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متغيرات 2019\شهر 6\"/>
    </mc:Choice>
  </mc:AlternateContent>
  <bookViews>
    <workbookView xWindow="0" yWindow="0" windowWidth="24000" windowHeight="9765"/>
  </bookViews>
  <sheets>
    <sheet name="المتغيرات " sheetId="1" r:id="rId1"/>
    <sheet name="أيام الغياب" sheetId="7" r:id="rId2"/>
  </sheets>
  <externalReferences>
    <externalReference r:id="rId3"/>
    <externalReference r:id="rId4"/>
  </externalReferences>
  <definedNames>
    <definedName name="Factory_NAME">[1]!Factory_Code10[[#All],[اسم المخزن]]</definedName>
    <definedName name="_xlnm.Print_Area" localSheetId="0">'المتغيرات '!$A$2:$P$330</definedName>
    <definedName name="_xlnm.Print_Area" localSheetId="1">'أيام الغياب'!$A$2:$E$120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0" i="7" l="1"/>
  <c r="C120" i="7"/>
  <c r="B119" i="7"/>
  <c r="C119" i="7"/>
  <c r="B118" i="7"/>
  <c r="C118" i="7"/>
  <c r="B117" i="7"/>
  <c r="C117" i="7"/>
  <c r="B116" i="7"/>
  <c r="C116" i="7"/>
  <c r="B115" i="7"/>
  <c r="C115" i="7"/>
  <c r="B112" i="7"/>
  <c r="B113" i="7"/>
  <c r="B114" i="7"/>
  <c r="C112" i="7"/>
  <c r="C113" i="7"/>
  <c r="C114" i="7"/>
  <c r="B109" i="7"/>
  <c r="B110" i="7"/>
  <c r="B111" i="7"/>
  <c r="C109" i="7"/>
  <c r="C110" i="7"/>
  <c r="C111" i="7"/>
  <c r="B108" i="7"/>
  <c r="C108" i="7"/>
  <c r="B107" i="7"/>
  <c r="C107" i="7"/>
  <c r="B106" i="7"/>
  <c r="C106" i="7"/>
  <c r="B104" i="7"/>
  <c r="B105" i="7"/>
  <c r="C104" i="7"/>
  <c r="C105" i="7"/>
  <c r="B103" i="7"/>
  <c r="C103" i="7"/>
  <c r="B102" i="7"/>
  <c r="C102" i="7"/>
  <c r="B100" i="7"/>
  <c r="B101" i="7"/>
  <c r="C100" i="7"/>
  <c r="C101" i="7"/>
  <c r="B98" i="7"/>
  <c r="B99" i="7"/>
  <c r="C98" i="7"/>
  <c r="C99" i="7"/>
  <c r="B97" i="7"/>
  <c r="C97" i="7"/>
  <c r="B94" i="7"/>
  <c r="B95" i="7"/>
  <c r="B96" i="7"/>
  <c r="C94" i="7"/>
  <c r="C95" i="7"/>
  <c r="C96" i="7"/>
  <c r="B93" i="7"/>
  <c r="C93" i="7"/>
  <c r="B92" i="7"/>
  <c r="C92" i="7"/>
  <c r="B91" i="7"/>
  <c r="C91" i="7"/>
  <c r="B90" i="7"/>
  <c r="C90" i="7"/>
  <c r="B87" i="7"/>
  <c r="B88" i="7"/>
  <c r="B89" i="7"/>
  <c r="C87" i="7"/>
  <c r="C88" i="7"/>
  <c r="C89" i="7"/>
  <c r="B86" i="7"/>
  <c r="C86" i="7"/>
  <c r="B84" i="7"/>
  <c r="B85" i="7"/>
  <c r="C84" i="7"/>
  <c r="C85" i="7"/>
  <c r="B82" i="7"/>
  <c r="B83" i="7"/>
  <c r="C82" i="7"/>
  <c r="C83" i="7"/>
  <c r="B81" i="7"/>
  <c r="C81" i="7"/>
  <c r="B74" i="7"/>
  <c r="B75" i="7"/>
  <c r="B76" i="7"/>
  <c r="B77" i="7"/>
  <c r="B78" i="7"/>
  <c r="B79" i="7"/>
  <c r="B80" i="7"/>
  <c r="C74" i="7"/>
  <c r="C75" i="7"/>
  <c r="C76" i="7"/>
  <c r="C77" i="7"/>
  <c r="C78" i="7"/>
  <c r="C79" i="7"/>
  <c r="C80" i="7"/>
  <c r="B73" i="7"/>
  <c r="C73" i="7"/>
  <c r="B72" i="7"/>
  <c r="C72" i="7"/>
  <c r="B71" i="7"/>
  <c r="C71" i="7"/>
  <c r="B68" i="7"/>
  <c r="B69" i="7"/>
  <c r="B70" i="7"/>
  <c r="C68" i="7"/>
  <c r="C69" i="7"/>
  <c r="C70" i="7"/>
  <c r="B66" i="7"/>
  <c r="B67" i="7"/>
  <c r="C66" i="7"/>
  <c r="C67" i="7"/>
  <c r="B63" i="7"/>
  <c r="B64" i="7"/>
  <c r="B65" i="7"/>
  <c r="C63" i="7"/>
  <c r="C64" i="7"/>
  <c r="C65" i="7"/>
  <c r="B62" i="7"/>
  <c r="C62" i="7"/>
  <c r="B61" i="7"/>
  <c r="C61" i="7"/>
  <c r="B60" i="7"/>
  <c r="C60" i="7"/>
  <c r="B59" i="7"/>
  <c r="C59" i="7"/>
  <c r="B58" i="7"/>
  <c r="C58" i="7"/>
  <c r="B57" i="7"/>
  <c r="C57" i="7"/>
  <c r="B56" i="7"/>
  <c r="C56" i="7"/>
  <c r="B55" i="7"/>
  <c r="C55" i="7"/>
  <c r="B54" i="7"/>
  <c r="C54" i="7"/>
  <c r="B53" i="7"/>
  <c r="C53" i="7"/>
  <c r="B52" i="7"/>
  <c r="C52" i="7"/>
  <c r="B51" i="7"/>
  <c r="C51" i="7"/>
  <c r="B50" i="7"/>
  <c r="C50" i="7"/>
  <c r="B49" i="7"/>
  <c r="C49" i="7"/>
  <c r="B48" i="7"/>
  <c r="C48" i="7"/>
  <c r="B46" i="7"/>
  <c r="B47" i="7"/>
  <c r="C46" i="7"/>
  <c r="C47" i="7"/>
  <c r="B45" i="7"/>
  <c r="C45" i="7"/>
  <c r="B43" i="7"/>
  <c r="B44" i="7"/>
  <c r="C43" i="7"/>
  <c r="C44" i="7"/>
  <c r="B41" i="7"/>
  <c r="B42" i="7"/>
  <c r="C41" i="7"/>
  <c r="C42" i="7"/>
  <c r="B40" i="7"/>
  <c r="C40" i="7"/>
  <c r="B38" i="7"/>
  <c r="B39" i="7"/>
  <c r="C38" i="7"/>
  <c r="C39" i="7"/>
  <c r="B37" i="7"/>
  <c r="C37" i="7"/>
  <c r="B36" i="7"/>
  <c r="C36" i="7"/>
  <c r="B35" i="7"/>
  <c r="C35" i="7"/>
  <c r="B34" i="7"/>
  <c r="C34" i="7"/>
  <c r="B32" i="7"/>
  <c r="B33" i="7"/>
  <c r="C32" i="7"/>
  <c r="C33" i="7"/>
  <c r="B31" i="7"/>
  <c r="C31" i="7"/>
  <c r="B30" i="7"/>
  <c r="C30" i="7"/>
  <c r="B29" i="7"/>
  <c r="C29" i="7"/>
  <c r="B27" i="7"/>
  <c r="B28" i="7"/>
  <c r="C27" i="7"/>
  <c r="C28" i="7"/>
  <c r="B26" i="7"/>
  <c r="C26" i="7"/>
  <c r="B25" i="7"/>
  <c r="C25" i="7"/>
  <c r="B23" i="7"/>
  <c r="B24" i="7"/>
  <c r="C23" i="7"/>
  <c r="C24" i="7"/>
  <c r="F392" i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R102" i="1"/>
  <c r="AR103" i="1"/>
  <c r="AR104" i="1"/>
  <c r="AR105" i="1"/>
  <c r="AR106" i="1"/>
  <c r="AR107" i="1"/>
  <c r="AR108" i="1"/>
  <c r="AR109" i="1"/>
  <c r="AR110" i="1"/>
  <c r="AR111" i="1"/>
  <c r="AR112" i="1"/>
  <c r="AR113" i="1"/>
  <c r="AR114" i="1"/>
  <c r="AR115" i="1"/>
  <c r="AR116" i="1"/>
  <c r="AR117" i="1"/>
  <c r="AR118" i="1"/>
  <c r="AR119" i="1"/>
  <c r="AR120" i="1"/>
  <c r="AR121" i="1"/>
  <c r="AR122" i="1"/>
  <c r="AR123" i="1"/>
  <c r="AR124" i="1"/>
  <c r="AR125" i="1"/>
  <c r="AR126" i="1"/>
  <c r="AR127" i="1"/>
  <c r="AR128" i="1"/>
  <c r="AR129" i="1"/>
  <c r="AR130" i="1"/>
  <c r="AR131" i="1"/>
  <c r="AR132" i="1"/>
  <c r="AR133" i="1"/>
  <c r="AR134" i="1"/>
  <c r="AR135" i="1"/>
  <c r="AR136" i="1"/>
  <c r="AR137" i="1"/>
  <c r="AR138" i="1"/>
  <c r="AR139" i="1"/>
  <c r="AR140" i="1"/>
  <c r="AR141" i="1"/>
  <c r="AR142" i="1"/>
  <c r="AR143" i="1"/>
  <c r="AR144" i="1"/>
  <c r="AR145" i="1"/>
  <c r="AR146" i="1"/>
  <c r="AR147" i="1"/>
  <c r="AR148" i="1"/>
  <c r="AR149" i="1"/>
  <c r="AR150" i="1"/>
  <c r="AR151" i="1"/>
  <c r="AR152" i="1"/>
  <c r="AR153" i="1"/>
  <c r="AR154" i="1"/>
  <c r="AR155" i="1"/>
  <c r="AR156" i="1"/>
  <c r="AR157" i="1"/>
  <c r="AR158" i="1"/>
  <c r="AR159" i="1"/>
  <c r="AR160" i="1"/>
  <c r="AR161" i="1"/>
  <c r="AR162" i="1"/>
  <c r="AR163" i="1"/>
  <c r="AR164" i="1"/>
  <c r="AR165" i="1"/>
  <c r="AR166" i="1"/>
  <c r="AR167" i="1"/>
  <c r="AR168" i="1"/>
  <c r="AR169" i="1"/>
  <c r="AR170" i="1"/>
  <c r="AR171" i="1"/>
  <c r="AR172" i="1"/>
  <c r="AR173" i="1"/>
  <c r="AR174" i="1"/>
  <c r="AR175" i="1"/>
  <c r="AR176" i="1"/>
  <c r="AR177" i="1"/>
  <c r="AR178" i="1"/>
  <c r="AR179" i="1"/>
  <c r="AR180" i="1"/>
  <c r="AR181" i="1"/>
  <c r="AR182" i="1"/>
  <c r="AR183" i="1"/>
  <c r="AR184" i="1"/>
  <c r="AR185" i="1"/>
  <c r="AR186" i="1"/>
  <c r="AR187" i="1"/>
  <c r="AR188" i="1"/>
  <c r="AR189" i="1"/>
  <c r="AR190" i="1"/>
  <c r="AR191" i="1"/>
  <c r="AR192" i="1"/>
  <c r="AR193" i="1"/>
  <c r="AR194" i="1"/>
  <c r="AR195" i="1"/>
  <c r="AR196" i="1"/>
  <c r="AR197" i="1"/>
  <c r="AR198" i="1"/>
  <c r="AR199" i="1"/>
  <c r="AR200" i="1"/>
  <c r="AR201" i="1"/>
  <c r="AR202" i="1"/>
  <c r="AR203" i="1"/>
  <c r="AR204" i="1"/>
  <c r="AR205" i="1"/>
  <c r="AR206" i="1"/>
  <c r="AR207" i="1"/>
  <c r="AR208" i="1"/>
  <c r="AR209" i="1"/>
  <c r="AR210" i="1"/>
  <c r="AR211" i="1"/>
  <c r="AR212" i="1"/>
  <c r="AR213" i="1"/>
  <c r="AR214" i="1"/>
  <c r="AR215" i="1"/>
  <c r="AR216" i="1"/>
  <c r="AR217" i="1"/>
  <c r="AR218" i="1"/>
  <c r="AR219" i="1"/>
  <c r="AR220" i="1"/>
  <c r="AR221" i="1"/>
  <c r="AR222" i="1"/>
  <c r="AR223" i="1"/>
  <c r="AR224" i="1"/>
  <c r="AR225" i="1"/>
  <c r="AR226" i="1"/>
  <c r="AR227" i="1"/>
  <c r="AR228" i="1"/>
  <c r="AR229" i="1"/>
  <c r="AR230" i="1"/>
  <c r="AR231" i="1"/>
  <c r="AR232" i="1"/>
  <c r="AR233" i="1"/>
  <c r="AR234" i="1"/>
  <c r="AR235" i="1"/>
  <c r="AR236" i="1"/>
  <c r="AR237" i="1"/>
  <c r="AR238" i="1"/>
  <c r="AR239" i="1"/>
  <c r="AR240" i="1"/>
  <c r="AR241" i="1"/>
  <c r="AR242" i="1"/>
  <c r="AR243" i="1"/>
  <c r="AR244" i="1"/>
  <c r="AR245" i="1"/>
  <c r="AR246" i="1"/>
  <c r="AR247" i="1"/>
  <c r="AR248" i="1"/>
  <c r="AR249" i="1"/>
  <c r="AR250" i="1"/>
  <c r="AR251" i="1"/>
  <c r="AR252" i="1"/>
  <c r="AR253" i="1"/>
  <c r="AR254" i="1"/>
  <c r="AR255" i="1"/>
  <c r="AR256" i="1"/>
  <c r="AR257" i="1"/>
  <c r="AR258" i="1"/>
  <c r="AR259" i="1"/>
  <c r="AR260" i="1"/>
  <c r="AR261" i="1"/>
  <c r="AR262" i="1"/>
  <c r="AR263" i="1"/>
  <c r="AR264" i="1"/>
  <c r="AR265" i="1"/>
  <c r="AR266" i="1"/>
  <c r="AR267" i="1"/>
  <c r="AR268" i="1"/>
  <c r="AR269" i="1"/>
  <c r="AR270" i="1"/>
  <c r="AR271" i="1"/>
  <c r="AR272" i="1"/>
  <c r="AR273" i="1"/>
  <c r="AR274" i="1"/>
  <c r="AR275" i="1"/>
  <c r="AR276" i="1"/>
  <c r="AR277" i="1"/>
  <c r="AR278" i="1"/>
  <c r="AR279" i="1"/>
  <c r="AR280" i="1"/>
  <c r="AR281" i="1"/>
  <c r="AR282" i="1"/>
  <c r="AR283" i="1"/>
  <c r="AR284" i="1"/>
  <c r="AR285" i="1"/>
  <c r="AR286" i="1"/>
  <c r="AR287" i="1"/>
  <c r="AR288" i="1"/>
  <c r="AR289" i="1"/>
  <c r="AR290" i="1"/>
  <c r="AR291" i="1"/>
  <c r="AR292" i="1"/>
  <c r="AR293" i="1"/>
  <c r="AR294" i="1"/>
  <c r="AR295" i="1"/>
  <c r="AR296" i="1"/>
  <c r="AR297" i="1"/>
  <c r="AR298" i="1"/>
  <c r="AR299" i="1"/>
  <c r="AR300" i="1"/>
  <c r="AR301" i="1"/>
  <c r="AR302" i="1"/>
  <c r="AR303" i="1"/>
  <c r="AR304" i="1"/>
  <c r="AR305" i="1"/>
  <c r="AR306" i="1"/>
  <c r="AR307" i="1"/>
  <c r="AR308" i="1"/>
  <c r="AR309" i="1"/>
  <c r="AR310" i="1"/>
  <c r="AR311" i="1"/>
  <c r="AR312" i="1"/>
  <c r="AR313" i="1"/>
  <c r="AR314" i="1"/>
  <c r="AR315" i="1"/>
  <c r="AR316" i="1"/>
  <c r="AR317" i="1"/>
  <c r="AR318" i="1"/>
  <c r="AR319" i="1"/>
  <c r="AR320" i="1"/>
  <c r="AR321" i="1"/>
  <c r="AR322" i="1"/>
  <c r="AR323" i="1"/>
  <c r="AR324" i="1"/>
  <c r="AR325" i="1"/>
  <c r="AR326" i="1"/>
  <c r="AR327" i="1"/>
  <c r="AR328" i="1"/>
  <c r="AR329" i="1"/>
  <c r="AR330" i="1"/>
  <c r="AR331" i="1"/>
  <c r="AR332" i="1"/>
  <c r="AR333" i="1"/>
  <c r="AR334" i="1"/>
  <c r="AR335" i="1"/>
  <c r="AR336" i="1"/>
  <c r="AR337" i="1"/>
  <c r="AR338" i="1"/>
  <c r="AR339" i="1"/>
  <c r="AR340" i="1"/>
  <c r="AR341" i="1"/>
  <c r="AR342" i="1"/>
  <c r="AR343" i="1"/>
  <c r="AR344" i="1"/>
  <c r="AR345" i="1"/>
  <c r="AR346" i="1"/>
  <c r="AR347" i="1"/>
  <c r="AR348" i="1"/>
  <c r="AR349" i="1"/>
  <c r="AR350" i="1"/>
  <c r="AR351" i="1"/>
  <c r="AR352" i="1"/>
  <c r="AR353" i="1"/>
  <c r="AR354" i="1"/>
  <c r="AR355" i="1"/>
  <c r="AR356" i="1"/>
  <c r="AR357" i="1"/>
  <c r="AR358" i="1"/>
  <c r="AR359" i="1"/>
  <c r="AR360" i="1"/>
  <c r="AR361" i="1"/>
  <c r="AR362" i="1"/>
  <c r="AR363" i="1"/>
  <c r="AR364" i="1"/>
  <c r="AR365" i="1"/>
  <c r="AR366" i="1"/>
  <c r="AR367" i="1"/>
  <c r="AR368" i="1"/>
  <c r="AR369" i="1"/>
  <c r="AR370" i="1"/>
  <c r="AR371" i="1"/>
  <c r="AR372" i="1"/>
  <c r="AR373" i="1"/>
  <c r="AR374" i="1"/>
  <c r="AR375" i="1"/>
  <c r="AR376" i="1"/>
  <c r="AR377" i="1"/>
  <c r="AR378" i="1"/>
  <c r="AR379" i="1"/>
  <c r="AR380" i="1"/>
  <c r="AR381" i="1"/>
  <c r="AR382" i="1"/>
  <c r="AR383" i="1"/>
  <c r="AR384" i="1"/>
  <c r="AR385" i="1"/>
  <c r="AR386" i="1"/>
  <c r="AR387" i="1"/>
  <c r="AR388" i="1"/>
  <c r="AR389" i="1"/>
  <c r="AR390" i="1"/>
  <c r="AR391" i="1"/>
  <c r="AG392" i="1" l="1"/>
  <c r="AD392" i="1"/>
  <c r="AA392" i="1"/>
  <c r="X392" i="1"/>
  <c r="U392" i="1"/>
  <c r="R392" i="1"/>
  <c r="O392" i="1"/>
  <c r="L392" i="1"/>
  <c r="I392" i="1"/>
  <c r="AF392" i="1"/>
  <c r="AC392" i="1"/>
  <c r="Z392" i="1"/>
  <c r="W392" i="1"/>
  <c r="T392" i="1"/>
  <c r="Q392" i="1"/>
  <c r="N392" i="1"/>
  <c r="J392" i="1"/>
  <c r="H392" i="1"/>
  <c r="E392" i="1"/>
  <c r="AH392" i="1"/>
  <c r="AE392" i="1"/>
  <c r="AB392" i="1"/>
  <c r="Y392" i="1"/>
  <c r="V392" i="1"/>
  <c r="S392" i="1"/>
  <c r="P392" i="1"/>
  <c r="M392" i="1"/>
  <c r="K392" i="1"/>
  <c r="G392" i="1"/>
  <c r="D392" i="1"/>
  <c r="AP391" i="1" l="1"/>
  <c r="AM391" i="1"/>
  <c r="AL391" i="1"/>
  <c r="AK391" i="1"/>
  <c r="AQ391" i="1" s="1"/>
  <c r="AJ391" i="1"/>
  <c r="AI391" i="1"/>
  <c r="AP390" i="1"/>
  <c r="AM390" i="1"/>
  <c r="AL390" i="1"/>
  <c r="AK390" i="1"/>
  <c r="AQ390" i="1" s="1"/>
  <c r="AN390" i="1" s="1"/>
  <c r="AJ390" i="1"/>
  <c r="AI390" i="1"/>
  <c r="AP389" i="1"/>
  <c r="AM389" i="1"/>
  <c r="AL389" i="1"/>
  <c r="D120" i="7" s="1"/>
  <c r="AK389" i="1"/>
  <c r="AQ389" i="1" s="1"/>
  <c r="AJ389" i="1"/>
  <c r="AI389" i="1"/>
  <c r="F120" i="7" s="1"/>
  <c r="AP388" i="1"/>
  <c r="AM388" i="1"/>
  <c r="AL388" i="1"/>
  <c r="AK388" i="1"/>
  <c r="AQ388" i="1" s="1"/>
  <c r="AN388" i="1" s="1"/>
  <c r="AJ388" i="1"/>
  <c r="AI388" i="1"/>
  <c r="AP387" i="1"/>
  <c r="AM387" i="1"/>
  <c r="AL387" i="1"/>
  <c r="AK387" i="1"/>
  <c r="AQ387" i="1" s="1"/>
  <c r="AJ387" i="1"/>
  <c r="AI387" i="1"/>
  <c r="AP386" i="1"/>
  <c r="AM386" i="1"/>
  <c r="AL386" i="1"/>
  <c r="AK386" i="1"/>
  <c r="AQ386" i="1" s="1"/>
  <c r="AJ386" i="1"/>
  <c r="AI386" i="1"/>
  <c r="AP385" i="1"/>
  <c r="AM385" i="1"/>
  <c r="AL385" i="1"/>
  <c r="D119" i="7" s="1"/>
  <c r="AK385" i="1"/>
  <c r="AQ385" i="1" s="1"/>
  <c r="AJ385" i="1"/>
  <c r="AI385" i="1"/>
  <c r="F119" i="7" s="1"/>
  <c r="AP384" i="1"/>
  <c r="AM384" i="1"/>
  <c r="AL384" i="1"/>
  <c r="AK384" i="1"/>
  <c r="AQ384" i="1" s="1"/>
  <c r="AJ384" i="1"/>
  <c r="AI384" i="1"/>
  <c r="AP383" i="1"/>
  <c r="AM383" i="1"/>
  <c r="AL383" i="1"/>
  <c r="AK383" i="1"/>
  <c r="AQ383" i="1" s="1"/>
  <c r="AJ383" i="1"/>
  <c r="AI383" i="1"/>
  <c r="AP382" i="1"/>
  <c r="AM382" i="1"/>
  <c r="AL382" i="1"/>
  <c r="AK382" i="1"/>
  <c r="AQ382" i="1" s="1"/>
  <c r="AJ382" i="1"/>
  <c r="AI382" i="1"/>
  <c r="AP381" i="1"/>
  <c r="AM381" i="1"/>
  <c r="AL381" i="1"/>
  <c r="AK381" i="1"/>
  <c r="AQ381" i="1" s="1"/>
  <c r="AN381" i="1" s="1"/>
  <c r="AJ381" i="1"/>
  <c r="AI381" i="1"/>
  <c r="AP380" i="1"/>
  <c r="AM380" i="1"/>
  <c r="AL380" i="1"/>
  <c r="AK380" i="1"/>
  <c r="AQ380" i="1" s="1"/>
  <c r="AJ380" i="1"/>
  <c r="AI380" i="1"/>
  <c r="AP379" i="1"/>
  <c r="AM379" i="1"/>
  <c r="AL379" i="1"/>
  <c r="AK379" i="1"/>
  <c r="AQ379" i="1" s="1"/>
  <c r="AJ379" i="1"/>
  <c r="AI379" i="1"/>
  <c r="AP378" i="1"/>
  <c r="AM378" i="1"/>
  <c r="AL378" i="1"/>
  <c r="D118" i="7" s="1"/>
  <c r="AK378" i="1"/>
  <c r="AQ378" i="1" s="1"/>
  <c r="AJ378" i="1"/>
  <c r="AI378" i="1"/>
  <c r="F118" i="7" s="1"/>
  <c r="AP377" i="1"/>
  <c r="AM377" i="1"/>
  <c r="AL377" i="1"/>
  <c r="AK377" i="1"/>
  <c r="AQ377" i="1" s="1"/>
  <c r="AJ377" i="1"/>
  <c r="AI377" i="1"/>
  <c r="AP376" i="1"/>
  <c r="AM376" i="1"/>
  <c r="AL376" i="1"/>
  <c r="AK376" i="1"/>
  <c r="AQ376" i="1" s="1"/>
  <c r="AN376" i="1" s="1"/>
  <c r="AJ376" i="1"/>
  <c r="AI376" i="1"/>
  <c r="AP375" i="1"/>
  <c r="AM375" i="1"/>
  <c r="AL375" i="1"/>
  <c r="D117" i="7" s="1"/>
  <c r="AK375" i="1"/>
  <c r="AQ375" i="1" s="1"/>
  <c r="AJ375" i="1"/>
  <c r="AI375" i="1"/>
  <c r="F117" i="7" s="1"/>
  <c r="AP374" i="1"/>
  <c r="AM374" i="1"/>
  <c r="AL374" i="1"/>
  <c r="AK374" i="1"/>
  <c r="AQ374" i="1" s="1"/>
  <c r="AJ374" i="1"/>
  <c r="AI374" i="1"/>
  <c r="AP373" i="1"/>
  <c r="AM373" i="1"/>
  <c r="AL373" i="1"/>
  <c r="AK373" i="1"/>
  <c r="AQ373" i="1" s="1"/>
  <c r="AN373" i="1" s="1"/>
  <c r="AJ373" i="1"/>
  <c r="AI373" i="1"/>
  <c r="AP372" i="1"/>
  <c r="AM372" i="1"/>
  <c r="AL372" i="1"/>
  <c r="AK372" i="1"/>
  <c r="AQ372" i="1" s="1"/>
  <c r="AJ372" i="1"/>
  <c r="AI372" i="1"/>
  <c r="AP371" i="1"/>
  <c r="AM371" i="1"/>
  <c r="AL371" i="1"/>
  <c r="AK371" i="1"/>
  <c r="AQ371" i="1" s="1"/>
  <c r="AJ371" i="1"/>
  <c r="AI371" i="1"/>
  <c r="AP370" i="1"/>
  <c r="AM370" i="1"/>
  <c r="AL370" i="1"/>
  <c r="AK370" i="1"/>
  <c r="AQ370" i="1" s="1"/>
  <c r="AN370" i="1" s="1"/>
  <c r="AJ370" i="1"/>
  <c r="AI370" i="1"/>
  <c r="AP369" i="1"/>
  <c r="AM369" i="1"/>
  <c r="AL369" i="1"/>
  <c r="AK369" i="1"/>
  <c r="AQ369" i="1" s="1"/>
  <c r="AJ369" i="1"/>
  <c r="AI369" i="1"/>
  <c r="AP368" i="1"/>
  <c r="AM368" i="1"/>
  <c r="AL368" i="1"/>
  <c r="AK368" i="1"/>
  <c r="AQ368" i="1" s="1"/>
  <c r="AJ368" i="1"/>
  <c r="AI368" i="1"/>
  <c r="AP367" i="1"/>
  <c r="AM367" i="1"/>
  <c r="AL367" i="1"/>
  <c r="AK367" i="1"/>
  <c r="AQ367" i="1" s="1"/>
  <c r="AN367" i="1" s="1"/>
  <c r="AJ367" i="1"/>
  <c r="AI367" i="1"/>
  <c r="AP366" i="1"/>
  <c r="AM366" i="1"/>
  <c r="AL366" i="1"/>
  <c r="AK366" i="1"/>
  <c r="AQ366" i="1" s="1"/>
  <c r="AJ366" i="1"/>
  <c r="AI366" i="1"/>
  <c r="AP365" i="1"/>
  <c r="AM365" i="1"/>
  <c r="AL365" i="1"/>
  <c r="AK365" i="1"/>
  <c r="AQ365" i="1" s="1"/>
  <c r="AJ365" i="1"/>
  <c r="AI365" i="1"/>
  <c r="AP364" i="1"/>
  <c r="AM364" i="1"/>
  <c r="AL364" i="1"/>
  <c r="AK364" i="1"/>
  <c r="AQ364" i="1" s="1"/>
  <c r="AN364" i="1" s="1"/>
  <c r="AJ364" i="1"/>
  <c r="AI364" i="1"/>
  <c r="AP363" i="1"/>
  <c r="AM363" i="1"/>
  <c r="AL363" i="1"/>
  <c r="AK363" i="1"/>
  <c r="AQ363" i="1" s="1"/>
  <c r="AJ363" i="1"/>
  <c r="AI363" i="1"/>
  <c r="AP362" i="1"/>
  <c r="AM362" i="1"/>
  <c r="AL362" i="1"/>
  <c r="AK362" i="1"/>
  <c r="AQ362" i="1" s="1"/>
  <c r="AJ362" i="1"/>
  <c r="AI362" i="1"/>
  <c r="AP361" i="1"/>
  <c r="AM361" i="1"/>
  <c r="AL361" i="1"/>
  <c r="D116" i="7" s="1"/>
  <c r="AK361" i="1"/>
  <c r="AQ361" i="1" s="1"/>
  <c r="AN361" i="1" s="1"/>
  <c r="AJ361" i="1"/>
  <c r="AI361" i="1"/>
  <c r="F116" i="7" s="1"/>
  <c r="AP360" i="1"/>
  <c r="AM360" i="1"/>
  <c r="AL360" i="1"/>
  <c r="AK360" i="1"/>
  <c r="AQ360" i="1" s="1"/>
  <c r="AJ360" i="1"/>
  <c r="AI360" i="1"/>
  <c r="AP359" i="1"/>
  <c r="AM359" i="1"/>
  <c r="AL359" i="1"/>
  <c r="AK359" i="1"/>
  <c r="AQ359" i="1" s="1"/>
  <c r="AJ359" i="1"/>
  <c r="AI359" i="1"/>
  <c r="AP358" i="1"/>
  <c r="AM358" i="1"/>
  <c r="AL358" i="1"/>
  <c r="D115" i="7" s="1"/>
  <c r="AK358" i="1"/>
  <c r="AQ358" i="1" s="1"/>
  <c r="AN358" i="1" s="1"/>
  <c r="AJ358" i="1"/>
  <c r="AI358" i="1"/>
  <c r="F115" i="7" s="1"/>
  <c r="AP357" i="1"/>
  <c r="AM357" i="1"/>
  <c r="AL357" i="1"/>
  <c r="AK357" i="1"/>
  <c r="AQ357" i="1" s="1"/>
  <c r="AJ357" i="1"/>
  <c r="AI357" i="1"/>
  <c r="AP356" i="1"/>
  <c r="AM356" i="1"/>
  <c r="AL356" i="1"/>
  <c r="AK356" i="1"/>
  <c r="AQ356" i="1" s="1"/>
  <c r="AJ356" i="1"/>
  <c r="AI356" i="1"/>
  <c r="AP355" i="1"/>
  <c r="AM355" i="1"/>
  <c r="AL355" i="1"/>
  <c r="AK355" i="1"/>
  <c r="AQ355" i="1" s="1"/>
  <c r="AN355" i="1" s="1"/>
  <c r="AJ355" i="1"/>
  <c r="AI355" i="1"/>
  <c r="AP354" i="1"/>
  <c r="AM354" i="1"/>
  <c r="AL354" i="1"/>
  <c r="AK354" i="1"/>
  <c r="AQ354" i="1" s="1"/>
  <c r="AJ354" i="1"/>
  <c r="AI354" i="1"/>
  <c r="AP353" i="1"/>
  <c r="AM353" i="1"/>
  <c r="AL353" i="1"/>
  <c r="AK353" i="1"/>
  <c r="AQ353" i="1" s="1"/>
  <c r="AJ353" i="1"/>
  <c r="AI353" i="1"/>
  <c r="AP352" i="1"/>
  <c r="AM352" i="1"/>
  <c r="AL352" i="1"/>
  <c r="AK352" i="1"/>
  <c r="AQ352" i="1" s="1"/>
  <c r="AJ352" i="1"/>
  <c r="AI352" i="1"/>
  <c r="AP351" i="1"/>
  <c r="AM351" i="1"/>
  <c r="AL351" i="1"/>
  <c r="AK351" i="1"/>
  <c r="AQ351" i="1" s="1"/>
  <c r="AJ351" i="1"/>
  <c r="AI351" i="1"/>
  <c r="AP350" i="1"/>
  <c r="AM350" i="1"/>
  <c r="AL350" i="1"/>
  <c r="AK350" i="1"/>
  <c r="AQ350" i="1" s="1"/>
  <c r="AJ350" i="1"/>
  <c r="AI350" i="1"/>
  <c r="AP349" i="1"/>
  <c r="AM349" i="1"/>
  <c r="AL349" i="1"/>
  <c r="AK349" i="1"/>
  <c r="AQ349" i="1" s="1"/>
  <c r="AN349" i="1" s="1"/>
  <c r="AJ349" i="1"/>
  <c r="AI349" i="1"/>
  <c r="AP348" i="1"/>
  <c r="AM348" i="1"/>
  <c r="AL348" i="1"/>
  <c r="AK348" i="1"/>
  <c r="AQ348" i="1" s="1"/>
  <c r="AJ348" i="1"/>
  <c r="AI348" i="1"/>
  <c r="AP347" i="1"/>
  <c r="AM347" i="1"/>
  <c r="AL347" i="1"/>
  <c r="D114" i="7" s="1"/>
  <c r="AK347" i="1"/>
  <c r="AQ347" i="1" s="1"/>
  <c r="AJ347" i="1"/>
  <c r="AI347" i="1"/>
  <c r="F114" i="7" s="1"/>
  <c r="AP346" i="1"/>
  <c r="AM346" i="1"/>
  <c r="AL346" i="1"/>
  <c r="D113" i="7" s="1"/>
  <c r="AK346" i="1"/>
  <c r="AQ346" i="1" s="1"/>
  <c r="AN346" i="1" s="1"/>
  <c r="AJ346" i="1"/>
  <c r="AI346" i="1"/>
  <c r="F113" i="7" s="1"/>
  <c r="AP345" i="1"/>
  <c r="AM345" i="1"/>
  <c r="AL345" i="1"/>
  <c r="D112" i="7" s="1"/>
  <c r="AK345" i="1"/>
  <c r="AQ345" i="1" s="1"/>
  <c r="AJ345" i="1"/>
  <c r="AI345" i="1"/>
  <c r="F112" i="7" s="1"/>
  <c r="AP344" i="1"/>
  <c r="AM344" i="1"/>
  <c r="AL344" i="1"/>
  <c r="AK344" i="1"/>
  <c r="AQ344" i="1" s="1"/>
  <c r="AN344" i="1" s="1"/>
  <c r="AJ344" i="1"/>
  <c r="AI344" i="1"/>
  <c r="AP343" i="1"/>
  <c r="AM343" i="1"/>
  <c r="AL343" i="1"/>
  <c r="D111" i="7" s="1"/>
  <c r="AK343" i="1"/>
  <c r="AQ343" i="1" s="1"/>
  <c r="AJ343" i="1"/>
  <c r="AI343" i="1"/>
  <c r="F111" i="7" s="1"/>
  <c r="AP342" i="1"/>
  <c r="AM342" i="1"/>
  <c r="AL342" i="1"/>
  <c r="D110" i="7" s="1"/>
  <c r="AK342" i="1"/>
  <c r="AQ342" i="1" s="1"/>
  <c r="AJ342" i="1"/>
  <c r="AI342" i="1"/>
  <c r="F110" i="7" s="1"/>
  <c r="AP341" i="1"/>
  <c r="AM341" i="1"/>
  <c r="AL341" i="1"/>
  <c r="D109" i="7" s="1"/>
  <c r="AK341" i="1"/>
  <c r="AQ341" i="1" s="1"/>
  <c r="AN341" i="1" s="1"/>
  <c r="AJ341" i="1"/>
  <c r="AI341" i="1"/>
  <c r="F109" i="7" s="1"/>
  <c r="AP340" i="1"/>
  <c r="AM340" i="1"/>
  <c r="AL340" i="1"/>
  <c r="AK340" i="1"/>
  <c r="AQ340" i="1" s="1"/>
  <c r="AJ340" i="1"/>
  <c r="AI340" i="1"/>
  <c r="AP339" i="1"/>
  <c r="AM339" i="1"/>
  <c r="AL339" i="1"/>
  <c r="D108" i="7" s="1"/>
  <c r="AK339" i="1"/>
  <c r="AQ339" i="1" s="1"/>
  <c r="AJ339" i="1"/>
  <c r="AI339" i="1"/>
  <c r="F108" i="7" s="1"/>
  <c r="AP338" i="1"/>
  <c r="AM338" i="1"/>
  <c r="AL338" i="1"/>
  <c r="AK338" i="1"/>
  <c r="AQ338" i="1" s="1"/>
  <c r="AN338" i="1" s="1"/>
  <c r="AJ338" i="1"/>
  <c r="AI338" i="1"/>
  <c r="AP337" i="1"/>
  <c r="AM337" i="1"/>
  <c r="AL337" i="1"/>
  <c r="D107" i="7" s="1"/>
  <c r="AK337" i="1"/>
  <c r="AQ337" i="1" s="1"/>
  <c r="AJ337" i="1"/>
  <c r="AI337" i="1"/>
  <c r="F107" i="7" s="1"/>
  <c r="AP336" i="1"/>
  <c r="AM336" i="1"/>
  <c r="AL336" i="1"/>
  <c r="AK336" i="1"/>
  <c r="AQ336" i="1" s="1"/>
  <c r="AJ336" i="1"/>
  <c r="AI336" i="1"/>
  <c r="AP335" i="1"/>
  <c r="AM335" i="1"/>
  <c r="AL335" i="1"/>
  <c r="AK335" i="1"/>
  <c r="AQ335" i="1" s="1"/>
  <c r="AJ335" i="1"/>
  <c r="AI335" i="1"/>
  <c r="AP334" i="1"/>
  <c r="AM334" i="1"/>
  <c r="AL334" i="1"/>
  <c r="AK334" i="1"/>
  <c r="AQ334" i="1" s="1"/>
  <c r="AJ334" i="1"/>
  <c r="AI334" i="1"/>
  <c r="AP333" i="1"/>
  <c r="AM333" i="1"/>
  <c r="AL333" i="1"/>
  <c r="D106" i="7" s="1"/>
  <c r="AK333" i="1"/>
  <c r="AQ333" i="1" s="1"/>
  <c r="AJ333" i="1"/>
  <c r="AI333" i="1"/>
  <c r="F106" i="7" s="1"/>
  <c r="AP332" i="1"/>
  <c r="AM332" i="1"/>
  <c r="AL332" i="1"/>
  <c r="AK332" i="1"/>
  <c r="AQ332" i="1" s="1"/>
  <c r="AJ332" i="1"/>
  <c r="AI332" i="1"/>
  <c r="AP331" i="1"/>
  <c r="AM331" i="1"/>
  <c r="AL331" i="1"/>
  <c r="D105" i="7" s="1"/>
  <c r="AK331" i="1"/>
  <c r="AQ331" i="1" s="1"/>
  <c r="AJ331" i="1"/>
  <c r="AI331" i="1"/>
  <c r="F105" i="7" s="1"/>
  <c r="AP330" i="1"/>
  <c r="AM330" i="1"/>
  <c r="AL330" i="1"/>
  <c r="D104" i="7" s="1"/>
  <c r="AK330" i="1"/>
  <c r="AQ330" i="1" s="1"/>
  <c r="AN330" i="1" s="1"/>
  <c r="AJ330" i="1"/>
  <c r="AI330" i="1"/>
  <c r="F104" i="7" s="1"/>
  <c r="AP329" i="1"/>
  <c r="AM329" i="1"/>
  <c r="AL329" i="1"/>
  <c r="AK329" i="1"/>
  <c r="AQ329" i="1" s="1"/>
  <c r="AJ329" i="1"/>
  <c r="AI329" i="1"/>
  <c r="AP328" i="1"/>
  <c r="AM328" i="1"/>
  <c r="AL328" i="1"/>
  <c r="AK328" i="1"/>
  <c r="AQ328" i="1" s="1"/>
  <c r="AJ328" i="1"/>
  <c r="AI328" i="1"/>
  <c r="AP327" i="1"/>
  <c r="AM327" i="1"/>
  <c r="AL327" i="1"/>
  <c r="AK327" i="1"/>
  <c r="AQ327" i="1" s="1"/>
  <c r="AN327" i="1" s="1"/>
  <c r="AJ327" i="1"/>
  <c r="AI327" i="1"/>
  <c r="AP326" i="1"/>
  <c r="AM326" i="1"/>
  <c r="AL326" i="1"/>
  <c r="AK326" i="1"/>
  <c r="AQ326" i="1" s="1"/>
  <c r="AJ326" i="1"/>
  <c r="AI326" i="1"/>
  <c r="AP325" i="1"/>
  <c r="AM325" i="1"/>
  <c r="AL325" i="1"/>
  <c r="AK325" i="1"/>
  <c r="AQ325" i="1" s="1"/>
  <c r="AJ325" i="1"/>
  <c r="AI325" i="1"/>
  <c r="AP324" i="1"/>
  <c r="AM324" i="1"/>
  <c r="AL324" i="1"/>
  <c r="AK324" i="1"/>
  <c r="AQ324" i="1" s="1"/>
  <c r="AJ324" i="1"/>
  <c r="AI324" i="1"/>
  <c r="AP323" i="1"/>
  <c r="AM323" i="1"/>
  <c r="AL323" i="1"/>
  <c r="AK323" i="1"/>
  <c r="AQ323" i="1" s="1"/>
  <c r="AJ323" i="1"/>
  <c r="AI323" i="1"/>
  <c r="AP322" i="1"/>
  <c r="AM322" i="1"/>
  <c r="AL322" i="1"/>
  <c r="D103" i="7" s="1"/>
  <c r="AK322" i="1"/>
  <c r="AQ322" i="1" s="1"/>
  <c r="AJ322" i="1"/>
  <c r="AI322" i="1"/>
  <c r="F103" i="7" s="1"/>
  <c r="AP321" i="1"/>
  <c r="AM321" i="1"/>
  <c r="AL321" i="1"/>
  <c r="AK321" i="1"/>
  <c r="AQ321" i="1" s="1"/>
  <c r="AN321" i="1" s="1"/>
  <c r="AJ321" i="1"/>
  <c r="AI321" i="1"/>
  <c r="AP320" i="1"/>
  <c r="AM320" i="1"/>
  <c r="AL320" i="1"/>
  <c r="D102" i="7" s="1"/>
  <c r="AK320" i="1"/>
  <c r="AQ320" i="1" s="1"/>
  <c r="AJ320" i="1"/>
  <c r="AI320" i="1"/>
  <c r="F102" i="7" s="1"/>
  <c r="AP319" i="1"/>
  <c r="AM319" i="1"/>
  <c r="AL319" i="1"/>
  <c r="AK319" i="1"/>
  <c r="AQ319" i="1" s="1"/>
  <c r="AJ319" i="1"/>
  <c r="AI319" i="1"/>
  <c r="AP318" i="1"/>
  <c r="AM318" i="1"/>
  <c r="AL318" i="1"/>
  <c r="AK318" i="1"/>
  <c r="AQ318" i="1" s="1"/>
  <c r="AN318" i="1" s="1"/>
  <c r="AJ318" i="1"/>
  <c r="AI318" i="1"/>
  <c r="AP317" i="1"/>
  <c r="AM317" i="1"/>
  <c r="AL317" i="1"/>
  <c r="AK317" i="1"/>
  <c r="AQ317" i="1" s="1"/>
  <c r="AJ317" i="1"/>
  <c r="AI317" i="1"/>
  <c r="AP316" i="1"/>
  <c r="AM316" i="1"/>
  <c r="AL316" i="1"/>
  <c r="AK316" i="1"/>
  <c r="AQ316" i="1" s="1"/>
  <c r="AJ316" i="1"/>
  <c r="AI316" i="1"/>
  <c r="AP315" i="1"/>
  <c r="AM315" i="1"/>
  <c r="AL315" i="1"/>
  <c r="AK315" i="1"/>
  <c r="AQ315" i="1" s="1"/>
  <c r="AJ315" i="1"/>
  <c r="AI315" i="1"/>
  <c r="AP314" i="1"/>
  <c r="AM314" i="1"/>
  <c r="AL314" i="1"/>
  <c r="AK314" i="1"/>
  <c r="AQ314" i="1" s="1"/>
  <c r="AN314" i="1" s="1"/>
  <c r="AJ314" i="1"/>
  <c r="AI314" i="1"/>
  <c r="AP313" i="1"/>
  <c r="AM313" i="1"/>
  <c r="AL313" i="1"/>
  <c r="D101" i="7" s="1"/>
  <c r="AK313" i="1"/>
  <c r="AQ313" i="1" s="1"/>
  <c r="AJ313" i="1"/>
  <c r="AI313" i="1"/>
  <c r="F101" i="7" s="1"/>
  <c r="AP312" i="1"/>
  <c r="AM312" i="1"/>
  <c r="AL312" i="1"/>
  <c r="D100" i="7" s="1"/>
  <c r="AK312" i="1"/>
  <c r="AQ312" i="1" s="1"/>
  <c r="AJ312" i="1"/>
  <c r="AI312" i="1"/>
  <c r="F100" i="7" s="1"/>
  <c r="AP311" i="1"/>
  <c r="AM311" i="1"/>
  <c r="AL311" i="1"/>
  <c r="AK311" i="1"/>
  <c r="AQ311" i="1" s="1"/>
  <c r="AN311" i="1" s="1"/>
  <c r="AJ311" i="1"/>
  <c r="AI311" i="1"/>
  <c r="AP310" i="1"/>
  <c r="AM310" i="1"/>
  <c r="AL310" i="1"/>
  <c r="D99" i="7" s="1"/>
  <c r="AK310" i="1"/>
  <c r="AQ310" i="1" s="1"/>
  <c r="AJ310" i="1"/>
  <c r="AI310" i="1"/>
  <c r="F99" i="7" s="1"/>
  <c r="AP309" i="1"/>
  <c r="AM309" i="1"/>
  <c r="AL309" i="1"/>
  <c r="D98" i="7" s="1"/>
  <c r="AK309" i="1"/>
  <c r="AQ309" i="1" s="1"/>
  <c r="AJ309" i="1"/>
  <c r="AI309" i="1"/>
  <c r="F98" i="7" s="1"/>
  <c r="AP308" i="1"/>
  <c r="AM308" i="1"/>
  <c r="AL308" i="1"/>
  <c r="AK308" i="1"/>
  <c r="AQ308" i="1" s="1"/>
  <c r="AN308" i="1" s="1"/>
  <c r="AJ308" i="1"/>
  <c r="AI308" i="1"/>
  <c r="AP307" i="1"/>
  <c r="AM307" i="1"/>
  <c r="AL307" i="1"/>
  <c r="AK307" i="1"/>
  <c r="AQ307" i="1" s="1"/>
  <c r="AJ307" i="1"/>
  <c r="AI307" i="1"/>
  <c r="AP306" i="1"/>
  <c r="AM306" i="1"/>
  <c r="AL306" i="1"/>
  <c r="AK306" i="1"/>
  <c r="AQ306" i="1" s="1"/>
  <c r="AJ306" i="1"/>
  <c r="AI306" i="1"/>
  <c r="AP305" i="1"/>
  <c r="AM305" i="1"/>
  <c r="AL305" i="1"/>
  <c r="AK305" i="1"/>
  <c r="AQ305" i="1" s="1"/>
  <c r="AN305" i="1" s="1"/>
  <c r="AJ305" i="1"/>
  <c r="AI305" i="1"/>
  <c r="AP304" i="1"/>
  <c r="AM304" i="1"/>
  <c r="AL304" i="1"/>
  <c r="D97" i="7" s="1"/>
  <c r="AK304" i="1"/>
  <c r="AQ304" i="1" s="1"/>
  <c r="AJ304" i="1"/>
  <c r="AI304" i="1"/>
  <c r="F97" i="7" s="1"/>
  <c r="AP303" i="1"/>
  <c r="AM303" i="1"/>
  <c r="AL303" i="1"/>
  <c r="AK303" i="1"/>
  <c r="AQ303" i="1" s="1"/>
  <c r="AJ303" i="1"/>
  <c r="AI303" i="1"/>
  <c r="AP302" i="1"/>
  <c r="AM302" i="1"/>
  <c r="AL302" i="1"/>
  <c r="AK302" i="1"/>
  <c r="AQ302" i="1" s="1"/>
  <c r="AJ302" i="1"/>
  <c r="AI302" i="1"/>
  <c r="AP301" i="1"/>
  <c r="AM301" i="1"/>
  <c r="AL301" i="1"/>
  <c r="AK301" i="1"/>
  <c r="AQ301" i="1" s="1"/>
  <c r="AJ301" i="1"/>
  <c r="AI301" i="1"/>
  <c r="AP300" i="1"/>
  <c r="AM300" i="1"/>
  <c r="AL300" i="1"/>
  <c r="AK300" i="1"/>
  <c r="AQ300" i="1" s="1"/>
  <c r="AJ300" i="1"/>
  <c r="AI300" i="1"/>
  <c r="AP299" i="1"/>
  <c r="AM299" i="1"/>
  <c r="AL299" i="1"/>
  <c r="AK299" i="1"/>
  <c r="AQ299" i="1" s="1"/>
  <c r="AJ299" i="1"/>
  <c r="AI299" i="1"/>
  <c r="AP298" i="1"/>
  <c r="AM298" i="1"/>
  <c r="AL298" i="1"/>
  <c r="AK298" i="1"/>
  <c r="AQ298" i="1" s="1"/>
  <c r="AJ298" i="1"/>
  <c r="AI298" i="1"/>
  <c r="AP297" i="1"/>
  <c r="AM297" i="1"/>
  <c r="AL297" i="1"/>
  <c r="AK297" i="1"/>
  <c r="AQ297" i="1" s="1"/>
  <c r="AJ297" i="1"/>
  <c r="AI297" i="1"/>
  <c r="AP296" i="1"/>
  <c r="AM296" i="1"/>
  <c r="AL296" i="1"/>
  <c r="D96" i="7" s="1"/>
  <c r="AK296" i="1"/>
  <c r="AQ296" i="1" s="1"/>
  <c r="AJ296" i="1"/>
  <c r="AI296" i="1"/>
  <c r="F96" i="7" s="1"/>
  <c r="AP295" i="1"/>
  <c r="AM295" i="1"/>
  <c r="AL295" i="1"/>
  <c r="D95" i="7" s="1"/>
  <c r="AK295" i="1"/>
  <c r="AQ295" i="1" s="1"/>
  <c r="AJ295" i="1"/>
  <c r="AI295" i="1"/>
  <c r="F95" i="7" s="1"/>
  <c r="AP294" i="1"/>
  <c r="AM294" i="1"/>
  <c r="AL294" i="1"/>
  <c r="D94" i="7" s="1"/>
  <c r="AK294" i="1"/>
  <c r="AQ294" i="1" s="1"/>
  <c r="AJ294" i="1"/>
  <c r="AI294" i="1"/>
  <c r="F94" i="7" s="1"/>
  <c r="AP293" i="1"/>
  <c r="AM293" i="1"/>
  <c r="AL293" i="1"/>
  <c r="AK293" i="1"/>
  <c r="AQ293" i="1" s="1"/>
  <c r="AN293" i="1" s="1"/>
  <c r="AJ293" i="1"/>
  <c r="AI293" i="1"/>
  <c r="AP292" i="1"/>
  <c r="AM292" i="1"/>
  <c r="AL292" i="1"/>
  <c r="D93" i="7" s="1"/>
  <c r="AK292" i="1"/>
  <c r="AQ292" i="1" s="1"/>
  <c r="AJ292" i="1"/>
  <c r="AI292" i="1"/>
  <c r="F93" i="7" s="1"/>
  <c r="AP291" i="1"/>
  <c r="AM291" i="1"/>
  <c r="AL291" i="1"/>
  <c r="AK291" i="1"/>
  <c r="AQ291" i="1" s="1"/>
  <c r="AJ291" i="1"/>
  <c r="AI291" i="1"/>
  <c r="AP290" i="1"/>
  <c r="AM290" i="1"/>
  <c r="AL290" i="1"/>
  <c r="AK290" i="1"/>
  <c r="AQ290" i="1" s="1"/>
  <c r="AN290" i="1" s="1"/>
  <c r="AJ290" i="1"/>
  <c r="AI290" i="1"/>
  <c r="AP289" i="1"/>
  <c r="AM289" i="1"/>
  <c r="AL289" i="1"/>
  <c r="AK289" i="1"/>
  <c r="AQ289" i="1" s="1"/>
  <c r="AJ289" i="1"/>
  <c r="AI289" i="1"/>
  <c r="AP288" i="1"/>
  <c r="AM288" i="1"/>
  <c r="AL288" i="1"/>
  <c r="AK288" i="1"/>
  <c r="AQ288" i="1" s="1"/>
  <c r="AJ288" i="1"/>
  <c r="AI288" i="1"/>
  <c r="AP287" i="1"/>
  <c r="AM287" i="1"/>
  <c r="AL287" i="1"/>
  <c r="D92" i="7" s="1"/>
  <c r="AK287" i="1"/>
  <c r="AQ287" i="1" s="1"/>
  <c r="AN287" i="1" s="1"/>
  <c r="AJ287" i="1"/>
  <c r="AI287" i="1"/>
  <c r="F92" i="7" s="1"/>
  <c r="AP286" i="1"/>
  <c r="AM286" i="1"/>
  <c r="AL286" i="1"/>
  <c r="AK286" i="1"/>
  <c r="AQ286" i="1" s="1"/>
  <c r="AJ286" i="1"/>
  <c r="AI286" i="1"/>
  <c r="AP285" i="1"/>
  <c r="AM285" i="1"/>
  <c r="AL285" i="1"/>
  <c r="AK285" i="1"/>
  <c r="AQ285" i="1" s="1"/>
  <c r="AJ285" i="1"/>
  <c r="AI285" i="1"/>
  <c r="AP284" i="1"/>
  <c r="AM284" i="1"/>
  <c r="AL284" i="1"/>
  <c r="AK284" i="1"/>
  <c r="AQ284" i="1" s="1"/>
  <c r="AN284" i="1" s="1"/>
  <c r="AJ284" i="1"/>
  <c r="AI284" i="1"/>
  <c r="AP283" i="1"/>
  <c r="AM283" i="1"/>
  <c r="AL283" i="1"/>
  <c r="D91" i="7" s="1"/>
  <c r="AK283" i="1"/>
  <c r="AQ283" i="1" s="1"/>
  <c r="AJ283" i="1"/>
  <c r="AI283" i="1"/>
  <c r="F91" i="7" s="1"/>
  <c r="AP282" i="1"/>
  <c r="AM282" i="1"/>
  <c r="AL282" i="1"/>
  <c r="AK282" i="1"/>
  <c r="AQ282" i="1" s="1"/>
  <c r="AN282" i="1" s="1"/>
  <c r="AJ282" i="1"/>
  <c r="AI282" i="1"/>
  <c r="AP281" i="1"/>
  <c r="AM281" i="1"/>
  <c r="AL281" i="1"/>
  <c r="AK281" i="1"/>
  <c r="AQ281" i="1" s="1"/>
  <c r="AN281" i="1" s="1"/>
  <c r="AJ281" i="1"/>
  <c r="AI281" i="1"/>
  <c r="AP280" i="1"/>
  <c r="AM280" i="1"/>
  <c r="AL280" i="1"/>
  <c r="AK280" i="1"/>
  <c r="AQ280" i="1" s="1"/>
  <c r="AJ280" i="1"/>
  <c r="AI280" i="1"/>
  <c r="AP279" i="1"/>
  <c r="AM279" i="1"/>
  <c r="AL279" i="1"/>
  <c r="AK279" i="1"/>
  <c r="AQ279" i="1" s="1"/>
  <c r="AJ279" i="1"/>
  <c r="AI279" i="1"/>
  <c r="AP278" i="1"/>
  <c r="AM278" i="1"/>
  <c r="AL278" i="1"/>
  <c r="AK278" i="1"/>
  <c r="AQ278" i="1" s="1"/>
  <c r="AJ278" i="1"/>
  <c r="AI278" i="1"/>
  <c r="AP277" i="1"/>
  <c r="AM277" i="1"/>
  <c r="AL277" i="1"/>
  <c r="AK277" i="1"/>
  <c r="AQ277" i="1" s="1"/>
  <c r="AJ277" i="1"/>
  <c r="AI277" i="1"/>
  <c r="AP276" i="1"/>
  <c r="AM276" i="1"/>
  <c r="AL276" i="1"/>
  <c r="AK276" i="1"/>
  <c r="AQ276" i="1" s="1"/>
  <c r="AJ276" i="1"/>
  <c r="AI276" i="1"/>
  <c r="AP275" i="1"/>
  <c r="AM275" i="1"/>
  <c r="AL275" i="1"/>
  <c r="D90" i="7" s="1"/>
  <c r="AK275" i="1"/>
  <c r="AQ275" i="1" s="1"/>
  <c r="AJ275" i="1"/>
  <c r="AI275" i="1"/>
  <c r="F90" i="7" s="1"/>
  <c r="AP274" i="1"/>
  <c r="AM274" i="1"/>
  <c r="AL274" i="1"/>
  <c r="AK274" i="1"/>
  <c r="AQ274" i="1" s="1"/>
  <c r="AJ274" i="1"/>
  <c r="AI274" i="1"/>
  <c r="AP273" i="1"/>
  <c r="AM273" i="1"/>
  <c r="AL273" i="1"/>
  <c r="AK273" i="1"/>
  <c r="AQ273" i="1" s="1"/>
  <c r="AN273" i="1" s="1"/>
  <c r="AJ273" i="1"/>
  <c r="AI273" i="1"/>
  <c r="AP272" i="1"/>
  <c r="AM272" i="1"/>
  <c r="AL272" i="1"/>
  <c r="D89" i="7" s="1"/>
  <c r="AK272" i="1"/>
  <c r="AQ272" i="1" s="1"/>
  <c r="AJ272" i="1"/>
  <c r="AI272" i="1"/>
  <c r="F89" i="7" s="1"/>
  <c r="AP271" i="1"/>
  <c r="AM271" i="1"/>
  <c r="AL271" i="1"/>
  <c r="D88" i="7" s="1"/>
  <c r="AK271" i="1"/>
  <c r="AQ271" i="1" s="1"/>
  <c r="AJ271" i="1"/>
  <c r="AI271" i="1"/>
  <c r="F88" i="7" s="1"/>
  <c r="AP270" i="1"/>
  <c r="AM270" i="1"/>
  <c r="AL270" i="1"/>
  <c r="D87" i="7" s="1"/>
  <c r="AK270" i="1"/>
  <c r="AQ270" i="1" s="1"/>
  <c r="AN270" i="1" s="1"/>
  <c r="AJ270" i="1"/>
  <c r="AI270" i="1"/>
  <c r="F87" i="7" s="1"/>
  <c r="AP269" i="1"/>
  <c r="AM269" i="1"/>
  <c r="AL269" i="1"/>
  <c r="AK269" i="1"/>
  <c r="AQ269" i="1" s="1"/>
  <c r="AJ269" i="1"/>
  <c r="AI269" i="1"/>
  <c r="AP268" i="1"/>
  <c r="AM268" i="1"/>
  <c r="AL268" i="1"/>
  <c r="D86" i="7" s="1"/>
  <c r="AK268" i="1"/>
  <c r="AQ268" i="1" s="1"/>
  <c r="AJ268" i="1"/>
  <c r="AI268" i="1"/>
  <c r="F86" i="7" s="1"/>
  <c r="AP267" i="1"/>
  <c r="AM267" i="1"/>
  <c r="AL267" i="1"/>
  <c r="AK267" i="1"/>
  <c r="AQ267" i="1" s="1"/>
  <c r="AN267" i="1" s="1"/>
  <c r="AJ267" i="1"/>
  <c r="AI267" i="1"/>
  <c r="AP266" i="1"/>
  <c r="AM266" i="1"/>
  <c r="AL266" i="1"/>
  <c r="AK266" i="1"/>
  <c r="AQ266" i="1" s="1"/>
  <c r="AJ266" i="1"/>
  <c r="AI266" i="1"/>
  <c r="AP265" i="1"/>
  <c r="AM265" i="1"/>
  <c r="AL265" i="1"/>
  <c r="D85" i="7" s="1"/>
  <c r="AK265" i="1"/>
  <c r="AQ265" i="1" s="1"/>
  <c r="AJ265" i="1"/>
  <c r="AI265" i="1"/>
  <c r="F85" i="7" s="1"/>
  <c r="AP264" i="1"/>
  <c r="AM264" i="1"/>
  <c r="AL264" i="1"/>
  <c r="D84" i="7" s="1"/>
  <c r="AK264" i="1"/>
  <c r="AQ264" i="1" s="1"/>
  <c r="AN264" i="1" s="1"/>
  <c r="AJ264" i="1"/>
  <c r="AI264" i="1"/>
  <c r="F84" i="7" s="1"/>
  <c r="AP263" i="1"/>
  <c r="AM263" i="1"/>
  <c r="AL263" i="1"/>
  <c r="AK263" i="1"/>
  <c r="AQ263" i="1" s="1"/>
  <c r="AJ263" i="1"/>
  <c r="AI263" i="1"/>
  <c r="AP262" i="1"/>
  <c r="AM262" i="1"/>
  <c r="AL262" i="1"/>
  <c r="AK262" i="1"/>
  <c r="AQ262" i="1" s="1"/>
  <c r="AJ262" i="1"/>
  <c r="AI262" i="1"/>
  <c r="AP261" i="1"/>
  <c r="AM261" i="1"/>
  <c r="AL261" i="1"/>
  <c r="AK261" i="1"/>
  <c r="AQ261" i="1" s="1"/>
  <c r="AJ261" i="1"/>
  <c r="AI261" i="1"/>
  <c r="AP260" i="1"/>
  <c r="AM260" i="1"/>
  <c r="AL260" i="1"/>
  <c r="D83" i="7" s="1"/>
  <c r="AK260" i="1"/>
  <c r="AQ260" i="1" s="1"/>
  <c r="AJ260" i="1"/>
  <c r="AI260" i="1"/>
  <c r="F83" i="7" s="1"/>
  <c r="AP259" i="1"/>
  <c r="AM259" i="1"/>
  <c r="AL259" i="1"/>
  <c r="D82" i="7" s="1"/>
  <c r="AK259" i="1"/>
  <c r="AQ259" i="1" s="1"/>
  <c r="AJ259" i="1"/>
  <c r="AI259" i="1"/>
  <c r="F82" i="7" s="1"/>
  <c r="AP258" i="1"/>
  <c r="AM258" i="1"/>
  <c r="AL258" i="1"/>
  <c r="AK258" i="1"/>
  <c r="AQ258" i="1" s="1"/>
  <c r="AN258" i="1" s="1"/>
  <c r="AJ258" i="1"/>
  <c r="AI258" i="1"/>
  <c r="AP257" i="1"/>
  <c r="AM257" i="1"/>
  <c r="AL257" i="1"/>
  <c r="AK257" i="1"/>
  <c r="AQ257" i="1" s="1"/>
  <c r="AJ257" i="1"/>
  <c r="AI257" i="1"/>
  <c r="AP256" i="1"/>
  <c r="AM256" i="1"/>
  <c r="AL256" i="1"/>
  <c r="D81" i="7" s="1"/>
  <c r="AK256" i="1"/>
  <c r="AQ256" i="1" s="1"/>
  <c r="AJ256" i="1"/>
  <c r="AI256" i="1"/>
  <c r="F81" i="7" s="1"/>
  <c r="AP255" i="1"/>
  <c r="AM255" i="1"/>
  <c r="AL255" i="1"/>
  <c r="AK255" i="1"/>
  <c r="AQ255" i="1" s="1"/>
  <c r="AJ255" i="1"/>
  <c r="AI255" i="1"/>
  <c r="AP254" i="1"/>
  <c r="AM254" i="1"/>
  <c r="AL254" i="1"/>
  <c r="AK254" i="1"/>
  <c r="AQ254" i="1" s="1"/>
  <c r="AJ254" i="1"/>
  <c r="AI254" i="1"/>
  <c r="AP253" i="1"/>
  <c r="AM253" i="1"/>
  <c r="AL253" i="1"/>
  <c r="D80" i="7" s="1"/>
  <c r="AK253" i="1"/>
  <c r="AQ253" i="1" s="1"/>
  <c r="AJ253" i="1"/>
  <c r="AI253" i="1"/>
  <c r="F80" i="7" s="1"/>
  <c r="AP252" i="1"/>
  <c r="AM252" i="1"/>
  <c r="AL252" i="1"/>
  <c r="D79" i="7" s="1"/>
  <c r="AK252" i="1"/>
  <c r="AQ252" i="1" s="1"/>
  <c r="AJ252" i="1"/>
  <c r="AI252" i="1"/>
  <c r="F79" i="7" s="1"/>
  <c r="AP251" i="1"/>
  <c r="AM251" i="1"/>
  <c r="AL251" i="1"/>
  <c r="D78" i="7" s="1"/>
  <c r="AK251" i="1"/>
  <c r="AQ251" i="1" s="1"/>
  <c r="AJ251" i="1"/>
  <c r="AI251" i="1"/>
  <c r="F78" i="7" s="1"/>
  <c r="AP250" i="1"/>
  <c r="AM250" i="1"/>
  <c r="AL250" i="1"/>
  <c r="D77" i="7" s="1"/>
  <c r="AK250" i="1"/>
  <c r="AQ250" i="1" s="1"/>
  <c r="AJ250" i="1"/>
  <c r="AI250" i="1"/>
  <c r="F77" i="7" s="1"/>
  <c r="AP249" i="1"/>
  <c r="AM249" i="1"/>
  <c r="AL249" i="1"/>
  <c r="D76" i="7" s="1"/>
  <c r="AK249" i="1"/>
  <c r="AQ249" i="1" s="1"/>
  <c r="AJ249" i="1"/>
  <c r="AI249" i="1"/>
  <c r="F76" i="7" s="1"/>
  <c r="AP248" i="1"/>
  <c r="AM248" i="1"/>
  <c r="AL248" i="1"/>
  <c r="D75" i="7" s="1"/>
  <c r="AK248" i="1"/>
  <c r="AQ248" i="1" s="1"/>
  <c r="AJ248" i="1"/>
  <c r="AI248" i="1"/>
  <c r="F75" i="7" s="1"/>
  <c r="AP247" i="1"/>
  <c r="AM247" i="1"/>
  <c r="AL247" i="1"/>
  <c r="D74" i="7" s="1"/>
  <c r="AK247" i="1"/>
  <c r="AQ247" i="1" s="1"/>
  <c r="AJ247" i="1"/>
  <c r="AI247" i="1"/>
  <c r="F74" i="7" s="1"/>
  <c r="AP246" i="1"/>
  <c r="AM246" i="1"/>
  <c r="AL246" i="1"/>
  <c r="AK246" i="1"/>
  <c r="AQ246" i="1" s="1"/>
  <c r="AJ246" i="1"/>
  <c r="AI246" i="1"/>
  <c r="AP245" i="1"/>
  <c r="AM245" i="1"/>
  <c r="AL245" i="1"/>
  <c r="D73" i="7" s="1"/>
  <c r="AK245" i="1"/>
  <c r="AQ245" i="1" s="1"/>
  <c r="AJ245" i="1"/>
  <c r="AI245" i="1"/>
  <c r="F73" i="7" s="1"/>
  <c r="AP244" i="1"/>
  <c r="AM244" i="1"/>
  <c r="AL244" i="1"/>
  <c r="AK244" i="1"/>
  <c r="AQ244" i="1" s="1"/>
  <c r="AJ244" i="1"/>
  <c r="AI244" i="1"/>
  <c r="AP243" i="1"/>
  <c r="AM243" i="1"/>
  <c r="AL243" i="1"/>
  <c r="AK243" i="1"/>
  <c r="AQ243" i="1" s="1"/>
  <c r="AJ243" i="1"/>
  <c r="AI243" i="1"/>
  <c r="AP242" i="1"/>
  <c r="AM242" i="1"/>
  <c r="AL242" i="1"/>
  <c r="AK242" i="1"/>
  <c r="AQ242" i="1" s="1"/>
  <c r="AJ242" i="1"/>
  <c r="AI242" i="1"/>
  <c r="AP241" i="1"/>
  <c r="AM241" i="1"/>
  <c r="AL241" i="1"/>
  <c r="D72" i="7" s="1"/>
  <c r="AK241" i="1"/>
  <c r="AQ241" i="1" s="1"/>
  <c r="AJ241" i="1"/>
  <c r="AI241" i="1"/>
  <c r="F72" i="7" s="1"/>
  <c r="AP240" i="1"/>
  <c r="AM240" i="1"/>
  <c r="AL240" i="1"/>
  <c r="AK240" i="1"/>
  <c r="AQ240" i="1" s="1"/>
  <c r="AJ240" i="1"/>
  <c r="AI240" i="1"/>
  <c r="AP239" i="1"/>
  <c r="AM239" i="1"/>
  <c r="AL239" i="1"/>
  <c r="D71" i="7" s="1"/>
  <c r="AK239" i="1"/>
  <c r="AQ239" i="1" s="1"/>
  <c r="AJ239" i="1"/>
  <c r="AI239" i="1"/>
  <c r="F71" i="7" s="1"/>
  <c r="AP238" i="1"/>
  <c r="AM238" i="1"/>
  <c r="AL238" i="1"/>
  <c r="AK238" i="1"/>
  <c r="AQ238" i="1" s="1"/>
  <c r="AN238" i="1" s="1"/>
  <c r="AJ238" i="1"/>
  <c r="AI238" i="1"/>
  <c r="AP237" i="1"/>
  <c r="AM237" i="1"/>
  <c r="AL237" i="1"/>
  <c r="D70" i="7" s="1"/>
  <c r="AK237" i="1"/>
  <c r="AQ237" i="1" s="1"/>
  <c r="AJ237" i="1"/>
  <c r="AI237" i="1"/>
  <c r="F70" i="7" s="1"/>
  <c r="AP236" i="1"/>
  <c r="AM236" i="1"/>
  <c r="AL236" i="1"/>
  <c r="D69" i="7" s="1"/>
  <c r="AK236" i="1"/>
  <c r="AQ236" i="1" s="1"/>
  <c r="AJ236" i="1"/>
  <c r="AI236" i="1"/>
  <c r="F69" i="7" s="1"/>
  <c r="AP235" i="1"/>
  <c r="AM235" i="1"/>
  <c r="AL235" i="1"/>
  <c r="D68" i="7" s="1"/>
  <c r="AK235" i="1"/>
  <c r="AQ235" i="1" s="1"/>
  <c r="AN235" i="1" s="1"/>
  <c r="AJ235" i="1"/>
  <c r="AI235" i="1"/>
  <c r="F68" i="7" s="1"/>
  <c r="AP234" i="1"/>
  <c r="AM234" i="1"/>
  <c r="AL234" i="1"/>
  <c r="AK234" i="1"/>
  <c r="AQ234" i="1" s="1"/>
  <c r="AJ234" i="1"/>
  <c r="AI234" i="1"/>
  <c r="AP233" i="1"/>
  <c r="AM233" i="1"/>
  <c r="AL233" i="1"/>
  <c r="D67" i="7" s="1"/>
  <c r="AK233" i="1"/>
  <c r="AQ233" i="1" s="1"/>
  <c r="AJ233" i="1"/>
  <c r="AI233" i="1"/>
  <c r="F67" i="7" s="1"/>
  <c r="AP232" i="1"/>
  <c r="AM232" i="1"/>
  <c r="AL232" i="1"/>
  <c r="D66" i="7" s="1"/>
  <c r="AK232" i="1"/>
  <c r="AQ232" i="1" s="1"/>
  <c r="AJ232" i="1"/>
  <c r="AI232" i="1"/>
  <c r="F66" i="7" s="1"/>
  <c r="AP231" i="1"/>
  <c r="AM231" i="1"/>
  <c r="AL231" i="1"/>
  <c r="AK231" i="1"/>
  <c r="AQ231" i="1" s="1"/>
  <c r="AJ231" i="1"/>
  <c r="AI231" i="1"/>
  <c r="AP230" i="1"/>
  <c r="AM230" i="1"/>
  <c r="AL230" i="1"/>
  <c r="D65" i="7" s="1"/>
  <c r="AK230" i="1"/>
  <c r="AQ230" i="1" s="1"/>
  <c r="AJ230" i="1"/>
  <c r="AI230" i="1"/>
  <c r="F65" i="7" s="1"/>
  <c r="AP229" i="1"/>
  <c r="AM229" i="1"/>
  <c r="AL229" i="1"/>
  <c r="D64" i="7" s="1"/>
  <c r="AK229" i="1"/>
  <c r="AQ229" i="1" s="1"/>
  <c r="AN229" i="1" s="1"/>
  <c r="AJ229" i="1"/>
  <c r="AI229" i="1"/>
  <c r="F64" i="7" s="1"/>
  <c r="AP228" i="1"/>
  <c r="AM228" i="1"/>
  <c r="AL228" i="1"/>
  <c r="D63" i="7" s="1"/>
  <c r="AK228" i="1"/>
  <c r="AQ228" i="1" s="1"/>
  <c r="AJ228" i="1"/>
  <c r="AI228" i="1"/>
  <c r="F63" i="7" s="1"/>
  <c r="AP227" i="1"/>
  <c r="AM227" i="1"/>
  <c r="AL227" i="1"/>
  <c r="AK227" i="1"/>
  <c r="AQ227" i="1" s="1"/>
  <c r="AJ227" i="1"/>
  <c r="AI227" i="1"/>
  <c r="AP226" i="1"/>
  <c r="AM226" i="1"/>
  <c r="AL226" i="1"/>
  <c r="AK226" i="1"/>
  <c r="AQ226" i="1" s="1"/>
  <c r="AJ226" i="1"/>
  <c r="AI226" i="1"/>
  <c r="AP225" i="1"/>
  <c r="AM225" i="1"/>
  <c r="AL225" i="1"/>
  <c r="AK225" i="1"/>
  <c r="AQ225" i="1" s="1"/>
  <c r="AJ225" i="1"/>
  <c r="AI225" i="1"/>
  <c r="AP224" i="1"/>
  <c r="AM224" i="1"/>
  <c r="AL224" i="1"/>
  <c r="AK224" i="1"/>
  <c r="AQ224" i="1" s="1"/>
  <c r="AJ224" i="1"/>
  <c r="AI224" i="1"/>
  <c r="AP223" i="1"/>
  <c r="AM223" i="1"/>
  <c r="AL223" i="1"/>
  <c r="D62" i="7" s="1"/>
  <c r="AK223" i="1"/>
  <c r="AQ223" i="1" s="1"/>
  <c r="AJ223" i="1"/>
  <c r="AI223" i="1"/>
  <c r="F62" i="7" s="1"/>
  <c r="AP222" i="1"/>
  <c r="AM222" i="1"/>
  <c r="AL222" i="1"/>
  <c r="AK222" i="1"/>
  <c r="AQ222" i="1" s="1"/>
  <c r="AJ222" i="1"/>
  <c r="AI222" i="1"/>
  <c r="AP221" i="1"/>
  <c r="AM221" i="1"/>
  <c r="AL221" i="1"/>
  <c r="D61" i="7" s="1"/>
  <c r="AK221" i="1"/>
  <c r="AQ221" i="1" s="1"/>
  <c r="AJ221" i="1"/>
  <c r="AI221" i="1"/>
  <c r="F61" i="7" s="1"/>
  <c r="AP220" i="1"/>
  <c r="AM220" i="1"/>
  <c r="AL220" i="1"/>
  <c r="AK220" i="1"/>
  <c r="AQ220" i="1" s="1"/>
  <c r="AJ220" i="1"/>
  <c r="AI220" i="1"/>
  <c r="AP219" i="1"/>
  <c r="AM219" i="1"/>
  <c r="AL219" i="1"/>
  <c r="D60" i="7" s="1"/>
  <c r="AK219" i="1"/>
  <c r="AQ219" i="1" s="1"/>
  <c r="AJ219" i="1"/>
  <c r="AI219" i="1"/>
  <c r="F60" i="7" s="1"/>
  <c r="AP218" i="1"/>
  <c r="AM218" i="1"/>
  <c r="AL218" i="1"/>
  <c r="AK218" i="1"/>
  <c r="AQ218" i="1" s="1"/>
  <c r="AJ218" i="1"/>
  <c r="AI218" i="1"/>
  <c r="AP217" i="1"/>
  <c r="AM217" i="1"/>
  <c r="AL217" i="1"/>
  <c r="AK217" i="1"/>
  <c r="AQ217" i="1" s="1"/>
  <c r="AN217" i="1" s="1"/>
  <c r="AJ217" i="1"/>
  <c r="AI217" i="1"/>
  <c r="AP216" i="1"/>
  <c r="AM216" i="1"/>
  <c r="AL216" i="1"/>
  <c r="AK216" i="1"/>
  <c r="AQ216" i="1" s="1"/>
  <c r="AJ216" i="1"/>
  <c r="AI216" i="1"/>
  <c r="AP215" i="1"/>
  <c r="AM215" i="1"/>
  <c r="AL215" i="1"/>
  <c r="D59" i="7" s="1"/>
  <c r="AK215" i="1"/>
  <c r="AQ215" i="1" s="1"/>
  <c r="AJ215" i="1"/>
  <c r="AI215" i="1"/>
  <c r="F59" i="7" s="1"/>
  <c r="AP214" i="1"/>
  <c r="AM214" i="1"/>
  <c r="AL214" i="1"/>
  <c r="AK214" i="1"/>
  <c r="AQ214" i="1" s="1"/>
  <c r="AJ214" i="1"/>
  <c r="AI214" i="1"/>
  <c r="AP213" i="1"/>
  <c r="AM213" i="1"/>
  <c r="AL213" i="1"/>
  <c r="D58" i="7" s="1"/>
  <c r="AK213" i="1"/>
  <c r="AQ213" i="1" s="1"/>
  <c r="AJ213" i="1"/>
  <c r="AI213" i="1"/>
  <c r="F58" i="7" s="1"/>
  <c r="AP212" i="1"/>
  <c r="AM212" i="1"/>
  <c r="AL212" i="1"/>
  <c r="AK212" i="1"/>
  <c r="AQ212" i="1" s="1"/>
  <c r="AJ212" i="1"/>
  <c r="AI212" i="1"/>
  <c r="AP211" i="1"/>
  <c r="AM211" i="1"/>
  <c r="AL211" i="1"/>
  <c r="AK211" i="1"/>
  <c r="AQ211" i="1" s="1"/>
  <c r="AJ211" i="1"/>
  <c r="AI211" i="1"/>
  <c r="AP210" i="1"/>
  <c r="AM210" i="1"/>
  <c r="AL210" i="1"/>
  <c r="D57" i="7" s="1"/>
  <c r="AK210" i="1"/>
  <c r="AQ210" i="1" s="1"/>
  <c r="AJ210" i="1"/>
  <c r="AI210" i="1"/>
  <c r="F57" i="7" s="1"/>
  <c r="AP209" i="1"/>
  <c r="AM209" i="1"/>
  <c r="AL209" i="1"/>
  <c r="AK209" i="1"/>
  <c r="AQ209" i="1" s="1"/>
  <c r="AJ209" i="1"/>
  <c r="AI209" i="1"/>
  <c r="AP208" i="1"/>
  <c r="AM208" i="1"/>
  <c r="AL208" i="1"/>
  <c r="AK208" i="1"/>
  <c r="AQ208" i="1" s="1"/>
  <c r="AJ208" i="1"/>
  <c r="AI208" i="1"/>
  <c r="AP207" i="1"/>
  <c r="AM207" i="1"/>
  <c r="AL207" i="1"/>
  <c r="AK207" i="1"/>
  <c r="AQ207" i="1" s="1"/>
  <c r="AJ207" i="1"/>
  <c r="AI207" i="1"/>
  <c r="AP206" i="1"/>
  <c r="AM206" i="1"/>
  <c r="AL206" i="1"/>
  <c r="D56" i="7" s="1"/>
  <c r="AK206" i="1"/>
  <c r="AQ206" i="1" s="1"/>
  <c r="AJ206" i="1"/>
  <c r="AI206" i="1"/>
  <c r="F56" i="7" s="1"/>
  <c r="AP205" i="1"/>
  <c r="AM205" i="1"/>
  <c r="AL205" i="1"/>
  <c r="AK205" i="1"/>
  <c r="AQ205" i="1" s="1"/>
  <c r="AJ205" i="1"/>
  <c r="AI205" i="1"/>
  <c r="AP204" i="1"/>
  <c r="AM204" i="1"/>
  <c r="AL204" i="1"/>
  <c r="AK204" i="1"/>
  <c r="AQ204" i="1" s="1"/>
  <c r="AJ204" i="1"/>
  <c r="AI204" i="1"/>
  <c r="AP203" i="1"/>
  <c r="AM203" i="1"/>
  <c r="AL203" i="1"/>
  <c r="AK203" i="1"/>
  <c r="AQ203" i="1" s="1"/>
  <c r="AN203" i="1" s="1"/>
  <c r="AJ203" i="1"/>
  <c r="AI203" i="1"/>
  <c r="AP202" i="1"/>
  <c r="AM202" i="1"/>
  <c r="AL202" i="1"/>
  <c r="AK202" i="1"/>
  <c r="AQ202" i="1" s="1"/>
  <c r="AJ202" i="1"/>
  <c r="AI202" i="1"/>
  <c r="AP201" i="1"/>
  <c r="AM201" i="1"/>
  <c r="AL201" i="1"/>
  <c r="D55" i="7" s="1"/>
  <c r="AK201" i="1"/>
  <c r="AQ201" i="1" s="1"/>
  <c r="AJ201" i="1"/>
  <c r="AI201" i="1"/>
  <c r="F55" i="7" s="1"/>
  <c r="AP200" i="1"/>
  <c r="AM200" i="1"/>
  <c r="AL200" i="1"/>
  <c r="AK200" i="1"/>
  <c r="AQ200" i="1" s="1"/>
  <c r="AJ200" i="1"/>
  <c r="AI200" i="1"/>
  <c r="AP199" i="1"/>
  <c r="AM199" i="1"/>
  <c r="AL199" i="1"/>
  <c r="AK199" i="1"/>
  <c r="AQ199" i="1" s="1"/>
  <c r="AJ199" i="1"/>
  <c r="AI199" i="1"/>
  <c r="AP198" i="1"/>
  <c r="AM198" i="1"/>
  <c r="AL198" i="1"/>
  <c r="AK198" i="1"/>
  <c r="AQ198" i="1" s="1"/>
  <c r="AJ198" i="1"/>
  <c r="AI198" i="1"/>
  <c r="AP197" i="1"/>
  <c r="AM197" i="1"/>
  <c r="AL197" i="1"/>
  <c r="AK197" i="1"/>
  <c r="AQ197" i="1" s="1"/>
  <c r="AJ197" i="1"/>
  <c r="AI197" i="1"/>
  <c r="AP196" i="1"/>
  <c r="AM196" i="1"/>
  <c r="AL196" i="1"/>
  <c r="AK196" i="1"/>
  <c r="AQ196" i="1" s="1"/>
  <c r="AJ196" i="1"/>
  <c r="AI196" i="1"/>
  <c r="AP195" i="1"/>
  <c r="AM195" i="1"/>
  <c r="AL195" i="1"/>
  <c r="AK195" i="1"/>
  <c r="AQ195" i="1" s="1"/>
  <c r="AN195" i="1" s="1"/>
  <c r="AJ195" i="1"/>
  <c r="AI195" i="1"/>
  <c r="AP194" i="1"/>
  <c r="AM194" i="1"/>
  <c r="AL194" i="1"/>
  <c r="D54" i="7" s="1"/>
  <c r="AK194" i="1"/>
  <c r="AQ194" i="1" s="1"/>
  <c r="AJ194" i="1"/>
  <c r="AI194" i="1"/>
  <c r="F54" i="7" s="1"/>
  <c r="AP193" i="1"/>
  <c r="AM193" i="1"/>
  <c r="AL193" i="1"/>
  <c r="AK193" i="1"/>
  <c r="AQ193" i="1" s="1"/>
  <c r="AJ193" i="1"/>
  <c r="AI193" i="1"/>
  <c r="AP192" i="1"/>
  <c r="AM192" i="1"/>
  <c r="AL192" i="1"/>
  <c r="AK192" i="1"/>
  <c r="AQ192" i="1" s="1"/>
  <c r="AJ192" i="1"/>
  <c r="AI192" i="1"/>
  <c r="AP191" i="1"/>
  <c r="AM191" i="1"/>
  <c r="AL191" i="1"/>
  <c r="AK191" i="1"/>
  <c r="AQ191" i="1" s="1"/>
  <c r="AJ191" i="1"/>
  <c r="AI191" i="1"/>
  <c r="AP190" i="1"/>
  <c r="AM190" i="1"/>
  <c r="AL190" i="1"/>
  <c r="AK190" i="1"/>
  <c r="AQ190" i="1" s="1"/>
  <c r="AJ190" i="1"/>
  <c r="AI190" i="1"/>
  <c r="AP189" i="1"/>
  <c r="AM189" i="1"/>
  <c r="AL189" i="1"/>
  <c r="D53" i="7" s="1"/>
  <c r="AK189" i="1"/>
  <c r="AQ189" i="1" s="1"/>
  <c r="AJ189" i="1"/>
  <c r="AI189" i="1"/>
  <c r="F53" i="7" s="1"/>
  <c r="AP188" i="1"/>
  <c r="AM188" i="1"/>
  <c r="AL188" i="1"/>
  <c r="AK188" i="1"/>
  <c r="AQ188" i="1" s="1"/>
  <c r="AJ188" i="1"/>
  <c r="AI188" i="1"/>
  <c r="AP187" i="1"/>
  <c r="AM187" i="1"/>
  <c r="AL187" i="1"/>
  <c r="AK187" i="1"/>
  <c r="AQ187" i="1" s="1"/>
  <c r="AJ187" i="1"/>
  <c r="AI187" i="1"/>
  <c r="AP186" i="1"/>
  <c r="AM186" i="1"/>
  <c r="AL186" i="1"/>
  <c r="AK186" i="1"/>
  <c r="AQ186" i="1" s="1"/>
  <c r="AJ186" i="1"/>
  <c r="AI186" i="1"/>
  <c r="AP185" i="1"/>
  <c r="AM185" i="1"/>
  <c r="AL185" i="1"/>
  <c r="AK185" i="1"/>
  <c r="AQ185" i="1" s="1"/>
  <c r="AJ185" i="1"/>
  <c r="AI185" i="1"/>
  <c r="AP184" i="1"/>
  <c r="AM184" i="1"/>
  <c r="AL184" i="1"/>
  <c r="AK184" i="1"/>
  <c r="AQ184" i="1" s="1"/>
  <c r="AN184" i="1" s="1"/>
  <c r="AJ184" i="1"/>
  <c r="AI184" i="1"/>
  <c r="AP183" i="1"/>
  <c r="AM183" i="1"/>
  <c r="AL183" i="1"/>
  <c r="D52" i="7" s="1"/>
  <c r="AK183" i="1"/>
  <c r="AQ183" i="1" s="1"/>
  <c r="AJ183" i="1"/>
  <c r="AI183" i="1"/>
  <c r="F52" i="7" s="1"/>
  <c r="AP182" i="1"/>
  <c r="AM182" i="1"/>
  <c r="AL182" i="1"/>
  <c r="AK182" i="1"/>
  <c r="AQ182" i="1" s="1"/>
  <c r="AJ182" i="1"/>
  <c r="AI182" i="1"/>
  <c r="AP181" i="1"/>
  <c r="AM181" i="1"/>
  <c r="AL181" i="1"/>
  <c r="AK181" i="1"/>
  <c r="AQ181" i="1" s="1"/>
  <c r="AN181" i="1" s="1"/>
  <c r="AJ181" i="1"/>
  <c r="AI181" i="1"/>
  <c r="AP180" i="1"/>
  <c r="AM180" i="1"/>
  <c r="AL180" i="1"/>
  <c r="AK180" i="1"/>
  <c r="AQ180" i="1" s="1"/>
  <c r="AN180" i="1" s="1"/>
  <c r="AJ180" i="1"/>
  <c r="AI180" i="1"/>
  <c r="AP179" i="1"/>
  <c r="AM179" i="1"/>
  <c r="AL179" i="1"/>
  <c r="D51" i="7" s="1"/>
  <c r="AK179" i="1"/>
  <c r="AQ179" i="1" s="1"/>
  <c r="AJ179" i="1"/>
  <c r="AI179" i="1"/>
  <c r="F51" i="7" s="1"/>
  <c r="AP178" i="1"/>
  <c r="AM178" i="1"/>
  <c r="AL178" i="1"/>
  <c r="AK178" i="1"/>
  <c r="AQ178" i="1" s="1"/>
  <c r="AJ178" i="1"/>
  <c r="AI178" i="1"/>
  <c r="AP177" i="1"/>
  <c r="AM177" i="1"/>
  <c r="AL177" i="1"/>
  <c r="AK177" i="1"/>
  <c r="AQ177" i="1" s="1"/>
  <c r="AJ177" i="1"/>
  <c r="AI177" i="1"/>
  <c r="AP176" i="1"/>
  <c r="AM176" i="1"/>
  <c r="AL176" i="1"/>
  <c r="AK176" i="1"/>
  <c r="AQ176" i="1" s="1"/>
  <c r="AJ176" i="1"/>
  <c r="AI176" i="1"/>
  <c r="AP175" i="1"/>
  <c r="AM175" i="1"/>
  <c r="AL175" i="1"/>
  <c r="AK175" i="1"/>
  <c r="AQ175" i="1" s="1"/>
  <c r="AN175" i="1" s="1"/>
  <c r="AJ175" i="1"/>
  <c r="AI175" i="1"/>
  <c r="AP174" i="1"/>
  <c r="AM174" i="1"/>
  <c r="AL174" i="1"/>
  <c r="AK174" i="1"/>
  <c r="AQ174" i="1" s="1"/>
  <c r="AJ174" i="1"/>
  <c r="AI174" i="1"/>
  <c r="AP173" i="1"/>
  <c r="AM173" i="1"/>
  <c r="AL173" i="1"/>
  <c r="AK173" i="1"/>
  <c r="AQ173" i="1" s="1"/>
  <c r="AJ173" i="1"/>
  <c r="AI173" i="1"/>
  <c r="AP172" i="1"/>
  <c r="AM172" i="1"/>
  <c r="AL172" i="1"/>
  <c r="AK172" i="1"/>
  <c r="AQ172" i="1" s="1"/>
  <c r="AJ172" i="1"/>
  <c r="AI172" i="1"/>
  <c r="AP171" i="1"/>
  <c r="AM171" i="1"/>
  <c r="AL171" i="1"/>
  <c r="AK171" i="1"/>
  <c r="AQ171" i="1" s="1"/>
  <c r="AN171" i="1" s="1"/>
  <c r="AJ171" i="1"/>
  <c r="AI171" i="1"/>
  <c r="AP170" i="1"/>
  <c r="AM170" i="1"/>
  <c r="AL170" i="1"/>
  <c r="D50" i="7" s="1"/>
  <c r="AK170" i="1"/>
  <c r="AQ170" i="1" s="1"/>
  <c r="AJ170" i="1"/>
  <c r="AI170" i="1"/>
  <c r="F50" i="7" s="1"/>
  <c r="AP169" i="1"/>
  <c r="AM169" i="1"/>
  <c r="AL169" i="1"/>
  <c r="AK169" i="1"/>
  <c r="AQ169" i="1" s="1"/>
  <c r="AN169" i="1" s="1"/>
  <c r="AJ169" i="1"/>
  <c r="AI169" i="1"/>
  <c r="AP168" i="1"/>
  <c r="AM168" i="1"/>
  <c r="AL168" i="1"/>
  <c r="AK168" i="1"/>
  <c r="AQ168" i="1" s="1"/>
  <c r="AN168" i="1" s="1"/>
  <c r="AJ168" i="1"/>
  <c r="AI168" i="1"/>
  <c r="AP167" i="1"/>
  <c r="AM167" i="1"/>
  <c r="AL167" i="1"/>
  <c r="D49" i="7" s="1"/>
  <c r="AK167" i="1"/>
  <c r="AQ167" i="1" s="1"/>
  <c r="AJ167" i="1"/>
  <c r="AI167" i="1"/>
  <c r="F49" i="7" s="1"/>
  <c r="AP166" i="1"/>
  <c r="AM166" i="1"/>
  <c r="AL166" i="1"/>
  <c r="AK166" i="1"/>
  <c r="AQ166" i="1" s="1"/>
  <c r="AN166" i="1" s="1"/>
  <c r="AJ166" i="1"/>
  <c r="AI166" i="1"/>
  <c r="AP165" i="1"/>
  <c r="AM165" i="1"/>
  <c r="AL165" i="1"/>
  <c r="AK165" i="1"/>
  <c r="AQ165" i="1" s="1"/>
  <c r="AN165" i="1" s="1"/>
  <c r="AJ165" i="1"/>
  <c r="AI165" i="1"/>
  <c r="AP164" i="1"/>
  <c r="AM164" i="1"/>
  <c r="AL164" i="1"/>
  <c r="AK164" i="1"/>
  <c r="AQ164" i="1" s="1"/>
  <c r="AJ164" i="1"/>
  <c r="AI164" i="1"/>
  <c r="AP163" i="1"/>
  <c r="AM163" i="1"/>
  <c r="AL163" i="1"/>
  <c r="AK163" i="1"/>
  <c r="AQ163" i="1" s="1"/>
  <c r="AN163" i="1" s="1"/>
  <c r="AJ163" i="1"/>
  <c r="AI163" i="1"/>
  <c r="AP162" i="1"/>
  <c r="AM162" i="1"/>
  <c r="AL162" i="1"/>
  <c r="AK162" i="1"/>
  <c r="AQ162" i="1" s="1"/>
  <c r="AJ162" i="1"/>
  <c r="AI162" i="1"/>
  <c r="AP161" i="1"/>
  <c r="AM161" i="1"/>
  <c r="AL161" i="1"/>
  <c r="D48" i="7" s="1"/>
  <c r="AK161" i="1"/>
  <c r="AQ161" i="1" s="1"/>
  <c r="AN161" i="1" s="1"/>
  <c r="AJ161" i="1"/>
  <c r="AI161" i="1"/>
  <c r="F48" i="7" s="1"/>
  <c r="AP160" i="1"/>
  <c r="AM160" i="1"/>
  <c r="AL160" i="1"/>
  <c r="AK160" i="1"/>
  <c r="AQ160" i="1" s="1"/>
  <c r="AN160" i="1" s="1"/>
  <c r="AJ160" i="1"/>
  <c r="AI160" i="1"/>
  <c r="AP159" i="1"/>
  <c r="AM159" i="1"/>
  <c r="AL159" i="1"/>
  <c r="AK159" i="1"/>
  <c r="AQ159" i="1" s="1"/>
  <c r="AJ159" i="1"/>
  <c r="AI159" i="1"/>
  <c r="AP158" i="1"/>
  <c r="AM158" i="1"/>
  <c r="AL158" i="1"/>
  <c r="D47" i="7" s="1"/>
  <c r="AK158" i="1"/>
  <c r="AQ158" i="1" s="1"/>
  <c r="AN158" i="1" s="1"/>
  <c r="AJ158" i="1"/>
  <c r="AI158" i="1"/>
  <c r="F47" i="7" s="1"/>
  <c r="AP157" i="1"/>
  <c r="AM157" i="1"/>
  <c r="AL157" i="1"/>
  <c r="D46" i="7" s="1"/>
  <c r="AK157" i="1"/>
  <c r="AQ157" i="1" s="1"/>
  <c r="AJ157" i="1"/>
  <c r="AI157" i="1"/>
  <c r="F46" i="7" s="1"/>
  <c r="AP156" i="1"/>
  <c r="AM156" i="1"/>
  <c r="AL156" i="1"/>
  <c r="AK156" i="1"/>
  <c r="AQ156" i="1" s="1"/>
  <c r="AJ156" i="1"/>
  <c r="AI156" i="1"/>
  <c r="AP155" i="1"/>
  <c r="AM155" i="1"/>
  <c r="AL155" i="1"/>
  <c r="AK155" i="1"/>
  <c r="AQ155" i="1" s="1"/>
  <c r="AN155" i="1" s="1"/>
  <c r="AJ155" i="1"/>
  <c r="AI155" i="1"/>
  <c r="AP154" i="1"/>
  <c r="AM154" i="1"/>
  <c r="AL154" i="1"/>
  <c r="AK154" i="1"/>
  <c r="AQ154" i="1" s="1"/>
  <c r="AN154" i="1" s="1"/>
  <c r="AJ154" i="1"/>
  <c r="AI154" i="1"/>
  <c r="AP153" i="1"/>
  <c r="AM153" i="1"/>
  <c r="AL153" i="1"/>
  <c r="AK153" i="1"/>
  <c r="AQ153" i="1" s="1"/>
  <c r="AJ153" i="1"/>
  <c r="AI153" i="1"/>
  <c r="AP152" i="1"/>
  <c r="AM152" i="1"/>
  <c r="AL152" i="1"/>
  <c r="D45" i="7" s="1"/>
  <c r="AK152" i="1"/>
  <c r="AQ152" i="1" s="1"/>
  <c r="AN152" i="1" s="1"/>
  <c r="AJ152" i="1"/>
  <c r="AI152" i="1"/>
  <c r="F45" i="7" s="1"/>
  <c r="AP151" i="1"/>
  <c r="AM151" i="1"/>
  <c r="AL151" i="1"/>
  <c r="AK151" i="1"/>
  <c r="AQ151" i="1" s="1"/>
  <c r="AJ151" i="1"/>
  <c r="AI151" i="1"/>
  <c r="AP150" i="1"/>
  <c r="AM150" i="1"/>
  <c r="AL150" i="1"/>
  <c r="D44" i="7" s="1"/>
  <c r="AK150" i="1"/>
  <c r="AQ150" i="1" s="1"/>
  <c r="AJ150" i="1"/>
  <c r="AI150" i="1"/>
  <c r="F44" i="7" s="1"/>
  <c r="AP149" i="1"/>
  <c r="AM149" i="1"/>
  <c r="AL149" i="1"/>
  <c r="D43" i="7" s="1"/>
  <c r="AK149" i="1"/>
  <c r="AQ149" i="1" s="1"/>
  <c r="AN149" i="1" s="1"/>
  <c r="AJ149" i="1"/>
  <c r="AI149" i="1"/>
  <c r="F43" i="7" s="1"/>
  <c r="AP148" i="1"/>
  <c r="AM148" i="1"/>
  <c r="AL148" i="1"/>
  <c r="AK148" i="1"/>
  <c r="AQ148" i="1" s="1"/>
  <c r="AJ148" i="1"/>
  <c r="AI148" i="1"/>
  <c r="AP147" i="1"/>
  <c r="AM147" i="1"/>
  <c r="AL147" i="1"/>
  <c r="AK147" i="1"/>
  <c r="AQ147" i="1" s="1"/>
  <c r="AJ147" i="1"/>
  <c r="AI147" i="1"/>
  <c r="AP146" i="1"/>
  <c r="AM146" i="1"/>
  <c r="AL146" i="1"/>
  <c r="D42" i="7" s="1"/>
  <c r="AK146" i="1"/>
  <c r="AQ146" i="1" s="1"/>
  <c r="AN146" i="1" s="1"/>
  <c r="AJ146" i="1"/>
  <c r="AI146" i="1"/>
  <c r="F42" i="7" s="1"/>
  <c r="AP145" i="1"/>
  <c r="AM145" i="1"/>
  <c r="AL145" i="1"/>
  <c r="D41" i="7" s="1"/>
  <c r="AK145" i="1"/>
  <c r="AQ145" i="1" s="1"/>
  <c r="AJ145" i="1"/>
  <c r="AI145" i="1"/>
  <c r="F41" i="7" s="1"/>
  <c r="AP144" i="1"/>
  <c r="AM144" i="1"/>
  <c r="AL144" i="1"/>
  <c r="AK144" i="1"/>
  <c r="AQ144" i="1" s="1"/>
  <c r="AJ144" i="1"/>
  <c r="AI144" i="1"/>
  <c r="AP143" i="1"/>
  <c r="AM143" i="1"/>
  <c r="AL143" i="1"/>
  <c r="D40" i="7" s="1"/>
  <c r="AK143" i="1"/>
  <c r="AQ143" i="1" s="1"/>
  <c r="AN143" i="1" s="1"/>
  <c r="AJ143" i="1"/>
  <c r="AI143" i="1"/>
  <c r="F40" i="7" s="1"/>
  <c r="AP142" i="1"/>
  <c r="AM142" i="1"/>
  <c r="AL142" i="1"/>
  <c r="AK142" i="1"/>
  <c r="AQ142" i="1" s="1"/>
  <c r="AJ142" i="1"/>
  <c r="AI142" i="1"/>
  <c r="AP141" i="1"/>
  <c r="AM141" i="1"/>
  <c r="AL141" i="1"/>
  <c r="AK141" i="1"/>
  <c r="AQ141" i="1" s="1"/>
  <c r="AJ141" i="1"/>
  <c r="AI141" i="1"/>
  <c r="AP140" i="1"/>
  <c r="AM140" i="1"/>
  <c r="AL140" i="1"/>
  <c r="AK140" i="1"/>
  <c r="AQ140" i="1" s="1"/>
  <c r="AJ140" i="1"/>
  <c r="AI140" i="1"/>
  <c r="AP139" i="1"/>
  <c r="AM139" i="1"/>
  <c r="AL139" i="1"/>
  <c r="AK139" i="1"/>
  <c r="AQ139" i="1" s="1"/>
  <c r="AJ139" i="1"/>
  <c r="AI139" i="1"/>
  <c r="AP138" i="1"/>
  <c r="AM138" i="1"/>
  <c r="AL138" i="1"/>
  <c r="AK138" i="1"/>
  <c r="AQ138" i="1" s="1"/>
  <c r="AJ138" i="1"/>
  <c r="AI138" i="1"/>
  <c r="AP137" i="1"/>
  <c r="AM137" i="1"/>
  <c r="AL137" i="1"/>
  <c r="AK137" i="1"/>
  <c r="AQ137" i="1" s="1"/>
  <c r="AN137" i="1" s="1"/>
  <c r="AJ137" i="1"/>
  <c r="AI137" i="1"/>
  <c r="AP136" i="1"/>
  <c r="AM136" i="1"/>
  <c r="AL136" i="1"/>
  <c r="AK136" i="1"/>
  <c r="AQ136" i="1" s="1"/>
  <c r="AJ136" i="1"/>
  <c r="AI136" i="1"/>
  <c r="AP135" i="1"/>
  <c r="AM135" i="1"/>
  <c r="AL135" i="1"/>
  <c r="AK135" i="1"/>
  <c r="AQ135" i="1" s="1"/>
  <c r="AJ135" i="1"/>
  <c r="AI135" i="1"/>
  <c r="AP134" i="1"/>
  <c r="AM134" i="1"/>
  <c r="AL134" i="1"/>
  <c r="AK134" i="1"/>
  <c r="AQ134" i="1" s="1"/>
  <c r="AN134" i="1" s="1"/>
  <c r="AJ134" i="1"/>
  <c r="AI134" i="1"/>
  <c r="AP133" i="1"/>
  <c r="AM133" i="1"/>
  <c r="AL133" i="1"/>
  <c r="AK133" i="1"/>
  <c r="AQ133" i="1" s="1"/>
  <c r="AN133" i="1" s="1"/>
  <c r="AJ133" i="1"/>
  <c r="AI133" i="1"/>
  <c r="AP132" i="1"/>
  <c r="AM132" i="1"/>
  <c r="AL132" i="1"/>
  <c r="AK132" i="1"/>
  <c r="AQ132" i="1" s="1"/>
  <c r="AJ132" i="1"/>
  <c r="AI132" i="1"/>
  <c r="AP131" i="1"/>
  <c r="AM131" i="1"/>
  <c r="AL131" i="1"/>
  <c r="D39" i="7" s="1"/>
  <c r="AK131" i="1"/>
  <c r="AQ131" i="1" s="1"/>
  <c r="AJ131" i="1"/>
  <c r="AI131" i="1"/>
  <c r="F39" i="7" s="1"/>
  <c r="AP130" i="1"/>
  <c r="AM130" i="1"/>
  <c r="AL130" i="1"/>
  <c r="D38" i="7" s="1"/>
  <c r="AK130" i="1"/>
  <c r="AQ130" i="1" s="1"/>
  <c r="AJ130" i="1"/>
  <c r="AI130" i="1"/>
  <c r="F38" i="7" s="1"/>
  <c r="AP129" i="1"/>
  <c r="AM129" i="1"/>
  <c r="AL129" i="1"/>
  <c r="AK129" i="1"/>
  <c r="AQ129" i="1" s="1"/>
  <c r="AN129" i="1" s="1"/>
  <c r="AJ129" i="1"/>
  <c r="AI129" i="1"/>
  <c r="AP128" i="1"/>
  <c r="AM128" i="1"/>
  <c r="AL128" i="1"/>
  <c r="AK128" i="1"/>
  <c r="AQ128" i="1" s="1"/>
  <c r="AJ128" i="1"/>
  <c r="AI128" i="1"/>
  <c r="AP127" i="1"/>
  <c r="AM127" i="1"/>
  <c r="AL127" i="1"/>
  <c r="AK127" i="1"/>
  <c r="AQ127" i="1" s="1"/>
  <c r="AJ127" i="1"/>
  <c r="AI127" i="1"/>
  <c r="AP126" i="1"/>
  <c r="AM126" i="1"/>
  <c r="AL126" i="1"/>
  <c r="D37" i="7" s="1"/>
  <c r="AK126" i="1"/>
  <c r="AQ126" i="1" s="1"/>
  <c r="AN126" i="1" s="1"/>
  <c r="AJ126" i="1"/>
  <c r="AI126" i="1"/>
  <c r="F37" i="7" s="1"/>
  <c r="AP125" i="1"/>
  <c r="AM125" i="1"/>
  <c r="AL125" i="1"/>
  <c r="AK125" i="1"/>
  <c r="AQ125" i="1" s="1"/>
  <c r="AN125" i="1" s="1"/>
  <c r="AJ125" i="1"/>
  <c r="AI125" i="1"/>
  <c r="AP124" i="1"/>
  <c r="AM124" i="1"/>
  <c r="AL124" i="1"/>
  <c r="AK124" i="1"/>
  <c r="AQ124" i="1" s="1"/>
  <c r="AJ124" i="1"/>
  <c r="AI124" i="1"/>
  <c r="AP123" i="1"/>
  <c r="AM123" i="1"/>
  <c r="AL123" i="1"/>
  <c r="AK123" i="1"/>
  <c r="AQ123" i="1" s="1"/>
  <c r="AJ123" i="1"/>
  <c r="AI123" i="1"/>
  <c r="AP122" i="1"/>
  <c r="AM122" i="1"/>
  <c r="AL122" i="1"/>
  <c r="D36" i="7" s="1"/>
  <c r="AK122" i="1"/>
  <c r="AQ122" i="1" s="1"/>
  <c r="AJ122" i="1"/>
  <c r="AI122" i="1"/>
  <c r="F36" i="7" s="1"/>
  <c r="AP121" i="1"/>
  <c r="AM121" i="1"/>
  <c r="AL121" i="1"/>
  <c r="AK121" i="1"/>
  <c r="AQ121" i="1" s="1"/>
  <c r="AJ121" i="1"/>
  <c r="AI121" i="1"/>
  <c r="AP120" i="1"/>
  <c r="AM120" i="1"/>
  <c r="AL120" i="1"/>
  <c r="AK120" i="1"/>
  <c r="AQ120" i="1" s="1"/>
  <c r="AN120" i="1" s="1"/>
  <c r="AJ120" i="1"/>
  <c r="AI120" i="1"/>
  <c r="AP119" i="1"/>
  <c r="AM119" i="1"/>
  <c r="AL119" i="1"/>
  <c r="D35" i="7" s="1"/>
  <c r="AK119" i="1"/>
  <c r="AQ119" i="1" s="1"/>
  <c r="AN119" i="1" s="1"/>
  <c r="AJ119" i="1"/>
  <c r="AI119" i="1"/>
  <c r="F35" i="7" s="1"/>
  <c r="AP118" i="1"/>
  <c r="AM118" i="1"/>
  <c r="AL118" i="1"/>
  <c r="AK118" i="1"/>
  <c r="AQ118" i="1" s="1"/>
  <c r="AJ118" i="1"/>
  <c r="AI118" i="1"/>
  <c r="AP117" i="1"/>
  <c r="AM117" i="1"/>
  <c r="AL117" i="1"/>
  <c r="AK117" i="1"/>
  <c r="AQ117" i="1" s="1"/>
  <c r="AJ117" i="1"/>
  <c r="AI117" i="1"/>
  <c r="AP116" i="1"/>
  <c r="AM116" i="1"/>
  <c r="AL116" i="1"/>
  <c r="AK116" i="1"/>
  <c r="AQ116" i="1" s="1"/>
  <c r="AN116" i="1" s="1"/>
  <c r="AJ116" i="1"/>
  <c r="AI116" i="1"/>
  <c r="AP115" i="1"/>
  <c r="AM115" i="1"/>
  <c r="AL115" i="1"/>
  <c r="AK115" i="1"/>
  <c r="AQ115" i="1" s="1"/>
  <c r="AJ115" i="1"/>
  <c r="AI115" i="1"/>
  <c r="AP114" i="1"/>
  <c r="AM114" i="1"/>
  <c r="AL114" i="1"/>
  <c r="AK114" i="1"/>
  <c r="AQ114" i="1" s="1"/>
  <c r="AN114" i="1" s="1"/>
  <c r="AJ114" i="1"/>
  <c r="AI114" i="1"/>
  <c r="AP113" i="1"/>
  <c r="AM113" i="1"/>
  <c r="AL113" i="1"/>
  <c r="AK113" i="1"/>
  <c r="AQ113" i="1" s="1"/>
  <c r="AJ113" i="1"/>
  <c r="AI113" i="1"/>
  <c r="AP112" i="1"/>
  <c r="AM112" i="1"/>
  <c r="AL112" i="1"/>
  <c r="D34" i="7" s="1"/>
  <c r="AK112" i="1"/>
  <c r="AQ112" i="1" s="1"/>
  <c r="AJ112" i="1"/>
  <c r="AI112" i="1"/>
  <c r="F34" i="7" s="1"/>
  <c r="AP111" i="1"/>
  <c r="AM111" i="1"/>
  <c r="AL111" i="1"/>
  <c r="AK111" i="1"/>
  <c r="AQ111" i="1" s="1"/>
  <c r="AN111" i="1" s="1"/>
  <c r="AJ111" i="1"/>
  <c r="AI111" i="1"/>
  <c r="AP110" i="1"/>
  <c r="AM110" i="1"/>
  <c r="AL110" i="1"/>
  <c r="D33" i="7" s="1"/>
  <c r="AK110" i="1"/>
  <c r="AQ110" i="1" s="1"/>
  <c r="AN110" i="1" s="1"/>
  <c r="AJ110" i="1"/>
  <c r="AI110" i="1"/>
  <c r="F33" i="7" s="1"/>
  <c r="AP109" i="1"/>
  <c r="AM109" i="1"/>
  <c r="AL109" i="1"/>
  <c r="D32" i="7" s="1"/>
  <c r="AK109" i="1"/>
  <c r="AQ109" i="1" s="1"/>
  <c r="AJ109" i="1"/>
  <c r="AI109" i="1"/>
  <c r="F32" i="7" s="1"/>
  <c r="AP108" i="1"/>
  <c r="AM108" i="1"/>
  <c r="AL108" i="1"/>
  <c r="AK108" i="1"/>
  <c r="AQ108" i="1" s="1"/>
  <c r="AN108" i="1" s="1"/>
  <c r="AJ108" i="1"/>
  <c r="AI108" i="1"/>
  <c r="AP107" i="1"/>
  <c r="AM107" i="1"/>
  <c r="AL107" i="1"/>
  <c r="AK107" i="1"/>
  <c r="AQ107" i="1" s="1"/>
  <c r="AN107" i="1" s="1"/>
  <c r="AJ107" i="1"/>
  <c r="AI107" i="1"/>
  <c r="AP106" i="1"/>
  <c r="AM106" i="1"/>
  <c r="AL106" i="1"/>
  <c r="AK106" i="1"/>
  <c r="AQ106" i="1" s="1"/>
  <c r="AJ106" i="1"/>
  <c r="AI106" i="1"/>
  <c r="AP105" i="1"/>
  <c r="AM105" i="1"/>
  <c r="AL105" i="1"/>
  <c r="AK105" i="1"/>
  <c r="AQ105" i="1" s="1"/>
  <c r="AN105" i="1" s="1"/>
  <c r="AJ105" i="1"/>
  <c r="AI105" i="1"/>
  <c r="AP104" i="1"/>
  <c r="AM104" i="1"/>
  <c r="AL104" i="1"/>
  <c r="D31" i="7" s="1"/>
  <c r="AK104" i="1"/>
  <c r="AQ104" i="1" s="1"/>
  <c r="AJ104" i="1"/>
  <c r="AI104" i="1"/>
  <c r="F31" i="7" s="1"/>
  <c r="AP103" i="1"/>
  <c r="AM103" i="1"/>
  <c r="AL103" i="1"/>
  <c r="AK103" i="1"/>
  <c r="AQ103" i="1" s="1"/>
  <c r="AJ103" i="1"/>
  <c r="AI103" i="1"/>
  <c r="AP102" i="1"/>
  <c r="AM102" i="1"/>
  <c r="AL102" i="1"/>
  <c r="D30" i="7" s="1"/>
  <c r="AK102" i="1"/>
  <c r="AQ102" i="1" s="1"/>
  <c r="AJ102" i="1"/>
  <c r="AI102" i="1"/>
  <c r="F30" i="7" s="1"/>
  <c r="AP101" i="1"/>
  <c r="AM101" i="1"/>
  <c r="AL101" i="1"/>
  <c r="AK101" i="1"/>
  <c r="AQ101" i="1" s="1"/>
  <c r="AN101" i="1" s="1"/>
  <c r="AJ101" i="1"/>
  <c r="AI101" i="1"/>
  <c r="AP100" i="1"/>
  <c r="AM100" i="1"/>
  <c r="AL100" i="1"/>
  <c r="AK100" i="1"/>
  <c r="AQ100" i="1" s="1"/>
  <c r="AN100" i="1" s="1"/>
  <c r="AJ100" i="1"/>
  <c r="AI100" i="1"/>
  <c r="AP99" i="1"/>
  <c r="AM99" i="1"/>
  <c r="AL99" i="1"/>
  <c r="AK99" i="1"/>
  <c r="AQ99" i="1" s="1"/>
  <c r="AJ99" i="1"/>
  <c r="AI99" i="1"/>
  <c r="AP98" i="1"/>
  <c r="AM98" i="1"/>
  <c r="AL98" i="1"/>
  <c r="AK98" i="1"/>
  <c r="AQ98" i="1" s="1"/>
  <c r="AJ98" i="1"/>
  <c r="AI98" i="1"/>
  <c r="AP97" i="1"/>
  <c r="AM97" i="1"/>
  <c r="AL97" i="1"/>
  <c r="AK97" i="1"/>
  <c r="AQ97" i="1" s="1"/>
  <c r="AN97" i="1" s="1"/>
  <c r="AJ97" i="1"/>
  <c r="AI97" i="1"/>
  <c r="AP96" i="1"/>
  <c r="AM96" i="1"/>
  <c r="AL96" i="1"/>
  <c r="D29" i="7" s="1"/>
  <c r="AK96" i="1"/>
  <c r="AQ96" i="1" s="1"/>
  <c r="AN96" i="1" s="1"/>
  <c r="AJ96" i="1"/>
  <c r="AI96" i="1"/>
  <c r="F29" i="7" s="1"/>
  <c r="AP95" i="1"/>
  <c r="AM95" i="1"/>
  <c r="AL95" i="1"/>
  <c r="AK95" i="1"/>
  <c r="AQ95" i="1" s="1"/>
  <c r="AJ95" i="1"/>
  <c r="AI95" i="1"/>
  <c r="AP94" i="1"/>
  <c r="AM94" i="1"/>
  <c r="AL94" i="1"/>
  <c r="AK94" i="1"/>
  <c r="AQ94" i="1" s="1"/>
  <c r="AN94" i="1" s="1"/>
  <c r="AJ94" i="1"/>
  <c r="AI94" i="1"/>
  <c r="AP93" i="1"/>
  <c r="AM93" i="1"/>
  <c r="AL93" i="1"/>
  <c r="AK93" i="1"/>
  <c r="AQ93" i="1" s="1"/>
  <c r="AJ93" i="1"/>
  <c r="AI93" i="1"/>
  <c r="AP92" i="1"/>
  <c r="AM92" i="1"/>
  <c r="AL92" i="1"/>
  <c r="AK92" i="1"/>
  <c r="AQ92" i="1" s="1"/>
  <c r="AJ92" i="1"/>
  <c r="AI92" i="1"/>
  <c r="AP91" i="1"/>
  <c r="AM91" i="1"/>
  <c r="AL91" i="1"/>
  <c r="AK91" i="1"/>
  <c r="AQ91" i="1" s="1"/>
  <c r="AJ91" i="1"/>
  <c r="AI91" i="1"/>
  <c r="AP90" i="1"/>
  <c r="AM90" i="1"/>
  <c r="AL90" i="1"/>
  <c r="AK90" i="1"/>
  <c r="AQ90" i="1" s="1"/>
  <c r="AN90" i="1" s="1"/>
  <c r="AJ90" i="1"/>
  <c r="AI90" i="1"/>
  <c r="AP89" i="1"/>
  <c r="AM89" i="1"/>
  <c r="AL89" i="1"/>
  <c r="AK89" i="1"/>
  <c r="AQ89" i="1" s="1"/>
  <c r="AJ89" i="1"/>
  <c r="AI89" i="1"/>
  <c r="AP88" i="1"/>
  <c r="AM88" i="1"/>
  <c r="AL88" i="1"/>
  <c r="AK88" i="1"/>
  <c r="AQ88" i="1" s="1"/>
  <c r="AJ88" i="1"/>
  <c r="AI88" i="1"/>
  <c r="AP87" i="1"/>
  <c r="AM87" i="1"/>
  <c r="AL87" i="1"/>
  <c r="AK87" i="1"/>
  <c r="AQ87" i="1" s="1"/>
  <c r="AN87" i="1" s="1"/>
  <c r="AJ87" i="1"/>
  <c r="AI87" i="1"/>
  <c r="AP86" i="1"/>
  <c r="AM86" i="1"/>
  <c r="AL86" i="1"/>
  <c r="D28" i="7" s="1"/>
  <c r="AK86" i="1"/>
  <c r="AQ86" i="1" s="1"/>
  <c r="AJ86" i="1"/>
  <c r="AI86" i="1"/>
  <c r="F28" i="7" s="1"/>
  <c r="AP85" i="1"/>
  <c r="AM85" i="1"/>
  <c r="AL85" i="1"/>
  <c r="D27" i="7" s="1"/>
  <c r="AK85" i="1"/>
  <c r="AQ85" i="1" s="1"/>
  <c r="AN85" i="1" s="1"/>
  <c r="AJ85" i="1"/>
  <c r="AI85" i="1"/>
  <c r="F27" i="7" s="1"/>
  <c r="AP84" i="1"/>
  <c r="AM84" i="1"/>
  <c r="AL84" i="1"/>
  <c r="AK84" i="1"/>
  <c r="AQ84" i="1" s="1"/>
  <c r="AJ84" i="1"/>
  <c r="AI84" i="1"/>
  <c r="AP83" i="1"/>
  <c r="AM83" i="1"/>
  <c r="AL83" i="1"/>
  <c r="D26" i="7" s="1"/>
  <c r="AK83" i="1"/>
  <c r="AQ83" i="1" s="1"/>
  <c r="AJ83" i="1"/>
  <c r="AI83" i="1"/>
  <c r="F26" i="7" s="1"/>
  <c r="AP82" i="1"/>
  <c r="AM82" i="1"/>
  <c r="AL82" i="1"/>
  <c r="AK82" i="1"/>
  <c r="AQ82" i="1" s="1"/>
  <c r="AJ82" i="1"/>
  <c r="AI82" i="1"/>
  <c r="AP81" i="1"/>
  <c r="AM81" i="1"/>
  <c r="AL81" i="1"/>
  <c r="D25" i="7" s="1"/>
  <c r="AK81" i="1"/>
  <c r="AQ81" i="1" s="1"/>
  <c r="AN81" i="1" s="1"/>
  <c r="AJ81" i="1"/>
  <c r="AI81" i="1"/>
  <c r="F25" i="7" s="1"/>
  <c r="AP80" i="1"/>
  <c r="AM80" i="1"/>
  <c r="AL80" i="1"/>
  <c r="AK80" i="1"/>
  <c r="AQ80" i="1" s="1"/>
  <c r="AJ80" i="1"/>
  <c r="AI80" i="1"/>
  <c r="AP79" i="1"/>
  <c r="AM79" i="1"/>
  <c r="AL79" i="1"/>
  <c r="AK79" i="1"/>
  <c r="AQ79" i="1" s="1"/>
  <c r="AN79" i="1" s="1"/>
  <c r="AJ79" i="1"/>
  <c r="AI79" i="1"/>
  <c r="AP78" i="1"/>
  <c r="AM78" i="1"/>
  <c r="AL78" i="1"/>
  <c r="AK78" i="1"/>
  <c r="AQ78" i="1" s="1"/>
  <c r="AJ78" i="1"/>
  <c r="AI78" i="1"/>
  <c r="AP77" i="1"/>
  <c r="AM77" i="1"/>
  <c r="AL77" i="1"/>
  <c r="D24" i="7" s="1"/>
  <c r="AK77" i="1"/>
  <c r="AQ77" i="1" s="1"/>
  <c r="AJ77" i="1"/>
  <c r="AI77" i="1"/>
  <c r="F24" i="7" s="1"/>
  <c r="AP76" i="1"/>
  <c r="AM76" i="1"/>
  <c r="AL76" i="1"/>
  <c r="D23" i="7" s="1"/>
  <c r="AK76" i="1"/>
  <c r="AQ76" i="1" s="1"/>
  <c r="AN76" i="1" s="1"/>
  <c r="AJ76" i="1"/>
  <c r="AI76" i="1"/>
  <c r="F23" i="7" s="1"/>
  <c r="AP75" i="1"/>
  <c r="AM75" i="1"/>
  <c r="AL75" i="1"/>
  <c r="AK75" i="1"/>
  <c r="AQ75" i="1" s="1"/>
  <c r="AJ75" i="1"/>
  <c r="AI75" i="1"/>
  <c r="AP74" i="1"/>
  <c r="AM74" i="1"/>
  <c r="AL74" i="1"/>
  <c r="AK74" i="1"/>
  <c r="AQ74" i="1" s="1"/>
  <c r="AJ74" i="1"/>
  <c r="AI74" i="1"/>
  <c r="AP73" i="1"/>
  <c r="AM73" i="1"/>
  <c r="AL73" i="1"/>
  <c r="AK73" i="1"/>
  <c r="AQ73" i="1" s="1"/>
  <c r="AN73" i="1" s="1"/>
  <c r="AJ73" i="1"/>
  <c r="AI73" i="1"/>
  <c r="AP72" i="1"/>
  <c r="AM72" i="1"/>
  <c r="AL72" i="1"/>
  <c r="D22" i="7" s="1"/>
  <c r="AK72" i="1"/>
  <c r="AQ72" i="1" s="1"/>
  <c r="AN72" i="1" s="1"/>
  <c r="AJ72" i="1"/>
  <c r="AI72" i="1"/>
  <c r="AP71" i="1"/>
  <c r="AM71" i="1"/>
  <c r="AL71" i="1"/>
  <c r="AK71" i="1"/>
  <c r="AQ71" i="1" s="1"/>
  <c r="AJ71" i="1"/>
  <c r="AI71" i="1"/>
  <c r="AP70" i="1"/>
  <c r="AM70" i="1"/>
  <c r="AL70" i="1"/>
  <c r="AK70" i="1"/>
  <c r="AQ70" i="1" s="1"/>
  <c r="AJ70" i="1"/>
  <c r="AI70" i="1"/>
  <c r="AP69" i="1"/>
  <c r="AM69" i="1"/>
  <c r="AL69" i="1"/>
  <c r="AK69" i="1"/>
  <c r="AQ69" i="1" s="1"/>
  <c r="AN69" i="1" s="1"/>
  <c r="AJ69" i="1"/>
  <c r="AI69" i="1"/>
  <c r="AP68" i="1"/>
  <c r="AM68" i="1"/>
  <c r="AL68" i="1"/>
  <c r="D21" i="7" s="1"/>
  <c r="AK68" i="1"/>
  <c r="AQ68" i="1" s="1"/>
  <c r="AJ68" i="1"/>
  <c r="AI68" i="1"/>
  <c r="AP67" i="1"/>
  <c r="AM67" i="1"/>
  <c r="AL67" i="1"/>
  <c r="AK67" i="1"/>
  <c r="AQ67" i="1" s="1"/>
  <c r="AN67" i="1" s="1"/>
  <c r="AJ67" i="1"/>
  <c r="AI67" i="1"/>
  <c r="AP66" i="1"/>
  <c r="AM66" i="1"/>
  <c r="AL66" i="1"/>
  <c r="AK66" i="1"/>
  <c r="AQ66" i="1" s="1"/>
  <c r="AN66" i="1" s="1"/>
  <c r="AJ66" i="1"/>
  <c r="AI66" i="1"/>
  <c r="AP65" i="1"/>
  <c r="AM65" i="1"/>
  <c r="AL65" i="1"/>
  <c r="AK65" i="1"/>
  <c r="AQ65" i="1" s="1"/>
  <c r="AJ65" i="1"/>
  <c r="AI65" i="1"/>
  <c r="AP64" i="1"/>
  <c r="AM64" i="1"/>
  <c r="AL64" i="1"/>
  <c r="D20" i="7" s="1"/>
  <c r="AK64" i="1"/>
  <c r="AQ64" i="1" s="1"/>
  <c r="AJ64" i="1"/>
  <c r="AI64" i="1"/>
  <c r="AP63" i="1"/>
  <c r="AM63" i="1"/>
  <c r="AL63" i="1"/>
  <c r="D19" i="7" s="1"/>
  <c r="AK63" i="1"/>
  <c r="AQ63" i="1" s="1"/>
  <c r="AJ63" i="1"/>
  <c r="AI63" i="1"/>
  <c r="AP62" i="1"/>
  <c r="AM62" i="1"/>
  <c r="AL62" i="1"/>
  <c r="AK62" i="1"/>
  <c r="AQ62" i="1" s="1"/>
  <c r="AJ62" i="1"/>
  <c r="AI62" i="1"/>
  <c r="AP61" i="1"/>
  <c r="AM61" i="1"/>
  <c r="AL61" i="1"/>
  <c r="D18" i="7" s="1"/>
  <c r="AK61" i="1"/>
  <c r="AQ61" i="1" s="1"/>
  <c r="AN61" i="1" s="1"/>
  <c r="AJ61" i="1"/>
  <c r="AI61" i="1"/>
  <c r="AP60" i="1"/>
  <c r="AM60" i="1"/>
  <c r="AL60" i="1"/>
  <c r="AK60" i="1"/>
  <c r="AQ60" i="1" s="1"/>
  <c r="AJ60" i="1"/>
  <c r="AI60" i="1"/>
  <c r="AP59" i="1"/>
  <c r="AM59" i="1"/>
  <c r="AL59" i="1"/>
  <c r="D17" i="7" s="1"/>
  <c r="AK59" i="1"/>
  <c r="AQ59" i="1" s="1"/>
  <c r="AJ59" i="1"/>
  <c r="AI59" i="1"/>
  <c r="AP58" i="1"/>
  <c r="AM58" i="1"/>
  <c r="AL58" i="1"/>
  <c r="AK58" i="1"/>
  <c r="AQ58" i="1" s="1"/>
  <c r="AN58" i="1" s="1"/>
  <c r="AJ58" i="1"/>
  <c r="AI58" i="1"/>
  <c r="AP57" i="1"/>
  <c r="AM57" i="1"/>
  <c r="AL57" i="1"/>
  <c r="AK57" i="1"/>
  <c r="AQ57" i="1" s="1"/>
  <c r="AN57" i="1" s="1"/>
  <c r="AJ57" i="1"/>
  <c r="AI57" i="1"/>
  <c r="AP56" i="1"/>
  <c r="AM56" i="1"/>
  <c r="AL56" i="1"/>
  <c r="AK56" i="1"/>
  <c r="AQ56" i="1" s="1"/>
  <c r="AJ56" i="1"/>
  <c r="AI56" i="1"/>
  <c r="AP55" i="1"/>
  <c r="AM55" i="1"/>
  <c r="AL55" i="1"/>
  <c r="D16" i="7" s="1"/>
  <c r="AK55" i="1"/>
  <c r="AQ55" i="1" s="1"/>
  <c r="AN55" i="1" s="1"/>
  <c r="AJ55" i="1"/>
  <c r="AI55" i="1"/>
  <c r="AP54" i="1"/>
  <c r="AM54" i="1"/>
  <c r="AL54" i="1"/>
  <c r="D15" i="7" s="1"/>
  <c r="AK54" i="1"/>
  <c r="AQ54" i="1" s="1"/>
  <c r="AJ54" i="1"/>
  <c r="AI54" i="1"/>
  <c r="AP53" i="1"/>
  <c r="AM53" i="1"/>
  <c r="AL53" i="1"/>
  <c r="AK53" i="1"/>
  <c r="AQ53" i="1" s="1"/>
  <c r="AJ53" i="1"/>
  <c r="AI53" i="1"/>
  <c r="AP52" i="1"/>
  <c r="AM52" i="1"/>
  <c r="AL52" i="1"/>
  <c r="AK52" i="1"/>
  <c r="AQ52" i="1" s="1"/>
  <c r="AJ52" i="1"/>
  <c r="AI52" i="1"/>
  <c r="AP51" i="1"/>
  <c r="AM51" i="1"/>
  <c r="AL51" i="1"/>
  <c r="D14" i="7" s="1"/>
  <c r="AK51" i="1"/>
  <c r="AQ51" i="1" s="1"/>
  <c r="AN51" i="1" s="1"/>
  <c r="AJ51" i="1"/>
  <c r="AI51" i="1"/>
  <c r="AP50" i="1"/>
  <c r="AM50" i="1"/>
  <c r="AL50" i="1"/>
  <c r="AK50" i="1"/>
  <c r="AQ50" i="1" s="1"/>
  <c r="AJ50" i="1"/>
  <c r="AI50" i="1"/>
  <c r="AP49" i="1"/>
  <c r="AM49" i="1"/>
  <c r="AL49" i="1"/>
  <c r="AK49" i="1"/>
  <c r="AQ49" i="1" s="1"/>
  <c r="AN49" i="1" s="1"/>
  <c r="AJ49" i="1"/>
  <c r="AI49" i="1"/>
  <c r="AP48" i="1"/>
  <c r="AM48" i="1"/>
  <c r="AL48" i="1"/>
  <c r="D13" i="7" s="1"/>
  <c r="AK48" i="1"/>
  <c r="AQ48" i="1" s="1"/>
  <c r="AJ48" i="1"/>
  <c r="AI48" i="1"/>
  <c r="AP47" i="1"/>
  <c r="AM47" i="1"/>
  <c r="AL47" i="1"/>
  <c r="AK47" i="1"/>
  <c r="AQ47" i="1" s="1"/>
  <c r="AJ47" i="1"/>
  <c r="AI47" i="1"/>
  <c r="AP46" i="1"/>
  <c r="AM46" i="1"/>
  <c r="AL46" i="1"/>
  <c r="D12" i="7" s="1"/>
  <c r="AK46" i="1"/>
  <c r="AQ46" i="1" s="1"/>
  <c r="AN46" i="1" s="1"/>
  <c r="AJ46" i="1"/>
  <c r="AI46" i="1"/>
  <c r="AP45" i="1"/>
  <c r="AM45" i="1"/>
  <c r="AL45" i="1"/>
  <c r="D11" i="7" s="1"/>
  <c r="AK45" i="1"/>
  <c r="AQ45" i="1" s="1"/>
  <c r="AJ45" i="1"/>
  <c r="AI45" i="1"/>
  <c r="AP44" i="1"/>
  <c r="AM44" i="1"/>
  <c r="AL44" i="1"/>
  <c r="AK44" i="1"/>
  <c r="AQ44" i="1" s="1"/>
  <c r="AJ44" i="1"/>
  <c r="AI44" i="1"/>
  <c r="AP43" i="1"/>
  <c r="AM43" i="1"/>
  <c r="AL43" i="1"/>
  <c r="AK43" i="1"/>
  <c r="AQ43" i="1" s="1"/>
  <c r="AN43" i="1" s="1"/>
  <c r="AJ43" i="1"/>
  <c r="AI43" i="1"/>
  <c r="AP42" i="1"/>
  <c r="AM42" i="1"/>
  <c r="AL42" i="1"/>
  <c r="AK42" i="1"/>
  <c r="AQ42" i="1" s="1"/>
  <c r="AJ42" i="1"/>
  <c r="AI42" i="1"/>
  <c r="AP41" i="1"/>
  <c r="AM41" i="1"/>
  <c r="AL41" i="1"/>
  <c r="D10" i="7" s="1"/>
  <c r="AK41" i="1"/>
  <c r="AQ41" i="1" s="1"/>
  <c r="AJ41" i="1"/>
  <c r="AI41" i="1"/>
  <c r="AP40" i="1"/>
  <c r="AM40" i="1"/>
  <c r="AL40" i="1"/>
  <c r="D9" i="7" s="1"/>
  <c r="AK40" i="1"/>
  <c r="AQ40" i="1" s="1"/>
  <c r="AN40" i="1" s="1"/>
  <c r="AJ40" i="1"/>
  <c r="AI40" i="1"/>
  <c r="AP39" i="1"/>
  <c r="AM39" i="1"/>
  <c r="AL39" i="1"/>
  <c r="AK39" i="1"/>
  <c r="AQ39" i="1" s="1"/>
  <c r="AJ39" i="1"/>
  <c r="AI39" i="1"/>
  <c r="AP38" i="1"/>
  <c r="AM38" i="1"/>
  <c r="AL38" i="1"/>
  <c r="AK38" i="1"/>
  <c r="AQ38" i="1" s="1"/>
  <c r="AN38" i="1" s="1"/>
  <c r="AJ38" i="1"/>
  <c r="AI38" i="1"/>
  <c r="AP37" i="1"/>
  <c r="AM37" i="1"/>
  <c r="AL37" i="1"/>
  <c r="AK37" i="1"/>
  <c r="AQ37" i="1" s="1"/>
  <c r="AN37" i="1" s="1"/>
  <c r="AJ37" i="1"/>
  <c r="AI37" i="1"/>
  <c r="AP36" i="1"/>
  <c r="AM36" i="1"/>
  <c r="AL36" i="1"/>
  <c r="AK36" i="1"/>
  <c r="AQ36" i="1" s="1"/>
  <c r="AJ36" i="1"/>
  <c r="AI36" i="1"/>
  <c r="AP35" i="1"/>
  <c r="AM35" i="1"/>
  <c r="AL35" i="1"/>
  <c r="AK35" i="1"/>
  <c r="AQ35" i="1" s="1"/>
  <c r="AN35" i="1" s="1"/>
  <c r="AJ35" i="1"/>
  <c r="AI35" i="1"/>
  <c r="AP34" i="1"/>
  <c r="AM34" i="1"/>
  <c r="AL34" i="1"/>
  <c r="AK34" i="1"/>
  <c r="AQ34" i="1" s="1"/>
  <c r="AN34" i="1" s="1"/>
  <c r="AJ34" i="1"/>
  <c r="AI34" i="1"/>
  <c r="AP33" i="1"/>
  <c r="AM33" i="1"/>
  <c r="AL33" i="1"/>
  <c r="AK33" i="1"/>
  <c r="AQ33" i="1" s="1"/>
  <c r="AJ33" i="1"/>
  <c r="AI33" i="1"/>
  <c r="AP32" i="1"/>
  <c r="AM32" i="1"/>
  <c r="AL32" i="1"/>
  <c r="AK32" i="1"/>
  <c r="AQ32" i="1" s="1"/>
  <c r="AJ32" i="1"/>
  <c r="AI32" i="1"/>
  <c r="AP31" i="1"/>
  <c r="AM31" i="1"/>
  <c r="AL31" i="1"/>
  <c r="AK31" i="1"/>
  <c r="AQ31" i="1" s="1"/>
  <c r="AN31" i="1" s="1"/>
  <c r="AJ31" i="1"/>
  <c r="AI31" i="1"/>
  <c r="AP30" i="1"/>
  <c r="AM30" i="1"/>
  <c r="AL30" i="1"/>
  <c r="AK30" i="1"/>
  <c r="AQ30" i="1" s="1"/>
  <c r="AJ30" i="1"/>
  <c r="AI30" i="1"/>
  <c r="AP29" i="1"/>
  <c r="AM29" i="1"/>
  <c r="AL29" i="1"/>
  <c r="AK29" i="1"/>
  <c r="AQ29" i="1" s="1"/>
  <c r="AJ29" i="1"/>
  <c r="AI29" i="1"/>
  <c r="AP28" i="1"/>
  <c r="AM28" i="1"/>
  <c r="AL28" i="1"/>
  <c r="D8" i="7" s="1"/>
  <c r="AK28" i="1"/>
  <c r="AQ28" i="1" s="1"/>
  <c r="AN28" i="1" s="1"/>
  <c r="AJ28" i="1"/>
  <c r="AI28" i="1"/>
  <c r="AP27" i="1"/>
  <c r="AM27" i="1"/>
  <c r="AL27" i="1"/>
  <c r="AK27" i="1"/>
  <c r="AQ27" i="1" s="1"/>
  <c r="AJ27" i="1"/>
  <c r="AI27" i="1"/>
  <c r="AP26" i="1"/>
  <c r="AM26" i="1"/>
  <c r="AL26" i="1"/>
  <c r="AK26" i="1"/>
  <c r="AQ26" i="1" s="1"/>
  <c r="AN26" i="1" s="1"/>
  <c r="AJ26" i="1"/>
  <c r="AI26" i="1"/>
  <c r="AP25" i="1"/>
  <c r="AM25" i="1"/>
  <c r="AL25" i="1"/>
  <c r="AK25" i="1"/>
  <c r="AQ25" i="1" s="1"/>
  <c r="AN25" i="1" s="1"/>
  <c r="AJ25" i="1"/>
  <c r="AI25" i="1"/>
  <c r="AP24" i="1"/>
  <c r="AM24" i="1"/>
  <c r="AL24" i="1"/>
  <c r="AK24" i="1"/>
  <c r="AQ24" i="1" s="1"/>
  <c r="AJ24" i="1"/>
  <c r="AI24" i="1"/>
  <c r="AP23" i="1"/>
  <c r="AM23" i="1"/>
  <c r="AL23" i="1"/>
  <c r="AK23" i="1"/>
  <c r="AQ23" i="1" s="1"/>
  <c r="AJ23" i="1"/>
  <c r="AI23" i="1"/>
  <c r="AP22" i="1"/>
  <c r="AM22" i="1"/>
  <c r="AL22" i="1"/>
  <c r="AK22" i="1"/>
  <c r="AQ22" i="1" s="1"/>
  <c r="AN22" i="1" s="1"/>
  <c r="AJ22" i="1"/>
  <c r="AI22" i="1"/>
  <c r="AP21" i="1"/>
  <c r="AM21" i="1"/>
  <c r="AL21" i="1"/>
  <c r="AK21" i="1"/>
  <c r="AQ21" i="1" s="1"/>
  <c r="AJ21" i="1"/>
  <c r="AI21" i="1"/>
  <c r="AP20" i="1"/>
  <c r="AM20" i="1"/>
  <c r="AL20" i="1"/>
  <c r="AK20" i="1"/>
  <c r="AQ20" i="1" s="1"/>
  <c r="AJ20" i="1"/>
  <c r="AI20" i="1"/>
  <c r="AP19" i="1"/>
  <c r="AM19" i="1"/>
  <c r="AL19" i="1"/>
  <c r="AK19" i="1"/>
  <c r="AQ19" i="1" s="1"/>
  <c r="AN19" i="1" s="1"/>
  <c r="AJ19" i="1"/>
  <c r="AI19" i="1"/>
  <c r="AP18" i="1"/>
  <c r="AM18" i="1"/>
  <c r="AL18" i="1"/>
  <c r="AK18" i="1"/>
  <c r="AQ18" i="1" s="1"/>
  <c r="AJ18" i="1"/>
  <c r="AI18" i="1"/>
  <c r="AP17" i="1"/>
  <c r="AM17" i="1"/>
  <c r="AL17" i="1"/>
  <c r="D7" i="7" s="1"/>
  <c r="AK17" i="1"/>
  <c r="AQ17" i="1" s="1"/>
  <c r="AN17" i="1" s="1"/>
  <c r="AJ17" i="1"/>
  <c r="AI17" i="1"/>
  <c r="AP16" i="1"/>
  <c r="AM16" i="1"/>
  <c r="AL16" i="1"/>
  <c r="AK16" i="1"/>
  <c r="AQ16" i="1" s="1"/>
  <c r="AJ16" i="1"/>
  <c r="AI16" i="1"/>
  <c r="AP15" i="1"/>
  <c r="AM15" i="1"/>
  <c r="AL15" i="1"/>
  <c r="AK15" i="1"/>
  <c r="AQ15" i="1" s="1"/>
  <c r="AJ15" i="1"/>
  <c r="AI15" i="1"/>
  <c r="AP14" i="1"/>
  <c r="AM14" i="1"/>
  <c r="AL14" i="1"/>
  <c r="D6" i="7" s="1"/>
  <c r="AK14" i="1"/>
  <c r="AQ14" i="1" s="1"/>
  <c r="AN14" i="1" s="1"/>
  <c r="AJ14" i="1"/>
  <c r="AI14" i="1"/>
  <c r="AP13" i="1"/>
  <c r="AM13" i="1"/>
  <c r="AL13" i="1"/>
  <c r="AK13" i="1"/>
  <c r="AQ13" i="1" s="1"/>
  <c r="AN13" i="1" s="1"/>
  <c r="AJ13" i="1"/>
  <c r="AI13" i="1"/>
  <c r="AP12" i="1"/>
  <c r="AM12" i="1"/>
  <c r="AL12" i="1"/>
  <c r="D5" i="7" s="1"/>
  <c r="AK12" i="1"/>
  <c r="AQ12" i="1" s="1"/>
  <c r="AJ12" i="1"/>
  <c r="AI12" i="1"/>
  <c r="AP11" i="1"/>
  <c r="AM11" i="1"/>
  <c r="AL11" i="1"/>
  <c r="AK11" i="1"/>
  <c r="AQ11" i="1" s="1"/>
  <c r="AN11" i="1" s="1"/>
  <c r="AJ11" i="1"/>
  <c r="AI11" i="1"/>
  <c r="AP10" i="1"/>
  <c r="AM10" i="1"/>
  <c r="AL10" i="1"/>
  <c r="D4" i="7" s="1"/>
  <c r="AK10" i="1"/>
  <c r="AQ10" i="1" s="1"/>
  <c r="AJ10" i="1"/>
  <c r="AI10" i="1"/>
  <c r="AP9" i="1"/>
  <c r="AM9" i="1"/>
  <c r="AL9" i="1"/>
  <c r="AK9" i="1"/>
  <c r="AQ9" i="1" s="1"/>
  <c r="AJ9" i="1"/>
  <c r="AI9" i="1"/>
  <c r="AP8" i="1"/>
  <c r="AM8" i="1"/>
  <c r="AL8" i="1"/>
  <c r="AK8" i="1"/>
  <c r="AQ8" i="1" s="1"/>
  <c r="AN8" i="1" s="1"/>
  <c r="AJ8" i="1"/>
  <c r="AI8" i="1"/>
  <c r="AP7" i="1"/>
  <c r="AM7" i="1"/>
  <c r="AL7" i="1"/>
  <c r="AK7" i="1"/>
  <c r="AQ7" i="1" s="1"/>
  <c r="AJ7" i="1"/>
  <c r="AI7" i="1"/>
  <c r="AP6" i="1"/>
  <c r="AM6" i="1"/>
  <c r="AL6" i="1"/>
  <c r="AK6" i="1"/>
  <c r="AQ6" i="1" s="1"/>
  <c r="AJ6" i="1"/>
  <c r="AI6" i="1"/>
  <c r="AP5" i="1"/>
  <c r="AM5" i="1"/>
  <c r="AL5" i="1"/>
  <c r="AK5" i="1"/>
  <c r="AQ5" i="1" s="1"/>
  <c r="AN5" i="1" s="1"/>
  <c r="AJ5" i="1"/>
  <c r="AI5" i="1"/>
  <c r="AP4" i="1"/>
  <c r="AL4" i="1"/>
  <c r="D3" i="7" s="1"/>
  <c r="AK4" i="1"/>
  <c r="AQ4" i="1" s="1"/>
  <c r="AJ4" i="1"/>
  <c r="AI4" i="1"/>
  <c r="AP3" i="1"/>
  <c r="AM3" i="1"/>
  <c r="AL3" i="1"/>
  <c r="AK3" i="1"/>
  <c r="AQ3" i="1" s="1"/>
  <c r="AJ3" i="1"/>
  <c r="AI3" i="1"/>
  <c r="AN29" i="1" l="1"/>
  <c r="AN252" i="1"/>
  <c r="AN190" i="1"/>
  <c r="AN201" i="1"/>
  <c r="AN20" i="1"/>
  <c r="AN178" i="1"/>
  <c r="AN324" i="1"/>
  <c r="AN177" i="1"/>
  <c r="AN275" i="1"/>
  <c r="AN187" i="1"/>
  <c r="AN296" i="1"/>
  <c r="AN54" i="1"/>
  <c r="AN145" i="1"/>
  <c r="AN157" i="1"/>
  <c r="AN204" i="1"/>
  <c r="AN232" i="1"/>
  <c r="AN255" i="1"/>
  <c r="AN193" i="1"/>
  <c r="AN123" i="1"/>
  <c r="AN82" i="1"/>
  <c r="AN172" i="1"/>
  <c r="AN128" i="1"/>
  <c r="AN198" i="1"/>
  <c r="AN243" i="1"/>
  <c r="AN70" i="1"/>
  <c r="AN183" i="1"/>
  <c r="AN278" i="1"/>
  <c r="AN186" i="1"/>
  <c r="AN142" i="1"/>
  <c r="AN302" i="1"/>
  <c r="AN131" i="1"/>
  <c r="AN211" i="1"/>
  <c r="AN64" i="1"/>
  <c r="AN246" i="1"/>
  <c r="AN75" i="1"/>
  <c r="AN192" i="1"/>
  <c r="AN249" i="1"/>
  <c r="AN291" i="1"/>
  <c r="AN140" i="1"/>
  <c r="AN99" i="1"/>
  <c r="AN122" i="1"/>
  <c r="AN220" i="1"/>
  <c r="AN200" i="1"/>
  <c r="AN104" i="1"/>
  <c r="AN91" i="1"/>
  <c r="AN223" i="1"/>
  <c r="AN261" i="1"/>
  <c r="AN335" i="1"/>
  <c r="AN136" i="1"/>
  <c r="AN23" i="1"/>
  <c r="AN139" i="1"/>
  <c r="AN16" i="1"/>
  <c r="AN63" i="1"/>
  <c r="AN206" i="1"/>
  <c r="AN214" i="1"/>
  <c r="AN48" i="1"/>
  <c r="AN88" i="1"/>
  <c r="AN226" i="1"/>
  <c r="AN117" i="1"/>
  <c r="AN102" i="1"/>
  <c r="AN174" i="1"/>
  <c r="AN384" i="1"/>
  <c r="AN240" i="1"/>
  <c r="AN352" i="1"/>
  <c r="AN299" i="1"/>
  <c r="AN52" i="1"/>
  <c r="AN3" i="1"/>
  <c r="AN151" i="1"/>
  <c r="AN93" i="1"/>
  <c r="AN84" i="1"/>
  <c r="AN209" i="1"/>
  <c r="AN60" i="1"/>
  <c r="AN32" i="1"/>
  <c r="AN18" i="1"/>
  <c r="AN15" i="1"/>
  <c r="AN24" i="1"/>
  <c r="AN7" i="1"/>
  <c r="AN21" i="1"/>
  <c r="AN30" i="1"/>
  <c r="AN39" i="1"/>
  <c r="AN68" i="1"/>
  <c r="AN27" i="1"/>
  <c r="AN36" i="1"/>
  <c r="AN50" i="1"/>
  <c r="AN33" i="1"/>
  <c r="AN45" i="1"/>
  <c r="AN59" i="1"/>
  <c r="AN47" i="1"/>
  <c r="AN56" i="1"/>
  <c r="AN65" i="1"/>
  <c r="AN74" i="1"/>
  <c r="AN86" i="1"/>
  <c r="AN95" i="1"/>
  <c r="AN103" i="1"/>
  <c r="AN113" i="1"/>
  <c r="AN124" i="1"/>
  <c r="AN132" i="1"/>
  <c r="AN141" i="1"/>
  <c r="AN153" i="1"/>
  <c r="AN167" i="1"/>
  <c r="AN176" i="1"/>
  <c r="AN210" i="1"/>
  <c r="AN215" i="1"/>
  <c r="AN216" i="1"/>
  <c r="AN224" i="1"/>
  <c r="AN225" i="1"/>
  <c r="AN233" i="1"/>
  <c r="AN234" i="1"/>
  <c r="AN241" i="1"/>
  <c r="AN242" i="1"/>
  <c r="AN250" i="1"/>
  <c r="AN251" i="1"/>
  <c r="AN260" i="1"/>
  <c r="AN269" i="1"/>
  <c r="AN276" i="1"/>
  <c r="AN53" i="1"/>
  <c r="AN62" i="1"/>
  <c r="AN71" i="1"/>
  <c r="AN83" i="1"/>
  <c r="AN92" i="1"/>
  <c r="AN109" i="1"/>
  <c r="AN121" i="1"/>
  <c r="AN130" i="1"/>
  <c r="AN138" i="1"/>
  <c r="AN148" i="1"/>
  <c r="AN159" i="1"/>
  <c r="AN164" i="1"/>
  <c r="AN173" i="1"/>
  <c r="AN182" i="1"/>
  <c r="AN189" i="1"/>
  <c r="AN196" i="1"/>
  <c r="AN202" i="1"/>
  <c r="AN207" i="1"/>
  <c r="AN208" i="1"/>
  <c r="AN279" i="1"/>
  <c r="AN280" i="1"/>
  <c r="AN285" i="1"/>
  <c r="AN310" i="1"/>
  <c r="AN78" i="1"/>
  <c r="AN89" i="1"/>
  <c r="AN98" i="1"/>
  <c r="AN106" i="1"/>
  <c r="AN118" i="1"/>
  <c r="AN127" i="1"/>
  <c r="AN135" i="1"/>
  <c r="AN144" i="1"/>
  <c r="AN156" i="1"/>
  <c r="AN170" i="1"/>
  <c r="AN179" i="1"/>
  <c r="AN199" i="1"/>
  <c r="AN213" i="1"/>
  <c r="AN222" i="1"/>
  <c r="AN231" i="1"/>
  <c r="AN239" i="1"/>
  <c r="AN288" i="1"/>
  <c r="AN289" i="1"/>
  <c r="AN295" i="1"/>
  <c r="AN304" i="1"/>
  <c r="AN313" i="1"/>
  <c r="AN320" i="1"/>
  <c r="AN329" i="1"/>
  <c r="AN337" i="1"/>
  <c r="AN354" i="1"/>
  <c r="AN363" i="1"/>
  <c r="AN372" i="1"/>
  <c r="AN380" i="1"/>
  <c r="AN6" i="1"/>
  <c r="AN4" i="1"/>
  <c r="AN41" i="1"/>
  <c r="AN42" i="1"/>
  <c r="AN80" i="1"/>
  <c r="AN162" i="1"/>
  <c r="AN185" i="1"/>
  <c r="AN77" i="1"/>
  <c r="AN115" i="1"/>
  <c r="AN147" i="1"/>
  <c r="AN188" i="1"/>
  <c r="AN12" i="1"/>
  <c r="AN9" i="1"/>
  <c r="AN10" i="1"/>
  <c r="AN44" i="1"/>
  <c r="AN112" i="1"/>
  <c r="AN150" i="1"/>
  <c r="AN191" i="1"/>
  <c r="AN268" i="1"/>
  <c r="AN303" i="1"/>
  <c r="AN328" i="1"/>
  <c r="AN353" i="1"/>
  <c r="AN379" i="1"/>
  <c r="AN259" i="1"/>
  <c r="AN194" i="1"/>
  <c r="AN212" i="1"/>
  <c r="AN221" i="1"/>
  <c r="AN230" i="1"/>
  <c r="AN247" i="1"/>
  <c r="AN248" i="1"/>
  <c r="AN256" i="1"/>
  <c r="AN257" i="1"/>
  <c r="AN265" i="1"/>
  <c r="AN266" i="1"/>
  <c r="AN312" i="1"/>
  <c r="AN336" i="1"/>
  <c r="AN362" i="1"/>
  <c r="AN387" i="1"/>
  <c r="AN197" i="1"/>
  <c r="AN205" i="1"/>
  <c r="AN218" i="1"/>
  <c r="AN219" i="1"/>
  <c r="AN227" i="1"/>
  <c r="AN228" i="1"/>
  <c r="AN236" i="1"/>
  <c r="AN237" i="1"/>
  <c r="AN244" i="1"/>
  <c r="AN245" i="1"/>
  <c r="AN253" i="1"/>
  <c r="AN254" i="1"/>
  <c r="AN262" i="1"/>
  <c r="AN263" i="1"/>
  <c r="AN271" i="1"/>
  <c r="AN272" i="1"/>
  <c r="AN294" i="1"/>
  <c r="AN319" i="1"/>
  <c r="AN345" i="1"/>
  <c r="AN371" i="1"/>
  <c r="AN274" i="1"/>
  <c r="AN283" i="1"/>
  <c r="AN292" i="1"/>
  <c r="AN300" i="1"/>
  <c r="AN301" i="1"/>
  <c r="AN309" i="1"/>
  <c r="AN316" i="1"/>
  <c r="AN317" i="1"/>
  <c r="AN325" i="1"/>
  <c r="AN326" i="1"/>
  <c r="AN333" i="1"/>
  <c r="AN334" i="1"/>
  <c r="AN342" i="1"/>
  <c r="AN343" i="1"/>
  <c r="AN350" i="1"/>
  <c r="AN351" i="1"/>
  <c r="AN359" i="1"/>
  <c r="AN360" i="1"/>
  <c r="AN368" i="1"/>
  <c r="AN369" i="1"/>
  <c r="AN377" i="1"/>
  <c r="AN378" i="1"/>
  <c r="AN385" i="1"/>
  <c r="AN386" i="1"/>
  <c r="AN391" i="1"/>
  <c r="AN277" i="1"/>
  <c r="AN286" i="1"/>
  <c r="AN297" i="1"/>
  <c r="AN298" i="1"/>
  <c r="AN306" i="1"/>
  <c r="AN307" i="1"/>
  <c r="AN315" i="1"/>
  <c r="AN322" i="1"/>
  <c r="AN323" i="1"/>
  <c r="AN331" i="1"/>
  <c r="AN332" i="1"/>
  <c r="AN339" i="1"/>
  <c r="AN340" i="1"/>
  <c r="AN347" i="1"/>
  <c r="AN348" i="1"/>
  <c r="AN356" i="1"/>
  <c r="AN357" i="1"/>
  <c r="AN365" i="1"/>
  <c r="AN366" i="1"/>
  <c r="AN374" i="1"/>
  <c r="AN375" i="1"/>
  <c r="AN382" i="1"/>
  <c r="AN383" i="1"/>
  <c r="AN389" i="1"/>
  <c r="F3" i="7" l="1"/>
  <c r="F9" i="7"/>
  <c r="F20" i="7"/>
  <c r="F21" i="7"/>
  <c r="F22" i="7"/>
  <c r="C4" i="7" l="1"/>
  <c r="C5" i="7"/>
  <c r="C6" i="7"/>
  <c r="C7" i="7"/>
  <c r="C8" i="7"/>
  <c r="C10" i="7"/>
  <c r="C11" i="7"/>
  <c r="C12" i="7"/>
  <c r="C13" i="7"/>
  <c r="C14" i="7"/>
  <c r="C15" i="7"/>
  <c r="C16" i="7"/>
  <c r="C17" i="7"/>
  <c r="C18" i="7"/>
  <c r="C19" i="7"/>
  <c r="C3" i="7"/>
  <c r="C9" i="7"/>
  <c r="C20" i="7"/>
  <c r="C21" i="7"/>
  <c r="C22" i="7"/>
  <c r="B4" i="7"/>
  <c r="B5" i="7"/>
  <c r="B6" i="7"/>
  <c r="B7" i="7"/>
  <c r="B8" i="7"/>
  <c r="B10" i="7"/>
  <c r="B11" i="7"/>
  <c r="B12" i="7"/>
  <c r="B13" i="7"/>
  <c r="B14" i="7"/>
  <c r="B15" i="7"/>
  <c r="B16" i="7"/>
  <c r="B17" i="7"/>
  <c r="B18" i="7"/>
  <c r="B19" i="7"/>
  <c r="B3" i="7"/>
  <c r="B9" i="7"/>
  <c r="B20" i="7"/>
  <c r="B21" i="7"/>
  <c r="B22" i="7"/>
  <c r="F19" i="7" l="1"/>
  <c r="F18" i="7"/>
  <c r="F17" i="7"/>
  <c r="F16" i="7"/>
  <c r="F15" i="7"/>
  <c r="F14" i="7"/>
  <c r="F13" i="7"/>
  <c r="F12" i="7"/>
  <c r="F11" i="7"/>
  <c r="F10" i="7"/>
  <c r="F8" i="7"/>
  <c r="F7" i="7"/>
  <c r="F6" i="7"/>
  <c r="F5" i="7"/>
  <c r="F4" i="7"/>
  <c r="B392" i="1"/>
</calcChain>
</file>

<file path=xl/comments1.xml><?xml version="1.0" encoding="utf-8"?>
<comments xmlns="http://schemas.openxmlformats.org/spreadsheetml/2006/main">
  <authors>
    <author>1</author>
  </authors>
  <commentList>
    <comment ref="X122" authorId="0" shapeId="0">
      <text>
        <r>
          <rPr>
            <b/>
            <sz val="9"/>
            <color indexed="81"/>
            <rFont val="Tahoma"/>
            <family val="2"/>
          </rPr>
          <t>1:</t>
        </r>
        <r>
          <rPr>
            <sz val="9"/>
            <color indexed="81"/>
            <rFont val="Tahoma"/>
            <family val="2"/>
          </rPr>
          <t xml:space="preserve">
تأخير + اذن اكثر من ساعتين </t>
        </r>
      </text>
    </comment>
  </commentList>
</comments>
</file>

<file path=xl/sharedStrings.xml><?xml version="1.0" encoding="utf-8"?>
<sst xmlns="http://schemas.openxmlformats.org/spreadsheetml/2006/main" count="2994" uniqueCount="593">
  <si>
    <t xml:space="preserve">الرقم الوظيفي </t>
  </si>
  <si>
    <t xml:space="preserve">الاسم </t>
  </si>
  <si>
    <t xml:space="preserve">الوظيفة </t>
  </si>
  <si>
    <t xml:space="preserve">السنوية </t>
  </si>
  <si>
    <t>بدون</t>
  </si>
  <si>
    <t xml:space="preserve">الغياب </t>
  </si>
  <si>
    <t xml:space="preserve">البصمة </t>
  </si>
  <si>
    <t xml:space="preserve">التأخير </t>
  </si>
  <si>
    <t xml:space="preserve">أيام العمل </t>
  </si>
  <si>
    <t>عمود1</t>
  </si>
  <si>
    <t xml:space="preserve">أيام العمل الفعي </t>
  </si>
  <si>
    <t>الغياب*2</t>
  </si>
  <si>
    <t>عمود2</t>
  </si>
  <si>
    <t>ب</t>
  </si>
  <si>
    <t>المستشار الفني</t>
  </si>
  <si>
    <t>فني صيانة آلة تعبئة (A3 Flex)</t>
  </si>
  <si>
    <t>رئيس قسم صيانة الالات</t>
  </si>
  <si>
    <t>سائق شاحنة قمامة</t>
  </si>
  <si>
    <t xml:space="preserve">غفير </t>
  </si>
  <si>
    <t>فني صيانة عامة</t>
  </si>
  <si>
    <t>مدير إدارة المبيعات و التسويق و المدير العام المكلف</t>
  </si>
  <si>
    <t>فني صيانة ملحقات آلة التعبئة (DE)</t>
  </si>
  <si>
    <t xml:space="preserve">رئيس وحدة صيانة الات التعبئة والتغليف </t>
  </si>
  <si>
    <t xml:space="preserve">مساعد مدير إدارة التشغل و العمليات </t>
  </si>
  <si>
    <t>رئيس قسم متابعة المخازن</t>
  </si>
  <si>
    <t>مشغل ملحقات الة التعبئة (DE)</t>
  </si>
  <si>
    <t>مدير إدارة التشغيل و العمليات</t>
  </si>
  <si>
    <t xml:space="preserve">فني صيانة عامة </t>
  </si>
  <si>
    <t>مهندس بمكتب التخطيط و المتابعة</t>
  </si>
  <si>
    <t xml:space="preserve">مهندس جودة  </t>
  </si>
  <si>
    <t>سائق فرك مخزن الانتاج التام ( مصنع الحليب )</t>
  </si>
  <si>
    <t xml:space="preserve">مناوب وردية بمخازن قطع الغيار و المهمات و المعدات </t>
  </si>
  <si>
    <t xml:space="preserve">رئيس قسم المبيعات </t>
  </si>
  <si>
    <t>رئيس وحدة شؤون الإنتاج</t>
  </si>
  <si>
    <t xml:space="preserve">رئيس مكتب الإنشاءات </t>
  </si>
  <si>
    <t>سائق فرك بقسم الإنتاج</t>
  </si>
  <si>
    <t>مشغل آلة تعبئة (A3 Flex)</t>
  </si>
  <si>
    <t>موظف اداري ( الشؤون الإدارية )</t>
  </si>
  <si>
    <t>مناوب امن صناعي</t>
  </si>
  <si>
    <t>مسوق</t>
  </si>
  <si>
    <t xml:space="preserve">فني مختبر ميكروبيولوجي </t>
  </si>
  <si>
    <t>رئيس وحدة المختبر الميكروبيولوجي</t>
  </si>
  <si>
    <t xml:space="preserve">رئيس وحدة البستره و التعقيم </t>
  </si>
  <si>
    <t xml:space="preserve">مشغل بسترات  ( مشرف وردية  ) </t>
  </si>
  <si>
    <t xml:space="preserve">فني لحام حديد </t>
  </si>
  <si>
    <t xml:space="preserve">مهندس جودة ( مشرف ) </t>
  </si>
  <si>
    <t>مشرف خدمات</t>
  </si>
  <si>
    <t>امين الخزينة الرئيسية</t>
  </si>
  <si>
    <t>موظف اداري  (التشغيل و العمليات)</t>
  </si>
  <si>
    <t xml:space="preserve">سائق سيارة </t>
  </si>
  <si>
    <t>رئيس قسم المخازن</t>
  </si>
  <si>
    <t xml:space="preserve">رئيس قسم العلاقات العامة </t>
  </si>
  <si>
    <t>عامل خلط</t>
  </si>
  <si>
    <t>مناوب امن صناعي ( مشرف )</t>
  </si>
  <si>
    <t xml:space="preserve">مسوق </t>
  </si>
  <si>
    <t xml:space="preserve">عامل نظافة </t>
  </si>
  <si>
    <t>رئيس قسم شؤون العاملين  المكلف</t>
  </si>
  <si>
    <t xml:space="preserve">امين مخزن قطع الغيار و المهمات و المعدات </t>
  </si>
  <si>
    <t xml:space="preserve">عامل فرز </t>
  </si>
  <si>
    <t xml:space="preserve">مشغل بسترات </t>
  </si>
  <si>
    <t xml:space="preserve">مدير مركز تسويق بنغازي </t>
  </si>
  <si>
    <t>مهندس مدني</t>
  </si>
  <si>
    <t xml:space="preserve">موظف تابع للمدير العام  </t>
  </si>
  <si>
    <t xml:space="preserve">مشرف عمال خلط </t>
  </si>
  <si>
    <t xml:space="preserve">رئيس وحدة مراقبة الاعتمادات و ما في حكمها </t>
  </si>
  <si>
    <t xml:space="preserve">سائق فرك بقسم الإنتاج </t>
  </si>
  <si>
    <t xml:space="preserve">مناوب بمخازن الانتاج التام (مصنع الحليب ) </t>
  </si>
  <si>
    <t>مساعد فني صيانة عامة</t>
  </si>
  <si>
    <t>امين مخزن مركز تسويق بنغازي</t>
  </si>
  <si>
    <t>مشرف بمركز تسويق بنغازي</t>
  </si>
  <si>
    <t>مساعد طباخ</t>
  </si>
  <si>
    <t xml:space="preserve">سائق كاشيك </t>
  </si>
  <si>
    <t>موظف اداري ( المبيعات )</t>
  </si>
  <si>
    <t>مشرف عام الحركة</t>
  </si>
  <si>
    <t xml:space="preserve">أمين مخازن الانتاج التام </t>
  </si>
  <si>
    <t xml:space="preserve">مساعد مسوق </t>
  </si>
  <si>
    <t xml:space="preserve">رئيس وحدة المتابعة ( التجارية ) </t>
  </si>
  <si>
    <t xml:space="preserve">نائب مدير الإدارة التجارية </t>
  </si>
  <si>
    <t xml:space="preserve">رئيس قسم المعاملات التجارية الخارجية </t>
  </si>
  <si>
    <t>رئيس وحدة المنظومات</t>
  </si>
  <si>
    <t>سائق خدمات</t>
  </si>
  <si>
    <t xml:space="preserve">مشغل بسترات  ( مكلف بتحضير الصودا و الحامض) </t>
  </si>
  <si>
    <t xml:space="preserve">سائق فرك مخزن المواد الخام و مستلزمات التشغيل ( مصنع الحليب ) </t>
  </si>
  <si>
    <t>فني بناء</t>
  </si>
  <si>
    <t xml:space="preserve">رئيس قسم الشؤون المالية </t>
  </si>
  <si>
    <t>عامل نظافة</t>
  </si>
  <si>
    <t>غفير</t>
  </si>
  <si>
    <t xml:space="preserve">عامل بناء </t>
  </si>
  <si>
    <t>عامل نظافة ( مركز تسويق بنغازي )</t>
  </si>
  <si>
    <t>رئيس وحدة المصارف و الخزينة</t>
  </si>
  <si>
    <t xml:space="preserve">مدير الإدارة المالية و التكاليف بالشركة </t>
  </si>
  <si>
    <t xml:space="preserve">فني سباكة </t>
  </si>
  <si>
    <t xml:space="preserve">مساعد امين مخزن مركز تسويق بنغازي </t>
  </si>
  <si>
    <t>رئيس وحدة الحسابات و الميزانية</t>
  </si>
  <si>
    <t>متعاون ( بإدارة المبيعات )</t>
  </si>
  <si>
    <t xml:space="preserve">نائب مدير الإدارة المالية و التكاليف </t>
  </si>
  <si>
    <t xml:space="preserve">رئيس قسم التكاليف </t>
  </si>
  <si>
    <t xml:space="preserve">عامل مقهى </t>
  </si>
  <si>
    <t>مساعد اول امين مخازن الإنتاج التام</t>
  </si>
  <si>
    <t>موظف وحدة منظومة مخازن الإنتاج التام و المواد الخام</t>
  </si>
  <si>
    <t>عامل مطبخ</t>
  </si>
  <si>
    <t>ميكانيكي</t>
  </si>
  <si>
    <t>امين مخازن المواد الخام و مستلزمات التشغيل (مصنع العصير )</t>
  </si>
  <si>
    <t>رئيس وحدة تقنية معلومات</t>
  </si>
  <si>
    <t>مشرف الصيانة عامة</t>
  </si>
  <si>
    <t xml:space="preserve">امين الخزينة الفرعية </t>
  </si>
  <si>
    <t>مشرف مصنع الحلوى</t>
  </si>
  <si>
    <t xml:space="preserve">امين مخزن مخلفات التصنيع </t>
  </si>
  <si>
    <t xml:space="preserve">فني صيانة عامة مبتدئ   </t>
  </si>
  <si>
    <t>مساعد امين مخزن المواد الخام ومستلزمات التشغيل (الحليب )</t>
  </si>
  <si>
    <t xml:space="preserve">سائق و مساعد مسوق </t>
  </si>
  <si>
    <t>موظف اداري  ( الانتاج)</t>
  </si>
  <si>
    <t>طباخ</t>
  </si>
  <si>
    <t>عامل سير  و فاقد</t>
  </si>
  <si>
    <t xml:space="preserve">رئيس وحدة مراقبة الأصول الثابته </t>
  </si>
  <si>
    <t xml:space="preserve">رئيس وحدة مراقبة المخزون </t>
  </si>
  <si>
    <t xml:space="preserve">سائق فرك مركز تسويق بنغازي </t>
  </si>
  <si>
    <t>مدقق الحسابات</t>
  </si>
  <si>
    <t xml:space="preserve">رئيس وحدة متابعة الانتاج </t>
  </si>
  <si>
    <t>عامل نظافة وتنظيم بمخازن المواد الخام ومستلزمات التشغيل ( مصنع الحليب )</t>
  </si>
  <si>
    <t xml:space="preserve">محاسب مالي </t>
  </si>
  <si>
    <t xml:space="preserve">مشرف وردية </t>
  </si>
  <si>
    <t xml:space="preserve">محرر الدورة المستندية مخازن الإنتاج التام و المواد الخام </t>
  </si>
  <si>
    <t xml:space="preserve">فني نجارة </t>
  </si>
  <si>
    <t xml:space="preserve">مشرف المنظومات بالمخازن </t>
  </si>
  <si>
    <t xml:space="preserve">عامل مطبخ </t>
  </si>
  <si>
    <t xml:space="preserve">عامل وزن </t>
  </si>
  <si>
    <t xml:space="preserve">رئيس قسم الامن الصناعي و السلامة المهنية </t>
  </si>
  <si>
    <t xml:space="preserve">مشغل ملحقات الة التعبئة (DE) </t>
  </si>
  <si>
    <t>مهندس جودة ( فرز )</t>
  </si>
  <si>
    <t>مناوب امن صناعي ( مراقب كاميرات )</t>
  </si>
  <si>
    <t xml:space="preserve">رئيس قسم تشغيل وصيانة المرافق </t>
  </si>
  <si>
    <t>موظف اداري  ( متابعة الانتاج)</t>
  </si>
  <si>
    <t xml:space="preserve">موظف اداري ( الإحصاء ) </t>
  </si>
  <si>
    <t>مشغل بسترات</t>
  </si>
  <si>
    <t>عامل نظافة وتنظيم بمخازن الإنتاج التام (مصنع الحليب)</t>
  </si>
  <si>
    <t>محاسب مالي</t>
  </si>
  <si>
    <t>مشرف عمال سير  و فاقد</t>
  </si>
  <si>
    <t>مهندس جودة</t>
  </si>
  <si>
    <t>مهندس غذائي</t>
  </si>
  <si>
    <t>موظف وحدة منظومات مخازن قطع الغيار و مخازن المهمات</t>
  </si>
  <si>
    <t>عامل نظافة ( الإنتاج )</t>
  </si>
  <si>
    <t xml:space="preserve">مدير مكتب التخطيط و المتابعة </t>
  </si>
  <si>
    <t xml:space="preserve">عاملة نظافة </t>
  </si>
  <si>
    <t xml:space="preserve">محرر و مدخل اذونات صرف الإنتاج التام </t>
  </si>
  <si>
    <t>موظف اداري ( تخطيط و المتابعة )</t>
  </si>
  <si>
    <t xml:space="preserve">عامل تغليف </t>
  </si>
  <si>
    <t>فني طلاء</t>
  </si>
  <si>
    <t>مدير إدارة الشؤون الفنية و المرافق</t>
  </si>
  <si>
    <t xml:space="preserve"> </t>
  </si>
  <si>
    <t>راحة</t>
  </si>
  <si>
    <t xml:space="preserve">سمير قطب داغر </t>
  </si>
  <si>
    <t>غ</t>
  </si>
  <si>
    <t xml:space="preserve">مهمة عمل </t>
  </si>
  <si>
    <t>م</t>
  </si>
  <si>
    <t>أيام الغياب</t>
  </si>
  <si>
    <t xml:space="preserve">تاريخ الغياب </t>
  </si>
  <si>
    <t>عطلة العيد</t>
  </si>
  <si>
    <t xml:space="preserve">رئيس قسم الجودة </t>
  </si>
  <si>
    <t>مدير إدارة المخازن</t>
  </si>
  <si>
    <t xml:space="preserve">أمين مخازن المواد الخام و مستلزمات التشغيل </t>
  </si>
  <si>
    <t xml:space="preserve">مساعد ثاني امين مخازن الإنتاج التام </t>
  </si>
  <si>
    <t xml:space="preserve">عامل ورشة </t>
  </si>
  <si>
    <t>مصري</t>
  </si>
  <si>
    <t>عامل نظافة و فرز</t>
  </si>
  <si>
    <t>مؤجل</t>
  </si>
  <si>
    <t>س</t>
  </si>
  <si>
    <t xml:space="preserve">راحة </t>
  </si>
  <si>
    <t>غياب</t>
  </si>
  <si>
    <t xml:space="preserve">تعزية </t>
  </si>
  <si>
    <t>تم الخصم</t>
  </si>
  <si>
    <t>2755</t>
  </si>
  <si>
    <t>موظف 1</t>
  </si>
  <si>
    <t>موظف 2</t>
  </si>
  <si>
    <t>موظف 3</t>
  </si>
  <si>
    <t>موظف 4</t>
  </si>
  <si>
    <t>موظف 5</t>
  </si>
  <si>
    <t>موظف 6</t>
  </si>
  <si>
    <t>موظف 7</t>
  </si>
  <si>
    <t>موظف 8</t>
  </si>
  <si>
    <t>موظف 9</t>
  </si>
  <si>
    <t>موظف 10</t>
  </si>
  <si>
    <t>موظف 11</t>
  </si>
  <si>
    <t>موظف 12</t>
  </si>
  <si>
    <t>موظف 13</t>
  </si>
  <si>
    <t>موظف 14</t>
  </si>
  <si>
    <t>موظف 15</t>
  </si>
  <si>
    <t>موظف 16</t>
  </si>
  <si>
    <t>موظف 17</t>
  </si>
  <si>
    <t>موظف 18</t>
  </si>
  <si>
    <t>موظف 19</t>
  </si>
  <si>
    <t>موظف 20</t>
  </si>
  <si>
    <t>موظف 21</t>
  </si>
  <si>
    <t>موظف 22</t>
  </si>
  <si>
    <t>موظف 23</t>
  </si>
  <si>
    <t>موظف 24</t>
  </si>
  <si>
    <t>موظف 25</t>
  </si>
  <si>
    <t>موظف 26</t>
  </si>
  <si>
    <t>موظف 27</t>
  </si>
  <si>
    <t>موظف 28</t>
  </si>
  <si>
    <t>موظف 29</t>
  </si>
  <si>
    <t>موظف 30</t>
  </si>
  <si>
    <t>موظف 31</t>
  </si>
  <si>
    <t>موظف 32</t>
  </si>
  <si>
    <t>موظف 33</t>
  </si>
  <si>
    <t>موظف 34</t>
  </si>
  <si>
    <t>موظف 35</t>
  </si>
  <si>
    <t>موظف 36</t>
  </si>
  <si>
    <t>موظف 37</t>
  </si>
  <si>
    <t>موظف 38</t>
  </si>
  <si>
    <t>موظف 39</t>
  </si>
  <si>
    <t>موظف 40</t>
  </si>
  <si>
    <t>موظف 41</t>
  </si>
  <si>
    <t>موظف 42</t>
  </si>
  <si>
    <t>موظف 43</t>
  </si>
  <si>
    <t>موظف 44</t>
  </si>
  <si>
    <t>موظف 45</t>
  </si>
  <si>
    <t>موظف 46</t>
  </si>
  <si>
    <t>موظف 47</t>
  </si>
  <si>
    <t>موظف 48</t>
  </si>
  <si>
    <t>موظف 49</t>
  </si>
  <si>
    <t>موظف 50</t>
  </si>
  <si>
    <t>موظف 51</t>
  </si>
  <si>
    <t>موظف 52</t>
  </si>
  <si>
    <t>موظف 53</t>
  </si>
  <si>
    <t>موظف 54</t>
  </si>
  <si>
    <t>موظف 55</t>
  </si>
  <si>
    <t>موظف 56</t>
  </si>
  <si>
    <t>موظف 57</t>
  </si>
  <si>
    <t>موظف 58</t>
  </si>
  <si>
    <t>موظف 59</t>
  </si>
  <si>
    <t>موظف 60</t>
  </si>
  <si>
    <t>موظف 61</t>
  </si>
  <si>
    <t>موظف 62</t>
  </si>
  <si>
    <t>موظف 63</t>
  </si>
  <si>
    <t>موظف 64</t>
  </si>
  <si>
    <t>موظف 65</t>
  </si>
  <si>
    <t>موظف 66</t>
  </si>
  <si>
    <t>موظف 67</t>
  </si>
  <si>
    <t>موظف 68</t>
  </si>
  <si>
    <t>موظف 69</t>
  </si>
  <si>
    <t>موظف 70</t>
  </si>
  <si>
    <t>موظف 71</t>
  </si>
  <si>
    <t>موظف 72</t>
  </si>
  <si>
    <t>موظف 73</t>
  </si>
  <si>
    <t>موظف 74</t>
  </si>
  <si>
    <t>موظف 75</t>
  </si>
  <si>
    <t>موظف 76</t>
  </si>
  <si>
    <t>موظف 77</t>
  </si>
  <si>
    <t>موظف 78</t>
  </si>
  <si>
    <t>موظف 79</t>
  </si>
  <si>
    <t>موظف 80</t>
  </si>
  <si>
    <t>موظف 81</t>
  </si>
  <si>
    <t>موظف 82</t>
  </si>
  <si>
    <t>موظف 83</t>
  </si>
  <si>
    <t>موظف 84</t>
  </si>
  <si>
    <t>موظف 85</t>
  </si>
  <si>
    <t>موظف 86</t>
  </si>
  <si>
    <t>موظف 87</t>
  </si>
  <si>
    <t>موظف 88</t>
  </si>
  <si>
    <t>موظف 89</t>
  </si>
  <si>
    <t>موظف 90</t>
  </si>
  <si>
    <t>موظف 91</t>
  </si>
  <si>
    <t>موظف 92</t>
  </si>
  <si>
    <t>موظف 93</t>
  </si>
  <si>
    <t>موظف 94</t>
  </si>
  <si>
    <t>موظف 95</t>
  </si>
  <si>
    <t>موظف 96</t>
  </si>
  <si>
    <t>موظف 97</t>
  </si>
  <si>
    <t>موظف 98</t>
  </si>
  <si>
    <t>موظف 99</t>
  </si>
  <si>
    <t>موظف 100</t>
  </si>
  <si>
    <t>موظف 101</t>
  </si>
  <si>
    <t>موظف 102</t>
  </si>
  <si>
    <t>موظف 103</t>
  </si>
  <si>
    <t>موظف 104</t>
  </si>
  <si>
    <t>موظف 105</t>
  </si>
  <si>
    <t>موظف 106</t>
  </si>
  <si>
    <t>موظف 107</t>
  </si>
  <si>
    <t>موظف 108</t>
  </si>
  <si>
    <t>موظف 109</t>
  </si>
  <si>
    <t>موظف 110</t>
  </si>
  <si>
    <t>موظف 111</t>
  </si>
  <si>
    <t>موظف 112</t>
  </si>
  <si>
    <t>موظف 113</t>
  </si>
  <si>
    <t>موظف 114</t>
  </si>
  <si>
    <t>موظف 115</t>
  </si>
  <si>
    <t>موظف 116</t>
  </si>
  <si>
    <t>موظف 117</t>
  </si>
  <si>
    <t>موظف 118</t>
  </si>
  <si>
    <t>موظف 119</t>
  </si>
  <si>
    <t>موظف 120</t>
  </si>
  <si>
    <t>موظف 121</t>
  </si>
  <si>
    <t>موظف 122</t>
  </si>
  <si>
    <t>موظف 123</t>
  </si>
  <si>
    <t>موظف 124</t>
  </si>
  <si>
    <t>موظف 125</t>
  </si>
  <si>
    <t>موظف 126</t>
  </si>
  <si>
    <t>موظف 127</t>
  </si>
  <si>
    <t>موظف 128</t>
  </si>
  <si>
    <t>موظف 129</t>
  </si>
  <si>
    <t>موظف 130</t>
  </si>
  <si>
    <t>موظف 131</t>
  </si>
  <si>
    <t>موظف 132</t>
  </si>
  <si>
    <t>موظف 133</t>
  </si>
  <si>
    <t>موظف 134</t>
  </si>
  <si>
    <t>موظف 135</t>
  </si>
  <si>
    <t>موظف 136</t>
  </si>
  <si>
    <t>موظف 137</t>
  </si>
  <si>
    <t>موظف 138</t>
  </si>
  <si>
    <t>موظف 139</t>
  </si>
  <si>
    <t>موظف 140</t>
  </si>
  <si>
    <t>موظف 141</t>
  </si>
  <si>
    <t>موظف 142</t>
  </si>
  <si>
    <t>موظف 143</t>
  </si>
  <si>
    <t>موظف 144</t>
  </si>
  <si>
    <t>موظف 145</t>
  </si>
  <si>
    <t>موظف 146</t>
  </si>
  <si>
    <t>موظف 147</t>
  </si>
  <si>
    <t>موظف 148</t>
  </si>
  <si>
    <t>موظف 149</t>
  </si>
  <si>
    <t>موظف 150</t>
  </si>
  <si>
    <t>موظف 151</t>
  </si>
  <si>
    <t>موظف 152</t>
  </si>
  <si>
    <t>موظف 153</t>
  </si>
  <si>
    <t>موظف 154</t>
  </si>
  <si>
    <t>موظف 155</t>
  </si>
  <si>
    <t>موظف 156</t>
  </si>
  <si>
    <t>موظف 157</t>
  </si>
  <si>
    <t>موظف 158</t>
  </si>
  <si>
    <t>موظف 159</t>
  </si>
  <si>
    <t>موظف 160</t>
  </si>
  <si>
    <t>موظف 161</t>
  </si>
  <si>
    <t>موظف 162</t>
  </si>
  <si>
    <t>موظف 163</t>
  </si>
  <si>
    <t>موظف 164</t>
  </si>
  <si>
    <t>موظف 165</t>
  </si>
  <si>
    <t>موظف 166</t>
  </si>
  <si>
    <t>موظف 167</t>
  </si>
  <si>
    <t>موظف 168</t>
  </si>
  <si>
    <t>موظف 169</t>
  </si>
  <si>
    <t>موظف 170</t>
  </si>
  <si>
    <t>موظف 171</t>
  </si>
  <si>
    <t>موظف 172</t>
  </si>
  <si>
    <t>موظف 173</t>
  </si>
  <si>
    <t>موظف 174</t>
  </si>
  <si>
    <t>موظف 175</t>
  </si>
  <si>
    <t>موظف 176</t>
  </si>
  <si>
    <t>موظف 177</t>
  </si>
  <si>
    <t>موظف 178</t>
  </si>
  <si>
    <t>موظف 179</t>
  </si>
  <si>
    <t>موظف 180</t>
  </si>
  <si>
    <t>موظف 181</t>
  </si>
  <si>
    <t>موظف 182</t>
  </si>
  <si>
    <t>موظف 183</t>
  </si>
  <si>
    <t>موظف 184</t>
  </si>
  <si>
    <t>موظف 185</t>
  </si>
  <si>
    <t>موظف 186</t>
  </si>
  <si>
    <t>موظف 187</t>
  </si>
  <si>
    <t>موظف 188</t>
  </si>
  <si>
    <t>موظف 189</t>
  </si>
  <si>
    <t>موظف 190</t>
  </si>
  <si>
    <t>موظف 191</t>
  </si>
  <si>
    <t>موظف 192</t>
  </si>
  <si>
    <t>موظف 193</t>
  </si>
  <si>
    <t>موظف 194</t>
  </si>
  <si>
    <t>موظف 195</t>
  </si>
  <si>
    <t>موظف 196</t>
  </si>
  <si>
    <t>موظف 197</t>
  </si>
  <si>
    <t>موظف 198</t>
  </si>
  <si>
    <t>موظف 199</t>
  </si>
  <si>
    <t>موظف 200</t>
  </si>
  <si>
    <t>موظف 201</t>
  </si>
  <si>
    <t>موظف 202</t>
  </si>
  <si>
    <t>موظف 203</t>
  </si>
  <si>
    <t>موظف 204</t>
  </si>
  <si>
    <t>موظف 205</t>
  </si>
  <si>
    <t>موظف 206</t>
  </si>
  <si>
    <t>موظف 207</t>
  </si>
  <si>
    <t>موظف 208</t>
  </si>
  <si>
    <t>موظف 209</t>
  </si>
  <si>
    <t>موظف 210</t>
  </si>
  <si>
    <t>موظف 211</t>
  </si>
  <si>
    <t>موظف 212</t>
  </si>
  <si>
    <t>موظف 213</t>
  </si>
  <si>
    <t>موظف 214</t>
  </si>
  <si>
    <t>موظف 215</t>
  </si>
  <si>
    <t>موظف 216</t>
  </si>
  <si>
    <t>موظف 217</t>
  </si>
  <si>
    <t>موظف 218</t>
  </si>
  <si>
    <t>موظف 219</t>
  </si>
  <si>
    <t>موظف 220</t>
  </si>
  <si>
    <t>موظف 221</t>
  </si>
  <si>
    <t>موظف 222</t>
  </si>
  <si>
    <t>موظف 223</t>
  </si>
  <si>
    <t>موظف 224</t>
  </si>
  <si>
    <t>موظف 225</t>
  </si>
  <si>
    <t>موظف 226</t>
  </si>
  <si>
    <t>موظف 227</t>
  </si>
  <si>
    <t>موظف 228</t>
  </si>
  <si>
    <t>موظف 229</t>
  </si>
  <si>
    <t>موظف 230</t>
  </si>
  <si>
    <t>موظف 231</t>
  </si>
  <si>
    <t>موظف 232</t>
  </si>
  <si>
    <t>موظف 233</t>
  </si>
  <si>
    <t>موظف 234</t>
  </si>
  <si>
    <t>موظف 235</t>
  </si>
  <si>
    <t>موظف 236</t>
  </si>
  <si>
    <t>موظف 237</t>
  </si>
  <si>
    <t>موظف 238</t>
  </si>
  <si>
    <t>موظف 239</t>
  </si>
  <si>
    <t>موظف 240</t>
  </si>
  <si>
    <t>موظف 241</t>
  </si>
  <si>
    <t>موظف 242</t>
  </si>
  <si>
    <t>موظف 243</t>
  </si>
  <si>
    <t>موظف 244</t>
  </si>
  <si>
    <t>موظف 245</t>
  </si>
  <si>
    <t>موظف 246</t>
  </si>
  <si>
    <t>موظف 247</t>
  </si>
  <si>
    <t>موظف 248</t>
  </si>
  <si>
    <t>موظف 249</t>
  </si>
  <si>
    <t>موظف 250</t>
  </si>
  <si>
    <t>موظف 251</t>
  </si>
  <si>
    <t>موظف 252</t>
  </si>
  <si>
    <t>موظف 253</t>
  </si>
  <si>
    <t>موظف 254</t>
  </si>
  <si>
    <t>موظف 255</t>
  </si>
  <si>
    <t>موظف 256</t>
  </si>
  <si>
    <t>موظف 257</t>
  </si>
  <si>
    <t>موظف 258</t>
  </si>
  <si>
    <t>موظف 259</t>
  </si>
  <si>
    <t>موظف 260</t>
  </si>
  <si>
    <t>موظف 261</t>
  </si>
  <si>
    <t>موظف 262</t>
  </si>
  <si>
    <t>موظف 263</t>
  </si>
  <si>
    <t>موظف 264</t>
  </si>
  <si>
    <t>موظف 265</t>
  </si>
  <si>
    <t>موظف 266</t>
  </si>
  <si>
    <t>موظف 267</t>
  </si>
  <si>
    <t>موظف 268</t>
  </si>
  <si>
    <t>موظف 269</t>
  </si>
  <si>
    <t>موظف 270</t>
  </si>
  <si>
    <t>موظف 271</t>
  </si>
  <si>
    <t>موظف 272</t>
  </si>
  <si>
    <t>موظف 273</t>
  </si>
  <si>
    <t>موظف 274</t>
  </si>
  <si>
    <t>موظف 275</t>
  </si>
  <si>
    <t>موظف 276</t>
  </si>
  <si>
    <t>موظف 277</t>
  </si>
  <si>
    <t>موظف 278</t>
  </si>
  <si>
    <t>موظف 279</t>
  </si>
  <si>
    <t>موظف 280</t>
  </si>
  <si>
    <t>موظف 281</t>
  </si>
  <si>
    <t>موظف 282</t>
  </si>
  <si>
    <t>موظف 283</t>
  </si>
  <si>
    <t>موظف 284</t>
  </si>
  <si>
    <t>موظف 285</t>
  </si>
  <si>
    <t>موظف 286</t>
  </si>
  <si>
    <t>موظف 287</t>
  </si>
  <si>
    <t>موظف 288</t>
  </si>
  <si>
    <t>موظف 289</t>
  </si>
  <si>
    <t>موظف 290</t>
  </si>
  <si>
    <t>موظف 291</t>
  </si>
  <si>
    <t>موظف 292</t>
  </si>
  <si>
    <t>موظف 293</t>
  </si>
  <si>
    <t>موظف 294</t>
  </si>
  <si>
    <t>موظف 295</t>
  </si>
  <si>
    <t>موظف 296</t>
  </si>
  <si>
    <t>موظف 297</t>
  </si>
  <si>
    <t>موظف 298</t>
  </si>
  <si>
    <t>موظف 299</t>
  </si>
  <si>
    <t>موظف 300</t>
  </si>
  <si>
    <t>موظف 301</t>
  </si>
  <si>
    <t>موظف 302</t>
  </si>
  <si>
    <t>موظف 303</t>
  </si>
  <si>
    <t>موظف 304</t>
  </si>
  <si>
    <t>موظف 305</t>
  </si>
  <si>
    <t>موظف 306</t>
  </si>
  <si>
    <t>موظف 307</t>
  </si>
  <si>
    <t>موظف 308</t>
  </si>
  <si>
    <t>موظف 309</t>
  </si>
  <si>
    <t>موظف 310</t>
  </si>
  <si>
    <t>موظف 311</t>
  </si>
  <si>
    <t>موظف 312</t>
  </si>
  <si>
    <t>موظف 313</t>
  </si>
  <si>
    <t>موظف 314</t>
  </si>
  <si>
    <t>موظف 315</t>
  </si>
  <si>
    <t>موظف 316</t>
  </si>
  <si>
    <t>موظف 317</t>
  </si>
  <si>
    <t>موظف 318</t>
  </si>
  <si>
    <t>موظف 319</t>
  </si>
  <si>
    <t>موظف 320</t>
  </si>
  <si>
    <t>موظف 321</t>
  </si>
  <si>
    <t>موظف 322</t>
  </si>
  <si>
    <t>موظف 323</t>
  </si>
  <si>
    <t>موظف 324</t>
  </si>
  <si>
    <t>موظف 325</t>
  </si>
  <si>
    <t>موظف 326</t>
  </si>
  <si>
    <t>موظف 327</t>
  </si>
  <si>
    <t>موظف 328</t>
  </si>
  <si>
    <t>موظف 329</t>
  </si>
  <si>
    <t>موظف 330</t>
  </si>
  <si>
    <t>موظف 331</t>
  </si>
  <si>
    <t>موظف 332</t>
  </si>
  <si>
    <t>موظف 333</t>
  </si>
  <si>
    <t>موظف 334</t>
  </si>
  <si>
    <t>موظف 335</t>
  </si>
  <si>
    <t>موظف 336</t>
  </si>
  <si>
    <t>موظف 337</t>
  </si>
  <si>
    <t>موظف 338</t>
  </si>
  <si>
    <t>موظف 339</t>
  </si>
  <si>
    <t>موظف 340</t>
  </si>
  <si>
    <t>موظف 341</t>
  </si>
  <si>
    <t>موظف 342</t>
  </si>
  <si>
    <t>موظف 343</t>
  </si>
  <si>
    <t>موظف 344</t>
  </si>
  <si>
    <t>موظف 345</t>
  </si>
  <si>
    <t>موظف 346</t>
  </si>
  <si>
    <t>موظف 347</t>
  </si>
  <si>
    <t>موظف 348</t>
  </si>
  <si>
    <t>موظف 349</t>
  </si>
  <si>
    <t>موظف 350</t>
  </si>
  <si>
    <t>موظف 351</t>
  </si>
  <si>
    <t>موظف 352</t>
  </si>
  <si>
    <t>موظف 353</t>
  </si>
  <si>
    <t>موظف 354</t>
  </si>
  <si>
    <t>موظف 355</t>
  </si>
  <si>
    <t>موظف 356</t>
  </si>
  <si>
    <t>موظف 357</t>
  </si>
  <si>
    <t>موظف 358</t>
  </si>
  <si>
    <t>موظف 359</t>
  </si>
  <si>
    <t>موظف 360</t>
  </si>
  <si>
    <t>موظف 361</t>
  </si>
  <si>
    <t>موظف 362</t>
  </si>
  <si>
    <t>موظف 363</t>
  </si>
  <si>
    <t>موظف 364</t>
  </si>
  <si>
    <t>موظف 365</t>
  </si>
  <si>
    <t>موظف 366</t>
  </si>
  <si>
    <t>موظف 367</t>
  </si>
  <si>
    <t>موظف 368</t>
  </si>
  <si>
    <t>موظف 369</t>
  </si>
  <si>
    <t>موظف 370</t>
  </si>
  <si>
    <t>موظف 371</t>
  </si>
  <si>
    <t>موظف 372</t>
  </si>
  <si>
    <t>موظف 373</t>
  </si>
  <si>
    <t>موظف 374</t>
  </si>
  <si>
    <t>موظف 375</t>
  </si>
  <si>
    <t>موظف 376</t>
  </si>
  <si>
    <t>موظف 377</t>
  </si>
  <si>
    <t>موظف 378</t>
  </si>
  <si>
    <t>موظف 379</t>
  </si>
  <si>
    <t>موظف 380</t>
  </si>
  <si>
    <t>موظف 381</t>
  </si>
  <si>
    <t>موظف 382</t>
  </si>
  <si>
    <t>موظف 383</t>
  </si>
  <si>
    <t>موظف 384</t>
  </si>
  <si>
    <t>موظف 385</t>
  </si>
  <si>
    <t>موظف 386</t>
  </si>
  <si>
    <t>موظف 387</t>
  </si>
  <si>
    <t>موظف 388</t>
  </si>
  <si>
    <t>موظف 389</t>
  </si>
  <si>
    <t>2019/05/21</t>
  </si>
  <si>
    <t>2019/05/22</t>
  </si>
  <si>
    <t>2019/05/23</t>
  </si>
  <si>
    <t>2019/05/24</t>
  </si>
  <si>
    <t>2019/05/25</t>
  </si>
  <si>
    <t>2019/05/26</t>
  </si>
  <si>
    <t>2019/05/27</t>
  </si>
  <si>
    <t>2019/05/28</t>
  </si>
  <si>
    <t>2019/05/29</t>
  </si>
  <si>
    <t>2019/05/30</t>
  </si>
  <si>
    <t>2019/05/31</t>
  </si>
  <si>
    <t>2019/06/01</t>
  </si>
  <si>
    <t>2019/06/02</t>
  </si>
  <si>
    <t>2019/06/03</t>
  </si>
  <si>
    <t>2019/06/04</t>
  </si>
  <si>
    <t>2019/06/05</t>
  </si>
  <si>
    <t>2019/06/06</t>
  </si>
  <si>
    <t>2019/06/07</t>
  </si>
  <si>
    <t>2019/06/08</t>
  </si>
  <si>
    <t>2019/06/09</t>
  </si>
  <si>
    <t>2019/06/10</t>
  </si>
  <si>
    <t>2019/06/11</t>
  </si>
  <si>
    <t>2019/06/12</t>
  </si>
  <si>
    <t>2019/06/13</t>
  </si>
  <si>
    <t>2019/06/14</t>
  </si>
  <si>
    <t>2019/06/15</t>
  </si>
  <si>
    <t>2019/06/16</t>
  </si>
  <si>
    <t>2019/06/17</t>
  </si>
  <si>
    <t>2019/06/18</t>
  </si>
  <si>
    <t>2019/06/19</t>
  </si>
  <si>
    <t>2019/06/20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</si>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</sst>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Calibri"/>
      <family val="2"/>
      <charset val="178"/>
      <scheme val="minor"/>
    </font>
    <font>
      <b/>
      <sz val="14"/>
      <color theme="1"/>
      <name val="Lucida Sans Unicode"/>
      <family val="2"/>
    </font>
    <font>
      <sz val="14"/>
      <color theme="1"/>
      <name val="Calibri"/>
      <family val="2"/>
      <scheme val="minor"/>
    </font>
    <font>
      <b/>
      <sz val="11"/>
      <color theme="1"/>
      <name val="Lucida Sans Unicode"/>
      <family val="2"/>
    </font>
    <font>
      <sz val="8"/>
      <color theme="1"/>
      <name val="Segoe UI"/>
      <family val="2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8"/>
      <color theme="1"/>
      <name val="Lucida Bright"/>
      <family val="1"/>
    </font>
    <font>
      <b/>
      <sz val="11"/>
      <color rgb="FFFF0000"/>
      <name val="Lucida Sans Unicode"/>
      <family val="2"/>
    </font>
    <font>
      <sz val="8"/>
      <color rgb="FFFF0000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sz val="16"/>
      <name val="Calibri"/>
      <family val="2"/>
      <scheme val="minor"/>
    </font>
    <font>
      <b/>
      <sz val="11"/>
      <color theme="1"/>
      <name val="Lucida Sans Unicode"/>
    </font>
  </fonts>
  <fills count="1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theme="6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7030A0"/>
        <bgColor theme="4" tint="0.79998168889431442"/>
      </patternFill>
    </fill>
    <fill>
      <patternFill patternType="solid">
        <fgColor rgb="FF7030A0"/>
        <bgColor theme="6" tint="0.79998168889431442"/>
      </patternFill>
    </fill>
    <fill>
      <patternFill patternType="solid">
        <fgColor theme="9" tint="-0.249977111117893"/>
        <bgColor theme="4" tint="0.79998168889431442"/>
      </patternFill>
    </fill>
    <fill>
      <patternFill patternType="solid">
        <fgColor theme="9" tint="-0.249977111117893"/>
        <bgColor theme="6" tint="0.79998168889431442"/>
      </patternFill>
    </fill>
    <fill>
      <patternFill patternType="solid">
        <fgColor rgb="FFFFFF00"/>
        <bgColor theme="6" tint="0.79998168889431442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9" fillId="0" borderId="0"/>
  </cellStyleXfs>
  <cellXfs count="5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3" fillId="5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49" fontId="3" fillId="8" borderId="4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7" xfId="0" applyNumberFormat="1" applyBorder="1" applyAlignment="1">
      <alignment horizontal="center" vertical="center"/>
    </xf>
    <xf numFmtId="49" fontId="3" fillId="10" borderId="4" xfId="0" applyNumberFormat="1" applyFont="1" applyFill="1" applyBorder="1" applyAlignment="1">
      <alignment horizontal="center" vertical="center"/>
    </xf>
    <xf numFmtId="0" fontId="3" fillId="11" borderId="4" xfId="0" applyFont="1" applyFill="1" applyBorder="1" applyAlignment="1">
      <alignment horizontal="center" vertical="center"/>
    </xf>
    <xf numFmtId="16" fontId="0" fillId="0" borderId="5" xfId="0" applyNumberFormat="1" applyBorder="1" applyAlignment="1">
      <alignment horizontal="center"/>
    </xf>
    <xf numFmtId="0" fontId="3" fillId="7" borderId="4" xfId="0" applyNumberFormat="1" applyFont="1" applyFill="1" applyBorder="1" applyAlignment="1">
      <alignment horizontal="center" vertical="center"/>
    </xf>
    <xf numFmtId="49" fontId="3" fillId="12" borderId="4" xfId="0" applyNumberFormat="1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5" xfId="0" applyNumberFormat="1" applyFill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0" fillId="4" borderId="7" xfId="0" applyNumberFormat="1" applyFill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3" fillId="7" borderId="8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3" fillId="7" borderId="6" xfId="0" applyNumberFormat="1" applyFont="1" applyFill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3" fillId="9" borderId="4" xfId="0" applyNumberFormat="1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  <xf numFmtId="0" fontId="3" fillId="14" borderId="4" xfId="0" applyNumberFormat="1" applyFont="1" applyFill="1" applyBorder="1" applyAlignment="1">
      <alignment horizontal="center" vertical="center"/>
    </xf>
    <xf numFmtId="0" fontId="15" fillId="7" borderId="4" xfId="0" applyNumberFormat="1" applyFont="1" applyFill="1" applyBorder="1" applyAlignment="1">
      <alignment horizontal="center" vertical="center"/>
    </xf>
    <xf numFmtId="0" fontId="15" fillId="7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14" fontId="14" fillId="0" borderId="2" xfId="0" applyNumberFormat="1" applyFont="1" applyBorder="1" applyAlignment="1">
      <alignment horizontal="center" vertical="center"/>
    </xf>
  </cellXfs>
  <cellStyles count="2">
    <cellStyle name="Normal" xfId="0" builtinId="0"/>
    <cellStyle name="Normal 4" xfId="1"/>
  </cellStyles>
  <dxfs count="66"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numFmt numFmtId="0" formatCode="General"/>
      <fill>
        <patternFill patternType="solid">
          <fgColor theme="6" tint="0.79998168889431442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Lucida Brigh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fill>
        <patternFill patternType="solid">
          <fgColor theme="6" tint="0.79998168889431442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5;&#1580;&#1604;&#1583;%20&#1580;&#1583;&#1610;&#1583;%20&#8235;(2)&#8236;/&#1605;&#1580;&#1604;&#1583;%20&#1580;&#1583;&#1610;&#1583;%20&#8235;(2)&#8236;/Shipment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6;&#1592;&#1608;&#1605;&#1577;%20&#1575;&#1604;&#1605;&#1587;&#1578;&#1605;&#1585;&#1610;&#1606;%20&#1588;&#1607;&#1585;%2006-%202019%20&#1605;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"/>
      <sheetName val="CODE"/>
      <sheetName val="REPORT"/>
      <sheetName val="Shipment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ستمرين"/>
      <sheetName val="ورقة1"/>
      <sheetName val="انهاء خدمات "/>
      <sheetName val="البيانات "/>
      <sheetName val="البيانات انهاء"/>
      <sheetName val="الاضافي العادي"/>
      <sheetName val="الاضافي الجمعة"/>
      <sheetName val="النموذج النهائي"/>
      <sheetName val="غياب البصمة "/>
      <sheetName val="علاوة 10 د.ل"/>
      <sheetName val="الارشيف "/>
      <sheetName val="نموذج السيارات"/>
      <sheetName val="يحي"/>
      <sheetName val="رصيد سنة 2018م"/>
    </sheetNames>
    <sheetDataSet>
      <sheetData sheetId="0">
        <row r="1">
          <cell r="D1" t="str">
            <v>الرقم الوظيفي</v>
          </cell>
          <cell r="E1" t="str">
            <v xml:space="preserve">الوظيفة الحالية </v>
          </cell>
          <cell r="F1" t="str">
            <v xml:space="preserve">مكان العمل </v>
          </cell>
        </row>
        <row r="2">
          <cell r="D2">
            <v>3</v>
          </cell>
          <cell r="E2" t="str">
            <v>المستشار الفني</v>
          </cell>
          <cell r="F2" t="str">
            <v>رؤساء الاقسام</v>
          </cell>
        </row>
        <row r="3">
          <cell r="D3">
            <v>6</v>
          </cell>
          <cell r="E3" t="str">
            <v>فني صيانة آلة تعبئة (A3 Flex)</v>
          </cell>
          <cell r="F3" t="str">
            <v xml:space="preserve">مصنع الحليب </v>
          </cell>
        </row>
        <row r="4">
          <cell r="D4">
            <v>10</v>
          </cell>
          <cell r="E4" t="str">
            <v>رئيس قسم صيانة الالات</v>
          </cell>
          <cell r="F4" t="str">
            <v>رؤساء الاقسام</v>
          </cell>
        </row>
        <row r="5">
          <cell r="D5">
            <v>17</v>
          </cell>
          <cell r="E5" t="str">
            <v>سائق شاحنة قمامة</v>
          </cell>
          <cell r="F5" t="str">
            <v xml:space="preserve">الادارة العامة </v>
          </cell>
        </row>
        <row r="6">
          <cell r="D6">
            <v>48</v>
          </cell>
          <cell r="E6" t="str">
            <v xml:space="preserve">غفير </v>
          </cell>
          <cell r="F6" t="str">
            <v xml:space="preserve">الإدارة العامة </v>
          </cell>
        </row>
        <row r="7">
          <cell r="D7">
            <v>59</v>
          </cell>
          <cell r="E7" t="str">
            <v>فني صيانة عامة</v>
          </cell>
          <cell r="F7" t="str">
            <v xml:space="preserve">مصنع الحليب </v>
          </cell>
        </row>
        <row r="8">
          <cell r="D8">
            <v>60</v>
          </cell>
          <cell r="E8" t="str">
            <v>مدير إدارة المبيعات و التسويق و المدير العام المكلف</v>
          </cell>
          <cell r="F8" t="str">
            <v>رؤساء الاقسام</v>
          </cell>
        </row>
        <row r="9">
          <cell r="D9">
            <v>68</v>
          </cell>
          <cell r="E9" t="str">
            <v>فني صيانة ملحقات آلة التعبئة (DE)</v>
          </cell>
          <cell r="F9" t="str">
            <v xml:space="preserve">مصنع العصير </v>
          </cell>
        </row>
        <row r="10">
          <cell r="D10">
            <v>91</v>
          </cell>
          <cell r="E10" t="str">
            <v xml:space="preserve">رئيس وحدة صيانة الات التعبئة والتغليف </v>
          </cell>
          <cell r="F10" t="str">
            <v>رؤساء الاقسام</v>
          </cell>
        </row>
        <row r="11">
          <cell r="D11">
            <v>98</v>
          </cell>
          <cell r="E11" t="str">
            <v xml:space="preserve">مساعد مدير إدارة التشغل و العمليات </v>
          </cell>
          <cell r="F11" t="str">
            <v>رؤساء الاقسام</v>
          </cell>
        </row>
        <row r="12">
          <cell r="D12">
            <v>112</v>
          </cell>
          <cell r="E12" t="str">
            <v>رئيس قسم متابعة المخازن</v>
          </cell>
          <cell r="F12" t="str">
            <v>رؤساء الاقسام</v>
          </cell>
        </row>
        <row r="13">
          <cell r="D13">
            <v>118</v>
          </cell>
          <cell r="E13" t="str">
            <v>مشغل ملحقات الة التعبئة (DE)</v>
          </cell>
          <cell r="F13" t="str">
            <v xml:space="preserve">مصنع العصير </v>
          </cell>
        </row>
        <row r="14">
          <cell r="D14">
            <v>140</v>
          </cell>
          <cell r="E14" t="str">
            <v>مدير إدارة التشغيل و العمليات</v>
          </cell>
          <cell r="F14" t="str">
            <v>رؤساء الاقسام</v>
          </cell>
        </row>
        <row r="15">
          <cell r="D15">
            <v>173</v>
          </cell>
          <cell r="E15" t="str">
            <v xml:space="preserve">فني صيانة عامة </v>
          </cell>
          <cell r="F15" t="str">
            <v>مصنع الحليب</v>
          </cell>
        </row>
        <row r="16">
          <cell r="D16">
            <v>175</v>
          </cell>
          <cell r="E16" t="str">
            <v>مهندس بمكتب التخطيط و المتابعة</v>
          </cell>
          <cell r="F16" t="str">
            <v>رؤساء الاقسام</v>
          </cell>
        </row>
        <row r="17">
          <cell r="D17">
            <v>186</v>
          </cell>
          <cell r="E17" t="str">
            <v xml:space="preserve">رئيس قسم الجودة </v>
          </cell>
          <cell r="F17" t="str">
            <v>رؤساء الاقسام</v>
          </cell>
        </row>
        <row r="18">
          <cell r="D18">
            <v>206</v>
          </cell>
          <cell r="E18" t="str">
            <v>مشغل ملحقات الة التعبئة (DE)</v>
          </cell>
          <cell r="F18" t="str">
            <v>مكتب مصر</v>
          </cell>
        </row>
        <row r="19">
          <cell r="D19">
            <v>241</v>
          </cell>
          <cell r="E19" t="str">
            <v>فني صيانة آلة تعبئة (A3 Flex)</v>
          </cell>
          <cell r="F19" t="str">
            <v xml:space="preserve">مصنع الحليب </v>
          </cell>
        </row>
        <row r="20">
          <cell r="D20">
            <v>324</v>
          </cell>
          <cell r="E20" t="str">
            <v>فني صيانة آلة تعبئة (A3 Flex)</v>
          </cell>
          <cell r="F20" t="str">
            <v xml:space="preserve">مصنع الحليب </v>
          </cell>
        </row>
        <row r="21">
          <cell r="D21">
            <v>326</v>
          </cell>
          <cell r="E21" t="str">
            <v>مشغل ملحقات الة التعبئة (DE)</v>
          </cell>
          <cell r="F21" t="str">
            <v>مصنع الحليب</v>
          </cell>
        </row>
        <row r="22">
          <cell r="D22">
            <v>336</v>
          </cell>
          <cell r="E22" t="str">
            <v xml:space="preserve">مهندس جودة  </v>
          </cell>
          <cell r="F22" t="str">
            <v xml:space="preserve">مصنع العصير </v>
          </cell>
        </row>
        <row r="23">
          <cell r="D23">
            <v>348</v>
          </cell>
          <cell r="E23" t="str">
            <v xml:space="preserve">مهندس جودة  </v>
          </cell>
          <cell r="F23" t="str">
            <v xml:space="preserve">مصنع الحليب </v>
          </cell>
        </row>
        <row r="24">
          <cell r="D24">
            <v>374</v>
          </cell>
          <cell r="E24" t="str">
            <v>سائق فرك مخزن الانتاج التام ( مصنع الحليب )</v>
          </cell>
          <cell r="F24" t="str">
            <v xml:space="preserve">الادارة العامة </v>
          </cell>
        </row>
        <row r="25">
          <cell r="D25">
            <v>384</v>
          </cell>
          <cell r="E25" t="str">
            <v xml:space="preserve">مناوب وردية بمخازن قطع الغيار و المهمات و المعدات </v>
          </cell>
          <cell r="F25" t="str">
            <v xml:space="preserve">الادارة العامة </v>
          </cell>
        </row>
        <row r="26">
          <cell r="D26">
            <v>398</v>
          </cell>
          <cell r="E26" t="str">
            <v xml:space="preserve">رئيس قسم المبيعات </v>
          </cell>
          <cell r="F26" t="str">
            <v>رؤساء الاقسام</v>
          </cell>
        </row>
        <row r="27">
          <cell r="D27">
            <v>407</v>
          </cell>
          <cell r="E27" t="str">
            <v>رئيس وحدة شؤون الإنتاج</v>
          </cell>
          <cell r="F27" t="str">
            <v>رؤساء الاقسام</v>
          </cell>
        </row>
        <row r="28">
          <cell r="D28">
            <v>413</v>
          </cell>
          <cell r="E28" t="str">
            <v>مدير إدارة المخازن</v>
          </cell>
          <cell r="F28" t="str">
            <v>رؤساء الاقسام</v>
          </cell>
        </row>
        <row r="29">
          <cell r="D29">
            <v>503</v>
          </cell>
          <cell r="E29" t="str">
            <v xml:space="preserve">رئيس مكتب الإنشاءات </v>
          </cell>
          <cell r="F29" t="str">
            <v>رؤساء الاقسام</v>
          </cell>
        </row>
        <row r="30">
          <cell r="D30">
            <v>504</v>
          </cell>
          <cell r="E30" t="str">
            <v>سائق فرك بقسم الإنتاج</v>
          </cell>
          <cell r="F30" t="str">
            <v>مصنع الحليب</v>
          </cell>
        </row>
        <row r="31">
          <cell r="D31">
            <v>510</v>
          </cell>
          <cell r="E31" t="str">
            <v>فني صيانة آلة تعبئة (A3 Flex)</v>
          </cell>
          <cell r="F31" t="str">
            <v>مصنع الحليب</v>
          </cell>
        </row>
        <row r="32">
          <cell r="D32">
            <v>518</v>
          </cell>
          <cell r="E32" t="str">
            <v>مشغل آلة تعبئة (A3 Flex)</v>
          </cell>
          <cell r="F32" t="str">
            <v>مصنع الحليب</v>
          </cell>
        </row>
        <row r="33">
          <cell r="D33">
            <v>520</v>
          </cell>
          <cell r="E33" t="str">
            <v>مشغل آلة تعبئة (A3 Flex)</v>
          </cell>
          <cell r="F33" t="str">
            <v>مصنع الحليب</v>
          </cell>
        </row>
        <row r="34">
          <cell r="D34">
            <v>536</v>
          </cell>
          <cell r="E34" t="str">
            <v>موظف اداري ( الشؤون الإدارية )</v>
          </cell>
          <cell r="F34" t="str">
            <v xml:space="preserve">الادارة العامة </v>
          </cell>
        </row>
        <row r="35">
          <cell r="D35">
            <v>546</v>
          </cell>
          <cell r="E35" t="str">
            <v>سائق فرك مخزن الانتاج التام ( مصنع الحليب )</v>
          </cell>
          <cell r="F35" t="str">
            <v xml:space="preserve">الادارة العامة </v>
          </cell>
        </row>
        <row r="36">
          <cell r="D36">
            <v>577</v>
          </cell>
          <cell r="E36" t="str">
            <v>مناوب امن صناعي</v>
          </cell>
          <cell r="F36" t="str">
            <v xml:space="preserve">مصنع الحليب </v>
          </cell>
        </row>
        <row r="37">
          <cell r="D37">
            <v>593</v>
          </cell>
          <cell r="E37" t="str">
            <v>مناوب امن صناعي</v>
          </cell>
          <cell r="F37" t="str">
            <v xml:space="preserve">مصنع العصير </v>
          </cell>
        </row>
        <row r="38">
          <cell r="D38">
            <v>596</v>
          </cell>
          <cell r="E38" t="str">
            <v>مشغل ملحقات الة التعبئة (DE)</v>
          </cell>
          <cell r="F38" t="str">
            <v>مصنع الحليب</v>
          </cell>
        </row>
        <row r="39">
          <cell r="D39">
            <v>633</v>
          </cell>
          <cell r="E39" t="str">
            <v>مسوق</v>
          </cell>
          <cell r="F39" t="str">
            <v xml:space="preserve">مركز تسويق بنغازي </v>
          </cell>
        </row>
        <row r="40">
          <cell r="D40">
            <v>645</v>
          </cell>
          <cell r="E40" t="str">
            <v>فني صيانة ملحقات آلة التعبئة (DE)</v>
          </cell>
          <cell r="F40" t="str">
            <v xml:space="preserve">مصنع العصير </v>
          </cell>
        </row>
        <row r="41">
          <cell r="D41">
            <v>656</v>
          </cell>
          <cell r="E41" t="str">
            <v xml:space="preserve">فني مختبر ميكروبيولوجي </v>
          </cell>
          <cell r="F41" t="str">
            <v xml:space="preserve">الادارة العامة </v>
          </cell>
        </row>
        <row r="42">
          <cell r="D42">
            <v>667</v>
          </cell>
          <cell r="E42" t="str">
            <v>رئيس وحدة المختبر الميكروبيولوجي</v>
          </cell>
          <cell r="F42" t="str">
            <v>رؤساء الاقسام</v>
          </cell>
        </row>
        <row r="43">
          <cell r="D43">
            <v>681</v>
          </cell>
          <cell r="E43" t="str">
            <v xml:space="preserve">رئيس وحدة البستره و التعقيم </v>
          </cell>
          <cell r="F43" t="str">
            <v>رؤساء الاقسام</v>
          </cell>
        </row>
        <row r="44">
          <cell r="D44">
            <v>724</v>
          </cell>
          <cell r="E44" t="str">
            <v>فني صيانة آلة تعبئة (A3 Flex)</v>
          </cell>
          <cell r="F44" t="str">
            <v xml:space="preserve">مصنع العصير </v>
          </cell>
        </row>
        <row r="45">
          <cell r="D45">
            <v>771</v>
          </cell>
          <cell r="E45" t="str">
            <v>مناوب امن صناعي</v>
          </cell>
          <cell r="F45" t="str">
            <v xml:space="preserve">مصنع العصير </v>
          </cell>
        </row>
        <row r="46">
          <cell r="D46">
            <v>799</v>
          </cell>
          <cell r="E46" t="str">
            <v>مشغل ملحقات الة التعبئة (DE)</v>
          </cell>
          <cell r="F46" t="str">
            <v xml:space="preserve">مصنع الحليب </v>
          </cell>
        </row>
        <row r="47">
          <cell r="D47">
            <v>805</v>
          </cell>
          <cell r="E47" t="str">
            <v>فني صيانة ملحقات آلة التعبئة (DE)</v>
          </cell>
          <cell r="F47" t="str">
            <v xml:space="preserve">مصنع الحليب </v>
          </cell>
        </row>
        <row r="48">
          <cell r="D48">
            <v>810</v>
          </cell>
          <cell r="E48" t="str">
            <v xml:space="preserve">مهندس جودة  </v>
          </cell>
          <cell r="F48" t="str">
            <v>مصنع الحليب</v>
          </cell>
        </row>
        <row r="49">
          <cell r="D49">
            <v>811</v>
          </cell>
          <cell r="E49" t="str">
            <v xml:space="preserve">مشغل بسترات  ( مشرف وردية  ) </v>
          </cell>
          <cell r="F49" t="str">
            <v>مصنع الحليب</v>
          </cell>
        </row>
        <row r="50">
          <cell r="D50">
            <v>826</v>
          </cell>
          <cell r="E50" t="str">
            <v>فني صيانة ملحقات آلة التعبئة (DE)</v>
          </cell>
          <cell r="F50" t="str">
            <v xml:space="preserve">مصنع الحليب </v>
          </cell>
        </row>
        <row r="51">
          <cell r="D51">
            <v>857</v>
          </cell>
          <cell r="E51" t="str">
            <v>مسوق</v>
          </cell>
          <cell r="F51" t="str">
            <v xml:space="preserve">مركز تسويق بنغازي </v>
          </cell>
        </row>
        <row r="52">
          <cell r="D52">
            <v>862</v>
          </cell>
          <cell r="E52" t="str">
            <v xml:space="preserve">فني لحام حديد </v>
          </cell>
          <cell r="F52" t="str">
            <v xml:space="preserve">الادارة العامة </v>
          </cell>
        </row>
        <row r="53">
          <cell r="D53">
            <v>877</v>
          </cell>
          <cell r="E53" t="str">
            <v xml:space="preserve">مهندس جودة ( مشرف ) </v>
          </cell>
          <cell r="F53" t="str">
            <v xml:space="preserve">مصنع العصير </v>
          </cell>
        </row>
        <row r="54">
          <cell r="D54">
            <v>880</v>
          </cell>
          <cell r="E54" t="str">
            <v>مشرف خدمات</v>
          </cell>
          <cell r="F54" t="str">
            <v>رؤساء الاقسام</v>
          </cell>
        </row>
        <row r="55">
          <cell r="D55">
            <v>885</v>
          </cell>
          <cell r="E55" t="str">
            <v>امين الخزينة الرئيسية</v>
          </cell>
          <cell r="F55" t="str">
            <v>رؤساء الاقسام</v>
          </cell>
        </row>
        <row r="56">
          <cell r="D56">
            <v>924</v>
          </cell>
          <cell r="E56" t="str">
            <v>موظف اداري  (التشغيل و العمليات)</v>
          </cell>
          <cell r="F56" t="str">
            <v xml:space="preserve">الادارة العامة </v>
          </cell>
        </row>
        <row r="57">
          <cell r="D57">
            <v>941</v>
          </cell>
          <cell r="E57" t="str">
            <v xml:space="preserve">سائق سيارة </v>
          </cell>
          <cell r="F57" t="str">
            <v xml:space="preserve">الادارة العامة </v>
          </cell>
        </row>
        <row r="58">
          <cell r="D58">
            <v>983</v>
          </cell>
          <cell r="E58" t="str">
            <v>مسوق</v>
          </cell>
          <cell r="F58" t="str">
            <v xml:space="preserve">مركز تسويق بنغازي </v>
          </cell>
        </row>
        <row r="59">
          <cell r="D59">
            <v>1001</v>
          </cell>
          <cell r="E59" t="str">
            <v>مناوب امن صناعي</v>
          </cell>
          <cell r="F59" t="str">
            <v xml:space="preserve">مصنع العصير </v>
          </cell>
        </row>
        <row r="60">
          <cell r="D60">
            <v>1005</v>
          </cell>
          <cell r="E60" t="str">
            <v>مسوق</v>
          </cell>
          <cell r="F60" t="str">
            <v xml:space="preserve">مركز تسويق بنغازي </v>
          </cell>
        </row>
        <row r="61">
          <cell r="D61">
            <v>1007</v>
          </cell>
          <cell r="E61" t="str">
            <v xml:space="preserve">مهندس جودة  </v>
          </cell>
          <cell r="F61" t="str">
            <v>رؤساء الاقسام</v>
          </cell>
        </row>
        <row r="62">
          <cell r="D62">
            <v>1020</v>
          </cell>
          <cell r="E62" t="str">
            <v>فني صيانة ملحقات آلة التعبئة (DE)</v>
          </cell>
          <cell r="F62" t="str">
            <v>مصنع الحليب</v>
          </cell>
        </row>
        <row r="63">
          <cell r="D63">
            <v>1037</v>
          </cell>
          <cell r="E63" t="str">
            <v>فني صيانة آلة تعبئة (A3 Flex)</v>
          </cell>
          <cell r="F63" t="str">
            <v xml:space="preserve">مصنع العصير </v>
          </cell>
        </row>
        <row r="64">
          <cell r="D64">
            <v>1042</v>
          </cell>
          <cell r="E64" t="str">
            <v>رئيس قسم المخازن</v>
          </cell>
          <cell r="F64" t="str">
            <v>رؤساء الاقسام</v>
          </cell>
        </row>
        <row r="65">
          <cell r="D65">
            <v>1069</v>
          </cell>
          <cell r="E65" t="str">
            <v xml:space="preserve">رئيس قسم العلاقات العامة </v>
          </cell>
          <cell r="F65" t="str">
            <v>رؤساء الاقسام</v>
          </cell>
        </row>
        <row r="66">
          <cell r="D66">
            <v>1094</v>
          </cell>
          <cell r="E66" t="str">
            <v>مشغل ملحقات الة التعبئة (DE)</v>
          </cell>
          <cell r="F66" t="str">
            <v xml:space="preserve">مصنع العصير </v>
          </cell>
        </row>
        <row r="67">
          <cell r="D67">
            <v>1133</v>
          </cell>
          <cell r="E67" t="str">
            <v>مناوب امن صناعي ( مشرف )</v>
          </cell>
          <cell r="F67" t="str">
            <v xml:space="preserve">مصنع العصير </v>
          </cell>
        </row>
        <row r="68">
          <cell r="D68">
            <v>1139</v>
          </cell>
          <cell r="E68" t="str">
            <v xml:space="preserve">مسوق </v>
          </cell>
          <cell r="F68" t="str">
            <v xml:space="preserve">مركز تسويق بنغازي </v>
          </cell>
        </row>
        <row r="69">
          <cell r="D69">
            <v>1149</v>
          </cell>
          <cell r="E69" t="str">
            <v xml:space="preserve">عامل نظافة </v>
          </cell>
          <cell r="F69" t="str">
            <v xml:space="preserve">مصنع العصير </v>
          </cell>
        </row>
        <row r="70">
          <cell r="D70">
            <v>1180</v>
          </cell>
          <cell r="E70" t="str">
            <v>فني صيانة آلة تعبئة (A3 Flex)</v>
          </cell>
          <cell r="F70" t="str">
            <v xml:space="preserve">مصنع الحليب </v>
          </cell>
        </row>
        <row r="71">
          <cell r="D71">
            <v>1198</v>
          </cell>
          <cell r="E71" t="str">
            <v xml:space="preserve">عامل نظافة </v>
          </cell>
          <cell r="F71" t="str">
            <v>مصنع الحليب</v>
          </cell>
        </row>
        <row r="72">
          <cell r="D72">
            <v>1209</v>
          </cell>
          <cell r="E72" t="str">
            <v>مشغل آلة تعبئة (A3 Flex)</v>
          </cell>
          <cell r="F72" t="str">
            <v>مصنع الحليب</v>
          </cell>
        </row>
        <row r="73">
          <cell r="D73">
            <v>1219</v>
          </cell>
          <cell r="E73" t="str">
            <v>رئيس قسم شؤون العاملين  المكلف</v>
          </cell>
          <cell r="F73" t="str">
            <v>رؤساء الاقسام</v>
          </cell>
        </row>
        <row r="74">
          <cell r="D74">
            <v>1233</v>
          </cell>
          <cell r="E74" t="str">
            <v>سائق فرك بقسم الإنتاج</v>
          </cell>
          <cell r="F74" t="str">
            <v xml:space="preserve">مصنع العصير </v>
          </cell>
        </row>
        <row r="75">
          <cell r="D75">
            <v>1239</v>
          </cell>
          <cell r="E75" t="str">
            <v>عامل خلط</v>
          </cell>
          <cell r="F75" t="str">
            <v>مصنع الحليب</v>
          </cell>
        </row>
        <row r="76">
          <cell r="D76">
            <v>1241</v>
          </cell>
          <cell r="E76" t="str">
            <v>مشغل آلة تعبئة (A3 Flex)</v>
          </cell>
          <cell r="F76" t="str">
            <v>مصنع الحليب</v>
          </cell>
        </row>
        <row r="77">
          <cell r="D77">
            <v>1242</v>
          </cell>
          <cell r="E77" t="str">
            <v>فني صيانة آلة تعبئة (A3 Flex)</v>
          </cell>
          <cell r="F77" t="str">
            <v>مصنع الحليب</v>
          </cell>
        </row>
        <row r="78">
          <cell r="D78">
            <v>1259</v>
          </cell>
          <cell r="E78" t="str">
            <v>مشغل ملحقات الة التعبئة (DE)</v>
          </cell>
          <cell r="F78" t="str">
            <v xml:space="preserve">مصنع العصير </v>
          </cell>
        </row>
        <row r="79">
          <cell r="D79">
            <v>1279</v>
          </cell>
          <cell r="E79" t="str">
            <v xml:space="preserve">امين مخزن قطع الغيار و المهمات و المعدات </v>
          </cell>
          <cell r="F79" t="str">
            <v xml:space="preserve">الادارة العامة </v>
          </cell>
        </row>
        <row r="80">
          <cell r="D80">
            <v>1300</v>
          </cell>
          <cell r="E80" t="str">
            <v>مشغل ملحقات الة التعبئة (DE)</v>
          </cell>
          <cell r="F80" t="str">
            <v>مصنع الحليب</v>
          </cell>
        </row>
        <row r="81">
          <cell r="D81">
            <v>1307</v>
          </cell>
          <cell r="E81" t="str">
            <v xml:space="preserve">عامل فرز </v>
          </cell>
          <cell r="F81" t="str">
            <v xml:space="preserve">مصنع العصير </v>
          </cell>
        </row>
        <row r="82">
          <cell r="D82">
            <v>1323</v>
          </cell>
          <cell r="E82" t="str">
            <v xml:space="preserve">عامل وزن </v>
          </cell>
          <cell r="F82" t="str">
            <v>مصنع الحليب</v>
          </cell>
        </row>
        <row r="83">
          <cell r="D83">
            <v>1336</v>
          </cell>
          <cell r="E83" t="str">
            <v xml:space="preserve">مشغل بسترات </v>
          </cell>
          <cell r="F83" t="str">
            <v xml:space="preserve">مصنع الحليب </v>
          </cell>
        </row>
        <row r="84">
          <cell r="D84">
            <v>1367</v>
          </cell>
          <cell r="E84" t="str">
            <v>سائق فرك مخزن الانتاج التام ( مصنع الحليب )</v>
          </cell>
          <cell r="F84" t="str">
            <v xml:space="preserve">الادارة العامة </v>
          </cell>
        </row>
        <row r="85">
          <cell r="D85">
            <v>1401</v>
          </cell>
          <cell r="E85" t="str">
            <v xml:space="preserve">مدير مركز تسويق بنغازي </v>
          </cell>
          <cell r="F85" t="str">
            <v>رؤساء الاقسام</v>
          </cell>
        </row>
        <row r="86">
          <cell r="D86">
            <v>1433</v>
          </cell>
          <cell r="E86" t="str">
            <v>مشغل آلة تعبئة (A3 Flex)</v>
          </cell>
          <cell r="F86" t="str">
            <v xml:space="preserve">مصنع الحليب </v>
          </cell>
        </row>
        <row r="87">
          <cell r="D87">
            <v>1474</v>
          </cell>
          <cell r="E87" t="str">
            <v>فني صيانة ملحقات آلة التعبئة (DE)</v>
          </cell>
          <cell r="F87" t="str">
            <v xml:space="preserve">مصنع العصير </v>
          </cell>
        </row>
        <row r="88">
          <cell r="D88">
            <v>1499</v>
          </cell>
          <cell r="E88" t="str">
            <v>مهندس مدني</v>
          </cell>
          <cell r="F88" t="str">
            <v xml:space="preserve">الادارة العامة </v>
          </cell>
        </row>
        <row r="89">
          <cell r="D89">
            <v>1508</v>
          </cell>
          <cell r="E89" t="str">
            <v>مشغل آلة تعبئة (A3 Flex)</v>
          </cell>
          <cell r="F89" t="str">
            <v>مصنع الحليب</v>
          </cell>
        </row>
        <row r="90">
          <cell r="D90">
            <v>1527</v>
          </cell>
          <cell r="E90" t="str">
            <v xml:space="preserve">موظف تابع للمدير العام  </v>
          </cell>
          <cell r="F90" t="str">
            <v xml:space="preserve">الادارة العامة </v>
          </cell>
        </row>
        <row r="91">
          <cell r="D91">
            <v>1528</v>
          </cell>
          <cell r="E91" t="str">
            <v xml:space="preserve">مناوب وردية بمخازن قطع الغيار و المهمات و المعدات </v>
          </cell>
          <cell r="F91" t="str">
            <v xml:space="preserve">الادارة العامة </v>
          </cell>
        </row>
        <row r="92">
          <cell r="D92">
            <v>1541</v>
          </cell>
          <cell r="E92" t="str">
            <v xml:space="preserve">مشرف عمال خلط </v>
          </cell>
          <cell r="F92" t="str">
            <v>مصنع الحليب</v>
          </cell>
        </row>
        <row r="93">
          <cell r="D93">
            <v>1555</v>
          </cell>
          <cell r="E93" t="str">
            <v>عامل خلط</v>
          </cell>
          <cell r="F93" t="str">
            <v>مصنع الحليب</v>
          </cell>
        </row>
        <row r="94">
          <cell r="D94">
            <v>1557</v>
          </cell>
          <cell r="E94" t="str">
            <v>مشغل ملحقات الة التعبئة (DE)</v>
          </cell>
          <cell r="F94" t="str">
            <v xml:space="preserve">مصنع الحليب </v>
          </cell>
        </row>
        <row r="95">
          <cell r="D95">
            <v>1575</v>
          </cell>
          <cell r="E95" t="str">
            <v>مشغل ملحقات الة التعبئة (DE)</v>
          </cell>
          <cell r="F95" t="str">
            <v>مصنع الحليب</v>
          </cell>
        </row>
        <row r="96">
          <cell r="D96">
            <v>1583</v>
          </cell>
          <cell r="E96" t="str">
            <v xml:space="preserve">مشغل بسترات  ( مشرف وردية  ) </v>
          </cell>
          <cell r="F96" t="str">
            <v xml:space="preserve">مصنع العصير </v>
          </cell>
        </row>
        <row r="97">
          <cell r="D97">
            <v>1587</v>
          </cell>
          <cell r="E97" t="str">
            <v xml:space="preserve">رئيس وحدة مراقبة الاعتمادات و ما في حكمها </v>
          </cell>
          <cell r="F97" t="str">
            <v>رؤساء الاقسام</v>
          </cell>
        </row>
        <row r="98">
          <cell r="D98">
            <v>1615</v>
          </cell>
          <cell r="E98" t="str">
            <v>مناوب امن صناعي ( مشرف )</v>
          </cell>
          <cell r="F98" t="str">
            <v xml:space="preserve">مصنع العصير </v>
          </cell>
        </row>
        <row r="99">
          <cell r="D99">
            <v>1629</v>
          </cell>
          <cell r="E99" t="str">
            <v xml:space="preserve">مهندس جودة ( مشرف ) </v>
          </cell>
          <cell r="F99" t="str">
            <v xml:space="preserve">مصنع الحليب </v>
          </cell>
        </row>
        <row r="100">
          <cell r="D100">
            <v>1650</v>
          </cell>
          <cell r="E100" t="str">
            <v xml:space="preserve">سائق فرك بقسم الإنتاج </v>
          </cell>
          <cell r="F100" t="str">
            <v>مصنع الحليب</v>
          </cell>
        </row>
        <row r="101">
          <cell r="D101">
            <v>1652</v>
          </cell>
          <cell r="E101" t="str">
            <v>مشغل ملحقات الة التعبئة (DE)</v>
          </cell>
          <cell r="F101" t="str">
            <v xml:space="preserve">مصنع الحليب </v>
          </cell>
        </row>
        <row r="102">
          <cell r="D102">
            <v>1724</v>
          </cell>
          <cell r="E102" t="str">
            <v>مشغل آلة تعبئة (A3 Flex)</v>
          </cell>
          <cell r="F102" t="str">
            <v xml:space="preserve">مصنع العصير </v>
          </cell>
        </row>
        <row r="103">
          <cell r="D103">
            <v>1788</v>
          </cell>
          <cell r="E103" t="str">
            <v xml:space="preserve">مناوب بمخازن الانتاج التام (مصنع الحليب ) </v>
          </cell>
          <cell r="F103" t="str">
            <v xml:space="preserve">الادارة العامة </v>
          </cell>
        </row>
        <row r="104">
          <cell r="D104">
            <v>1821</v>
          </cell>
          <cell r="E104" t="str">
            <v xml:space="preserve">مناوب بمخازن الانتاج التام (مصنع الحليب ) </v>
          </cell>
          <cell r="F104" t="str">
            <v xml:space="preserve">الادارة العامة </v>
          </cell>
        </row>
        <row r="105">
          <cell r="D105">
            <v>1839</v>
          </cell>
          <cell r="E105" t="str">
            <v>مناوب امن صناعي</v>
          </cell>
          <cell r="F105" t="str">
            <v xml:space="preserve">مصنع الحليب </v>
          </cell>
        </row>
        <row r="106">
          <cell r="D106">
            <v>1875</v>
          </cell>
          <cell r="E106" t="str">
            <v>مساعد فني صيانة عامة</v>
          </cell>
          <cell r="F106" t="str">
            <v xml:space="preserve">مصنع الحليب </v>
          </cell>
        </row>
        <row r="107">
          <cell r="D107">
            <v>1877</v>
          </cell>
          <cell r="E107" t="str">
            <v>امين مخزن مركز تسويق بنغازي</v>
          </cell>
          <cell r="F107" t="str">
            <v xml:space="preserve">مركز تسويق بنغازي </v>
          </cell>
        </row>
        <row r="108">
          <cell r="D108">
            <v>1894</v>
          </cell>
          <cell r="E108" t="str">
            <v>مسوق</v>
          </cell>
          <cell r="F108" t="str">
            <v xml:space="preserve">مركز تسويق بنغازي </v>
          </cell>
        </row>
        <row r="109">
          <cell r="D109">
            <v>1896</v>
          </cell>
          <cell r="E109" t="str">
            <v>عامل سير  و فاقد</v>
          </cell>
          <cell r="F109" t="str">
            <v>مصنع الحليب</v>
          </cell>
        </row>
        <row r="110">
          <cell r="D110">
            <v>1935</v>
          </cell>
          <cell r="E110" t="str">
            <v>مشرف بمركز تسويق بنغازي</v>
          </cell>
          <cell r="F110" t="str">
            <v xml:space="preserve">مركز تسويق بنغازي </v>
          </cell>
        </row>
        <row r="111">
          <cell r="D111">
            <v>1960</v>
          </cell>
          <cell r="E111" t="str">
            <v>مساعد طباخ</v>
          </cell>
          <cell r="F111" t="str">
            <v xml:space="preserve">الادارة العامة </v>
          </cell>
        </row>
        <row r="112">
          <cell r="D112">
            <v>1979</v>
          </cell>
          <cell r="E112" t="str">
            <v>مناوب امن صناعي</v>
          </cell>
          <cell r="F112" t="str">
            <v xml:space="preserve">مصنع العصير </v>
          </cell>
        </row>
        <row r="113">
          <cell r="D113">
            <v>1982</v>
          </cell>
          <cell r="E113" t="str">
            <v>سائق فرك بقسم الإنتاج</v>
          </cell>
          <cell r="F113" t="str">
            <v xml:space="preserve">مصنع العصير </v>
          </cell>
        </row>
        <row r="114">
          <cell r="D114">
            <v>1987</v>
          </cell>
          <cell r="E114" t="str">
            <v>مشغل ملحقات الة التعبئة (DE)</v>
          </cell>
          <cell r="F114" t="str">
            <v xml:space="preserve">مصنع الحليب </v>
          </cell>
        </row>
        <row r="115">
          <cell r="D115">
            <v>2009</v>
          </cell>
          <cell r="E115" t="str">
            <v xml:space="preserve">سائق كاشيك </v>
          </cell>
          <cell r="F115" t="str">
            <v xml:space="preserve">الادارة العامة </v>
          </cell>
        </row>
        <row r="116">
          <cell r="D116">
            <v>2013</v>
          </cell>
          <cell r="E116" t="str">
            <v>مشغل ملحقات الة التعبئة (DE)</v>
          </cell>
          <cell r="F116" t="str">
            <v>مصنع الحليب</v>
          </cell>
        </row>
        <row r="117">
          <cell r="D117">
            <v>2040</v>
          </cell>
          <cell r="E117" t="str">
            <v>موظف اداري ( المبيعات )</v>
          </cell>
          <cell r="F117" t="str">
            <v xml:space="preserve">الادارة العامة </v>
          </cell>
        </row>
        <row r="118">
          <cell r="D118">
            <v>2041</v>
          </cell>
          <cell r="E118" t="str">
            <v xml:space="preserve">فني لحام حديد </v>
          </cell>
          <cell r="F118" t="str">
            <v xml:space="preserve">الادارة العامة </v>
          </cell>
        </row>
        <row r="119">
          <cell r="D119">
            <v>2060</v>
          </cell>
          <cell r="E119" t="str">
            <v>مشغل آلة تعبئة (A3 Flex)</v>
          </cell>
          <cell r="F119" t="str">
            <v xml:space="preserve">مصنع الحليب </v>
          </cell>
        </row>
        <row r="120">
          <cell r="D120">
            <v>2132</v>
          </cell>
          <cell r="E120" t="str">
            <v>مشغل ملحقات الة التعبئة (DE)</v>
          </cell>
          <cell r="F120" t="str">
            <v xml:space="preserve">مصنع العصير </v>
          </cell>
        </row>
        <row r="121">
          <cell r="D121">
            <v>2147</v>
          </cell>
          <cell r="E121" t="str">
            <v>مشرف عام الحركة</v>
          </cell>
          <cell r="F121" t="str">
            <v>رؤساء الاقسام</v>
          </cell>
        </row>
        <row r="122">
          <cell r="D122">
            <v>2166</v>
          </cell>
          <cell r="E122" t="str">
            <v xml:space="preserve">أمين مخازن الانتاج التام </v>
          </cell>
          <cell r="F122" t="str">
            <v xml:space="preserve">الادارة العامة </v>
          </cell>
        </row>
        <row r="123">
          <cell r="D123">
            <v>2168</v>
          </cell>
          <cell r="E123" t="str">
            <v xml:space="preserve">مساعد مسوق </v>
          </cell>
          <cell r="F123" t="str">
            <v xml:space="preserve">مركز تسويق بنغازي </v>
          </cell>
        </row>
        <row r="124">
          <cell r="D124">
            <v>2169</v>
          </cell>
          <cell r="E124" t="str">
            <v xml:space="preserve">مساعد مسوق </v>
          </cell>
          <cell r="F124" t="str">
            <v xml:space="preserve">مركز تسويق بنغازي </v>
          </cell>
        </row>
        <row r="125">
          <cell r="D125">
            <v>2170</v>
          </cell>
          <cell r="E125" t="str">
            <v xml:space="preserve">مساعد مسوق </v>
          </cell>
          <cell r="F125" t="str">
            <v xml:space="preserve">مركز تسويق بنغازي </v>
          </cell>
        </row>
        <row r="126">
          <cell r="D126">
            <v>2197</v>
          </cell>
          <cell r="E126" t="str">
            <v>عامل خلط</v>
          </cell>
          <cell r="F126" t="str">
            <v>مصنع الحليب</v>
          </cell>
        </row>
        <row r="127">
          <cell r="D127">
            <v>2289</v>
          </cell>
          <cell r="E127" t="str">
            <v xml:space="preserve">رئيس وحدة المتابعة ( التجارية ) </v>
          </cell>
          <cell r="F127" t="str">
            <v>رؤساء الاقسام</v>
          </cell>
        </row>
        <row r="128">
          <cell r="D128">
            <v>2316</v>
          </cell>
          <cell r="E128" t="str">
            <v>مشغل ملحقات الة التعبئة (DE)</v>
          </cell>
          <cell r="F128" t="str">
            <v>مصنع الحليب</v>
          </cell>
        </row>
        <row r="129">
          <cell r="D129">
            <v>2322</v>
          </cell>
          <cell r="E129" t="str">
            <v xml:space="preserve">مهندس جودة  </v>
          </cell>
          <cell r="F129" t="str">
            <v xml:space="preserve">مصنع الحليب </v>
          </cell>
        </row>
        <row r="130">
          <cell r="D130">
            <v>2371</v>
          </cell>
          <cell r="E130" t="str">
            <v xml:space="preserve">سائق فرك بقسم الإنتاج </v>
          </cell>
          <cell r="F130" t="str">
            <v>مصنع الحليب</v>
          </cell>
        </row>
        <row r="131">
          <cell r="D131">
            <v>2412</v>
          </cell>
          <cell r="E131" t="str">
            <v>مشغل آلة تعبئة (A3 Flex)</v>
          </cell>
          <cell r="F131" t="str">
            <v xml:space="preserve">مصنع العصير </v>
          </cell>
        </row>
        <row r="132">
          <cell r="D132">
            <v>2459</v>
          </cell>
          <cell r="E132" t="str">
            <v>مشغل آلة تعبئة (A3 Flex)</v>
          </cell>
          <cell r="F132" t="str">
            <v xml:space="preserve">مصنع الحليب </v>
          </cell>
        </row>
        <row r="133">
          <cell r="D133">
            <v>2473</v>
          </cell>
          <cell r="E133" t="str">
            <v xml:space="preserve">نائب مدير الإدارة التجارية </v>
          </cell>
          <cell r="F133" t="str">
            <v>رؤساء الاقسام</v>
          </cell>
        </row>
        <row r="134">
          <cell r="D134">
            <v>2474</v>
          </cell>
          <cell r="E134" t="str">
            <v xml:space="preserve">رئيس قسم المعاملات التجارية الخارجية </v>
          </cell>
          <cell r="F134" t="str">
            <v>رؤساء الاقسام</v>
          </cell>
        </row>
        <row r="135">
          <cell r="D135">
            <v>2503</v>
          </cell>
          <cell r="E135" t="str">
            <v>رئيس وحدة المنظومات</v>
          </cell>
          <cell r="F135" t="str">
            <v xml:space="preserve">الادارة العامة </v>
          </cell>
        </row>
        <row r="136">
          <cell r="D136">
            <v>2560</v>
          </cell>
          <cell r="E136" t="str">
            <v>مشغل ملحقات الة التعبئة (DE)</v>
          </cell>
          <cell r="F136" t="str">
            <v xml:space="preserve">مصنع الحليب </v>
          </cell>
        </row>
        <row r="137">
          <cell r="D137">
            <v>2569</v>
          </cell>
          <cell r="E137" t="str">
            <v>سائق خدمات</v>
          </cell>
          <cell r="F137" t="str">
            <v xml:space="preserve">الادارة العامة </v>
          </cell>
        </row>
        <row r="138">
          <cell r="D138">
            <v>2597</v>
          </cell>
          <cell r="E138" t="str">
            <v xml:space="preserve">مشغل بسترات  ( مكلف بتحضير الصودا و الحامض) </v>
          </cell>
          <cell r="F138" t="str">
            <v xml:space="preserve">مصنع الحليب </v>
          </cell>
        </row>
        <row r="139">
          <cell r="D139">
            <v>2601</v>
          </cell>
          <cell r="E139" t="str">
            <v xml:space="preserve">سائق فرك مخزن المواد الخام و مستلزمات التشغيل ( مصنع الحليب ) </v>
          </cell>
          <cell r="F139" t="str">
            <v xml:space="preserve">الإدارة العامة </v>
          </cell>
        </row>
        <row r="140">
          <cell r="D140">
            <v>2604</v>
          </cell>
          <cell r="E140" t="str">
            <v>مناوب امن صناعي</v>
          </cell>
          <cell r="F140" t="str">
            <v xml:space="preserve">الادارة العامة </v>
          </cell>
        </row>
        <row r="141">
          <cell r="D141">
            <v>2618</v>
          </cell>
          <cell r="E141" t="str">
            <v>فني بناء</v>
          </cell>
          <cell r="F141" t="str">
            <v xml:space="preserve">الادارة العامة </v>
          </cell>
        </row>
        <row r="142">
          <cell r="D142">
            <v>2619</v>
          </cell>
          <cell r="E142" t="str">
            <v xml:space="preserve">رئيس قسم الشؤون المالية </v>
          </cell>
          <cell r="F142" t="str">
            <v>رؤساء الاقسام</v>
          </cell>
        </row>
        <row r="143">
          <cell r="D143">
            <v>2620</v>
          </cell>
          <cell r="E143" t="str">
            <v>مشغل آلة تعبئة (A3 Flex)</v>
          </cell>
          <cell r="F143" t="str">
            <v xml:space="preserve">مصنع الحليب </v>
          </cell>
        </row>
        <row r="144">
          <cell r="D144">
            <v>2623</v>
          </cell>
          <cell r="E144" t="str">
            <v xml:space="preserve">عامل نظافة </v>
          </cell>
          <cell r="F144" t="str">
            <v xml:space="preserve">الادارة العامة </v>
          </cell>
        </row>
        <row r="145">
          <cell r="D145">
            <v>2624</v>
          </cell>
          <cell r="E145" t="str">
            <v>عامل نظافة</v>
          </cell>
          <cell r="F145" t="str">
            <v xml:space="preserve">الادارة العامة </v>
          </cell>
        </row>
        <row r="146">
          <cell r="D146">
            <v>2639</v>
          </cell>
          <cell r="E146" t="str">
            <v xml:space="preserve">مساعد مسوق </v>
          </cell>
          <cell r="F146" t="str">
            <v xml:space="preserve">مركز تسويق بنغازي </v>
          </cell>
        </row>
        <row r="147">
          <cell r="D147">
            <v>2648</v>
          </cell>
          <cell r="E147" t="str">
            <v>مساعد فني صيانة عامة</v>
          </cell>
          <cell r="F147" t="str">
            <v>مصنع الحليب</v>
          </cell>
        </row>
        <row r="148">
          <cell r="D148">
            <v>2651</v>
          </cell>
          <cell r="E148" t="str">
            <v xml:space="preserve">مهندس جودة ( مشرف ) </v>
          </cell>
          <cell r="F148" t="str">
            <v>مصنع الحليب</v>
          </cell>
        </row>
        <row r="149">
          <cell r="D149">
            <v>2655</v>
          </cell>
          <cell r="E149" t="str">
            <v>غفير</v>
          </cell>
          <cell r="F149" t="str">
            <v xml:space="preserve">مصنع العصير </v>
          </cell>
        </row>
        <row r="150">
          <cell r="D150">
            <v>2685</v>
          </cell>
          <cell r="E150" t="str">
            <v>مشغل ملحقات الة التعبئة (DE)</v>
          </cell>
          <cell r="F150" t="str">
            <v xml:space="preserve">مصنع الحليب </v>
          </cell>
        </row>
        <row r="151">
          <cell r="D151">
            <v>2755</v>
          </cell>
          <cell r="E151" t="str">
            <v xml:space="preserve">عامل نظافة </v>
          </cell>
          <cell r="F151" t="str">
            <v xml:space="preserve">مصنع العصير </v>
          </cell>
        </row>
        <row r="152">
          <cell r="D152">
            <v>2760</v>
          </cell>
          <cell r="E152" t="str">
            <v xml:space="preserve">عامل بناء </v>
          </cell>
          <cell r="F152" t="str">
            <v xml:space="preserve">الادارة العامة </v>
          </cell>
        </row>
        <row r="153">
          <cell r="D153">
            <v>2762</v>
          </cell>
          <cell r="E153" t="str">
            <v xml:space="preserve">مشغل بسترات </v>
          </cell>
          <cell r="F153" t="str">
            <v xml:space="preserve">مصنع الحليب </v>
          </cell>
        </row>
        <row r="154">
          <cell r="D154">
            <v>2780</v>
          </cell>
          <cell r="E154" t="str">
            <v>عامل نظافة ( مركز تسويق بنغازي )</v>
          </cell>
          <cell r="F154" t="str">
            <v xml:space="preserve">مركز تسويق بنغازي </v>
          </cell>
        </row>
        <row r="155">
          <cell r="D155">
            <v>2798</v>
          </cell>
          <cell r="E155" t="str">
            <v>سائق خدمات</v>
          </cell>
          <cell r="F155" t="str">
            <v xml:space="preserve">الادارة العامة </v>
          </cell>
        </row>
        <row r="156">
          <cell r="D156">
            <v>2801</v>
          </cell>
          <cell r="E156" t="str">
            <v>فني صيانة عامة</v>
          </cell>
          <cell r="F156" t="str">
            <v>مكتب مصر</v>
          </cell>
        </row>
        <row r="157">
          <cell r="D157">
            <v>2854</v>
          </cell>
          <cell r="E157" t="str">
            <v>رئيس وحدة المصارف و الخزينة</v>
          </cell>
          <cell r="F157" t="str">
            <v>رؤساء الاقسام</v>
          </cell>
        </row>
        <row r="158">
          <cell r="D158">
            <v>2873</v>
          </cell>
          <cell r="E158" t="str">
            <v xml:space="preserve">سائق و مساعد مسوق </v>
          </cell>
          <cell r="F158" t="str">
            <v xml:space="preserve">مركز تسويق بنغازي </v>
          </cell>
        </row>
        <row r="159">
          <cell r="D159">
            <v>2887</v>
          </cell>
          <cell r="E159" t="str">
            <v xml:space="preserve">مسوق </v>
          </cell>
          <cell r="F159" t="str">
            <v xml:space="preserve">مركز تسويق بنغازي </v>
          </cell>
        </row>
        <row r="160">
          <cell r="D160">
            <v>2896</v>
          </cell>
          <cell r="E160" t="str">
            <v xml:space="preserve">مدير الإدارة المالية و التكاليف بالشركة </v>
          </cell>
          <cell r="F160" t="str">
            <v>رؤساء الاقسام</v>
          </cell>
        </row>
        <row r="161">
          <cell r="D161">
            <v>2909</v>
          </cell>
          <cell r="E161" t="str">
            <v xml:space="preserve">عامل نظافة </v>
          </cell>
          <cell r="F161" t="str">
            <v xml:space="preserve">الادارة العامة </v>
          </cell>
        </row>
        <row r="162">
          <cell r="D162">
            <v>2940</v>
          </cell>
          <cell r="E162" t="str">
            <v>مسوق</v>
          </cell>
          <cell r="F162" t="str">
            <v xml:space="preserve">مركز تسويق بنغازي </v>
          </cell>
        </row>
        <row r="163">
          <cell r="D163">
            <v>2944</v>
          </cell>
          <cell r="E163" t="str">
            <v>مشغل ملحقات الة التعبئة (DE)</v>
          </cell>
          <cell r="F163" t="str">
            <v>مصنع الحليب</v>
          </cell>
        </row>
        <row r="164">
          <cell r="D164">
            <v>2949</v>
          </cell>
          <cell r="E164" t="str">
            <v>عامل خلط</v>
          </cell>
          <cell r="F164" t="str">
            <v>مصنع الحليب</v>
          </cell>
        </row>
        <row r="165">
          <cell r="D165">
            <v>2951</v>
          </cell>
          <cell r="E165" t="str">
            <v xml:space="preserve">فني سباكة </v>
          </cell>
          <cell r="F165" t="str">
            <v xml:space="preserve">الادارة العامة </v>
          </cell>
        </row>
        <row r="166">
          <cell r="D166">
            <v>2957</v>
          </cell>
          <cell r="E166" t="str">
            <v xml:space="preserve">مساعد امين مخزن مركز تسويق بنغازي </v>
          </cell>
          <cell r="F166" t="str">
            <v xml:space="preserve">مركز تسويق بنغازي </v>
          </cell>
        </row>
        <row r="167">
          <cell r="D167">
            <v>2962</v>
          </cell>
          <cell r="E167" t="str">
            <v>رئيس وحدة الحسابات و الميزانية</v>
          </cell>
          <cell r="F167" t="str">
            <v>رؤساء الاقسام</v>
          </cell>
        </row>
        <row r="168">
          <cell r="D168">
            <v>2963</v>
          </cell>
          <cell r="E168" t="str">
            <v>متعاون ( بإدارة المبيعات )</v>
          </cell>
          <cell r="F168" t="str">
            <v xml:space="preserve">الادارة العامة </v>
          </cell>
        </row>
        <row r="169">
          <cell r="D169">
            <v>2964</v>
          </cell>
          <cell r="E169" t="str">
            <v>مسوق</v>
          </cell>
          <cell r="F169" t="str">
            <v xml:space="preserve">مركز تسويق بنغازي </v>
          </cell>
        </row>
        <row r="170">
          <cell r="D170">
            <v>2966</v>
          </cell>
          <cell r="E170" t="str">
            <v>مسوق</v>
          </cell>
          <cell r="F170" t="str">
            <v xml:space="preserve">مركز تسويق بنغازي </v>
          </cell>
        </row>
        <row r="171">
          <cell r="D171">
            <v>2972</v>
          </cell>
          <cell r="E171" t="str">
            <v xml:space="preserve">نائب مدير الإدارة المالية و التكاليف </v>
          </cell>
          <cell r="F171" t="str">
            <v>رؤساء الاقسام</v>
          </cell>
        </row>
        <row r="172">
          <cell r="D172">
            <v>2973</v>
          </cell>
          <cell r="E172" t="str">
            <v xml:space="preserve">رئيس قسم التكاليف </v>
          </cell>
          <cell r="F172" t="str">
            <v>رؤساء الاقسام</v>
          </cell>
        </row>
        <row r="173">
          <cell r="D173">
            <v>2976</v>
          </cell>
          <cell r="E173" t="str">
            <v>مناوب امن صناعي</v>
          </cell>
          <cell r="F173" t="str">
            <v xml:space="preserve">مصنع الحليب </v>
          </cell>
        </row>
        <row r="174">
          <cell r="D174">
            <v>2985</v>
          </cell>
          <cell r="E174" t="str">
            <v xml:space="preserve">عامل مقهى </v>
          </cell>
          <cell r="F174" t="str">
            <v xml:space="preserve">الادارة العامة </v>
          </cell>
        </row>
        <row r="175">
          <cell r="D175">
            <v>2986</v>
          </cell>
          <cell r="E175" t="str">
            <v>مناوب امن صناعي</v>
          </cell>
          <cell r="F175" t="str">
            <v>مصنع الحليب</v>
          </cell>
        </row>
        <row r="176">
          <cell r="D176">
            <v>2988</v>
          </cell>
          <cell r="E176" t="str">
            <v>مساعد اول امين مخازن الإنتاج التام</v>
          </cell>
          <cell r="F176" t="str">
            <v xml:space="preserve">الادارة العامة </v>
          </cell>
        </row>
        <row r="177">
          <cell r="D177">
            <v>2993</v>
          </cell>
          <cell r="E177" t="str">
            <v>عامل خلط</v>
          </cell>
          <cell r="F177" t="str">
            <v>مصنع الحليب</v>
          </cell>
        </row>
        <row r="178">
          <cell r="D178">
            <v>2998</v>
          </cell>
          <cell r="E178" t="str">
            <v>مساعد فني صيانة عامة</v>
          </cell>
          <cell r="F178" t="str">
            <v xml:space="preserve">مصنع العصير </v>
          </cell>
        </row>
        <row r="179">
          <cell r="D179">
            <v>3012</v>
          </cell>
          <cell r="E179" t="str">
            <v>فني صيانة آلة تعبئة (A3 Flex)</v>
          </cell>
          <cell r="F179" t="str">
            <v xml:space="preserve">مصنع الحليب </v>
          </cell>
        </row>
        <row r="180">
          <cell r="D180">
            <v>3013</v>
          </cell>
          <cell r="E180" t="str">
            <v>مساعد فني صيانة عامة</v>
          </cell>
          <cell r="F180" t="str">
            <v>مصنع الحليب</v>
          </cell>
        </row>
        <row r="181">
          <cell r="D181">
            <v>3016</v>
          </cell>
          <cell r="E181" t="str">
            <v>موظف وحدة منظومة مخازن الإنتاج التام و المواد الخام</v>
          </cell>
          <cell r="F181" t="str">
            <v xml:space="preserve">الادارة العامة </v>
          </cell>
        </row>
        <row r="182">
          <cell r="D182">
            <v>3018</v>
          </cell>
          <cell r="E182" t="str">
            <v xml:space="preserve">أمين مخازن المواد الخام و مستلزمات التشغيل </v>
          </cell>
          <cell r="F182" t="str">
            <v xml:space="preserve">الادارة العامة </v>
          </cell>
        </row>
        <row r="183">
          <cell r="D183">
            <v>3021</v>
          </cell>
          <cell r="E183" t="str">
            <v>عامل مطبخ</v>
          </cell>
          <cell r="F183" t="str">
            <v xml:space="preserve">الادارة العامة </v>
          </cell>
        </row>
        <row r="184">
          <cell r="D184">
            <v>3043</v>
          </cell>
          <cell r="E184" t="str">
            <v>ميكانيكي</v>
          </cell>
          <cell r="F184" t="str">
            <v xml:space="preserve">الادارة العامة </v>
          </cell>
        </row>
        <row r="185">
          <cell r="D185">
            <v>3046</v>
          </cell>
          <cell r="E185" t="str">
            <v xml:space="preserve">مناوب بمخازن الانتاج التام (مصنع الحليب ) </v>
          </cell>
          <cell r="F185" t="str">
            <v xml:space="preserve">الادارة العامة </v>
          </cell>
        </row>
        <row r="186">
          <cell r="D186">
            <v>3047</v>
          </cell>
          <cell r="E186" t="str">
            <v>امين مخازن المواد الخام و مستلزمات التشغيل (مصنع العصير )</v>
          </cell>
          <cell r="F186" t="str">
            <v xml:space="preserve">الادارة العامة </v>
          </cell>
        </row>
        <row r="187">
          <cell r="D187">
            <v>3058</v>
          </cell>
          <cell r="E187" t="str">
            <v>مشرف خدمات</v>
          </cell>
          <cell r="F187" t="str">
            <v>رؤساء الاقسام</v>
          </cell>
        </row>
        <row r="188">
          <cell r="D188">
            <v>3061</v>
          </cell>
          <cell r="E188" t="str">
            <v>رئيس وحدة تقنية معلومات</v>
          </cell>
          <cell r="F188" t="str">
            <v>رؤساء الاقسام</v>
          </cell>
        </row>
        <row r="189">
          <cell r="D189">
            <v>3062</v>
          </cell>
          <cell r="E189" t="str">
            <v>مشرف الصيانة عامة</v>
          </cell>
          <cell r="F189" t="str">
            <v>مصنع الحليب</v>
          </cell>
        </row>
        <row r="190">
          <cell r="D190">
            <v>3063</v>
          </cell>
          <cell r="E190" t="str">
            <v xml:space="preserve">امين الخزينة الفرعية </v>
          </cell>
          <cell r="F190" t="str">
            <v xml:space="preserve">الادارة العامة </v>
          </cell>
        </row>
        <row r="191">
          <cell r="D191">
            <v>3069</v>
          </cell>
          <cell r="E191" t="str">
            <v>موظف اداري ( الشؤون الإدارية )</v>
          </cell>
          <cell r="F191" t="str">
            <v xml:space="preserve">الادارة العامة </v>
          </cell>
        </row>
        <row r="192">
          <cell r="D192">
            <v>3079</v>
          </cell>
          <cell r="E192" t="str">
            <v>مشرف مصنع الحلوى</v>
          </cell>
          <cell r="F192" t="str">
            <v xml:space="preserve">الإدارة العامة </v>
          </cell>
        </row>
        <row r="193">
          <cell r="D193">
            <v>3080</v>
          </cell>
          <cell r="E193" t="str">
            <v xml:space="preserve">امين مخزن مخلفات التصنيع </v>
          </cell>
          <cell r="F193" t="str">
            <v xml:space="preserve">الادارة العامة </v>
          </cell>
        </row>
        <row r="194">
          <cell r="D194">
            <v>3081</v>
          </cell>
          <cell r="E194" t="str">
            <v>مناوب امن صناعي ( مشرف )</v>
          </cell>
          <cell r="F194" t="str">
            <v xml:space="preserve">مصنع العصير </v>
          </cell>
        </row>
        <row r="195">
          <cell r="D195">
            <v>3082</v>
          </cell>
          <cell r="E195" t="str">
            <v>مسوق</v>
          </cell>
          <cell r="F195" t="str">
            <v xml:space="preserve">مركز تسويق بنغازي </v>
          </cell>
        </row>
        <row r="196">
          <cell r="D196">
            <v>3105</v>
          </cell>
          <cell r="E196" t="str">
            <v xml:space="preserve">فني صيانة عامة مبتدئ   </v>
          </cell>
          <cell r="F196" t="str">
            <v>مصنع الحليب</v>
          </cell>
        </row>
        <row r="197">
          <cell r="D197">
            <v>3109</v>
          </cell>
          <cell r="E197" t="str">
            <v xml:space="preserve">عامل فرز </v>
          </cell>
          <cell r="F197" t="str">
            <v xml:space="preserve">مصنع الحليب </v>
          </cell>
        </row>
        <row r="198">
          <cell r="D198">
            <v>3111</v>
          </cell>
          <cell r="E198" t="str">
            <v>مساعد امين مخزن المواد الخام ومستلزمات التشغيل (الحليب )</v>
          </cell>
          <cell r="F198" t="str">
            <v xml:space="preserve">الادارة العامة </v>
          </cell>
        </row>
        <row r="199">
          <cell r="D199">
            <v>3120</v>
          </cell>
          <cell r="E199" t="str">
            <v>مشرف عمال سير  و فاقد</v>
          </cell>
          <cell r="F199" t="str">
            <v xml:space="preserve">مصنع الحليب </v>
          </cell>
        </row>
        <row r="200">
          <cell r="D200">
            <v>3127</v>
          </cell>
          <cell r="E200" t="str">
            <v>موظف اداري ( الشؤون الإدارية )</v>
          </cell>
          <cell r="F200" t="str">
            <v xml:space="preserve">الادارة العامة </v>
          </cell>
        </row>
        <row r="201">
          <cell r="D201">
            <v>3130</v>
          </cell>
          <cell r="E201" t="str">
            <v xml:space="preserve">مسوق </v>
          </cell>
          <cell r="F201" t="str">
            <v xml:space="preserve">مركز تسويق بنغازي </v>
          </cell>
        </row>
        <row r="202">
          <cell r="D202">
            <v>3131</v>
          </cell>
          <cell r="E202" t="str">
            <v>موظف اداري  ( الانتاج)</v>
          </cell>
          <cell r="F202" t="str">
            <v>مصنع الحليب</v>
          </cell>
        </row>
        <row r="203">
          <cell r="D203">
            <v>3134</v>
          </cell>
          <cell r="E203" t="str">
            <v>طباخ</v>
          </cell>
          <cell r="F203" t="str">
            <v xml:space="preserve">الإدارة العامة </v>
          </cell>
        </row>
        <row r="204">
          <cell r="D204">
            <v>3135</v>
          </cell>
          <cell r="E204" t="str">
            <v xml:space="preserve">مسوق </v>
          </cell>
          <cell r="F204" t="str">
            <v xml:space="preserve">مركز تسويق بنغازي </v>
          </cell>
        </row>
        <row r="205">
          <cell r="D205">
            <v>3138</v>
          </cell>
          <cell r="E205" t="str">
            <v xml:space="preserve">فني مختبر ميكروبيولوجي </v>
          </cell>
          <cell r="F205" t="str">
            <v xml:space="preserve">الادارة العامة </v>
          </cell>
        </row>
        <row r="206">
          <cell r="D206">
            <v>3167</v>
          </cell>
          <cell r="E206" t="str">
            <v>عامل سير  و فاقد</v>
          </cell>
          <cell r="F206" t="str">
            <v>مصنع الحليب</v>
          </cell>
        </row>
        <row r="207">
          <cell r="D207">
            <v>3168</v>
          </cell>
          <cell r="E207" t="str">
            <v xml:space="preserve">رئيس وحدة مراقبة الأصول الثابته </v>
          </cell>
          <cell r="F207" t="str">
            <v>رؤساء الاقسام</v>
          </cell>
        </row>
        <row r="208">
          <cell r="D208">
            <v>3175</v>
          </cell>
          <cell r="E208" t="str">
            <v>موظف اداري ( الشؤون الإدارية )</v>
          </cell>
          <cell r="F208" t="str">
            <v xml:space="preserve">الادارة العامة </v>
          </cell>
        </row>
        <row r="209">
          <cell r="D209">
            <v>3178</v>
          </cell>
          <cell r="E209" t="str">
            <v xml:space="preserve">رئيس وحدة مراقبة المخزون </v>
          </cell>
          <cell r="F209" t="str">
            <v xml:space="preserve">الادارة العامة </v>
          </cell>
        </row>
        <row r="210">
          <cell r="D210">
            <v>3179</v>
          </cell>
          <cell r="E210" t="str">
            <v>مسوق</v>
          </cell>
          <cell r="F210" t="str">
            <v xml:space="preserve">مركز تسويق بنغازي </v>
          </cell>
        </row>
        <row r="211">
          <cell r="D211">
            <v>3180</v>
          </cell>
          <cell r="E211" t="str">
            <v xml:space="preserve">سائق فرك مركز تسويق بنغازي </v>
          </cell>
          <cell r="F211" t="str">
            <v xml:space="preserve">مركز تسويق بنغازي </v>
          </cell>
        </row>
        <row r="212">
          <cell r="D212">
            <v>3181</v>
          </cell>
          <cell r="E212" t="str">
            <v>مشرف الصيانة عامة</v>
          </cell>
          <cell r="F212" t="str">
            <v>مصنع الحليب</v>
          </cell>
        </row>
        <row r="213">
          <cell r="D213">
            <v>3183</v>
          </cell>
          <cell r="E213" t="str">
            <v>مدقق الحسابات</v>
          </cell>
          <cell r="F213" t="str">
            <v>رؤساء الاقسام</v>
          </cell>
        </row>
        <row r="214">
          <cell r="D214">
            <v>3186</v>
          </cell>
          <cell r="E214" t="str">
            <v xml:space="preserve">رئيس وحدة متابعة الانتاج </v>
          </cell>
          <cell r="F214" t="str">
            <v>رؤساء الاقسام</v>
          </cell>
        </row>
        <row r="215">
          <cell r="D215">
            <v>3191</v>
          </cell>
          <cell r="E215" t="str">
            <v>عامل سير  و فاقد</v>
          </cell>
          <cell r="F215" t="str">
            <v>مصنع الحليب</v>
          </cell>
        </row>
        <row r="216">
          <cell r="D216">
            <v>3194</v>
          </cell>
          <cell r="E216" t="str">
            <v>عامل مطبخ</v>
          </cell>
          <cell r="F216" t="str">
            <v xml:space="preserve">الادارة العامة </v>
          </cell>
        </row>
        <row r="217">
          <cell r="D217">
            <v>3195</v>
          </cell>
          <cell r="E217" t="str">
            <v>مشرف الصيانة عامة</v>
          </cell>
          <cell r="F217" t="str">
            <v>مصنع الحليب</v>
          </cell>
        </row>
        <row r="218">
          <cell r="D218">
            <v>3200</v>
          </cell>
          <cell r="E218" t="str">
            <v>عامل خلط</v>
          </cell>
          <cell r="F218" t="str">
            <v>مصنع الحليب</v>
          </cell>
        </row>
        <row r="219">
          <cell r="D219">
            <v>3202</v>
          </cell>
          <cell r="E219" t="str">
            <v>عامل نظافة وتنظيم بمخازن المواد الخام ومستلزمات التشغيل ( مصنع الحليب )</v>
          </cell>
          <cell r="F219" t="str">
            <v xml:space="preserve">الادارة العامة </v>
          </cell>
        </row>
        <row r="220">
          <cell r="D220">
            <v>3205</v>
          </cell>
          <cell r="E220" t="str">
            <v xml:space="preserve">محاسب مالي </v>
          </cell>
          <cell r="F220" t="str">
            <v xml:space="preserve">الادارة العامة </v>
          </cell>
        </row>
        <row r="221">
          <cell r="D221">
            <v>3221</v>
          </cell>
          <cell r="E221" t="str">
            <v>عامل سير  و فاقد</v>
          </cell>
          <cell r="F221" t="str">
            <v>مصنع الحليب</v>
          </cell>
        </row>
        <row r="222">
          <cell r="D222">
            <v>3224</v>
          </cell>
          <cell r="E222" t="str">
            <v xml:space="preserve">مشرف عمال خلط </v>
          </cell>
          <cell r="F222" t="str">
            <v>مصنع الحليب</v>
          </cell>
        </row>
        <row r="223">
          <cell r="D223">
            <v>3234</v>
          </cell>
          <cell r="E223" t="str">
            <v>عامل سير  و فاقد</v>
          </cell>
          <cell r="F223" t="str">
            <v>مصنع الحليب</v>
          </cell>
        </row>
        <row r="224">
          <cell r="D224">
            <v>3236</v>
          </cell>
          <cell r="E224" t="str">
            <v>مشغل ملحقات الة التعبئة (DE)</v>
          </cell>
          <cell r="F224" t="str">
            <v>مصنع الحليب</v>
          </cell>
        </row>
        <row r="225">
          <cell r="D225">
            <v>3237</v>
          </cell>
          <cell r="E225" t="str">
            <v>مشغل ملحقات الة التعبئة (DE)</v>
          </cell>
          <cell r="F225" t="str">
            <v>مصنع الحليب</v>
          </cell>
        </row>
        <row r="226">
          <cell r="D226">
            <v>3257</v>
          </cell>
          <cell r="E226" t="str">
            <v>مسوق</v>
          </cell>
          <cell r="F226" t="str">
            <v xml:space="preserve">مركز تسويق بنغازي </v>
          </cell>
        </row>
        <row r="227">
          <cell r="D227">
            <v>3260</v>
          </cell>
          <cell r="E227" t="str">
            <v xml:space="preserve">مساعد ثاني امين مخازن الإنتاج التام </v>
          </cell>
          <cell r="F227" t="str">
            <v xml:space="preserve">الادارة العامة </v>
          </cell>
        </row>
        <row r="228">
          <cell r="D228">
            <v>3271</v>
          </cell>
          <cell r="E228" t="str">
            <v>موظف اداري  ( الانتاج)</v>
          </cell>
          <cell r="F228" t="str">
            <v>مصنع الحليب</v>
          </cell>
        </row>
        <row r="229">
          <cell r="D229">
            <v>3273</v>
          </cell>
          <cell r="E229" t="str">
            <v xml:space="preserve">محرر الدورة المستندية مخازن الإنتاج التام و المواد الخام </v>
          </cell>
          <cell r="F229" t="str">
            <v xml:space="preserve">الادارة العامة </v>
          </cell>
        </row>
        <row r="230">
          <cell r="D230">
            <v>3279</v>
          </cell>
          <cell r="E230" t="str">
            <v>عامل نظافة وتنظيم بمخازن المواد الخام ومستلزمات التشغيل ( مصنع الحليب )</v>
          </cell>
          <cell r="F230" t="str">
            <v xml:space="preserve">الادارة العامة </v>
          </cell>
        </row>
        <row r="231">
          <cell r="D231">
            <v>3289</v>
          </cell>
          <cell r="E231" t="str">
            <v>مشغل ملحقات الة التعبئة (DE)</v>
          </cell>
          <cell r="F231" t="str">
            <v>مصنع الحليب</v>
          </cell>
        </row>
        <row r="232">
          <cell r="D232">
            <v>3298</v>
          </cell>
          <cell r="E232" t="str">
            <v>مشغل ملحقات الة التعبئة (DE)</v>
          </cell>
          <cell r="F232" t="str">
            <v>مصنع الحليب</v>
          </cell>
        </row>
        <row r="233">
          <cell r="D233">
            <v>3306</v>
          </cell>
          <cell r="E233" t="str">
            <v xml:space="preserve">سائق و مساعد مسوق </v>
          </cell>
          <cell r="F233" t="str">
            <v xml:space="preserve">مركز تسويق بنغازي </v>
          </cell>
        </row>
        <row r="234">
          <cell r="D234">
            <v>3308</v>
          </cell>
          <cell r="E234" t="str">
            <v xml:space="preserve">عامل ورشة </v>
          </cell>
          <cell r="F234" t="str">
            <v xml:space="preserve">الادارة العامة </v>
          </cell>
        </row>
        <row r="235">
          <cell r="D235">
            <v>3317</v>
          </cell>
          <cell r="E235" t="str">
            <v>مشغل ملحقات الة التعبئة (DE)</v>
          </cell>
          <cell r="F235" t="str">
            <v>مصنع الحليب</v>
          </cell>
        </row>
        <row r="236">
          <cell r="D236">
            <v>3319</v>
          </cell>
          <cell r="E236" t="str">
            <v xml:space="preserve">مشرف المنظومات بالمخازن </v>
          </cell>
          <cell r="F236" t="str">
            <v>رؤساء الاقسام</v>
          </cell>
        </row>
        <row r="237">
          <cell r="D237">
            <v>3332</v>
          </cell>
          <cell r="E237" t="str">
            <v xml:space="preserve">عامل مطبخ </v>
          </cell>
          <cell r="F237" t="str">
            <v xml:space="preserve">الإدارة العامة </v>
          </cell>
        </row>
        <row r="238">
          <cell r="D238">
            <v>3349</v>
          </cell>
          <cell r="E238" t="str">
            <v xml:space="preserve">فني صيانة عامة </v>
          </cell>
          <cell r="F238" t="str">
            <v xml:space="preserve">مصنع الحليب </v>
          </cell>
        </row>
        <row r="239">
          <cell r="D239">
            <v>3353</v>
          </cell>
          <cell r="E239" t="str">
            <v>موظف اداري  ( متابعة الانتاج)</v>
          </cell>
          <cell r="F239" t="str">
            <v>مصنع الحليب</v>
          </cell>
        </row>
        <row r="240">
          <cell r="D240">
            <v>3359</v>
          </cell>
          <cell r="E240" t="str">
            <v>فني صيانة ملحقات آلة التعبئة (DE)</v>
          </cell>
          <cell r="F240" t="str">
            <v>مصنع الحليب</v>
          </cell>
        </row>
        <row r="241">
          <cell r="D241">
            <v>3381</v>
          </cell>
          <cell r="E241" t="str">
            <v>مسوق</v>
          </cell>
          <cell r="F241" t="str">
            <v xml:space="preserve">مركز تسويق بنغازي </v>
          </cell>
        </row>
        <row r="242">
          <cell r="D242">
            <v>3383</v>
          </cell>
          <cell r="E242" t="str">
            <v xml:space="preserve">مشغل بسترات </v>
          </cell>
          <cell r="F242" t="str">
            <v>مصنع الحليب</v>
          </cell>
        </row>
        <row r="243">
          <cell r="D243">
            <v>3385</v>
          </cell>
          <cell r="E243" t="str">
            <v>عامل سير  و فاقد</v>
          </cell>
          <cell r="F243" t="str">
            <v>مصنع الحليب</v>
          </cell>
        </row>
        <row r="244">
          <cell r="D244">
            <v>3387</v>
          </cell>
          <cell r="E244" t="str">
            <v>عامل خلط</v>
          </cell>
          <cell r="F244" t="str">
            <v>مصنع الحليب</v>
          </cell>
        </row>
        <row r="245">
          <cell r="D245">
            <v>3391</v>
          </cell>
          <cell r="E245" t="str">
            <v>موظف اداري  ( الانتاج)</v>
          </cell>
          <cell r="F245" t="str">
            <v>مصنع الحليب</v>
          </cell>
        </row>
        <row r="246">
          <cell r="D246">
            <v>3407</v>
          </cell>
          <cell r="E246" t="str">
            <v>عامل سير  و فاقد</v>
          </cell>
          <cell r="F246" t="str">
            <v>مصنع الحليب</v>
          </cell>
        </row>
        <row r="247">
          <cell r="D247">
            <v>3409</v>
          </cell>
          <cell r="E247" t="str">
            <v>عامل مطبخ</v>
          </cell>
          <cell r="F247" t="str">
            <v xml:space="preserve">الادارة العامة </v>
          </cell>
        </row>
        <row r="248">
          <cell r="D248">
            <v>3421</v>
          </cell>
          <cell r="E248" t="str">
            <v xml:space="preserve">رئيس قسم الامن الصناعي و السلامة المهنية </v>
          </cell>
          <cell r="F248" t="str">
            <v>رؤساء الاقسام</v>
          </cell>
        </row>
        <row r="249">
          <cell r="D249">
            <v>3424</v>
          </cell>
          <cell r="E249" t="str">
            <v xml:space="preserve">مناوب وردية بمخازن قطع الغيار و المهمات و المعدات </v>
          </cell>
          <cell r="F249" t="str">
            <v xml:space="preserve">الإدارة العامة </v>
          </cell>
        </row>
        <row r="250">
          <cell r="D250">
            <v>3426</v>
          </cell>
          <cell r="E250" t="str">
            <v>مشغل ملحقات الة التعبئة (DE)</v>
          </cell>
          <cell r="F250" t="str">
            <v>مصنع الحليب</v>
          </cell>
        </row>
        <row r="251">
          <cell r="D251">
            <v>3432</v>
          </cell>
          <cell r="E251" t="str">
            <v xml:space="preserve">مشغل ملحقات الة التعبئة (DE) </v>
          </cell>
          <cell r="F251" t="str">
            <v>مصنع الحليب</v>
          </cell>
        </row>
        <row r="252">
          <cell r="D252">
            <v>3443</v>
          </cell>
          <cell r="E252" t="str">
            <v>عامل نظافة وتنظيم بمخازن المواد الخام ومستلزمات التشغيل ( مصنع الحليب )</v>
          </cell>
          <cell r="F252" t="str">
            <v xml:space="preserve">الادارة العامة </v>
          </cell>
        </row>
        <row r="253">
          <cell r="D253">
            <v>3445</v>
          </cell>
          <cell r="E253" t="str">
            <v>عامل خلط</v>
          </cell>
          <cell r="F253" t="str">
            <v>مصنع الحليب</v>
          </cell>
        </row>
        <row r="254">
          <cell r="D254">
            <v>3453</v>
          </cell>
          <cell r="E254" t="str">
            <v>مناوب امن صناعي</v>
          </cell>
          <cell r="F254" t="str">
            <v>مصنع الحليب</v>
          </cell>
        </row>
        <row r="255">
          <cell r="D255">
            <v>3454</v>
          </cell>
          <cell r="E255" t="str">
            <v>مناوب امن صناعي</v>
          </cell>
          <cell r="F255" t="str">
            <v>مصنع الحليب</v>
          </cell>
        </row>
        <row r="256">
          <cell r="D256">
            <v>3456</v>
          </cell>
          <cell r="E256" t="str">
            <v>مناوب امن صناعي</v>
          </cell>
          <cell r="F256" t="str">
            <v>مصنع الحليب</v>
          </cell>
        </row>
        <row r="257">
          <cell r="D257">
            <v>3471</v>
          </cell>
          <cell r="E257" t="str">
            <v>مناوب امن صناعي</v>
          </cell>
          <cell r="F257" t="str">
            <v>مصنع الحليب</v>
          </cell>
        </row>
        <row r="258">
          <cell r="D258">
            <v>3481</v>
          </cell>
          <cell r="E258" t="str">
            <v xml:space="preserve">مهندس جودة  </v>
          </cell>
          <cell r="F258" t="str">
            <v>مصنع الحليب</v>
          </cell>
        </row>
        <row r="259">
          <cell r="D259">
            <v>3483</v>
          </cell>
          <cell r="E259" t="str">
            <v>مهندس جودة ( فرز )</v>
          </cell>
          <cell r="F259" t="str">
            <v>مصنع الحليب</v>
          </cell>
        </row>
        <row r="260">
          <cell r="D260">
            <v>3484</v>
          </cell>
          <cell r="E260" t="str">
            <v>مسوق</v>
          </cell>
          <cell r="F260" t="str">
            <v xml:space="preserve">مركز تسويق بنغازي </v>
          </cell>
        </row>
        <row r="261">
          <cell r="D261">
            <v>3490</v>
          </cell>
          <cell r="E261" t="str">
            <v>عامل سير  و فاقد</v>
          </cell>
          <cell r="F261" t="str">
            <v>مصنع الحليب</v>
          </cell>
        </row>
        <row r="262">
          <cell r="D262">
            <v>3500</v>
          </cell>
          <cell r="E262" t="str">
            <v>ميكانيكي</v>
          </cell>
          <cell r="F262" t="str">
            <v xml:space="preserve">الادارة العامة </v>
          </cell>
        </row>
        <row r="263">
          <cell r="D263">
            <v>3508</v>
          </cell>
          <cell r="E263" t="str">
            <v>سائق فرك مخزن الانتاج التام ( مصنع الحليب )</v>
          </cell>
          <cell r="F263" t="str">
            <v xml:space="preserve">الادارة العامة </v>
          </cell>
        </row>
        <row r="264">
          <cell r="D264">
            <v>3512</v>
          </cell>
          <cell r="E264" t="str">
            <v>مناوب امن صناعي ( مراقب كاميرات )</v>
          </cell>
          <cell r="F264" t="str">
            <v>مصنع الحليب</v>
          </cell>
        </row>
        <row r="265">
          <cell r="D265">
            <v>3521</v>
          </cell>
          <cell r="E265" t="str">
            <v xml:space="preserve">مشغل ملحقات الة التعبئة (DE) </v>
          </cell>
          <cell r="F265" t="str">
            <v>مصنع الحليب</v>
          </cell>
        </row>
        <row r="266">
          <cell r="D266">
            <v>3526</v>
          </cell>
          <cell r="E266" t="str">
            <v xml:space="preserve">فني صيانة عامة </v>
          </cell>
          <cell r="F266" t="str">
            <v>مصنع الحليب</v>
          </cell>
        </row>
        <row r="267">
          <cell r="D267">
            <v>3528</v>
          </cell>
          <cell r="E267" t="str">
            <v xml:space="preserve">فني صيانة عامة </v>
          </cell>
          <cell r="F267" t="str">
            <v>مصنع الحليب</v>
          </cell>
        </row>
        <row r="268">
          <cell r="D268">
            <v>3529</v>
          </cell>
          <cell r="E268" t="str">
            <v>مناوب امن صناعي ( مراقب كاميرات )</v>
          </cell>
          <cell r="F268" t="str">
            <v>مصنع الحليب</v>
          </cell>
        </row>
        <row r="269">
          <cell r="D269">
            <v>3532</v>
          </cell>
          <cell r="E269" t="str">
            <v xml:space="preserve">مساعد مسوق </v>
          </cell>
          <cell r="F269" t="str">
            <v xml:space="preserve">مركز تسويق بنغازي </v>
          </cell>
        </row>
        <row r="270">
          <cell r="D270">
            <v>3538</v>
          </cell>
          <cell r="E270" t="str">
            <v xml:space="preserve">فني صيانة عامة مبتدئ   </v>
          </cell>
          <cell r="F270" t="str">
            <v>مصنع الحليب</v>
          </cell>
        </row>
        <row r="271">
          <cell r="D271">
            <v>3539</v>
          </cell>
          <cell r="E271" t="str">
            <v>مشغل بسترات</v>
          </cell>
          <cell r="F271" t="str">
            <v>مصنع الحليب</v>
          </cell>
        </row>
        <row r="272">
          <cell r="D272">
            <v>3544</v>
          </cell>
          <cell r="E272" t="str">
            <v>مساعد طباخ</v>
          </cell>
          <cell r="F272" t="str">
            <v xml:space="preserve">الادارة العامة </v>
          </cell>
        </row>
        <row r="273">
          <cell r="D273">
            <v>3546</v>
          </cell>
          <cell r="E273" t="str">
            <v xml:space="preserve">رئيس قسم تشغيل وصيانة المرافق </v>
          </cell>
          <cell r="F273" t="str">
            <v>رؤساء الاقسام</v>
          </cell>
        </row>
        <row r="274">
          <cell r="D274">
            <v>3552</v>
          </cell>
          <cell r="E274" t="str">
            <v xml:space="preserve">محاسب مالي </v>
          </cell>
          <cell r="F274" t="str">
            <v xml:space="preserve">مركز تسويق بنغازي </v>
          </cell>
        </row>
        <row r="275">
          <cell r="D275">
            <v>3554</v>
          </cell>
          <cell r="E275" t="str">
            <v>عامل سير  و فاقد</v>
          </cell>
          <cell r="F275" t="str">
            <v>مصنع الحليب</v>
          </cell>
        </row>
        <row r="276">
          <cell r="D276">
            <v>3562</v>
          </cell>
          <cell r="E276" t="str">
            <v>مناوب امن صناعي ( مراقب كاميرات )</v>
          </cell>
          <cell r="F276" t="str">
            <v xml:space="preserve">الادارة العامة </v>
          </cell>
        </row>
        <row r="277">
          <cell r="D277">
            <v>3563</v>
          </cell>
          <cell r="E277" t="str">
            <v xml:space="preserve">مساعد مسوق </v>
          </cell>
          <cell r="F277" t="str">
            <v xml:space="preserve">مركز تسويق بنغازي </v>
          </cell>
        </row>
        <row r="278">
          <cell r="D278">
            <v>3564</v>
          </cell>
          <cell r="E278" t="str">
            <v xml:space="preserve">سائق و مساعد مسوق </v>
          </cell>
          <cell r="F278" t="str">
            <v xml:space="preserve">مركز تسويق بنغازي </v>
          </cell>
        </row>
        <row r="279">
          <cell r="D279">
            <v>3565</v>
          </cell>
          <cell r="E279" t="str">
            <v>موظف اداري  ( متابعة الانتاج)</v>
          </cell>
          <cell r="F279" t="str">
            <v xml:space="preserve">مصنع الحليب </v>
          </cell>
        </row>
        <row r="280">
          <cell r="D280">
            <v>3567</v>
          </cell>
          <cell r="E280" t="str">
            <v>عامل خلط</v>
          </cell>
          <cell r="F280" t="str">
            <v>مصنع الحليب</v>
          </cell>
        </row>
        <row r="281">
          <cell r="D281">
            <v>3572</v>
          </cell>
          <cell r="E281" t="str">
            <v xml:space="preserve">موظف اداري ( الإحصاء ) </v>
          </cell>
          <cell r="F281" t="str">
            <v xml:space="preserve">الادارة العامة </v>
          </cell>
        </row>
        <row r="282">
          <cell r="D282">
            <v>3577</v>
          </cell>
          <cell r="E282" t="str">
            <v>مشغل بسترات</v>
          </cell>
          <cell r="F282" t="str">
            <v>مصنع الحليب</v>
          </cell>
        </row>
        <row r="283">
          <cell r="D283">
            <v>3589</v>
          </cell>
          <cell r="E283" t="str">
            <v>عامل خلط</v>
          </cell>
          <cell r="F283" t="str">
            <v xml:space="preserve">مصنع الحليب </v>
          </cell>
        </row>
        <row r="284">
          <cell r="D284">
            <v>3592</v>
          </cell>
          <cell r="E284" t="str">
            <v xml:space="preserve">مهندس جودة  </v>
          </cell>
          <cell r="F284" t="str">
            <v>مصنع الحليب</v>
          </cell>
        </row>
        <row r="285">
          <cell r="D285">
            <v>3596</v>
          </cell>
          <cell r="E285" t="str">
            <v>مسوق</v>
          </cell>
          <cell r="F285" t="str">
            <v xml:space="preserve">مركز تسويق بنغازي </v>
          </cell>
        </row>
        <row r="286">
          <cell r="D286">
            <v>3598</v>
          </cell>
          <cell r="E286" t="str">
            <v>مشغل بسترات</v>
          </cell>
          <cell r="F286" t="str">
            <v>مصنع الحليب</v>
          </cell>
        </row>
        <row r="287">
          <cell r="D287">
            <v>3607</v>
          </cell>
          <cell r="E287" t="str">
            <v>فني صيانة عامة</v>
          </cell>
          <cell r="F287" t="str">
            <v>مصنع الحليب</v>
          </cell>
        </row>
        <row r="288">
          <cell r="D288">
            <v>3609</v>
          </cell>
          <cell r="E288" t="str">
            <v>مشرف عمال سير  و فاقد</v>
          </cell>
          <cell r="F288" t="str">
            <v>مصنع الحليب</v>
          </cell>
        </row>
        <row r="289">
          <cell r="D289">
            <v>3611</v>
          </cell>
          <cell r="E289" t="str">
            <v>عامل سير  و فاقد</v>
          </cell>
          <cell r="F289" t="str">
            <v>مصنع الحليب</v>
          </cell>
        </row>
        <row r="290">
          <cell r="D290">
            <v>3634</v>
          </cell>
          <cell r="E290" t="str">
            <v>عامل نظافة وتنظيم بمخازن الإنتاج التام (مصنع الحليب)</v>
          </cell>
          <cell r="F290" t="str">
            <v xml:space="preserve">الادارة العامة </v>
          </cell>
        </row>
        <row r="291">
          <cell r="D291">
            <v>3641</v>
          </cell>
          <cell r="E291" t="str">
            <v xml:space="preserve">عامل وزن </v>
          </cell>
          <cell r="F291" t="str">
            <v>مصنع الحليب</v>
          </cell>
        </row>
        <row r="292">
          <cell r="D292">
            <v>3661</v>
          </cell>
          <cell r="E292" t="str">
            <v xml:space="preserve">مساعد مسوق </v>
          </cell>
          <cell r="F292" t="str">
            <v xml:space="preserve">مركز تسويق بنغازي </v>
          </cell>
        </row>
        <row r="293">
          <cell r="D293">
            <v>3664</v>
          </cell>
          <cell r="E293" t="str">
            <v xml:space="preserve">فني صيانة عامة </v>
          </cell>
          <cell r="F293" t="str">
            <v xml:space="preserve">مصنع الحليب </v>
          </cell>
        </row>
        <row r="294">
          <cell r="D294">
            <v>3665</v>
          </cell>
          <cell r="E294" t="str">
            <v>محاسب مالي</v>
          </cell>
          <cell r="F294" t="str">
            <v xml:space="preserve">الإدارة العامة </v>
          </cell>
        </row>
        <row r="295">
          <cell r="D295">
            <v>3666</v>
          </cell>
          <cell r="E295" t="str">
            <v xml:space="preserve">محاسب مالي </v>
          </cell>
          <cell r="F295" t="str">
            <v xml:space="preserve">الادارة العامة </v>
          </cell>
        </row>
        <row r="296">
          <cell r="D296">
            <v>3667</v>
          </cell>
          <cell r="E296" t="str">
            <v xml:space="preserve">محاسب مالي </v>
          </cell>
          <cell r="F296" t="str">
            <v xml:space="preserve">الادارة العامة </v>
          </cell>
        </row>
        <row r="297">
          <cell r="D297">
            <v>3668</v>
          </cell>
          <cell r="E297" t="str">
            <v xml:space="preserve">مشرف وردية </v>
          </cell>
          <cell r="F297" t="str">
            <v>رؤساء الاقسام</v>
          </cell>
        </row>
        <row r="298">
          <cell r="D298">
            <v>3670</v>
          </cell>
          <cell r="E298" t="str">
            <v>عامل خلط</v>
          </cell>
          <cell r="F298" t="str">
            <v>مصنع الحليب</v>
          </cell>
        </row>
        <row r="299">
          <cell r="D299">
            <v>3680</v>
          </cell>
          <cell r="E299" t="str">
            <v>عامل سير  و فاقد</v>
          </cell>
          <cell r="F299" t="str">
            <v>مصنع الحليب</v>
          </cell>
        </row>
        <row r="300">
          <cell r="D300">
            <v>3706</v>
          </cell>
          <cell r="E300" t="str">
            <v>عامل سير  و فاقد</v>
          </cell>
          <cell r="F300" t="str">
            <v>مصنع الحليب</v>
          </cell>
        </row>
        <row r="301">
          <cell r="D301">
            <v>3711</v>
          </cell>
          <cell r="E301" t="str">
            <v xml:space="preserve">غفير </v>
          </cell>
          <cell r="F301" t="str">
            <v xml:space="preserve">مصنع العصير </v>
          </cell>
        </row>
        <row r="302">
          <cell r="D302">
            <v>3712</v>
          </cell>
          <cell r="E302" t="str">
            <v xml:space="preserve">غفير </v>
          </cell>
          <cell r="F302" t="str">
            <v xml:space="preserve">مصنع العصير </v>
          </cell>
        </row>
        <row r="303">
          <cell r="D303">
            <v>3713</v>
          </cell>
          <cell r="E303" t="str">
            <v xml:space="preserve">غفير </v>
          </cell>
          <cell r="F303" t="str">
            <v xml:space="preserve">مصنع العصير </v>
          </cell>
        </row>
        <row r="304">
          <cell r="D304">
            <v>3714</v>
          </cell>
          <cell r="E304" t="str">
            <v xml:space="preserve">غفير </v>
          </cell>
          <cell r="F304" t="str">
            <v>مصنع الحليب</v>
          </cell>
        </row>
        <row r="305">
          <cell r="D305">
            <v>3716</v>
          </cell>
          <cell r="E305" t="str">
            <v xml:space="preserve">فني نجارة </v>
          </cell>
          <cell r="F305" t="str">
            <v xml:space="preserve">الادارة العامة </v>
          </cell>
        </row>
        <row r="306">
          <cell r="D306">
            <v>3717</v>
          </cell>
          <cell r="E306" t="str">
            <v xml:space="preserve">فني نجارة </v>
          </cell>
          <cell r="F306" t="str">
            <v xml:space="preserve">الادارة العامة </v>
          </cell>
        </row>
        <row r="307">
          <cell r="D307">
            <v>3719</v>
          </cell>
          <cell r="E307" t="str">
            <v>مشرف بمركز تسويق بنغازي</v>
          </cell>
          <cell r="F307" t="str">
            <v xml:space="preserve">مركز تسويق بنغازي </v>
          </cell>
        </row>
        <row r="308">
          <cell r="D308">
            <v>3720</v>
          </cell>
          <cell r="E308" t="str">
            <v>مشغل آلة تعبئة (A3 Flex)</v>
          </cell>
          <cell r="F308" t="str">
            <v>مصنع الحليب</v>
          </cell>
        </row>
        <row r="309">
          <cell r="D309">
            <v>3724</v>
          </cell>
          <cell r="E309" t="str">
            <v xml:space="preserve">مهندس جودة  </v>
          </cell>
          <cell r="F309" t="str">
            <v>مصنع الحليب</v>
          </cell>
        </row>
        <row r="310">
          <cell r="D310">
            <v>3732</v>
          </cell>
          <cell r="E310" t="str">
            <v>عامل سير  و فاقد</v>
          </cell>
          <cell r="F310" t="str">
            <v>مصنع الحليب</v>
          </cell>
        </row>
        <row r="311">
          <cell r="D311">
            <v>3733</v>
          </cell>
          <cell r="E311" t="str">
            <v>مصري</v>
          </cell>
          <cell r="F311" t="str">
            <v>مكتب مصر</v>
          </cell>
        </row>
        <row r="312">
          <cell r="D312">
            <v>3734</v>
          </cell>
          <cell r="E312" t="str">
            <v xml:space="preserve">محاسب مالي </v>
          </cell>
          <cell r="F312" t="str">
            <v>مكتب مصر</v>
          </cell>
        </row>
        <row r="313">
          <cell r="D313">
            <v>3735</v>
          </cell>
          <cell r="E313" t="str">
            <v>مهندس غذائي</v>
          </cell>
          <cell r="F313" t="str">
            <v>مكتب مصر</v>
          </cell>
        </row>
        <row r="314">
          <cell r="D314">
            <v>3747</v>
          </cell>
          <cell r="E314" t="str">
            <v>موظف وحدة منظومات مخازن قطع الغيار و مخازن المهمات</v>
          </cell>
          <cell r="F314" t="str">
            <v xml:space="preserve">الادارة العامة </v>
          </cell>
        </row>
        <row r="315">
          <cell r="D315">
            <v>3755</v>
          </cell>
          <cell r="E315" t="str">
            <v>عامل نظافة ( الإنتاج )</v>
          </cell>
          <cell r="F315" t="str">
            <v>مصنع الحليب</v>
          </cell>
        </row>
        <row r="316">
          <cell r="D316">
            <v>3757</v>
          </cell>
          <cell r="E316" t="str">
            <v>عامل نظافة</v>
          </cell>
          <cell r="F316" t="str">
            <v xml:space="preserve">الادارة العامة </v>
          </cell>
        </row>
        <row r="317">
          <cell r="D317">
            <v>3761</v>
          </cell>
          <cell r="E317" t="str">
            <v>مشغل آلة تعبئة (A3 Flex)</v>
          </cell>
          <cell r="F317" t="str">
            <v>مصنع الحليب</v>
          </cell>
        </row>
        <row r="318">
          <cell r="D318">
            <v>3765</v>
          </cell>
          <cell r="E318" t="str">
            <v>مشغل ملحقات الة التعبئة (DE)</v>
          </cell>
          <cell r="F318" t="str">
            <v>مصنع الحليب</v>
          </cell>
        </row>
        <row r="319">
          <cell r="D319">
            <v>3767</v>
          </cell>
          <cell r="E319" t="str">
            <v xml:space="preserve">مهندس جودة  </v>
          </cell>
          <cell r="F319" t="str">
            <v>مصنع الحليب</v>
          </cell>
        </row>
        <row r="320">
          <cell r="D320">
            <v>3768</v>
          </cell>
          <cell r="E320" t="str">
            <v xml:space="preserve">مدير مكتب التخطيط و المتابعة </v>
          </cell>
          <cell r="F320" t="str">
            <v>رؤساء الاقسام</v>
          </cell>
        </row>
        <row r="321">
          <cell r="D321">
            <v>3769</v>
          </cell>
          <cell r="E321" t="str">
            <v xml:space="preserve">عاملة نظافة </v>
          </cell>
          <cell r="F321" t="str">
            <v xml:space="preserve">الادارة العامة </v>
          </cell>
        </row>
        <row r="322">
          <cell r="D322">
            <v>3770</v>
          </cell>
          <cell r="E322" t="str">
            <v xml:space="preserve">سائق و مساعد مسوق </v>
          </cell>
          <cell r="F322" t="str">
            <v xml:space="preserve">مركز تسويق بنغازي </v>
          </cell>
        </row>
        <row r="323">
          <cell r="D323">
            <v>3772</v>
          </cell>
          <cell r="E323" t="str">
            <v xml:space="preserve">سائق فرك مخزن المواد الخام و مستلزمات التشغيل ( مصنع الحليب ) </v>
          </cell>
          <cell r="F323" t="str">
            <v xml:space="preserve">الادارة العامة </v>
          </cell>
        </row>
        <row r="324">
          <cell r="D324">
            <v>3775</v>
          </cell>
          <cell r="E324" t="str">
            <v xml:space="preserve">مشرف عمال خلط </v>
          </cell>
          <cell r="F324" t="str">
            <v>مصنع الحليب</v>
          </cell>
        </row>
        <row r="325">
          <cell r="D325">
            <v>3776</v>
          </cell>
          <cell r="E325" t="str">
            <v>عامل سير  و فاقد</v>
          </cell>
          <cell r="F325" t="str">
            <v>مصنع الحليب</v>
          </cell>
        </row>
        <row r="326">
          <cell r="D326">
            <v>3779</v>
          </cell>
          <cell r="E326" t="str">
            <v>غفير</v>
          </cell>
          <cell r="F326" t="str">
            <v xml:space="preserve">مصنع العصير </v>
          </cell>
        </row>
        <row r="327">
          <cell r="D327">
            <v>3782</v>
          </cell>
          <cell r="E327" t="str">
            <v>عامل سير  و فاقد</v>
          </cell>
          <cell r="F327" t="str">
            <v>مصنع الحليب</v>
          </cell>
        </row>
        <row r="328">
          <cell r="D328">
            <v>3784</v>
          </cell>
          <cell r="E328" t="str">
            <v xml:space="preserve">عامل مطبخ </v>
          </cell>
          <cell r="F328" t="str">
            <v xml:space="preserve">الادارة العامة </v>
          </cell>
        </row>
        <row r="329">
          <cell r="D329">
            <v>3786</v>
          </cell>
          <cell r="E329" t="str">
            <v>محاسب مالي</v>
          </cell>
          <cell r="F329" t="str">
            <v xml:space="preserve">الادارة العامة </v>
          </cell>
        </row>
        <row r="330">
          <cell r="D330">
            <v>3787</v>
          </cell>
          <cell r="E330" t="str">
            <v xml:space="preserve">مساعد مسوق </v>
          </cell>
          <cell r="F330" t="str">
            <v xml:space="preserve">مركز تسويق بنغازي </v>
          </cell>
        </row>
        <row r="331">
          <cell r="D331">
            <v>3801</v>
          </cell>
          <cell r="E331" t="str">
            <v xml:space="preserve">عامل نظافة </v>
          </cell>
          <cell r="F331" t="str">
            <v xml:space="preserve">الادارة العامة </v>
          </cell>
        </row>
        <row r="332">
          <cell r="D332">
            <v>3804</v>
          </cell>
          <cell r="E332" t="str">
            <v xml:space="preserve">سائق فرك بقسم الإنتاج </v>
          </cell>
          <cell r="F332" t="str">
            <v>مصنع الحليب</v>
          </cell>
        </row>
        <row r="333">
          <cell r="D333">
            <v>3806</v>
          </cell>
          <cell r="E333" t="str">
            <v xml:space="preserve">محاسب مالي </v>
          </cell>
          <cell r="F333" t="str">
            <v xml:space="preserve">الادارة العامة </v>
          </cell>
        </row>
        <row r="334">
          <cell r="D334">
            <v>3807</v>
          </cell>
          <cell r="E334" t="str">
            <v>مشغل ملحقات الة التعبئة (DE)</v>
          </cell>
          <cell r="F334" t="str">
            <v xml:space="preserve">مصنع الحليب </v>
          </cell>
        </row>
        <row r="335">
          <cell r="D335">
            <v>3810</v>
          </cell>
          <cell r="E335" t="str">
            <v>عامل سير  و فاقد</v>
          </cell>
          <cell r="F335" t="str">
            <v>مصنع الحليب</v>
          </cell>
        </row>
        <row r="336">
          <cell r="D336">
            <v>3812</v>
          </cell>
          <cell r="E336" t="str">
            <v>مشغل ملحقات الة التعبئة (DE)</v>
          </cell>
          <cell r="F336" t="str">
            <v xml:space="preserve">مصنع الحليب </v>
          </cell>
        </row>
        <row r="337">
          <cell r="D337">
            <v>3813</v>
          </cell>
          <cell r="E337" t="str">
            <v xml:space="preserve">سائق و مساعد مسوق </v>
          </cell>
          <cell r="F337" t="str">
            <v xml:space="preserve">مركز تسويق بنغازي </v>
          </cell>
        </row>
        <row r="338">
          <cell r="D338">
            <v>3814</v>
          </cell>
          <cell r="E338" t="str">
            <v xml:space="preserve">سائق و مساعد مسوق </v>
          </cell>
          <cell r="F338" t="str">
            <v xml:space="preserve">مركز تسويق بنغازي </v>
          </cell>
        </row>
        <row r="339">
          <cell r="D339">
            <v>3815</v>
          </cell>
          <cell r="E339" t="str">
            <v>عامل خلط</v>
          </cell>
          <cell r="F339" t="str">
            <v>مصنع الحليب</v>
          </cell>
        </row>
        <row r="340">
          <cell r="D340">
            <v>3816</v>
          </cell>
          <cell r="E340" t="str">
            <v>عامل خلط</v>
          </cell>
          <cell r="F340" t="str">
            <v>مصنع الحليب</v>
          </cell>
        </row>
        <row r="341">
          <cell r="D341">
            <v>3820</v>
          </cell>
          <cell r="E341" t="str">
            <v>عامل سير  و فاقد</v>
          </cell>
          <cell r="F341" t="str">
            <v>مصنع الحليب</v>
          </cell>
        </row>
        <row r="342">
          <cell r="D342">
            <v>3825</v>
          </cell>
          <cell r="E342" t="str">
            <v xml:space="preserve">عامل فرز </v>
          </cell>
          <cell r="F342" t="str">
            <v>مصنع الحليب</v>
          </cell>
        </row>
        <row r="343">
          <cell r="D343">
            <v>3826</v>
          </cell>
          <cell r="E343" t="str">
            <v xml:space="preserve">مساعد مسوق </v>
          </cell>
          <cell r="F343" t="str">
            <v xml:space="preserve">مركز تسويق بنغازي </v>
          </cell>
        </row>
        <row r="344">
          <cell r="D344">
            <v>3827</v>
          </cell>
          <cell r="E344" t="str">
            <v>مشغل آلة تعبئة (A3 Flex)</v>
          </cell>
          <cell r="F344" t="str">
            <v>مصنع الحليب</v>
          </cell>
        </row>
        <row r="345">
          <cell r="D345">
            <v>3829</v>
          </cell>
          <cell r="E345" t="str">
            <v xml:space="preserve">مشغل بسترات </v>
          </cell>
          <cell r="F345" t="str">
            <v>مصنع الحليب</v>
          </cell>
        </row>
        <row r="346">
          <cell r="D346">
            <v>3831</v>
          </cell>
          <cell r="E346" t="str">
            <v>مشغل ملحقات الة التعبئة (DE)</v>
          </cell>
          <cell r="F346" t="str">
            <v xml:space="preserve">مصنع الحليب </v>
          </cell>
        </row>
        <row r="347">
          <cell r="D347">
            <v>3833</v>
          </cell>
          <cell r="E347" t="str">
            <v xml:space="preserve">عامل بناء </v>
          </cell>
          <cell r="F347" t="str">
            <v xml:space="preserve">الادارة العامة </v>
          </cell>
        </row>
        <row r="348">
          <cell r="D348">
            <v>3834</v>
          </cell>
          <cell r="E348" t="str">
            <v>عامل سير  و فاقد</v>
          </cell>
          <cell r="F348" t="str">
            <v>مصنع الحليب</v>
          </cell>
        </row>
        <row r="349">
          <cell r="D349">
            <v>3836</v>
          </cell>
          <cell r="E349" t="str">
            <v>عامل خلط</v>
          </cell>
          <cell r="F349" t="str">
            <v>مصنع الحليب</v>
          </cell>
        </row>
        <row r="350">
          <cell r="D350">
            <v>3837</v>
          </cell>
          <cell r="E350" t="str">
            <v>عامل سير  و فاقد</v>
          </cell>
          <cell r="F350" t="str">
            <v>مصنع الحليب</v>
          </cell>
        </row>
        <row r="351">
          <cell r="D351">
            <v>3838</v>
          </cell>
          <cell r="E351" t="str">
            <v>عامل سير  و فاقد</v>
          </cell>
          <cell r="F351" t="str">
            <v>مصنع الحليب</v>
          </cell>
        </row>
        <row r="352">
          <cell r="D352">
            <v>3840</v>
          </cell>
          <cell r="E352" t="str">
            <v>عامل خلط</v>
          </cell>
          <cell r="F352" t="str">
            <v>مصنع الحليب</v>
          </cell>
        </row>
        <row r="353">
          <cell r="D353">
            <v>3841</v>
          </cell>
          <cell r="E353" t="str">
            <v>عامل سير  و فاقد</v>
          </cell>
          <cell r="F353" t="str">
            <v>مصنع الحليب</v>
          </cell>
        </row>
        <row r="354">
          <cell r="D354">
            <v>3842</v>
          </cell>
          <cell r="E354" t="str">
            <v>عامل سير  و فاقد</v>
          </cell>
          <cell r="F354" t="str">
            <v>مصنع الحليب</v>
          </cell>
        </row>
        <row r="355">
          <cell r="D355">
            <v>3844</v>
          </cell>
          <cell r="E355" t="str">
            <v>عامل خلط</v>
          </cell>
          <cell r="F355" t="str">
            <v>مصنع الحليب</v>
          </cell>
        </row>
        <row r="356">
          <cell r="D356">
            <v>3845</v>
          </cell>
          <cell r="E356" t="str">
            <v>عامل نظافة ( الإنتاج )</v>
          </cell>
          <cell r="F356" t="str">
            <v>مصنع الحليب</v>
          </cell>
        </row>
        <row r="357">
          <cell r="D357">
            <v>3847</v>
          </cell>
          <cell r="E357" t="str">
            <v>عامل سير  و فاقد</v>
          </cell>
          <cell r="F357" t="str">
            <v>مصنع الحليب</v>
          </cell>
        </row>
        <row r="358">
          <cell r="D358">
            <v>3853</v>
          </cell>
          <cell r="E358" t="str">
            <v xml:space="preserve">محرر و مدخل اذونات صرف الإنتاج التام </v>
          </cell>
          <cell r="F358" t="str">
            <v xml:space="preserve">الادارة العامة </v>
          </cell>
        </row>
        <row r="359">
          <cell r="D359">
            <v>3854</v>
          </cell>
          <cell r="E359" t="str">
            <v>موظف اداري ( تخطيط و المتابعة )</v>
          </cell>
          <cell r="F359" t="str">
            <v xml:space="preserve">الادارة العامة </v>
          </cell>
        </row>
        <row r="360">
          <cell r="D360">
            <v>3856</v>
          </cell>
          <cell r="E360" t="str">
            <v>مشغل آلة تعبئة (A3 Flex)</v>
          </cell>
          <cell r="F360" t="str">
            <v>مصنع الحليب</v>
          </cell>
        </row>
        <row r="361">
          <cell r="D361">
            <v>3857</v>
          </cell>
          <cell r="E361" t="str">
            <v>مشغل ملحقات الة التعبئة (DE)</v>
          </cell>
          <cell r="F361" t="str">
            <v xml:space="preserve">مصنع الحليب </v>
          </cell>
        </row>
        <row r="362">
          <cell r="D362">
            <v>3861</v>
          </cell>
          <cell r="E362" t="str">
            <v>عامل نظافة وتنظيم بمخازن المواد الخام ومستلزمات التشغيل ( مصنع الحليب )</v>
          </cell>
          <cell r="F362" t="str">
            <v xml:space="preserve">الادارة العامة </v>
          </cell>
        </row>
        <row r="363">
          <cell r="D363">
            <v>3863</v>
          </cell>
          <cell r="E363" t="str">
            <v xml:space="preserve">مساعد مسوق </v>
          </cell>
          <cell r="F363" t="str">
            <v xml:space="preserve">مركز تسويق بنغازي </v>
          </cell>
        </row>
        <row r="364">
          <cell r="D364">
            <v>3864</v>
          </cell>
          <cell r="E364" t="str">
            <v xml:space="preserve">عامل تغليف </v>
          </cell>
          <cell r="F364" t="str">
            <v>مصنع الحليب</v>
          </cell>
        </row>
        <row r="365">
          <cell r="D365">
            <v>3865</v>
          </cell>
          <cell r="E365" t="str">
            <v xml:space="preserve">عامل تغليف </v>
          </cell>
          <cell r="F365" t="str">
            <v>مصنع الحليب</v>
          </cell>
        </row>
        <row r="366">
          <cell r="D366">
            <v>3866</v>
          </cell>
          <cell r="E366" t="str">
            <v xml:space="preserve">عامل تغليف </v>
          </cell>
          <cell r="F366" t="str">
            <v>مصنع الحليب</v>
          </cell>
        </row>
        <row r="367">
          <cell r="D367">
            <v>3867</v>
          </cell>
          <cell r="E367" t="str">
            <v>عامل سير  و فاقد</v>
          </cell>
          <cell r="F367" t="str">
            <v xml:space="preserve">مصنع الحليب </v>
          </cell>
        </row>
        <row r="368">
          <cell r="D368">
            <v>3868</v>
          </cell>
          <cell r="E368" t="str">
            <v>عامل خلط</v>
          </cell>
          <cell r="F368" t="str">
            <v>مصنع الحليب</v>
          </cell>
        </row>
        <row r="369">
          <cell r="D369">
            <v>3869</v>
          </cell>
          <cell r="E369" t="str">
            <v>عامل سير  و فاقد</v>
          </cell>
          <cell r="F369" t="str">
            <v>مصنع الحليب</v>
          </cell>
        </row>
        <row r="370">
          <cell r="D370">
            <v>3871</v>
          </cell>
          <cell r="E370" t="str">
            <v xml:space="preserve">مهندس جودة  </v>
          </cell>
          <cell r="F370" t="str">
            <v>مصنع الحليب</v>
          </cell>
        </row>
        <row r="371">
          <cell r="D371">
            <v>3872</v>
          </cell>
          <cell r="E371" t="str">
            <v>عامل سير  و فاقد</v>
          </cell>
          <cell r="F371" t="str">
            <v xml:space="preserve">مصنع الحليب </v>
          </cell>
        </row>
        <row r="372">
          <cell r="D372">
            <v>3873</v>
          </cell>
          <cell r="E372" t="str">
            <v>عامل سير  و فاقد</v>
          </cell>
          <cell r="F372" t="str">
            <v>مصنع الحليب</v>
          </cell>
        </row>
        <row r="373">
          <cell r="D373">
            <v>3874</v>
          </cell>
          <cell r="E373" t="str">
            <v>عامل سير  و فاقد</v>
          </cell>
          <cell r="F373" t="str">
            <v xml:space="preserve">مصنع الحليب </v>
          </cell>
        </row>
        <row r="374">
          <cell r="D374">
            <v>3875</v>
          </cell>
          <cell r="E374" t="str">
            <v xml:space="preserve">فني صيانة عامة </v>
          </cell>
          <cell r="F374" t="str">
            <v xml:space="preserve">مصنع الحليب </v>
          </cell>
        </row>
        <row r="375">
          <cell r="D375">
            <v>3876</v>
          </cell>
          <cell r="E375" t="str">
            <v>فني طلاء</v>
          </cell>
          <cell r="F375" t="str">
            <v xml:space="preserve">الادارة العامة </v>
          </cell>
        </row>
        <row r="376">
          <cell r="D376">
            <v>3877</v>
          </cell>
          <cell r="E376" t="str">
            <v>مدير إدارة الشؤون الفنية و المرافق</v>
          </cell>
          <cell r="F376" t="str">
            <v>رؤساء الاقسام</v>
          </cell>
        </row>
        <row r="377">
          <cell r="D377">
            <v>3878</v>
          </cell>
          <cell r="E377" t="str">
            <v xml:space="preserve">مساعد مسوق </v>
          </cell>
          <cell r="F377" t="str">
            <v xml:space="preserve">مركز تسويق بنغازي </v>
          </cell>
        </row>
        <row r="378">
          <cell r="D378">
            <v>3881</v>
          </cell>
          <cell r="E378" t="str">
            <v>مشغل ملحقات الة التعبئة (DE)</v>
          </cell>
          <cell r="F378" t="str">
            <v xml:space="preserve">مصنع الحليب </v>
          </cell>
        </row>
        <row r="379">
          <cell r="D379">
            <v>3882</v>
          </cell>
          <cell r="E379" t="str">
            <v xml:space="preserve">مهندس جودة  </v>
          </cell>
          <cell r="F379" t="str">
            <v>مصنع الحليب</v>
          </cell>
        </row>
        <row r="380">
          <cell r="D380">
            <v>3883</v>
          </cell>
          <cell r="E380" t="str">
            <v xml:space="preserve">عامل نظافة </v>
          </cell>
          <cell r="F380" t="str">
            <v xml:space="preserve">الادارة العامة </v>
          </cell>
        </row>
        <row r="381">
          <cell r="D381">
            <v>3884</v>
          </cell>
          <cell r="E381" t="str">
            <v>عامل نظافة و فرز</v>
          </cell>
          <cell r="F381" t="str">
            <v xml:space="preserve">مركز تسويق بنغازي </v>
          </cell>
        </row>
        <row r="382">
          <cell r="D382">
            <v>3885</v>
          </cell>
          <cell r="E382" t="str">
            <v xml:space="preserve">عامل نظافة </v>
          </cell>
          <cell r="F382" t="str">
            <v xml:space="preserve">الادارة العامة </v>
          </cell>
        </row>
        <row r="383">
          <cell r="D383">
            <v>3887</v>
          </cell>
          <cell r="E383" t="str">
            <v>عامل خلط</v>
          </cell>
          <cell r="F383" t="str">
            <v>مصنع الحليب</v>
          </cell>
        </row>
        <row r="384">
          <cell r="D384">
            <v>3888</v>
          </cell>
          <cell r="E384" t="str">
            <v xml:space="preserve">عامل نظافة </v>
          </cell>
          <cell r="F384" t="str">
            <v xml:space="preserve">الادارة العامة </v>
          </cell>
        </row>
        <row r="385">
          <cell r="D385">
            <v>3889</v>
          </cell>
          <cell r="E385" t="str">
            <v>عامل نظافة وتنظيم بمخازن الإنتاج التام (مصنع الحليب)</v>
          </cell>
          <cell r="F385" t="str">
            <v xml:space="preserve">الادارة العامة </v>
          </cell>
        </row>
        <row r="386">
          <cell r="D386">
            <v>3892</v>
          </cell>
          <cell r="E386" t="str">
            <v>عامل سير  و فاقد</v>
          </cell>
          <cell r="F386" t="str">
            <v>مصنع الحليب</v>
          </cell>
        </row>
        <row r="387">
          <cell r="D387">
            <v>3893</v>
          </cell>
          <cell r="E387" t="str">
            <v xml:space="preserve">مساعد مسوق </v>
          </cell>
          <cell r="F387" t="str">
            <v xml:space="preserve">مركز تسويق بنغازي </v>
          </cell>
        </row>
        <row r="388">
          <cell r="D388">
            <v>3894</v>
          </cell>
          <cell r="E388" t="str">
            <v>عامل خلط</v>
          </cell>
          <cell r="F388" t="str">
            <v>مصنع الحليب</v>
          </cell>
        </row>
        <row r="389">
          <cell r="D389">
            <v>3895</v>
          </cell>
          <cell r="E389" t="str">
            <v>عامل خلط</v>
          </cell>
          <cell r="F389" t="str">
            <v>مصنع الحليب</v>
          </cell>
        </row>
        <row r="390">
          <cell r="D390">
            <v>3896</v>
          </cell>
          <cell r="E390" t="str">
            <v>عامل سير  و فاقد</v>
          </cell>
          <cell r="F390" t="str">
            <v>مصنع الحليب</v>
          </cell>
        </row>
        <row r="391">
          <cell r="D391">
            <v>3897</v>
          </cell>
          <cell r="E391" t="str">
            <v>عامل سير  و فاقد</v>
          </cell>
          <cell r="F391" t="str">
            <v>مصنع الحليب</v>
          </cell>
        </row>
        <row r="392">
          <cell r="D392">
            <v>3898</v>
          </cell>
          <cell r="E392" t="str">
            <v>عامل سير  و فاقد</v>
          </cell>
          <cell r="F392" t="str">
            <v>مصنع الحليب</v>
          </cell>
        </row>
        <row r="393">
          <cell r="D393">
            <v>3899</v>
          </cell>
          <cell r="E393" t="str">
            <v>عامل سير  و فاقد</v>
          </cell>
          <cell r="F393" t="str">
            <v>مصنع الحليب</v>
          </cell>
        </row>
        <row r="394">
          <cell r="D394">
            <v>3900</v>
          </cell>
          <cell r="E394" t="str">
            <v>عامل سير  و فاقد</v>
          </cell>
          <cell r="F394" t="str">
            <v>مصنع الحليب</v>
          </cell>
        </row>
        <row r="395">
          <cell r="D395">
            <v>3901</v>
          </cell>
          <cell r="E395" t="str">
            <v>عامل سير  و فاقد</v>
          </cell>
          <cell r="F395" t="str">
            <v>مصنع الحليب</v>
          </cell>
        </row>
        <row r="396">
          <cell r="D396">
            <v>3902</v>
          </cell>
          <cell r="E396" t="str">
            <v xml:space="preserve">عامل نظافة </v>
          </cell>
          <cell r="F396" t="str">
            <v xml:space="preserve">الادارة العامة </v>
          </cell>
        </row>
        <row r="397">
          <cell r="D397">
            <v>3903</v>
          </cell>
          <cell r="E397" t="str">
            <v>مشغل بسترات</v>
          </cell>
          <cell r="F397" t="str">
            <v>مصنع الحليب</v>
          </cell>
        </row>
        <row r="398">
          <cell r="D398">
            <v>3904</v>
          </cell>
          <cell r="E398" t="str">
            <v>مشغل ملحقات الة التعبئة (DE)</v>
          </cell>
          <cell r="F398" t="str">
            <v xml:space="preserve">مصنع الحليب </v>
          </cell>
        </row>
        <row r="399">
          <cell r="D399">
            <v>3905</v>
          </cell>
          <cell r="E399" t="str">
            <v>مشغل ملحقات الة التعبئة (DE)</v>
          </cell>
          <cell r="F399" t="str">
            <v xml:space="preserve">مصنع الحليب </v>
          </cell>
        </row>
        <row r="400">
          <cell r="D400">
            <v>3907</v>
          </cell>
          <cell r="E400" t="str">
            <v>مهندس جودة</v>
          </cell>
          <cell r="F400" t="str">
            <v>مصنع الحليب</v>
          </cell>
        </row>
        <row r="401">
          <cell r="D401">
            <v>3908</v>
          </cell>
          <cell r="E401" t="str">
            <v>عامل نظافة وتنظيم بمخازن الإنتاج التام (مصنع الحليب)</v>
          </cell>
          <cell r="F401" t="str">
            <v xml:space="preserve">الادارة العامة </v>
          </cell>
        </row>
        <row r="402">
          <cell r="D402">
            <v>3909</v>
          </cell>
          <cell r="E402" t="str">
            <v xml:space="preserve">عامل نظافة </v>
          </cell>
          <cell r="F402" t="str">
            <v xml:space="preserve">الادارة العامة </v>
          </cell>
        </row>
        <row r="403">
          <cell r="D403">
            <v>3910</v>
          </cell>
          <cell r="E403" t="str">
            <v xml:space="preserve">عامل نظافة </v>
          </cell>
          <cell r="F403" t="str">
            <v xml:space="preserve">الادارة العامة </v>
          </cell>
        </row>
        <row r="404">
          <cell r="D404">
            <v>3911</v>
          </cell>
          <cell r="E404" t="str">
            <v>عامل سير  و فاقد</v>
          </cell>
          <cell r="F404" t="str">
            <v>مصنع الحليب</v>
          </cell>
        </row>
        <row r="405">
          <cell r="D405" t="str">
            <v>بدون</v>
          </cell>
          <cell r="E405" t="str">
            <v>عامل سير  و فاقد</v>
          </cell>
          <cell r="F405" t="str">
            <v>مصنع الحليب</v>
          </cell>
        </row>
        <row r="406">
          <cell r="E406" t="str">
            <v xml:space="preserve">فني صيانة بسترات </v>
          </cell>
          <cell r="F406" t="str">
            <v>مكتب مصر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ables/table1.xml><?xml version="1.0" encoding="utf-8"?>
<table xmlns="http://schemas.openxmlformats.org/spreadsheetml/2006/main" id="5" name="الجدول2336" displayName="الجدول2336" ref="A2:AR391" totalsRowShown="0" headerRowDxfId="65" dataDxfId="63" headerRowBorderDxfId="64" tableBorderDxfId="62" totalsRowBorderDxfId="61">
  <autoFilter ref="A2:AR391"/>
  <sortState ref="A2:AR405">
    <sortCondition ref="A1:A405"/>
  </sortState>
  <tableColumns count="44">
    <tableColumn id="1" name="الرقم الوظيفي " dataDxfId="60"/>
    <tableColumn id="2" name="الاسم " dataDxfId="59"/>
    <tableColumn id="3" name="الوظيفة " dataDxfId="58"/>
    <tableColumn id="4" name="2019/05/21" dataDxfId="57"/>
    <tableColumn id="5" name="2019/05/22" dataDxfId="56"/>
    <tableColumn id="6" name="2019/05/23" dataDxfId="55"/>
    <tableColumn id="7" name="2019/05/24" dataDxfId="54"/>
    <tableColumn id="8" name="2019/05/25" dataDxfId="53"/>
    <tableColumn id="9" name="2019/05/26" dataDxfId="52"/>
    <tableColumn id="10" name="2019/05/27" dataDxfId="51"/>
    <tableColumn id="11" name="2019/05/28" dataDxfId="50"/>
    <tableColumn id="12" name="2019/05/29" dataDxfId="49"/>
    <tableColumn id="13" name="2019/05/30" dataDxfId="48"/>
    <tableColumn id="14" name="2019/05/31" dataDxfId="47"/>
    <tableColumn id="15" name="2019/06/01" dataDxfId="46"/>
    <tableColumn id="16" name="2019/06/02" dataDxfId="45"/>
    <tableColumn id="17" name="2019/06/03" dataDxfId="44"/>
    <tableColumn id="18" name="2019/06/04" dataDxfId="43"/>
    <tableColumn id="19" name="2019/06/05" dataDxfId="42"/>
    <tableColumn id="20" name="2019/06/06" dataDxfId="41"/>
    <tableColumn id="21" name="2019/06/07" dataDxfId="40"/>
    <tableColumn id="22" name="2019/06/08" dataDxfId="39"/>
    <tableColumn id="23" name="2019/06/09" dataDxfId="38"/>
    <tableColumn id="24" name="2019/06/10" dataDxfId="37"/>
    <tableColumn id="25" name="2019/06/11" dataDxfId="36"/>
    <tableColumn id="26" name="2019/06/12" dataDxfId="35"/>
    <tableColumn id="27" name="2019/06/13" dataDxfId="34"/>
    <tableColumn id="28" name="2019/06/14" dataDxfId="33"/>
    <tableColumn id="29" name="2019/06/15" dataDxfId="32"/>
    <tableColumn id="30" name="2019/06/16" dataDxfId="31"/>
    <tableColumn id="31" name="2019/06/17" dataDxfId="30"/>
    <tableColumn id="32" name="2019/06/18" dataDxfId="29"/>
    <tableColumn id="33" name="2019/06/19" dataDxfId="28"/>
    <tableColumn id="34" name="2019/06/20" dataDxfId="27"/>
    <tableColumn id="35" name="السنوية " dataDxfId="26">
      <calculatedColumnFormula>COUNTIF(الجدول2336[[#This Row],[2019/05/21]:[2019/06/20]],"س")</calculatedColumnFormula>
    </tableColumn>
    <tableColumn id="36" name="بدون" dataDxfId="25">
      <calculatedColumnFormula>COUNTIF(الجدول2336[[#This Row],[2019/05/21]:[2019/06/20]],"ب")</calculatedColumnFormula>
    </tableColumn>
    <tableColumn id="37" name="الغياب " dataDxfId="24">
      <calculatedColumnFormula>COUNTIF(الجدول2336[[#This Row],[2019/05/21]:[2019/06/20]],"غياب")</calculatedColumnFormula>
    </tableColumn>
    <tableColumn id="38" name="البصمة " dataDxfId="23">
      <calculatedColumnFormula>COUNTIF(الجدول2336[[#This Row],[2019/05/21]:[2019/06/20]],"غ")</calculatedColumnFormula>
    </tableColumn>
    <tableColumn id="39" name="التأخير " dataDxfId="22">
      <calculatedColumnFormula>SUM(الجدول2336[[#This Row],[2019/05/21]:[2019/06/20]])</calculatedColumnFormula>
    </tableColumn>
    <tableColumn id="40" name="أيام العمل " dataDxfId="21">
      <calculatedColumnFormula>الجدول2336[[#This Row],[أيام العمل الفعي ]]-الجدول2336[[#This Row],[الغياب*2]]</calculatedColumnFormula>
    </tableColumn>
    <tableColumn id="41" name="عمود1" dataDxfId="20"/>
    <tableColumn id="42" name="أيام العمل الفعي " dataDxfId="19">
      <calculatedColumnFormula>COUNTIF(الجدول2336[[#This Row],[2019/05/21]:[2019/06/20]],"&lt;480")</calculatedColumnFormula>
    </tableColumn>
    <tableColumn id="43" name="الغياب*2" dataDxfId="18">
      <calculatedColumnFormula>الجدول2336[[#This Row],[الغياب ]]*2</calculatedColumnFormula>
    </tableColumn>
    <tableColumn id="44" name="عمود2" dataDxfId="17">
      <calculatedColumnFormula>VLOOKUP(الجدول2336[[#This Row],[الرقم الوظيفي ]],[2]المستمرين!$D:$F,3,0)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4" name="الجدول4" displayName="الجدول4" ref="A2:F120" totalsRowShown="0" headerRowDxfId="16" dataDxfId="15" tableBorderDxfId="14">
  <autoFilter ref="A2:F120"/>
  <sortState ref="A3:F22">
    <sortCondition ref="A2:A22"/>
  </sortState>
  <tableColumns count="6">
    <tableColumn id="1" name="م" dataDxfId="13"/>
    <tableColumn id="2" name="الاسم " dataDxfId="12">
      <calculatedColumnFormula>VLOOKUP(A3,'المتغيرات '!A:B,2,0)</calculatedColumnFormula>
    </tableColumn>
    <tableColumn id="3" name="الوظيفة " dataDxfId="11">
      <calculatedColumnFormula>VLOOKUP(A3,'المتغيرات '!A:C,3,0)</calculatedColumnFormula>
    </tableColumn>
    <tableColumn id="4" name="أيام الغياب" dataDxfId="10">
      <calculatedColumnFormula>VLOOKUP(الجدول4[[#This Row],[م]],'المتغيرات '!A:AL,38,0)</calculatedColumnFormula>
    </tableColumn>
    <tableColumn id="5" name="تاريخ الغياب " dataDxfId="9"/>
    <tableColumn id="6" name="عمود1" dataDxfId="8">
      <calculatedColumnFormula>VLOOKUP(A3,'المتغيرات '!A:AI,35,0)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AR433"/>
  <sheetViews>
    <sheetView rightToLeft="1" tabSelected="1" zoomScale="80" zoomScaleNormal="80" workbookViewId="0">
      <selection activeCell="E10" sqref="E10"/>
    </sheetView>
  </sheetViews>
  <sheetFormatPr defaultRowHeight="15"/>
  <cols>
    <col min="1" max="1" width="16.5703125" style="49" bestFit="1" customWidth="1"/>
    <col min="2" max="2" width="32.28515625" style="50" bestFit="1" customWidth="1"/>
    <col min="3" max="3" width="42.28515625" style="50" customWidth="1"/>
    <col min="4" max="34" width="6.7109375" style="32" customWidth="1"/>
    <col min="35" max="39" width="9.140625" style="32"/>
    <col min="40" max="40" width="10" style="32" customWidth="1"/>
    <col min="41" max="43" width="0" style="32" hidden="1" customWidth="1"/>
    <col min="44" max="44" width="12.85546875" style="32" bestFit="1" customWidth="1"/>
    <col min="45" max="16384" width="9.140625" style="32"/>
  </cols>
  <sheetData>
    <row r="1" spans="1:44">
      <c r="D1" s="32" t="s">
        <v>592</v>
      </c>
      <c r="E1" s="32" t="s">
        <v>592</v>
      </c>
      <c r="F1" s="32" t="s">
        <v>592</v>
      </c>
      <c r="G1" s="32" t="s">
        <v>592</v>
      </c>
      <c r="H1" s="32" t="s">
        <v>592</v>
      </c>
      <c r="I1" s="32" t="s">
        <v>592</v>
      </c>
      <c r="J1" s="32" t="s">
        <v>592</v>
      </c>
      <c r="K1" s="32" t="s">
        <v>592</v>
      </c>
      <c r="L1" s="32" t="s">
        <v>592</v>
      </c>
      <c r="M1" s="32" t="s">
        <v>592</v>
      </c>
      <c r="N1" s="32" t="s">
        <v>592</v>
      </c>
      <c r="O1" s="32" t="s">
        <v>592</v>
      </c>
      <c r="P1" s="32" t="s">
        <v>592</v>
      </c>
      <c r="Q1" s="32" t="s">
        <v>592</v>
      </c>
      <c r="R1" s="32" t="s">
        <v>592</v>
      </c>
      <c r="S1" s="32" t="s">
        <v>592</v>
      </c>
      <c r="T1" s="32" t="s">
        <v>592</v>
      </c>
      <c r="U1" s="32" t="s">
        <v>592</v>
      </c>
      <c r="V1" s="32" t="s">
        <v>592</v>
      </c>
      <c r="W1" s="32" t="s">
        <v>592</v>
      </c>
      <c r="X1" s="32" t="s">
        <v>592</v>
      </c>
      <c r="Y1" s="32" t="s">
        <v>592</v>
      </c>
      <c r="Z1" s="32" t="s">
        <v>592</v>
      </c>
      <c r="AA1" s="32" t="s">
        <v>592</v>
      </c>
      <c r="AB1" s="32" t="s">
        <v>592</v>
      </c>
      <c r="AC1" s="32" t="s">
        <v>592</v>
      </c>
      <c r="AD1" s="32" t="s">
        <v>592</v>
      </c>
      <c r="AE1" s="32" t="s">
        <v>592</v>
      </c>
      <c r="AF1" s="32" t="s">
        <v>592</v>
      </c>
      <c r="AG1" s="32" t="s">
        <v>592</v>
      </c>
      <c r="AH1" s="32" t="s">
        <v>592</v>
      </c>
    </row>
    <row r="2" spans="1:44" s="4" customFormat="1" ht="37.5" customHeight="1">
      <c r="A2" s="1" t="s">
        <v>0</v>
      </c>
      <c r="B2" s="2" t="s">
        <v>1</v>
      </c>
      <c r="C2" s="2" t="s">
        <v>2</v>
      </c>
      <c r="D2" s="57" t="s">
        <v>561</v>
      </c>
      <c r="E2" s="57" t="s">
        <v>562</v>
      </c>
      <c r="F2" s="57" t="s">
        <v>563</v>
      </c>
      <c r="G2" s="57" t="s">
        <v>564</v>
      </c>
      <c r="H2" s="57" t="s">
        <v>565</v>
      </c>
      <c r="I2" s="57" t="s">
        <v>566</v>
      </c>
      <c r="J2" s="57" t="s">
        <v>567</v>
      </c>
      <c r="K2" s="57" t="s">
        <v>568</v>
      </c>
      <c r="L2" s="57" t="s">
        <v>569</v>
      </c>
      <c r="M2" s="57" t="s">
        <v>570</v>
      </c>
      <c r="N2" s="57" t="s">
        <v>571</v>
      </c>
      <c r="O2" s="57" t="s">
        <v>572</v>
      </c>
      <c r="P2" s="57" t="s">
        <v>573</v>
      </c>
      <c r="Q2" s="57" t="s">
        <v>574</v>
      </c>
      <c r="R2" s="57" t="s">
        <v>575</v>
      </c>
      <c r="S2" s="57" t="s">
        <v>576</v>
      </c>
      <c r="T2" s="57" t="s">
        <v>577</v>
      </c>
      <c r="U2" s="57" t="s">
        <v>578</v>
      </c>
      <c r="V2" s="57" t="s">
        <v>579</v>
      </c>
      <c r="W2" s="57" t="s">
        <v>580</v>
      </c>
      <c r="X2" s="57" t="s">
        <v>581</v>
      </c>
      <c r="Y2" s="57" t="s">
        <v>582</v>
      </c>
      <c r="Z2" s="57" t="s">
        <v>583</v>
      </c>
      <c r="AA2" s="57" t="s">
        <v>584</v>
      </c>
      <c r="AB2" s="57" t="s">
        <v>585</v>
      </c>
      <c r="AC2" s="57" t="s">
        <v>586</v>
      </c>
      <c r="AD2" s="57" t="s">
        <v>587</v>
      </c>
      <c r="AE2" s="57" t="s">
        <v>588</v>
      </c>
      <c r="AF2" s="57" t="s">
        <v>589</v>
      </c>
      <c r="AG2" s="57" t="s">
        <v>590</v>
      </c>
      <c r="AH2" s="57" t="s">
        <v>591</v>
      </c>
      <c r="AI2" s="2" t="s">
        <v>3</v>
      </c>
      <c r="AJ2" s="2" t="s">
        <v>4</v>
      </c>
      <c r="AK2" s="2" t="s">
        <v>5</v>
      </c>
      <c r="AL2" s="2" t="s">
        <v>6</v>
      </c>
      <c r="AM2" s="2" t="s">
        <v>7</v>
      </c>
      <c r="AN2" s="3" t="s">
        <v>8</v>
      </c>
      <c r="AO2" s="2" t="s">
        <v>9</v>
      </c>
      <c r="AP2" s="2" t="s">
        <v>10</v>
      </c>
      <c r="AQ2" s="2" t="s">
        <v>11</v>
      </c>
      <c r="AR2" s="2" t="s">
        <v>12</v>
      </c>
    </row>
    <row r="3" spans="1:44">
      <c r="A3" s="5">
        <v>3</v>
      </c>
      <c r="B3" s="29" t="s">
        <v>172</v>
      </c>
      <c r="C3" s="29" t="s">
        <v>14</v>
      </c>
      <c r="D3" s="11">
        <v>1</v>
      </c>
      <c r="E3" s="11">
        <v>2</v>
      </c>
      <c r="F3" s="11">
        <v>3</v>
      </c>
      <c r="G3" s="11">
        <v>4</v>
      </c>
      <c r="H3" s="11">
        <v>5</v>
      </c>
      <c r="I3" s="11">
        <v>6</v>
      </c>
      <c r="J3" s="11">
        <v>7</v>
      </c>
      <c r="K3" s="11">
        <v>8</v>
      </c>
      <c r="L3" s="11">
        <v>9</v>
      </c>
      <c r="M3" s="11">
        <v>10</v>
      </c>
      <c r="N3" s="11">
        <v>11</v>
      </c>
      <c r="O3" s="11">
        <v>12</v>
      </c>
      <c r="P3" s="11">
        <v>13</v>
      </c>
      <c r="Q3" s="11" t="s">
        <v>166</v>
      </c>
      <c r="R3" s="30" t="s">
        <v>157</v>
      </c>
      <c r="S3" s="30" t="s">
        <v>157</v>
      </c>
      <c r="T3" s="30" t="s">
        <v>157</v>
      </c>
      <c r="U3" s="12">
        <v>3333</v>
      </c>
      <c r="V3" s="11">
        <v>14</v>
      </c>
      <c r="W3" s="11">
        <v>15</v>
      </c>
      <c r="X3" s="11">
        <v>16</v>
      </c>
      <c r="Y3" s="11">
        <v>17</v>
      </c>
      <c r="Z3" s="11">
        <v>18</v>
      </c>
      <c r="AA3" s="11">
        <v>19</v>
      </c>
      <c r="AB3" s="11">
        <v>20</v>
      </c>
      <c r="AC3" s="11">
        <v>21</v>
      </c>
      <c r="AD3" s="11">
        <v>22</v>
      </c>
      <c r="AE3" s="11">
        <v>23</v>
      </c>
      <c r="AF3" s="11">
        <v>24</v>
      </c>
      <c r="AG3" s="11">
        <v>25</v>
      </c>
      <c r="AH3" s="11">
        <v>26</v>
      </c>
      <c r="AI3" s="15">
        <f>COUNTIF(الجدول2336[[#This Row],[2019/05/21]:[2019/06/20]],"س")</f>
        <v>1</v>
      </c>
      <c r="AJ3" s="11">
        <f>COUNTIF(الجدول2336[[#This Row],[2019/05/21]:[2019/06/20]],"ب")</f>
        <v>0</v>
      </c>
      <c r="AK3" s="11">
        <f>COUNTIF(الجدول2336[[#This Row],[2019/05/21]:[2019/06/20]],"غياب")</f>
        <v>0</v>
      </c>
      <c r="AL3" s="11">
        <f>COUNTIF(الجدول2336[[#This Row],[2019/05/21]:[2019/06/20]],"غ")</f>
        <v>0</v>
      </c>
      <c r="AM3" s="11">
        <f>SUM(الجدول2336[[#This Row],[2019/05/21]:[2019/06/20]])</f>
        <v>3684</v>
      </c>
      <c r="AN3" s="31">
        <f>الجدول2336[[#This Row],[أيام العمل الفعي ]]-الجدول2336[[#This Row],[الغياب*2]]</f>
        <v>26</v>
      </c>
      <c r="AO3" s="14"/>
      <c r="AP3" s="14">
        <f>COUNTIF(الجدول2336[[#This Row],[2019/05/21]:[2019/06/20]],"&lt;480")</f>
        <v>26</v>
      </c>
      <c r="AQ3" s="14">
        <f>الجدول2336[[#This Row],[الغياب ]]*2</f>
        <v>0</v>
      </c>
      <c r="AR3" s="14" t="str">
        <f>VLOOKUP(الجدول2336[[#This Row],[الرقم الوظيفي ]],[2]المستمرين!$D:$F,3,0)</f>
        <v>رؤساء الاقسام</v>
      </c>
    </row>
    <row r="4" spans="1:44">
      <c r="A4" s="5">
        <v>6</v>
      </c>
      <c r="B4" s="29" t="s">
        <v>173</v>
      </c>
      <c r="C4" s="29" t="s">
        <v>15</v>
      </c>
      <c r="D4" s="11" t="s">
        <v>170</v>
      </c>
      <c r="E4" s="11" t="s">
        <v>170</v>
      </c>
      <c r="F4" s="11" t="s">
        <v>170</v>
      </c>
      <c r="G4" s="11" t="s">
        <v>170</v>
      </c>
      <c r="H4" s="11" t="s">
        <v>170</v>
      </c>
      <c r="I4" s="11" t="s">
        <v>170</v>
      </c>
      <c r="J4" s="11" t="s">
        <v>170</v>
      </c>
      <c r="K4" s="11" t="s">
        <v>170</v>
      </c>
      <c r="L4" s="11" t="s">
        <v>170</v>
      </c>
      <c r="M4" s="11" t="s">
        <v>170</v>
      </c>
      <c r="N4" s="12"/>
      <c r="O4" s="11" t="s">
        <v>152</v>
      </c>
      <c r="P4" s="11" t="s">
        <v>152</v>
      </c>
      <c r="Q4" s="11" t="s">
        <v>166</v>
      </c>
      <c r="R4" s="30" t="s">
        <v>157</v>
      </c>
      <c r="S4" s="30" t="s">
        <v>157</v>
      </c>
      <c r="T4" s="30" t="s">
        <v>157</v>
      </c>
      <c r="U4" s="12"/>
      <c r="V4" s="11">
        <v>0</v>
      </c>
      <c r="W4" s="11">
        <v>0</v>
      </c>
      <c r="X4" s="11">
        <v>45</v>
      </c>
      <c r="Y4" s="11">
        <v>13</v>
      </c>
      <c r="Z4" s="11" t="s">
        <v>152</v>
      </c>
      <c r="AA4" s="11"/>
      <c r="AB4" s="12"/>
      <c r="AC4" s="11"/>
      <c r="AD4" s="11"/>
      <c r="AE4" s="11"/>
      <c r="AF4" s="11"/>
      <c r="AG4" s="11"/>
      <c r="AH4" s="11"/>
      <c r="AI4" s="15">
        <f>COUNTIF(الجدول2336[[#This Row],[2019/05/21]:[2019/06/20]],"س")</f>
        <v>1</v>
      </c>
      <c r="AJ4" s="11">
        <f>COUNTIF(الجدول2336[[#This Row],[2019/05/21]:[2019/06/20]],"ب")</f>
        <v>0</v>
      </c>
      <c r="AK4" s="11">
        <f>COUNTIF(الجدول2336[[#This Row],[2019/05/21]:[2019/06/20]],"غياب")</f>
        <v>0</v>
      </c>
      <c r="AL4" s="11">
        <f>COUNTIF(الجدول2336[[#This Row],[2019/05/21]:[2019/06/20]],"غ")</f>
        <v>3</v>
      </c>
      <c r="AM4" s="11">
        <v>166</v>
      </c>
      <c r="AN4" s="31">
        <f>الجدول2336[[#This Row],[أيام العمل الفعي ]]-الجدول2336[[#This Row],[الغياب*2]]</f>
        <v>4</v>
      </c>
      <c r="AO4" s="14"/>
      <c r="AP4" s="14">
        <f>COUNTIF(الجدول2336[[#This Row],[2019/05/21]:[2019/06/20]],"&lt;480")</f>
        <v>4</v>
      </c>
      <c r="AQ4" s="14">
        <f>الجدول2336[[#This Row],[الغياب ]]*2</f>
        <v>0</v>
      </c>
      <c r="AR4" s="14" t="str">
        <f>VLOOKUP(الجدول2336[[#This Row],[الرقم الوظيفي ]],[2]المستمرين!$D:$F,3,0)</f>
        <v xml:space="preserve">مصنع الحليب </v>
      </c>
    </row>
    <row r="5" spans="1:44">
      <c r="A5" s="5">
        <v>10</v>
      </c>
      <c r="B5" s="29" t="s">
        <v>174</v>
      </c>
      <c r="C5" s="29" t="s">
        <v>16</v>
      </c>
      <c r="D5" s="11">
        <v>107</v>
      </c>
      <c r="E5" s="11">
        <v>10</v>
      </c>
      <c r="F5" s="11">
        <v>18</v>
      </c>
      <c r="G5" s="12"/>
      <c r="H5" s="11">
        <v>16</v>
      </c>
      <c r="I5" s="11">
        <v>18</v>
      </c>
      <c r="J5" s="11">
        <v>7</v>
      </c>
      <c r="K5" s="11">
        <v>13</v>
      </c>
      <c r="L5" s="11">
        <v>13</v>
      </c>
      <c r="M5" s="11">
        <v>14</v>
      </c>
      <c r="N5" s="12"/>
      <c r="O5" s="11" t="s">
        <v>166</v>
      </c>
      <c r="P5" s="11" t="s">
        <v>166</v>
      </c>
      <c r="Q5" s="11" t="s">
        <v>166</v>
      </c>
      <c r="R5" s="30" t="s">
        <v>157</v>
      </c>
      <c r="S5" s="30" t="s">
        <v>157</v>
      </c>
      <c r="T5" s="30" t="s">
        <v>157</v>
      </c>
      <c r="U5" s="12"/>
      <c r="V5" s="11">
        <v>0</v>
      </c>
      <c r="W5" s="11">
        <v>42</v>
      </c>
      <c r="X5" s="11">
        <v>16</v>
      </c>
      <c r="Y5" s="11">
        <v>10</v>
      </c>
      <c r="Z5" s="11">
        <v>34</v>
      </c>
      <c r="AA5" s="11">
        <v>34</v>
      </c>
      <c r="AB5" s="12"/>
      <c r="AC5" s="11"/>
      <c r="AD5" s="11"/>
      <c r="AE5" s="11"/>
      <c r="AF5" s="11"/>
      <c r="AG5" s="11"/>
      <c r="AH5" s="11"/>
      <c r="AI5" s="15">
        <f>COUNTIF(الجدول2336[[#This Row],[2019/05/21]:[2019/06/20]],"س")</f>
        <v>3</v>
      </c>
      <c r="AJ5" s="11">
        <f>COUNTIF(الجدول2336[[#This Row],[2019/05/21]:[2019/06/20]],"ب")</f>
        <v>0</v>
      </c>
      <c r="AK5" s="11">
        <f>COUNTIF(الجدول2336[[#This Row],[2019/05/21]:[2019/06/20]],"غياب")</f>
        <v>0</v>
      </c>
      <c r="AL5" s="11">
        <f>COUNTIF(الجدول2336[[#This Row],[2019/05/21]:[2019/06/20]],"غ")</f>
        <v>0</v>
      </c>
      <c r="AM5" s="11">
        <f>SUM(الجدول2336[[#This Row],[2019/05/21]:[2019/06/20]])</f>
        <v>352</v>
      </c>
      <c r="AN5" s="31">
        <f>الجدول2336[[#This Row],[أيام العمل الفعي ]]-الجدول2336[[#This Row],[الغياب*2]]</f>
        <v>15</v>
      </c>
      <c r="AO5" s="14"/>
      <c r="AP5" s="14">
        <f>COUNTIF(الجدول2336[[#This Row],[2019/05/21]:[2019/06/20]],"&lt;480")</f>
        <v>15</v>
      </c>
      <c r="AQ5" s="14">
        <f>الجدول2336[[#This Row],[الغياب ]]*2</f>
        <v>0</v>
      </c>
      <c r="AR5" s="14" t="str">
        <f>VLOOKUP(الجدول2336[[#This Row],[الرقم الوظيفي ]],[2]المستمرين!$D:$F,3,0)</f>
        <v>رؤساء الاقسام</v>
      </c>
    </row>
    <row r="6" spans="1:44">
      <c r="A6" s="5">
        <v>17</v>
      </c>
      <c r="B6" s="29" t="s">
        <v>175</v>
      </c>
      <c r="C6" s="29" t="s">
        <v>17</v>
      </c>
      <c r="D6" s="11">
        <v>17</v>
      </c>
      <c r="E6" s="11">
        <v>6</v>
      </c>
      <c r="F6" s="11">
        <v>8</v>
      </c>
      <c r="G6" s="12"/>
      <c r="H6" s="11">
        <v>6</v>
      </c>
      <c r="I6" s="11">
        <v>8</v>
      </c>
      <c r="J6" s="11">
        <v>62</v>
      </c>
      <c r="K6" s="11">
        <v>12</v>
      </c>
      <c r="L6" s="11">
        <v>14</v>
      </c>
      <c r="M6" s="15">
        <v>0</v>
      </c>
      <c r="N6" s="12"/>
      <c r="O6" s="11">
        <v>17</v>
      </c>
      <c r="P6" s="11">
        <v>65</v>
      </c>
      <c r="Q6" s="11" t="s">
        <v>166</v>
      </c>
      <c r="R6" s="30" t="s">
        <v>157</v>
      </c>
      <c r="S6" s="30" t="s">
        <v>157</v>
      </c>
      <c r="T6" s="30" t="s">
        <v>157</v>
      </c>
      <c r="U6" s="12"/>
      <c r="V6" s="11" t="s">
        <v>166</v>
      </c>
      <c r="W6" s="11" t="s">
        <v>13</v>
      </c>
      <c r="X6" s="11">
        <v>0</v>
      </c>
      <c r="Y6" s="11">
        <v>15</v>
      </c>
      <c r="Z6" s="11">
        <v>10</v>
      </c>
      <c r="AA6" s="11">
        <v>0</v>
      </c>
      <c r="AB6" s="12"/>
      <c r="AC6" s="11"/>
      <c r="AD6" s="11"/>
      <c r="AE6" s="11"/>
      <c r="AF6" s="11"/>
      <c r="AG6" s="11"/>
      <c r="AH6" s="11"/>
      <c r="AI6" s="15">
        <f>COUNTIF(الجدول2336[[#This Row],[2019/05/21]:[2019/06/20]],"س")</f>
        <v>2</v>
      </c>
      <c r="AJ6" s="11">
        <f>COUNTIF(الجدول2336[[#This Row],[2019/05/21]:[2019/06/20]],"ب")</f>
        <v>1</v>
      </c>
      <c r="AK6" s="11">
        <f>COUNTIF(الجدول2336[[#This Row],[2019/05/21]:[2019/06/20]],"غياب")</f>
        <v>0</v>
      </c>
      <c r="AL6" s="11">
        <f>COUNTIF(الجدول2336[[#This Row],[2019/05/21]:[2019/06/20]],"غ")</f>
        <v>0</v>
      </c>
      <c r="AM6" s="11">
        <f>SUM(الجدول2336[[#This Row],[2019/05/21]:[2019/06/20]])</f>
        <v>240</v>
      </c>
      <c r="AN6" s="31">
        <f>الجدول2336[[#This Row],[أيام العمل الفعي ]]-الجدول2336[[#This Row],[الغياب*2]]</f>
        <v>15</v>
      </c>
      <c r="AO6" s="14"/>
      <c r="AP6" s="14">
        <f>COUNTIF(الجدول2336[[#This Row],[2019/05/21]:[2019/06/20]],"&lt;480")</f>
        <v>15</v>
      </c>
      <c r="AQ6" s="14">
        <f>الجدول2336[[#This Row],[الغياب ]]*2</f>
        <v>0</v>
      </c>
      <c r="AR6" s="14" t="str">
        <f>VLOOKUP(الجدول2336[[#This Row],[الرقم الوظيفي ]],[2]المستمرين!$D:$F,3,0)</f>
        <v xml:space="preserve">الادارة العامة </v>
      </c>
    </row>
    <row r="7" spans="1:44">
      <c r="A7" s="5">
        <v>48</v>
      </c>
      <c r="B7" s="29" t="s">
        <v>176</v>
      </c>
      <c r="C7" s="29" t="s">
        <v>18</v>
      </c>
      <c r="D7" s="11"/>
      <c r="E7" s="11"/>
      <c r="F7" s="11"/>
      <c r="G7" s="12"/>
      <c r="H7" s="11"/>
      <c r="I7" s="11"/>
      <c r="J7" s="11"/>
      <c r="K7" s="11"/>
      <c r="L7" s="11"/>
      <c r="M7" s="11"/>
      <c r="N7" s="12"/>
      <c r="O7" s="11"/>
      <c r="P7" s="11"/>
      <c r="Q7" s="11" t="s">
        <v>166</v>
      </c>
      <c r="R7" s="30" t="s">
        <v>157</v>
      </c>
      <c r="S7" s="30" t="s">
        <v>157</v>
      </c>
      <c r="T7" s="30" t="s">
        <v>157</v>
      </c>
      <c r="U7" s="12"/>
      <c r="V7" s="11"/>
      <c r="W7" s="11"/>
      <c r="X7" s="11"/>
      <c r="Y7" s="11"/>
      <c r="Z7" s="11"/>
      <c r="AA7" s="11"/>
      <c r="AB7" s="12"/>
      <c r="AC7" s="11"/>
      <c r="AD7" s="11"/>
      <c r="AE7" s="11"/>
      <c r="AF7" s="11"/>
      <c r="AG7" s="11"/>
      <c r="AH7" s="11"/>
      <c r="AI7" s="15">
        <f>COUNTIF(الجدول2336[[#This Row],[2019/05/21]:[2019/06/20]],"س")</f>
        <v>1</v>
      </c>
      <c r="AJ7" s="11">
        <f>COUNTIF(الجدول2336[[#This Row],[2019/05/21]:[2019/06/20]],"ب")</f>
        <v>0</v>
      </c>
      <c r="AK7" s="11">
        <f>COUNTIF(الجدول2336[[#This Row],[2019/05/21]:[2019/06/20]],"غياب")</f>
        <v>0</v>
      </c>
      <c r="AL7" s="11">
        <f>COUNTIF(الجدول2336[[#This Row],[2019/05/21]:[2019/06/20]],"غ")</f>
        <v>0</v>
      </c>
      <c r="AM7" s="11">
        <f>SUM(الجدول2336[[#This Row],[2019/05/21]:[2019/06/20]])</f>
        <v>0</v>
      </c>
      <c r="AN7" s="31">
        <f>الجدول2336[[#This Row],[أيام العمل الفعي ]]-الجدول2336[[#This Row],[الغياب*2]]</f>
        <v>0</v>
      </c>
      <c r="AO7" s="14"/>
      <c r="AP7" s="14">
        <f>COUNTIF(الجدول2336[[#This Row],[2019/05/21]:[2019/06/20]],"&lt;480")</f>
        <v>0</v>
      </c>
      <c r="AQ7" s="14">
        <f>الجدول2336[[#This Row],[الغياب ]]*2</f>
        <v>0</v>
      </c>
      <c r="AR7" s="14" t="str">
        <f>VLOOKUP(الجدول2336[[#This Row],[الرقم الوظيفي ]],[2]المستمرين!$D:$F,3,0)</f>
        <v xml:space="preserve">الإدارة العامة </v>
      </c>
    </row>
    <row r="8" spans="1:44">
      <c r="A8" s="5">
        <v>59</v>
      </c>
      <c r="B8" s="29" t="s">
        <v>177</v>
      </c>
      <c r="C8" s="29" t="s">
        <v>19</v>
      </c>
      <c r="D8" s="11">
        <v>0</v>
      </c>
      <c r="E8" s="11">
        <v>0</v>
      </c>
      <c r="F8" s="11">
        <v>0</v>
      </c>
      <c r="G8" s="12"/>
      <c r="H8" s="11">
        <v>0</v>
      </c>
      <c r="I8" s="11" t="s">
        <v>166</v>
      </c>
      <c r="J8" s="11">
        <v>0</v>
      </c>
      <c r="K8" s="11">
        <v>0</v>
      </c>
      <c r="L8" s="11">
        <v>0</v>
      </c>
      <c r="M8" s="11">
        <v>0</v>
      </c>
      <c r="N8" s="12"/>
      <c r="O8" s="11">
        <v>0</v>
      </c>
      <c r="P8" s="11">
        <v>0</v>
      </c>
      <c r="Q8" s="11" t="s">
        <v>166</v>
      </c>
      <c r="R8" s="30" t="s">
        <v>157</v>
      </c>
      <c r="S8" s="30" t="s">
        <v>157</v>
      </c>
      <c r="T8" s="30" t="s">
        <v>157</v>
      </c>
      <c r="U8" s="12"/>
      <c r="V8" s="11" t="s">
        <v>166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2"/>
      <c r="AC8" s="11"/>
      <c r="AD8" s="11"/>
      <c r="AE8" s="11"/>
      <c r="AF8" s="11"/>
      <c r="AG8" s="11"/>
      <c r="AH8" s="11"/>
      <c r="AI8" s="15">
        <f>COUNTIF(الجدول2336[[#This Row],[2019/05/21]:[2019/06/20]],"س")</f>
        <v>3</v>
      </c>
      <c r="AJ8" s="11">
        <f>COUNTIF(الجدول2336[[#This Row],[2019/05/21]:[2019/06/20]],"ب")</f>
        <v>0</v>
      </c>
      <c r="AK8" s="11">
        <f>COUNTIF(الجدول2336[[#This Row],[2019/05/21]:[2019/06/20]],"غياب")</f>
        <v>0</v>
      </c>
      <c r="AL8" s="11">
        <f>COUNTIF(الجدول2336[[#This Row],[2019/05/21]:[2019/06/20]],"غ")</f>
        <v>0</v>
      </c>
      <c r="AM8" s="11">
        <f>SUM(الجدول2336[[#This Row],[2019/05/21]:[2019/06/20]])</f>
        <v>0</v>
      </c>
      <c r="AN8" s="31">
        <f>الجدول2336[[#This Row],[أيام العمل الفعي ]]-الجدول2336[[#This Row],[الغياب*2]]</f>
        <v>15</v>
      </c>
      <c r="AO8" s="14"/>
      <c r="AP8" s="14">
        <f>COUNTIF(الجدول2336[[#This Row],[2019/05/21]:[2019/06/20]],"&lt;480")</f>
        <v>15</v>
      </c>
      <c r="AQ8" s="14">
        <f>الجدول2336[[#This Row],[الغياب ]]*2</f>
        <v>0</v>
      </c>
      <c r="AR8" s="14" t="str">
        <f>VLOOKUP(الجدول2336[[#This Row],[الرقم الوظيفي ]],[2]المستمرين!$D:$F,3,0)</f>
        <v xml:space="preserve">مصنع الحليب </v>
      </c>
    </row>
    <row r="9" spans="1:44">
      <c r="A9" s="5">
        <v>60</v>
      </c>
      <c r="B9" s="29" t="s">
        <v>178</v>
      </c>
      <c r="C9" s="29" t="s">
        <v>20</v>
      </c>
      <c r="D9" s="11"/>
      <c r="E9" s="11"/>
      <c r="F9" s="11"/>
      <c r="G9" s="12"/>
      <c r="H9" s="11"/>
      <c r="I9" s="11"/>
      <c r="J9" s="11"/>
      <c r="K9" s="11"/>
      <c r="L9" s="11"/>
      <c r="M9" s="11"/>
      <c r="N9" s="12"/>
      <c r="O9" s="11"/>
      <c r="P9" s="11"/>
      <c r="Q9" s="11" t="s">
        <v>166</v>
      </c>
      <c r="R9" s="30" t="s">
        <v>157</v>
      </c>
      <c r="S9" s="30" t="s">
        <v>157</v>
      </c>
      <c r="T9" s="30" t="s">
        <v>157</v>
      </c>
      <c r="U9" s="12"/>
      <c r="V9" s="11"/>
      <c r="W9" s="11"/>
      <c r="X9" s="11"/>
      <c r="Y9" s="11"/>
      <c r="Z9" s="11"/>
      <c r="AA9" s="11"/>
      <c r="AB9" s="12"/>
      <c r="AC9" s="11"/>
      <c r="AD9" s="11"/>
      <c r="AE9" s="11"/>
      <c r="AF9" s="11"/>
      <c r="AG9" s="11"/>
      <c r="AH9" s="11"/>
      <c r="AI9" s="15">
        <f>COUNTIF(الجدول2336[[#This Row],[2019/05/21]:[2019/06/20]],"س")</f>
        <v>1</v>
      </c>
      <c r="AJ9" s="11">
        <f>COUNTIF(الجدول2336[[#This Row],[2019/05/21]:[2019/06/20]],"ب")</f>
        <v>0</v>
      </c>
      <c r="AK9" s="11">
        <f>COUNTIF(الجدول2336[[#This Row],[2019/05/21]:[2019/06/20]],"غياب")</f>
        <v>0</v>
      </c>
      <c r="AL9" s="11">
        <f>COUNTIF(الجدول2336[[#This Row],[2019/05/21]:[2019/06/20]],"غ")</f>
        <v>0</v>
      </c>
      <c r="AM9" s="11">
        <f>SUM(الجدول2336[[#This Row],[2019/05/21]:[2019/06/20]])</f>
        <v>0</v>
      </c>
      <c r="AN9" s="31">
        <f>الجدول2336[[#This Row],[أيام العمل الفعي ]]-الجدول2336[[#This Row],[الغياب*2]]</f>
        <v>0</v>
      </c>
      <c r="AO9" s="14"/>
      <c r="AP9" s="14">
        <f>COUNTIF(الجدول2336[[#This Row],[2019/05/21]:[2019/06/20]],"&lt;480")</f>
        <v>0</v>
      </c>
      <c r="AQ9" s="14">
        <f>الجدول2336[[#This Row],[الغياب ]]*2</f>
        <v>0</v>
      </c>
      <c r="AR9" s="14" t="str">
        <f>VLOOKUP(الجدول2336[[#This Row],[الرقم الوظيفي ]],[2]المستمرين!$D:$F,3,0)</f>
        <v>رؤساء الاقسام</v>
      </c>
    </row>
    <row r="10" spans="1:44">
      <c r="A10" s="5">
        <v>68</v>
      </c>
      <c r="B10" s="29" t="s">
        <v>179</v>
      </c>
      <c r="C10" s="29" t="s">
        <v>21</v>
      </c>
      <c r="D10" s="11"/>
      <c r="E10" s="11" t="s">
        <v>152</v>
      </c>
      <c r="F10" s="11" t="s">
        <v>152</v>
      </c>
      <c r="G10" s="12"/>
      <c r="H10" s="11">
        <v>0</v>
      </c>
      <c r="I10" s="11">
        <v>0</v>
      </c>
      <c r="J10" s="11">
        <v>14</v>
      </c>
      <c r="K10" s="11">
        <v>16</v>
      </c>
      <c r="L10" s="11">
        <v>28</v>
      </c>
      <c r="M10" s="11">
        <v>14</v>
      </c>
      <c r="N10" s="12"/>
      <c r="O10" s="11">
        <v>117</v>
      </c>
      <c r="P10" s="11">
        <v>0</v>
      </c>
      <c r="Q10" s="11" t="s">
        <v>166</v>
      </c>
      <c r="R10" s="30" t="s">
        <v>157</v>
      </c>
      <c r="S10" s="30" t="s">
        <v>157</v>
      </c>
      <c r="T10" s="30" t="s">
        <v>157</v>
      </c>
      <c r="U10" s="12"/>
      <c r="V10" s="11">
        <v>0</v>
      </c>
      <c r="W10" s="11">
        <v>15</v>
      </c>
      <c r="X10" s="11" t="s">
        <v>152</v>
      </c>
      <c r="Y10" s="11">
        <v>0</v>
      </c>
      <c r="Z10" s="11">
        <v>0</v>
      </c>
      <c r="AA10" s="11">
        <v>0</v>
      </c>
      <c r="AB10" s="12"/>
      <c r="AC10" s="11"/>
      <c r="AD10" s="11"/>
      <c r="AE10" s="11"/>
      <c r="AF10" s="11"/>
      <c r="AG10" s="11"/>
      <c r="AH10" s="11"/>
      <c r="AI10" s="15">
        <f>COUNTIF(الجدول2336[[#This Row],[2019/05/21]:[2019/06/20]],"س")</f>
        <v>1</v>
      </c>
      <c r="AJ10" s="11">
        <f>COUNTIF(الجدول2336[[#This Row],[2019/05/21]:[2019/06/20]],"ب")</f>
        <v>0</v>
      </c>
      <c r="AK10" s="11">
        <f>COUNTIF(الجدول2336[[#This Row],[2019/05/21]:[2019/06/20]],"غياب")</f>
        <v>0</v>
      </c>
      <c r="AL10" s="11">
        <f>COUNTIF(الجدول2336[[#This Row],[2019/05/21]:[2019/06/20]],"غ")</f>
        <v>3</v>
      </c>
      <c r="AM10" s="11">
        <f>SUM(الجدول2336[[#This Row],[2019/05/21]:[2019/06/20]])</f>
        <v>204</v>
      </c>
      <c r="AN10" s="31">
        <f>الجدول2336[[#This Row],[أيام العمل الفعي ]]-الجدول2336[[#This Row],[الغياب*2]]</f>
        <v>13</v>
      </c>
      <c r="AO10" s="14"/>
      <c r="AP10" s="14">
        <f>COUNTIF(الجدول2336[[#This Row],[2019/05/21]:[2019/06/20]],"&lt;480")</f>
        <v>13</v>
      </c>
      <c r="AQ10" s="14">
        <f>الجدول2336[[#This Row],[الغياب ]]*2</f>
        <v>0</v>
      </c>
      <c r="AR10" s="14" t="str">
        <f>VLOOKUP(الجدول2336[[#This Row],[الرقم الوظيفي ]],[2]المستمرين!$D:$F,3,0)</f>
        <v xml:space="preserve">مصنع العصير </v>
      </c>
    </row>
    <row r="11" spans="1:44">
      <c r="A11" s="5">
        <v>91</v>
      </c>
      <c r="B11" s="29" t="s">
        <v>180</v>
      </c>
      <c r="C11" s="29" t="s">
        <v>22</v>
      </c>
      <c r="D11" s="11">
        <v>7</v>
      </c>
      <c r="E11" s="11">
        <v>8</v>
      </c>
      <c r="F11" s="11">
        <v>6</v>
      </c>
      <c r="G11" s="12"/>
      <c r="H11" s="11">
        <v>7</v>
      </c>
      <c r="I11" s="11">
        <v>24</v>
      </c>
      <c r="J11" s="11">
        <v>0</v>
      </c>
      <c r="K11" s="11" t="s">
        <v>166</v>
      </c>
      <c r="L11" s="11" t="s">
        <v>166</v>
      </c>
      <c r="M11" s="11" t="s">
        <v>166</v>
      </c>
      <c r="N11" s="12"/>
      <c r="O11" s="11">
        <v>0</v>
      </c>
      <c r="P11" s="11">
        <v>0</v>
      </c>
      <c r="Q11" s="11" t="s">
        <v>166</v>
      </c>
      <c r="R11" s="30" t="s">
        <v>157</v>
      </c>
      <c r="S11" s="30" t="s">
        <v>157</v>
      </c>
      <c r="T11" s="30" t="s">
        <v>157</v>
      </c>
      <c r="U11" s="12"/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2"/>
      <c r="AC11" s="11"/>
      <c r="AD11" s="11"/>
      <c r="AE11" s="11"/>
      <c r="AF11" s="11"/>
      <c r="AG11" s="11"/>
      <c r="AH11" s="11"/>
      <c r="AI11" s="15">
        <f>COUNTIF(الجدول2336[[#This Row],[2019/05/21]:[2019/06/20]],"س")</f>
        <v>4</v>
      </c>
      <c r="AJ11" s="11">
        <f>COUNTIF(الجدول2336[[#This Row],[2019/05/21]:[2019/06/20]],"ب")</f>
        <v>0</v>
      </c>
      <c r="AK11" s="11">
        <f>COUNTIF(الجدول2336[[#This Row],[2019/05/21]:[2019/06/20]],"غياب")</f>
        <v>0</v>
      </c>
      <c r="AL11" s="11">
        <f>COUNTIF(الجدول2336[[#This Row],[2019/05/21]:[2019/06/20]],"غ")</f>
        <v>0</v>
      </c>
      <c r="AM11" s="11">
        <f>SUM(الجدول2336[[#This Row],[2019/05/21]:[2019/06/20]])</f>
        <v>52</v>
      </c>
      <c r="AN11" s="31">
        <f>الجدول2336[[#This Row],[أيام العمل الفعي ]]-الجدول2336[[#This Row],[الغياب*2]]</f>
        <v>14</v>
      </c>
      <c r="AO11" s="14"/>
      <c r="AP11" s="14">
        <f>COUNTIF(الجدول2336[[#This Row],[2019/05/21]:[2019/06/20]],"&lt;480")</f>
        <v>14</v>
      </c>
      <c r="AQ11" s="14">
        <f>الجدول2336[[#This Row],[الغياب ]]*2</f>
        <v>0</v>
      </c>
      <c r="AR11" s="14" t="str">
        <f>VLOOKUP(الجدول2336[[#This Row],[الرقم الوظيفي ]],[2]المستمرين!$D:$F,3,0)</f>
        <v>رؤساء الاقسام</v>
      </c>
    </row>
    <row r="12" spans="1:44">
      <c r="A12" s="5">
        <v>98</v>
      </c>
      <c r="B12" s="29" t="s">
        <v>181</v>
      </c>
      <c r="C12" s="29" t="s">
        <v>23</v>
      </c>
      <c r="D12" s="11" t="s">
        <v>152</v>
      </c>
      <c r="E12" s="11">
        <v>103</v>
      </c>
      <c r="F12" s="11">
        <v>89</v>
      </c>
      <c r="G12" s="12"/>
      <c r="H12" s="11">
        <v>105</v>
      </c>
      <c r="I12" s="11">
        <v>106</v>
      </c>
      <c r="J12" s="11">
        <v>105</v>
      </c>
      <c r="K12" s="11">
        <v>105</v>
      </c>
      <c r="L12" s="11">
        <v>79</v>
      </c>
      <c r="M12" s="11">
        <v>0</v>
      </c>
      <c r="N12" s="12"/>
      <c r="O12" s="11">
        <v>108</v>
      </c>
      <c r="P12" s="11">
        <v>91</v>
      </c>
      <c r="Q12" s="11" t="s">
        <v>166</v>
      </c>
      <c r="R12" s="30" t="s">
        <v>157</v>
      </c>
      <c r="S12" s="30" t="s">
        <v>157</v>
      </c>
      <c r="T12" s="30" t="s">
        <v>157</v>
      </c>
      <c r="U12" s="12"/>
      <c r="V12" s="11">
        <v>0</v>
      </c>
      <c r="W12" s="11">
        <v>24</v>
      </c>
      <c r="X12" s="11">
        <v>20</v>
      </c>
      <c r="Y12" s="11">
        <v>16</v>
      </c>
      <c r="Z12" s="11">
        <v>24</v>
      </c>
      <c r="AA12" s="11">
        <v>23</v>
      </c>
      <c r="AB12" s="12"/>
      <c r="AC12" s="11"/>
      <c r="AD12" s="11"/>
      <c r="AE12" s="11"/>
      <c r="AF12" s="11"/>
      <c r="AG12" s="11"/>
      <c r="AH12" s="11"/>
      <c r="AI12" s="15">
        <f>COUNTIF(الجدول2336[[#This Row],[2019/05/21]:[2019/06/20]],"س")</f>
        <v>1</v>
      </c>
      <c r="AJ12" s="11">
        <f>COUNTIF(الجدول2336[[#This Row],[2019/05/21]:[2019/06/20]],"ب")</f>
        <v>0</v>
      </c>
      <c r="AK12" s="11">
        <f>COUNTIF(الجدول2336[[#This Row],[2019/05/21]:[2019/06/20]],"غياب")</f>
        <v>0</v>
      </c>
      <c r="AL12" s="11">
        <f>COUNTIF(الجدول2336[[#This Row],[2019/05/21]:[2019/06/20]],"غ")</f>
        <v>1</v>
      </c>
      <c r="AM12" s="11">
        <f>SUM(الجدول2336[[#This Row],[2019/05/21]:[2019/06/20]])</f>
        <v>998</v>
      </c>
      <c r="AN12" s="31">
        <f>الجدول2336[[#This Row],[أيام العمل الفعي ]]-الجدول2336[[#This Row],[الغياب*2]]</f>
        <v>16</v>
      </c>
      <c r="AO12" s="14"/>
      <c r="AP12" s="14">
        <f>COUNTIF(الجدول2336[[#This Row],[2019/05/21]:[2019/06/20]],"&lt;480")</f>
        <v>16</v>
      </c>
      <c r="AQ12" s="14">
        <f>الجدول2336[[#This Row],[الغياب ]]*2</f>
        <v>0</v>
      </c>
      <c r="AR12" s="14" t="str">
        <f>VLOOKUP(الجدول2336[[#This Row],[الرقم الوظيفي ]],[2]المستمرين!$D:$F,3,0)</f>
        <v>رؤساء الاقسام</v>
      </c>
    </row>
    <row r="13" spans="1:44">
      <c r="A13" s="5">
        <v>112</v>
      </c>
      <c r="B13" s="29" t="s">
        <v>182</v>
      </c>
      <c r="C13" s="29" t="s">
        <v>24</v>
      </c>
      <c r="D13" s="11"/>
      <c r="E13" s="11"/>
      <c r="F13" s="11"/>
      <c r="G13" s="12"/>
      <c r="H13" s="11"/>
      <c r="I13" s="11"/>
      <c r="J13" s="11"/>
      <c r="K13" s="11"/>
      <c r="L13" s="11"/>
      <c r="M13" s="11"/>
      <c r="N13" s="12"/>
      <c r="O13" s="11"/>
      <c r="P13" s="11"/>
      <c r="Q13" s="11" t="s">
        <v>166</v>
      </c>
      <c r="R13" s="30" t="s">
        <v>157</v>
      </c>
      <c r="S13" s="30" t="s">
        <v>157</v>
      </c>
      <c r="T13" s="30" t="s">
        <v>157</v>
      </c>
      <c r="U13" s="12"/>
      <c r="V13" s="11"/>
      <c r="W13" s="11"/>
      <c r="X13" s="11"/>
      <c r="Y13" s="11"/>
      <c r="Z13" s="11"/>
      <c r="AA13" s="11"/>
      <c r="AB13" s="12"/>
      <c r="AC13" s="11"/>
      <c r="AD13" s="11"/>
      <c r="AE13" s="11"/>
      <c r="AF13" s="11"/>
      <c r="AG13" s="11"/>
      <c r="AH13" s="11"/>
      <c r="AI13" s="15">
        <f>COUNTIF(الجدول2336[[#This Row],[2019/05/21]:[2019/06/20]],"س")</f>
        <v>1</v>
      </c>
      <c r="AJ13" s="11">
        <f>COUNTIF(الجدول2336[[#This Row],[2019/05/21]:[2019/06/20]],"ب")</f>
        <v>0</v>
      </c>
      <c r="AK13" s="11">
        <f>COUNTIF(الجدول2336[[#This Row],[2019/05/21]:[2019/06/20]],"غياب")</f>
        <v>0</v>
      </c>
      <c r="AL13" s="11">
        <f>COUNTIF(الجدول2336[[#This Row],[2019/05/21]:[2019/06/20]],"غ")</f>
        <v>0</v>
      </c>
      <c r="AM13" s="11">
        <f>SUM(الجدول2336[[#This Row],[2019/05/21]:[2019/06/20]])</f>
        <v>0</v>
      </c>
      <c r="AN13" s="31">
        <f>الجدول2336[[#This Row],[أيام العمل الفعي ]]-الجدول2336[[#This Row],[الغياب*2]]</f>
        <v>0</v>
      </c>
      <c r="AO13" s="14"/>
      <c r="AP13" s="14">
        <f>COUNTIF(الجدول2336[[#This Row],[2019/05/21]:[2019/06/20]],"&lt;480")</f>
        <v>0</v>
      </c>
      <c r="AQ13" s="14">
        <f>الجدول2336[[#This Row],[الغياب ]]*2</f>
        <v>0</v>
      </c>
      <c r="AR13" s="14" t="str">
        <f>VLOOKUP(الجدول2336[[#This Row],[الرقم الوظيفي ]],[2]المستمرين!$D:$F,3,0)</f>
        <v>رؤساء الاقسام</v>
      </c>
    </row>
    <row r="14" spans="1:44">
      <c r="A14" s="5">
        <v>118</v>
      </c>
      <c r="B14" s="29" t="s">
        <v>183</v>
      </c>
      <c r="C14" s="29" t="s">
        <v>25</v>
      </c>
      <c r="D14" s="11">
        <v>0</v>
      </c>
      <c r="E14" s="11">
        <v>0</v>
      </c>
      <c r="F14" s="11" t="s">
        <v>168</v>
      </c>
      <c r="G14" s="12"/>
      <c r="H14" s="11">
        <v>63</v>
      </c>
      <c r="I14" s="11" t="s">
        <v>168</v>
      </c>
      <c r="J14" s="11" t="s">
        <v>166</v>
      </c>
      <c r="K14" s="11">
        <v>0</v>
      </c>
      <c r="L14" s="11">
        <v>0</v>
      </c>
      <c r="M14" s="11" t="s">
        <v>152</v>
      </c>
      <c r="N14" s="12"/>
      <c r="O14" s="11" t="s">
        <v>168</v>
      </c>
      <c r="P14" s="11" t="s">
        <v>168</v>
      </c>
      <c r="Q14" s="11" t="s">
        <v>166</v>
      </c>
      <c r="R14" s="30" t="s">
        <v>157</v>
      </c>
      <c r="S14" s="30" t="s">
        <v>157</v>
      </c>
      <c r="T14" s="30" t="s">
        <v>157</v>
      </c>
      <c r="U14" s="12"/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/>
      <c r="AB14" s="12"/>
      <c r="AC14" s="11"/>
      <c r="AD14" s="11"/>
      <c r="AE14" s="11"/>
      <c r="AF14" s="11"/>
      <c r="AG14" s="11"/>
      <c r="AH14" s="11"/>
      <c r="AI14" s="15">
        <f>COUNTIF(الجدول2336[[#This Row],[2019/05/21]:[2019/06/20]],"س")</f>
        <v>2</v>
      </c>
      <c r="AJ14" s="11">
        <f>COUNTIF(الجدول2336[[#This Row],[2019/05/21]:[2019/06/20]],"ب")</f>
        <v>0</v>
      </c>
      <c r="AK14" s="11">
        <f>COUNTIF(الجدول2336[[#This Row],[2019/05/21]:[2019/06/20]],"غياب")</f>
        <v>4</v>
      </c>
      <c r="AL14" s="11">
        <f>COUNTIF(الجدول2336[[#This Row],[2019/05/21]:[2019/06/20]],"غ")</f>
        <v>1</v>
      </c>
      <c r="AM14" s="11">
        <f>SUM(الجدول2336[[#This Row],[2019/05/21]:[2019/06/20]])</f>
        <v>63</v>
      </c>
      <c r="AN14" s="31">
        <f>الجدول2336[[#This Row],[أيام العمل الفعي ]]-الجدول2336[[#This Row],[الغياب*2]]</f>
        <v>2</v>
      </c>
      <c r="AO14" s="14"/>
      <c r="AP14" s="14">
        <f>COUNTIF(الجدول2336[[#This Row],[2019/05/21]:[2019/06/20]],"&lt;480")</f>
        <v>10</v>
      </c>
      <c r="AQ14" s="14">
        <f>الجدول2336[[#This Row],[الغياب ]]*2</f>
        <v>8</v>
      </c>
      <c r="AR14" s="14" t="str">
        <f>VLOOKUP(الجدول2336[[#This Row],[الرقم الوظيفي ]],[2]المستمرين!$D:$F,3,0)</f>
        <v xml:space="preserve">مصنع العصير </v>
      </c>
    </row>
    <row r="15" spans="1:44">
      <c r="A15" s="5">
        <v>140</v>
      </c>
      <c r="B15" s="29" t="s">
        <v>184</v>
      </c>
      <c r="C15" s="29" t="s">
        <v>26</v>
      </c>
      <c r="D15" s="11"/>
      <c r="E15" s="11"/>
      <c r="F15" s="11"/>
      <c r="G15" s="12"/>
      <c r="H15" s="11"/>
      <c r="I15" s="11"/>
      <c r="J15" s="11"/>
      <c r="K15" s="11"/>
      <c r="L15" s="11"/>
      <c r="M15" s="11"/>
      <c r="N15" s="12"/>
      <c r="O15" s="11"/>
      <c r="P15" s="11"/>
      <c r="Q15" s="11" t="s">
        <v>166</v>
      </c>
      <c r="R15" s="30" t="s">
        <v>157</v>
      </c>
      <c r="S15" s="30" t="s">
        <v>157</v>
      </c>
      <c r="T15" s="30" t="s">
        <v>157</v>
      </c>
      <c r="U15" s="12"/>
      <c r="V15" s="11"/>
      <c r="W15" s="11"/>
      <c r="X15" s="11"/>
      <c r="Y15" s="11"/>
      <c r="Z15" s="11"/>
      <c r="AA15" s="11"/>
      <c r="AB15" s="12"/>
      <c r="AC15" s="11"/>
      <c r="AD15" s="11"/>
      <c r="AE15" s="11"/>
      <c r="AF15" s="11"/>
      <c r="AG15" s="11"/>
      <c r="AH15" s="11"/>
      <c r="AI15" s="15">
        <f>COUNTIF(الجدول2336[[#This Row],[2019/05/21]:[2019/06/20]],"س")</f>
        <v>1</v>
      </c>
      <c r="AJ15" s="11">
        <f>COUNTIF(الجدول2336[[#This Row],[2019/05/21]:[2019/06/20]],"ب")</f>
        <v>0</v>
      </c>
      <c r="AK15" s="11">
        <f>COUNTIF(الجدول2336[[#This Row],[2019/05/21]:[2019/06/20]],"غياب")</f>
        <v>0</v>
      </c>
      <c r="AL15" s="11">
        <f>COUNTIF(الجدول2336[[#This Row],[2019/05/21]:[2019/06/20]],"غ")</f>
        <v>0</v>
      </c>
      <c r="AM15" s="11">
        <f>SUM(الجدول2336[[#This Row],[2019/05/21]:[2019/06/20]])</f>
        <v>0</v>
      </c>
      <c r="AN15" s="31">
        <f>الجدول2336[[#This Row],[أيام العمل الفعي ]]-الجدول2336[[#This Row],[الغياب*2]]</f>
        <v>0</v>
      </c>
      <c r="AO15" s="14"/>
      <c r="AP15" s="14">
        <f>COUNTIF(الجدول2336[[#This Row],[2019/05/21]:[2019/06/20]],"&lt;480")</f>
        <v>0</v>
      </c>
      <c r="AQ15" s="14">
        <f>الجدول2336[[#This Row],[الغياب ]]*2</f>
        <v>0</v>
      </c>
      <c r="AR15" s="14" t="str">
        <f>VLOOKUP(الجدول2336[[#This Row],[الرقم الوظيفي ]],[2]المستمرين!$D:$F,3,0)</f>
        <v>رؤساء الاقسام</v>
      </c>
    </row>
    <row r="16" spans="1:44">
      <c r="A16" s="5">
        <v>173</v>
      </c>
      <c r="B16" s="29" t="s">
        <v>185</v>
      </c>
      <c r="C16" s="29" t="s">
        <v>27</v>
      </c>
      <c r="D16" s="11">
        <v>9</v>
      </c>
      <c r="E16" s="11">
        <v>20</v>
      </c>
      <c r="F16" s="11">
        <v>149</v>
      </c>
      <c r="G16" s="12"/>
      <c r="H16" s="11">
        <v>21</v>
      </c>
      <c r="I16" s="11">
        <v>11</v>
      </c>
      <c r="J16" s="11">
        <v>21</v>
      </c>
      <c r="K16" s="11">
        <v>0</v>
      </c>
      <c r="L16" s="11">
        <v>26</v>
      </c>
      <c r="M16" s="11">
        <v>17</v>
      </c>
      <c r="N16" s="12"/>
      <c r="O16" s="11">
        <v>17</v>
      </c>
      <c r="P16" s="11">
        <v>14</v>
      </c>
      <c r="Q16" s="11" t="s">
        <v>166</v>
      </c>
      <c r="R16" s="30" t="s">
        <v>157</v>
      </c>
      <c r="S16" s="30" t="s">
        <v>157</v>
      </c>
      <c r="T16" s="30" t="s">
        <v>157</v>
      </c>
      <c r="U16" s="12"/>
      <c r="V16" s="11">
        <v>15</v>
      </c>
      <c r="W16" s="11">
        <v>19</v>
      </c>
      <c r="X16" s="11">
        <v>0</v>
      </c>
      <c r="Y16" s="11">
        <v>12</v>
      </c>
      <c r="Z16" s="11">
        <v>17</v>
      </c>
      <c r="AA16" s="11"/>
      <c r="AB16" s="12"/>
      <c r="AC16" s="11"/>
      <c r="AD16" s="11"/>
      <c r="AE16" s="11"/>
      <c r="AF16" s="11"/>
      <c r="AG16" s="11"/>
      <c r="AH16" s="11"/>
      <c r="AI16" s="15">
        <f>COUNTIF(الجدول2336[[#This Row],[2019/05/21]:[2019/06/20]],"س")</f>
        <v>1</v>
      </c>
      <c r="AJ16" s="11">
        <f>COUNTIF(الجدول2336[[#This Row],[2019/05/21]:[2019/06/20]],"ب")</f>
        <v>0</v>
      </c>
      <c r="AK16" s="11">
        <f>COUNTIF(الجدول2336[[#This Row],[2019/05/21]:[2019/06/20]],"غياب")</f>
        <v>0</v>
      </c>
      <c r="AL16" s="11">
        <f>COUNTIF(الجدول2336[[#This Row],[2019/05/21]:[2019/06/20]],"غ")</f>
        <v>0</v>
      </c>
      <c r="AM16" s="11">
        <f>SUM(الجدول2336[[#This Row],[2019/05/21]:[2019/06/20]])</f>
        <v>368</v>
      </c>
      <c r="AN16" s="31">
        <f>الجدول2336[[#This Row],[أيام العمل الفعي ]]-الجدول2336[[#This Row],[الغياب*2]]</f>
        <v>16</v>
      </c>
      <c r="AO16" s="14"/>
      <c r="AP16" s="14">
        <f>COUNTIF(الجدول2336[[#This Row],[2019/05/21]:[2019/06/20]],"&lt;480")</f>
        <v>16</v>
      </c>
      <c r="AQ16" s="14">
        <f>الجدول2336[[#This Row],[الغياب ]]*2</f>
        <v>0</v>
      </c>
      <c r="AR16" s="14" t="str">
        <f>VLOOKUP(الجدول2336[[#This Row],[الرقم الوظيفي ]],[2]المستمرين!$D:$F,3,0)</f>
        <v>مصنع الحليب</v>
      </c>
    </row>
    <row r="17" spans="1:44">
      <c r="A17" s="5">
        <v>175</v>
      </c>
      <c r="B17" s="29" t="s">
        <v>186</v>
      </c>
      <c r="C17" s="29" t="s">
        <v>28</v>
      </c>
      <c r="D17" s="11">
        <v>23</v>
      </c>
      <c r="E17" s="11">
        <v>27</v>
      </c>
      <c r="F17" s="11">
        <v>20</v>
      </c>
      <c r="G17" s="12"/>
      <c r="H17" s="11">
        <v>19</v>
      </c>
      <c r="I17" s="11">
        <v>52</v>
      </c>
      <c r="J17" s="11" t="s">
        <v>152</v>
      </c>
      <c r="K17" s="11">
        <v>36</v>
      </c>
      <c r="L17" s="11">
        <v>31</v>
      </c>
      <c r="M17" s="11">
        <v>42</v>
      </c>
      <c r="N17" s="12"/>
      <c r="O17" s="11" t="s">
        <v>166</v>
      </c>
      <c r="P17" s="11" t="s">
        <v>166</v>
      </c>
      <c r="Q17" s="11" t="s">
        <v>166</v>
      </c>
      <c r="R17" s="30" t="s">
        <v>157</v>
      </c>
      <c r="S17" s="30" t="s">
        <v>157</v>
      </c>
      <c r="T17" s="30" t="s">
        <v>157</v>
      </c>
      <c r="U17" s="12"/>
      <c r="V17" s="11">
        <v>0</v>
      </c>
      <c r="W17" s="11">
        <v>141</v>
      </c>
      <c r="X17" s="11">
        <v>40</v>
      </c>
      <c r="Y17" s="11">
        <v>17</v>
      </c>
      <c r="Z17" s="11">
        <v>26</v>
      </c>
      <c r="AA17" s="11">
        <v>13</v>
      </c>
      <c r="AB17" s="12"/>
      <c r="AC17" s="11"/>
      <c r="AD17" s="11"/>
      <c r="AE17" s="11"/>
      <c r="AF17" s="11"/>
      <c r="AG17" s="11"/>
      <c r="AH17" s="11"/>
      <c r="AI17" s="15">
        <f>COUNTIF(الجدول2336[[#This Row],[2019/05/21]:[2019/06/20]],"س")</f>
        <v>3</v>
      </c>
      <c r="AJ17" s="11">
        <f>COUNTIF(الجدول2336[[#This Row],[2019/05/21]:[2019/06/20]],"ب")</f>
        <v>0</v>
      </c>
      <c r="AK17" s="11">
        <f>COUNTIF(الجدول2336[[#This Row],[2019/05/21]:[2019/06/20]],"غياب")</f>
        <v>0</v>
      </c>
      <c r="AL17" s="11">
        <f>COUNTIF(الجدول2336[[#This Row],[2019/05/21]:[2019/06/20]],"غ")</f>
        <v>1</v>
      </c>
      <c r="AM17" s="11">
        <f>SUM(الجدول2336[[#This Row],[2019/05/21]:[2019/06/20]])</f>
        <v>487</v>
      </c>
      <c r="AN17" s="31">
        <f>الجدول2336[[#This Row],[أيام العمل الفعي ]]-الجدول2336[[#This Row],[الغياب*2]]</f>
        <v>14</v>
      </c>
      <c r="AO17" s="14"/>
      <c r="AP17" s="14">
        <f>COUNTIF(الجدول2336[[#This Row],[2019/05/21]:[2019/06/20]],"&lt;480")</f>
        <v>14</v>
      </c>
      <c r="AQ17" s="14">
        <f>الجدول2336[[#This Row],[الغياب ]]*2</f>
        <v>0</v>
      </c>
      <c r="AR17" s="14" t="str">
        <f>VLOOKUP(الجدول2336[[#This Row],[الرقم الوظيفي ]],[2]المستمرين!$D:$F,3,0)</f>
        <v>رؤساء الاقسام</v>
      </c>
    </row>
    <row r="18" spans="1:44">
      <c r="A18" s="9">
        <v>180</v>
      </c>
      <c r="B18" s="29" t="s">
        <v>187</v>
      </c>
      <c r="C18" s="29" t="s">
        <v>27</v>
      </c>
      <c r="D18" s="11"/>
      <c r="E18" s="11"/>
      <c r="F18" s="11"/>
      <c r="G18" s="12"/>
      <c r="H18" s="11"/>
      <c r="I18" s="11"/>
      <c r="J18" s="11"/>
      <c r="K18" s="11"/>
      <c r="L18" s="11"/>
      <c r="M18" s="11"/>
      <c r="N18" s="12"/>
      <c r="O18" s="11"/>
      <c r="P18" s="11"/>
      <c r="Q18" s="11"/>
      <c r="R18" s="30" t="s">
        <v>157</v>
      </c>
      <c r="S18" s="30" t="s">
        <v>157</v>
      </c>
      <c r="T18" s="30" t="s">
        <v>157</v>
      </c>
      <c r="U18" s="12"/>
      <c r="V18" s="11"/>
      <c r="W18" s="11"/>
      <c r="X18" s="11"/>
      <c r="Y18" s="11"/>
      <c r="Z18" s="11"/>
      <c r="AA18" s="11"/>
      <c r="AB18" s="12"/>
      <c r="AC18" s="11"/>
      <c r="AD18" s="11"/>
      <c r="AE18" s="11"/>
      <c r="AF18" s="11"/>
      <c r="AG18" s="11"/>
      <c r="AH18" s="11"/>
      <c r="AI18" s="33">
        <f>COUNTIF(الجدول2336[[#This Row],[2019/05/21]:[2019/06/20]],"س")</f>
        <v>0</v>
      </c>
      <c r="AJ18" s="14">
        <f>COUNTIF(الجدول2336[[#This Row],[2019/05/21]:[2019/06/20]],"ب")</f>
        <v>0</v>
      </c>
      <c r="AK18" s="14">
        <f>COUNTIF(الجدول2336[[#This Row],[2019/05/21]:[2019/06/20]],"غياب")</f>
        <v>0</v>
      </c>
      <c r="AL18" s="14">
        <f>COUNTIF(الجدول2336[[#This Row],[2019/05/21]:[2019/06/20]],"غ")</f>
        <v>0</v>
      </c>
      <c r="AM18" s="14">
        <f>SUM(الجدول2336[[#This Row],[2019/05/21]:[2019/06/20]])</f>
        <v>0</v>
      </c>
      <c r="AN18" s="34">
        <f>الجدول2336[[#This Row],[أيام العمل الفعي ]]-الجدول2336[[#This Row],[الغياب*2]]</f>
        <v>0</v>
      </c>
      <c r="AO18" s="14"/>
      <c r="AP18" s="14">
        <f>COUNTIF(الجدول2336[[#This Row],[2019/05/21]:[2019/06/20]],"&lt;480")</f>
        <v>0</v>
      </c>
      <c r="AQ18" s="14">
        <f>الجدول2336[[#This Row],[الغياب ]]*2</f>
        <v>0</v>
      </c>
      <c r="AR18" s="14" t="e">
        <f>VLOOKUP(الجدول2336[[#This Row],[الرقم الوظيفي ]],[2]المستمرين!$D:$F,3,0)</f>
        <v>#N/A</v>
      </c>
    </row>
    <row r="19" spans="1:44">
      <c r="A19" s="5">
        <v>186</v>
      </c>
      <c r="B19" s="29" t="s">
        <v>188</v>
      </c>
      <c r="C19" s="29" t="s">
        <v>158</v>
      </c>
      <c r="D19" s="11">
        <v>49</v>
      </c>
      <c r="E19" s="11">
        <v>40</v>
      </c>
      <c r="F19" s="11">
        <v>18</v>
      </c>
      <c r="G19" s="12"/>
      <c r="H19" s="11">
        <v>136</v>
      </c>
      <c r="I19" s="11">
        <v>50</v>
      </c>
      <c r="J19" s="11">
        <v>17</v>
      </c>
      <c r="K19" s="11">
        <v>22</v>
      </c>
      <c r="L19" s="11">
        <v>44</v>
      </c>
      <c r="M19" s="11">
        <v>42</v>
      </c>
      <c r="N19" s="12"/>
      <c r="O19" s="11" t="s">
        <v>166</v>
      </c>
      <c r="P19" s="11">
        <v>26</v>
      </c>
      <c r="Q19" s="11" t="s">
        <v>166</v>
      </c>
      <c r="R19" s="30" t="s">
        <v>157</v>
      </c>
      <c r="S19" s="30" t="s">
        <v>157</v>
      </c>
      <c r="T19" s="30" t="s">
        <v>157</v>
      </c>
      <c r="U19" s="12"/>
      <c r="V19" s="11">
        <v>0</v>
      </c>
      <c r="W19" s="11">
        <v>8</v>
      </c>
      <c r="X19" s="11">
        <v>9</v>
      </c>
      <c r="Y19" s="11">
        <v>0</v>
      </c>
      <c r="Z19" s="11">
        <v>0</v>
      </c>
      <c r="AA19" s="11">
        <v>0</v>
      </c>
      <c r="AB19" s="12"/>
      <c r="AC19" s="11"/>
      <c r="AD19" s="11"/>
      <c r="AE19" s="11"/>
      <c r="AF19" s="11"/>
      <c r="AG19" s="11"/>
      <c r="AH19" s="11"/>
      <c r="AI19" s="15">
        <f>COUNTIF(الجدول2336[[#This Row],[2019/05/21]:[2019/06/20]],"س")</f>
        <v>2</v>
      </c>
      <c r="AJ19" s="11">
        <f>COUNTIF(الجدول2336[[#This Row],[2019/05/21]:[2019/06/20]],"ب")</f>
        <v>0</v>
      </c>
      <c r="AK19" s="11">
        <f>COUNTIF(الجدول2336[[#This Row],[2019/05/21]:[2019/06/20]],"غياب")</f>
        <v>0</v>
      </c>
      <c r="AL19" s="11">
        <f>COUNTIF(الجدول2336[[#This Row],[2019/05/21]:[2019/06/20]],"غ")</f>
        <v>0</v>
      </c>
      <c r="AM19" s="11">
        <f>SUM(الجدول2336[[#This Row],[2019/05/21]:[2019/06/20]])</f>
        <v>461</v>
      </c>
      <c r="AN19" s="31">
        <f>الجدول2336[[#This Row],[أيام العمل الفعي ]]-الجدول2336[[#This Row],[الغياب*2]]</f>
        <v>16</v>
      </c>
      <c r="AO19" s="14"/>
      <c r="AP19" s="14">
        <f>COUNTIF(الجدول2336[[#This Row],[2019/05/21]:[2019/06/20]],"&lt;480")</f>
        <v>16</v>
      </c>
      <c r="AQ19" s="14">
        <f>الجدول2336[[#This Row],[الغياب ]]*2</f>
        <v>0</v>
      </c>
      <c r="AR19" s="14" t="str">
        <f>VLOOKUP(الجدول2336[[#This Row],[الرقم الوظيفي ]],[2]المستمرين!$D:$F,3,0)</f>
        <v>رؤساء الاقسام</v>
      </c>
    </row>
    <row r="20" spans="1:44">
      <c r="A20" s="25">
        <v>206</v>
      </c>
      <c r="B20" s="29" t="s">
        <v>189</v>
      </c>
      <c r="C20" s="35" t="s">
        <v>25</v>
      </c>
      <c r="D20" s="11"/>
      <c r="E20" s="11"/>
      <c r="F20" s="11"/>
      <c r="G20" s="12"/>
      <c r="H20" s="11"/>
      <c r="I20" s="11"/>
      <c r="J20" s="11"/>
      <c r="K20" s="11"/>
      <c r="L20" s="11"/>
      <c r="M20" s="11"/>
      <c r="N20" s="12"/>
      <c r="O20" s="11"/>
      <c r="P20" s="11"/>
      <c r="Q20" s="11" t="s">
        <v>166</v>
      </c>
      <c r="R20" s="30" t="s">
        <v>157</v>
      </c>
      <c r="S20" s="30" t="s">
        <v>157</v>
      </c>
      <c r="T20" s="30" t="s">
        <v>157</v>
      </c>
      <c r="U20" s="12"/>
      <c r="V20" s="11"/>
      <c r="W20" s="11"/>
      <c r="X20" s="11"/>
      <c r="Y20" s="11"/>
      <c r="Z20" s="11"/>
      <c r="AA20" s="11"/>
      <c r="AB20" s="12"/>
      <c r="AC20" s="11"/>
      <c r="AD20" s="11"/>
      <c r="AE20" s="11"/>
      <c r="AF20" s="11"/>
      <c r="AG20" s="11"/>
      <c r="AH20" s="11"/>
      <c r="AI20" s="33">
        <f>COUNTIF(الجدول2336[[#This Row],[2019/05/21]:[2019/06/20]],"س")</f>
        <v>1</v>
      </c>
      <c r="AJ20" s="14">
        <f>COUNTIF(الجدول2336[[#This Row],[2019/05/21]:[2019/06/20]],"ب")</f>
        <v>0</v>
      </c>
      <c r="AK20" s="14">
        <f>COUNTIF(الجدول2336[[#This Row],[2019/05/21]:[2019/06/20]],"غياب")</f>
        <v>0</v>
      </c>
      <c r="AL20" s="14">
        <f>COUNTIF(الجدول2336[[#This Row],[2019/05/21]:[2019/06/20]],"غ")</f>
        <v>0</v>
      </c>
      <c r="AM20" s="14">
        <f>SUM(الجدول2336[[#This Row],[2019/05/21]:[2019/06/20]])</f>
        <v>0</v>
      </c>
      <c r="AN20" s="34">
        <f>الجدول2336[[#This Row],[أيام العمل الفعي ]]-الجدول2336[[#This Row],[الغياب*2]]</f>
        <v>0</v>
      </c>
      <c r="AO20" s="14"/>
      <c r="AP20" s="14">
        <f>COUNTIF(الجدول2336[[#This Row],[2019/05/21]:[2019/06/20]],"&lt;480")</f>
        <v>0</v>
      </c>
      <c r="AQ20" s="14">
        <f>الجدول2336[[#This Row],[الغياب ]]*2</f>
        <v>0</v>
      </c>
      <c r="AR20" s="14" t="str">
        <f>VLOOKUP(الجدول2336[[#This Row],[الرقم الوظيفي ]],[2]المستمرين!$D:$F,3,0)</f>
        <v>مكتب مصر</v>
      </c>
    </row>
    <row r="21" spans="1:44">
      <c r="A21" s="5">
        <v>241</v>
      </c>
      <c r="B21" s="29" t="s">
        <v>190</v>
      </c>
      <c r="C21" s="29" t="s">
        <v>15</v>
      </c>
      <c r="D21" s="11">
        <v>0</v>
      </c>
      <c r="E21" s="11">
        <v>0</v>
      </c>
      <c r="F21" s="11">
        <v>0</v>
      </c>
      <c r="G21" s="12"/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2"/>
      <c r="O21" s="11">
        <v>0</v>
      </c>
      <c r="P21" s="11">
        <v>7</v>
      </c>
      <c r="Q21" s="11" t="s">
        <v>166</v>
      </c>
      <c r="R21" s="30" t="s">
        <v>157</v>
      </c>
      <c r="S21" s="30" t="s">
        <v>157</v>
      </c>
      <c r="T21" s="30" t="s">
        <v>157</v>
      </c>
      <c r="U21" s="12"/>
      <c r="V21" s="11" t="s">
        <v>166</v>
      </c>
      <c r="W21" s="11" t="s">
        <v>166</v>
      </c>
      <c r="X21" s="11" t="s">
        <v>166</v>
      </c>
      <c r="Y21" s="11" t="s">
        <v>166</v>
      </c>
      <c r="Z21" s="11" t="s">
        <v>166</v>
      </c>
      <c r="AA21" s="11" t="s">
        <v>166</v>
      </c>
      <c r="AB21" s="12"/>
      <c r="AC21" s="11"/>
      <c r="AD21" s="11"/>
      <c r="AE21" s="11"/>
      <c r="AF21" s="11"/>
      <c r="AG21" s="11"/>
      <c r="AH21" s="11"/>
      <c r="AI21" s="15">
        <f>COUNTIF(الجدول2336[[#This Row],[2019/05/21]:[2019/06/20]],"س")</f>
        <v>7</v>
      </c>
      <c r="AJ21" s="11">
        <f>COUNTIF(الجدول2336[[#This Row],[2019/05/21]:[2019/06/20]],"ب")</f>
        <v>0</v>
      </c>
      <c r="AK21" s="11">
        <f>COUNTIF(الجدول2336[[#This Row],[2019/05/21]:[2019/06/20]],"غياب")</f>
        <v>0</v>
      </c>
      <c r="AL21" s="11">
        <f>COUNTIF(الجدول2336[[#This Row],[2019/05/21]:[2019/06/20]],"غ")</f>
        <v>0</v>
      </c>
      <c r="AM21" s="11">
        <f>SUM(الجدول2336[[#This Row],[2019/05/21]:[2019/06/20]])</f>
        <v>7</v>
      </c>
      <c r="AN21" s="31">
        <f>الجدول2336[[#This Row],[أيام العمل الفعي ]]-الجدول2336[[#This Row],[الغياب*2]]</f>
        <v>11</v>
      </c>
      <c r="AO21" s="14"/>
      <c r="AP21" s="14">
        <f>COUNTIF(الجدول2336[[#This Row],[2019/05/21]:[2019/06/20]],"&lt;480")</f>
        <v>11</v>
      </c>
      <c r="AQ21" s="14">
        <f>الجدول2336[[#This Row],[الغياب ]]*2</f>
        <v>0</v>
      </c>
      <c r="AR21" s="14" t="str">
        <f>VLOOKUP(الجدول2336[[#This Row],[الرقم الوظيفي ]],[2]المستمرين!$D:$F,3,0)</f>
        <v xml:space="preserve">مصنع الحليب </v>
      </c>
    </row>
    <row r="22" spans="1:44">
      <c r="A22" s="5">
        <v>324</v>
      </c>
      <c r="B22" s="29" t="s">
        <v>191</v>
      </c>
      <c r="C22" s="29" t="s">
        <v>15</v>
      </c>
      <c r="D22" s="11" t="s">
        <v>166</v>
      </c>
      <c r="E22" s="11" t="s">
        <v>166</v>
      </c>
      <c r="F22" s="11" t="s">
        <v>166</v>
      </c>
      <c r="G22" s="11" t="s">
        <v>166</v>
      </c>
      <c r="H22" s="11" t="s">
        <v>166</v>
      </c>
      <c r="I22" s="11" t="s">
        <v>166</v>
      </c>
      <c r="J22" s="11" t="s">
        <v>166</v>
      </c>
      <c r="K22" s="11" t="s">
        <v>166</v>
      </c>
      <c r="L22" s="11" t="s">
        <v>166</v>
      </c>
      <c r="M22" s="11" t="s">
        <v>166</v>
      </c>
      <c r="N22" s="11" t="s">
        <v>166</v>
      </c>
      <c r="O22" s="11" t="s">
        <v>166</v>
      </c>
      <c r="P22" s="11" t="s">
        <v>166</v>
      </c>
      <c r="Q22" s="11" t="s">
        <v>166</v>
      </c>
      <c r="R22" s="30" t="s">
        <v>157</v>
      </c>
      <c r="S22" s="30" t="s">
        <v>157</v>
      </c>
      <c r="T22" s="30" t="s">
        <v>157</v>
      </c>
      <c r="U22" s="12"/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2"/>
      <c r="AC22" s="11"/>
      <c r="AD22" s="11"/>
      <c r="AE22" s="11"/>
      <c r="AF22" s="11"/>
      <c r="AG22" s="11"/>
      <c r="AH22" s="11"/>
      <c r="AI22" s="15">
        <f>COUNTIF(الجدول2336[[#This Row],[2019/05/21]:[2019/06/20]],"س")</f>
        <v>14</v>
      </c>
      <c r="AJ22" s="11">
        <f>COUNTIF(الجدول2336[[#This Row],[2019/05/21]:[2019/06/20]],"ب")</f>
        <v>0</v>
      </c>
      <c r="AK22" s="11">
        <f>COUNTIF(الجدول2336[[#This Row],[2019/05/21]:[2019/06/20]],"غياب")</f>
        <v>0</v>
      </c>
      <c r="AL22" s="11">
        <f>COUNTIF(الجدول2336[[#This Row],[2019/05/21]:[2019/06/20]],"غ")</f>
        <v>0</v>
      </c>
      <c r="AM22" s="11">
        <f>SUM(الجدول2336[[#This Row],[2019/05/21]:[2019/06/20]])</f>
        <v>0</v>
      </c>
      <c r="AN22" s="31">
        <f>الجدول2336[[#This Row],[أيام العمل الفعي ]]-الجدول2336[[#This Row],[الغياب*2]]</f>
        <v>6</v>
      </c>
      <c r="AO22" s="14"/>
      <c r="AP22" s="14">
        <f>COUNTIF(الجدول2336[[#This Row],[2019/05/21]:[2019/06/20]],"&lt;480")</f>
        <v>6</v>
      </c>
      <c r="AQ22" s="14">
        <f>الجدول2336[[#This Row],[الغياب ]]*2</f>
        <v>0</v>
      </c>
      <c r="AR22" s="14" t="str">
        <f>VLOOKUP(الجدول2336[[#This Row],[الرقم الوظيفي ]],[2]المستمرين!$D:$F,3,0)</f>
        <v xml:space="preserve">مصنع الحليب </v>
      </c>
    </row>
    <row r="23" spans="1:44">
      <c r="A23" s="26">
        <v>326</v>
      </c>
      <c r="B23" s="29" t="s">
        <v>192</v>
      </c>
      <c r="C23" s="29" t="s">
        <v>25</v>
      </c>
      <c r="D23" s="11">
        <v>0</v>
      </c>
      <c r="E23" s="11" t="s">
        <v>166</v>
      </c>
      <c r="F23" s="11">
        <v>0</v>
      </c>
      <c r="G23" s="12"/>
      <c r="H23" s="11">
        <v>27</v>
      </c>
      <c r="I23" s="11">
        <v>0</v>
      </c>
      <c r="J23" s="11">
        <v>134</v>
      </c>
      <c r="K23" s="11" t="s">
        <v>166</v>
      </c>
      <c r="L23" s="11">
        <v>0</v>
      </c>
      <c r="M23" s="11">
        <v>22</v>
      </c>
      <c r="N23" s="12"/>
      <c r="O23" s="11" t="s">
        <v>168</v>
      </c>
      <c r="P23" s="11" t="s">
        <v>168</v>
      </c>
      <c r="Q23" s="11" t="s">
        <v>166</v>
      </c>
      <c r="R23" s="30" t="s">
        <v>157</v>
      </c>
      <c r="S23" s="30" t="s">
        <v>157</v>
      </c>
      <c r="T23" s="30" t="s">
        <v>157</v>
      </c>
      <c r="U23" s="12"/>
      <c r="V23" s="11">
        <v>0</v>
      </c>
      <c r="W23" s="11">
        <v>32</v>
      </c>
      <c r="X23" s="11">
        <v>0</v>
      </c>
      <c r="Y23" s="11">
        <v>78</v>
      </c>
      <c r="Z23" s="11" t="s">
        <v>13</v>
      </c>
      <c r="AA23" s="11"/>
      <c r="AB23" s="12"/>
      <c r="AC23" s="11"/>
      <c r="AD23" s="11"/>
      <c r="AE23" s="11"/>
      <c r="AF23" s="11"/>
      <c r="AG23" s="11"/>
      <c r="AH23" s="11"/>
      <c r="AI23" s="15">
        <f>COUNTIF(الجدول2336[[#This Row],[2019/05/21]:[2019/06/20]],"س")</f>
        <v>3</v>
      </c>
      <c r="AJ23" s="11">
        <f>COUNTIF(الجدول2336[[#This Row],[2019/05/21]:[2019/06/20]],"ب")</f>
        <v>1</v>
      </c>
      <c r="AK23" s="11">
        <f>COUNTIF(الجدول2336[[#This Row],[2019/05/21]:[2019/06/20]],"غياب")</f>
        <v>2</v>
      </c>
      <c r="AL23" s="11">
        <f>COUNTIF(الجدول2336[[#This Row],[2019/05/21]:[2019/06/20]],"غ")</f>
        <v>0</v>
      </c>
      <c r="AM23" s="11">
        <f>SUM(الجدول2336[[#This Row],[2019/05/21]:[2019/06/20]])</f>
        <v>293</v>
      </c>
      <c r="AN23" s="31">
        <f>الجدول2336[[#This Row],[أيام العمل الفعي ]]-الجدول2336[[#This Row],[الغياب*2]]</f>
        <v>7</v>
      </c>
      <c r="AO23" s="14"/>
      <c r="AP23" s="14">
        <f>COUNTIF(الجدول2336[[#This Row],[2019/05/21]:[2019/06/20]],"&lt;480")</f>
        <v>11</v>
      </c>
      <c r="AQ23" s="14">
        <f>الجدول2336[[#This Row],[الغياب ]]*2</f>
        <v>4</v>
      </c>
      <c r="AR23" s="14" t="str">
        <f>VLOOKUP(الجدول2336[[#This Row],[الرقم الوظيفي ]],[2]المستمرين!$D:$F,3,0)</f>
        <v>مصنع الحليب</v>
      </c>
    </row>
    <row r="24" spans="1:44">
      <c r="A24" s="5">
        <v>336</v>
      </c>
      <c r="B24" s="29" t="s">
        <v>193</v>
      </c>
      <c r="C24" s="29" t="s">
        <v>29</v>
      </c>
      <c r="D24" s="11">
        <v>0</v>
      </c>
      <c r="E24" s="11">
        <v>0</v>
      </c>
      <c r="F24" s="11">
        <v>0</v>
      </c>
      <c r="G24" s="12"/>
      <c r="H24" s="11">
        <v>0</v>
      </c>
      <c r="I24" s="11">
        <v>0</v>
      </c>
      <c r="J24" s="11">
        <v>0</v>
      </c>
      <c r="K24" s="11">
        <v>8</v>
      </c>
      <c r="L24" s="11">
        <v>87</v>
      </c>
      <c r="M24" s="11">
        <v>0</v>
      </c>
      <c r="N24" s="12"/>
      <c r="O24" s="11">
        <v>0</v>
      </c>
      <c r="P24" s="11">
        <v>10</v>
      </c>
      <c r="Q24" s="11" t="s">
        <v>166</v>
      </c>
      <c r="R24" s="30" t="s">
        <v>157</v>
      </c>
      <c r="S24" s="30" t="s">
        <v>157</v>
      </c>
      <c r="T24" s="30" t="s">
        <v>157</v>
      </c>
      <c r="U24" s="12"/>
      <c r="V24" s="11">
        <v>0</v>
      </c>
      <c r="W24" s="11">
        <v>6</v>
      </c>
      <c r="X24" s="11">
        <v>0</v>
      </c>
      <c r="Y24" s="11" t="s">
        <v>166</v>
      </c>
      <c r="Z24" s="11" t="s">
        <v>166</v>
      </c>
      <c r="AA24" s="11" t="s">
        <v>166</v>
      </c>
      <c r="AB24" s="12"/>
      <c r="AC24" s="11"/>
      <c r="AD24" s="11"/>
      <c r="AE24" s="11"/>
      <c r="AF24" s="11"/>
      <c r="AG24" s="11"/>
      <c r="AH24" s="11"/>
      <c r="AI24" s="15">
        <f>COUNTIF(الجدول2336[[#This Row],[2019/05/21]:[2019/06/20]],"س")</f>
        <v>4</v>
      </c>
      <c r="AJ24" s="11">
        <f>COUNTIF(الجدول2336[[#This Row],[2019/05/21]:[2019/06/20]],"ب")</f>
        <v>0</v>
      </c>
      <c r="AK24" s="11">
        <f>COUNTIF(الجدول2336[[#This Row],[2019/05/21]:[2019/06/20]],"غياب")</f>
        <v>0</v>
      </c>
      <c r="AL24" s="11">
        <f>COUNTIF(الجدول2336[[#This Row],[2019/05/21]:[2019/06/20]],"غ")</f>
        <v>0</v>
      </c>
      <c r="AM24" s="11">
        <f>SUM(الجدول2336[[#This Row],[2019/05/21]:[2019/06/20]])</f>
        <v>111</v>
      </c>
      <c r="AN24" s="31">
        <f>الجدول2336[[#This Row],[أيام العمل الفعي ]]-الجدول2336[[#This Row],[الغياب*2]]</f>
        <v>14</v>
      </c>
      <c r="AO24" s="14"/>
      <c r="AP24" s="14">
        <f>COUNTIF(الجدول2336[[#This Row],[2019/05/21]:[2019/06/20]],"&lt;480")</f>
        <v>14</v>
      </c>
      <c r="AQ24" s="14">
        <f>الجدول2336[[#This Row],[الغياب ]]*2</f>
        <v>0</v>
      </c>
      <c r="AR24" s="14" t="str">
        <f>VLOOKUP(الجدول2336[[#This Row],[الرقم الوظيفي ]],[2]المستمرين!$D:$F,3,0)</f>
        <v xml:space="preserve">مصنع العصير </v>
      </c>
    </row>
    <row r="25" spans="1:44">
      <c r="A25" s="5">
        <v>348</v>
      </c>
      <c r="B25" s="29" t="s">
        <v>194</v>
      </c>
      <c r="C25" s="29" t="s">
        <v>29</v>
      </c>
      <c r="D25" s="11">
        <v>0</v>
      </c>
      <c r="E25" s="11">
        <v>0</v>
      </c>
      <c r="F25" s="11">
        <v>0</v>
      </c>
      <c r="G25" s="12"/>
      <c r="H25" s="11">
        <v>0</v>
      </c>
      <c r="I25" s="11">
        <v>0</v>
      </c>
      <c r="J25" s="11">
        <v>6</v>
      </c>
      <c r="K25" s="11">
        <v>0</v>
      </c>
      <c r="L25" s="11">
        <v>0</v>
      </c>
      <c r="M25" s="11">
        <v>0</v>
      </c>
      <c r="N25" s="12"/>
      <c r="O25" s="11">
        <v>0</v>
      </c>
      <c r="P25" s="11">
        <v>0</v>
      </c>
      <c r="Q25" s="11" t="s">
        <v>166</v>
      </c>
      <c r="R25" s="30" t="s">
        <v>157</v>
      </c>
      <c r="S25" s="30" t="s">
        <v>157</v>
      </c>
      <c r="T25" s="30" t="s">
        <v>157</v>
      </c>
      <c r="U25" s="12"/>
      <c r="V25" s="11">
        <v>0</v>
      </c>
      <c r="W25" s="11" t="s">
        <v>166</v>
      </c>
      <c r="X25" s="11" t="s">
        <v>166</v>
      </c>
      <c r="Y25" s="11" t="s">
        <v>166</v>
      </c>
      <c r="Z25" s="11" t="s">
        <v>166</v>
      </c>
      <c r="AA25" s="11" t="s">
        <v>166</v>
      </c>
      <c r="AB25" s="12"/>
      <c r="AC25" s="11"/>
      <c r="AD25" s="11"/>
      <c r="AE25" s="11"/>
      <c r="AF25" s="11"/>
      <c r="AG25" s="11"/>
      <c r="AH25" s="11"/>
      <c r="AI25" s="15">
        <f>COUNTIF(الجدول2336[[#This Row],[2019/05/21]:[2019/06/20]],"س")</f>
        <v>6</v>
      </c>
      <c r="AJ25" s="11">
        <f>COUNTIF(الجدول2336[[#This Row],[2019/05/21]:[2019/06/20]],"ب")</f>
        <v>0</v>
      </c>
      <c r="AK25" s="11">
        <f>COUNTIF(الجدول2336[[#This Row],[2019/05/21]:[2019/06/20]],"غياب")</f>
        <v>0</v>
      </c>
      <c r="AL25" s="11">
        <f>COUNTIF(الجدول2336[[#This Row],[2019/05/21]:[2019/06/20]],"غ")</f>
        <v>0</v>
      </c>
      <c r="AM25" s="11">
        <f>SUM(الجدول2336[[#This Row],[2019/05/21]:[2019/06/20]])</f>
        <v>6</v>
      </c>
      <c r="AN25" s="31">
        <f>الجدول2336[[#This Row],[أيام العمل الفعي ]]-الجدول2336[[#This Row],[الغياب*2]]</f>
        <v>12</v>
      </c>
      <c r="AO25" s="14"/>
      <c r="AP25" s="14">
        <f>COUNTIF(الجدول2336[[#This Row],[2019/05/21]:[2019/06/20]],"&lt;480")</f>
        <v>12</v>
      </c>
      <c r="AQ25" s="14">
        <f>الجدول2336[[#This Row],[الغياب ]]*2</f>
        <v>0</v>
      </c>
      <c r="AR25" s="14" t="str">
        <f>VLOOKUP(الجدول2336[[#This Row],[الرقم الوظيفي ]],[2]المستمرين!$D:$F,3,0)</f>
        <v xml:space="preserve">مصنع الحليب </v>
      </c>
    </row>
    <row r="26" spans="1:44">
      <c r="A26" s="5">
        <v>374</v>
      </c>
      <c r="B26" s="29" t="s">
        <v>195</v>
      </c>
      <c r="C26" s="29" t="s">
        <v>30</v>
      </c>
      <c r="D26" s="11">
        <v>103</v>
      </c>
      <c r="E26" s="11">
        <v>10</v>
      </c>
      <c r="F26" s="11">
        <v>16</v>
      </c>
      <c r="G26" s="12"/>
      <c r="H26" s="11">
        <v>22</v>
      </c>
      <c r="I26" s="11" t="s">
        <v>166</v>
      </c>
      <c r="J26" s="11">
        <v>15</v>
      </c>
      <c r="K26" s="11">
        <v>21</v>
      </c>
      <c r="L26" s="11">
        <v>17</v>
      </c>
      <c r="M26" s="11">
        <v>65</v>
      </c>
      <c r="N26" s="12"/>
      <c r="O26" s="11">
        <v>0</v>
      </c>
      <c r="P26" s="11">
        <v>0</v>
      </c>
      <c r="Q26" s="11" t="s">
        <v>166</v>
      </c>
      <c r="R26" s="30" t="s">
        <v>157</v>
      </c>
      <c r="S26" s="30" t="s">
        <v>157</v>
      </c>
      <c r="T26" s="30" t="s">
        <v>157</v>
      </c>
      <c r="U26" s="12"/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2"/>
      <c r="AC26" s="11"/>
      <c r="AD26" s="11"/>
      <c r="AE26" s="11"/>
      <c r="AF26" s="11"/>
      <c r="AG26" s="11"/>
      <c r="AH26" s="11"/>
      <c r="AI26" s="15">
        <f>COUNTIF(الجدول2336[[#This Row],[2019/05/21]:[2019/06/20]],"س")</f>
        <v>2</v>
      </c>
      <c r="AJ26" s="11">
        <f>COUNTIF(الجدول2336[[#This Row],[2019/05/21]:[2019/06/20]],"ب")</f>
        <v>0</v>
      </c>
      <c r="AK26" s="11">
        <f>COUNTIF(الجدول2336[[#This Row],[2019/05/21]:[2019/06/20]],"غياب")</f>
        <v>0</v>
      </c>
      <c r="AL26" s="11">
        <f>COUNTIF(الجدول2336[[#This Row],[2019/05/21]:[2019/06/20]],"غ")</f>
        <v>0</v>
      </c>
      <c r="AM26" s="11">
        <f>SUM(الجدول2336[[#This Row],[2019/05/21]:[2019/06/20]])</f>
        <v>269</v>
      </c>
      <c r="AN26" s="31">
        <f>الجدول2336[[#This Row],[أيام العمل الفعي ]]-الجدول2336[[#This Row],[الغياب*2]]</f>
        <v>16</v>
      </c>
      <c r="AO26" s="14"/>
      <c r="AP26" s="14">
        <f>COUNTIF(الجدول2336[[#This Row],[2019/05/21]:[2019/06/20]],"&lt;480")</f>
        <v>16</v>
      </c>
      <c r="AQ26" s="14">
        <f>الجدول2336[[#This Row],[الغياب ]]*2</f>
        <v>0</v>
      </c>
      <c r="AR26" s="14" t="str">
        <f>VLOOKUP(الجدول2336[[#This Row],[الرقم الوظيفي ]],[2]المستمرين!$D:$F,3,0)</f>
        <v xml:space="preserve">الادارة العامة </v>
      </c>
    </row>
    <row r="27" spans="1:44">
      <c r="A27" s="5">
        <v>384</v>
      </c>
      <c r="B27" s="29" t="s">
        <v>196</v>
      </c>
      <c r="C27" s="29" t="s">
        <v>31</v>
      </c>
      <c r="D27" s="11">
        <v>0</v>
      </c>
      <c r="E27" s="11">
        <v>0</v>
      </c>
      <c r="F27" s="11" t="s">
        <v>166</v>
      </c>
      <c r="G27" s="12"/>
      <c r="H27" s="11" t="s">
        <v>166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2"/>
      <c r="O27" s="11">
        <v>0</v>
      </c>
      <c r="P27" s="11">
        <v>0</v>
      </c>
      <c r="Q27" s="11" t="s">
        <v>166</v>
      </c>
      <c r="R27" s="30" t="s">
        <v>157</v>
      </c>
      <c r="S27" s="30" t="s">
        <v>157</v>
      </c>
      <c r="T27" s="30" t="s">
        <v>157</v>
      </c>
      <c r="U27" s="12"/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2"/>
      <c r="AC27" s="11"/>
      <c r="AD27" s="11"/>
      <c r="AE27" s="11"/>
      <c r="AF27" s="11"/>
      <c r="AG27" s="11"/>
      <c r="AH27" s="11"/>
      <c r="AI27" s="15">
        <f>COUNTIF(الجدول2336[[#This Row],[2019/05/21]:[2019/06/20]],"س")</f>
        <v>3</v>
      </c>
      <c r="AJ27" s="11">
        <f>COUNTIF(الجدول2336[[#This Row],[2019/05/21]:[2019/06/20]],"ب")</f>
        <v>0</v>
      </c>
      <c r="AK27" s="11">
        <f>COUNTIF(الجدول2336[[#This Row],[2019/05/21]:[2019/06/20]],"غياب")</f>
        <v>0</v>
      </c>
      <c r="AL27" s="11">
        <f>COUNTIF(الجدول2336[[#This Row],[2019/05/21]:[2019/06/20]],"غ")</f>
        <v>0</v>
      </c>
      <c r="AM27" s="11">
        <f>SUM(الجدول2336[[#This Row],[2019/05/21]:[2019/06/20]])</f>
        <v>0</v>
      </c>
      <c r="AN27" s="31">
        <f>الجدول2336[[#This Row],[أيام العمل الفعي ]]-الجدول2336[[#This Row],[الغياب*2]]</f>
        <v>15</v>
      </c>
      <c r="AO27" s="14"/>
      <c r="AP27" s="14">
        <f>COUNTIF(الجدول2336[[#This Row],[2019/05/21]:[2019/06/20]],"&lt;480")</f>
        <v>15</v>
      </c>
      <c r="AQ27" s="14">
        <f>الجدول2336[[#This Row],[الغياب ]]*2</f>
        <v>0</v>
      </c>
      <c r="AR27" s="14" t="str">
        <f>VLOOKUP(الجدول2336[[#This Row],[الرقم الوظيفي ]],[2]المستمرين!$D:$F,3,0)</f>
        <v xml:space="preserve">الادارة العامة </v>
      </c>
    </row>
    <row r="28" spans="1:44">
      <c r="A28" s="5">
        <v>398</v>
      </c>
      <c r="B28" s="29" t="s">
        <v>197</v>
      </c>
      <c r="C28" s="29" t="s">
        <v>32</v>
      </c>
      <c r="D28" s="11">
        <v>21</v>
      </c>
      <c r="E28" s="11">
        <v>23</v>
      </c>
      <c r="F28" s="11">
        <v>7</v>
      </c>
      <c r="G28" s="12"/>
      <c r="H28" s="11">
        <v>10</v>
      </c>
      <c r="I28" s="11">
        <v>29</v>
      </c>
      <c r="J28" s="11" t="s">
        <v>152</v>
      </c>
      <c r="K28" s="11">
        <v>25</v>
      </c>
      <c r="L28" s="11">
        <v>0</v>
      </c>
      <c r="M28" s="11">
        <v>20</v>
      </c>
      <c r="N28" s="12"/>
      <c r="O28" s="11">
        <v>34</v>
      </c>
      <c r="P28" s="11">
        <v>30</v>
      </c>
      <c r="Q28" s="11" t="s">
        <v>166</v>
      </c>
      <c r="R28" s="30" t="s">
        <v>157</v>
      </c>
      <c r="S28" s="30" t="s">
        <v>157</v>
      </c>
      <c r="T28" s="30" t="s">
        <v>157</v>
      </c>
      <c r="U28" s="12"/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2"/>
      <c r="AC28" s="11"/>
      <c r="AD28" s="11"/>
      <c r="AE28" s="11"/>
      <c r="AF28" s="11"/>
      <c r="AG28" s="11"/>
      <c r="AH28" s="11"/>
      <c r="AI28" s="15">
        <f>COUNTIF(الجدول2336[[#This Row],[2019/05/21]:[2019/06/20]],"س")</f>
        <v>1</v>
      </c>
      <c r="AJ28" s="11">
        <f>COUNTIF(الجدول2336[[#This Row],[2019/05/21]:[2019/06/20]],"ب")</f>
        <v>0</v>
      </c>
      <c r="AK28" s="11">
        <f>COUNTIF(الجدول2336[[#This Row],[2019/05/21]:[2019/06/20]],"غياب")</f>
        <v>0</v>
      </c>
      <c r="AL28" s="11">
        <f>COUNTIF(الجدول2336[[#This Row],[2019/05/21]:[2019/06/20]],"غ")</f>
        <v>1</v>
      </c>
      <c r="AM28" s="11">
        <f>SUM(الجدول2336[[#This Row],[2019/05/21]:[2019/06/20]])</f>
        <v>199</v>
      </c>
      <c r="AN28" s="31">
        <f>الجدول2336[[#This Row],[أيام العمل الفعي ]]-الجدول2336[[#This Row],[الغياب*2]]</f>
        <v>16</v>
      </c>
      <c r="AO28" s="14"/>
      <c r="AP28" s="14">
        <f>COUNTIF(الجدول2336[[#This Row],[2019/05/21]:[2019/06/20]],"&lt;480")</f>
        <v>16</v>
      </c>
      <c r="AQ28" s="14">
        <f>الجدول2336[[#This Row],[الغياب ]]*2</f>
        <v>0</v>
      </c>
      <c r="AR28" s="14" t="str">
        <f>VLOOKUP(الجدول2336[[#This Row],[الرقم الوظيفي ]],[2]المستمرين!$D:$F,3,0)</f>
        <v>رؤساء الاقسام</v>
      </c>
    </row>
    <row r="29" spans="1:44">
      <c r="A29" s="5">
        <v>407</v>
      </c>
      <c r="B29" s="29" t="s">
        <v>198</v>
      </c>
      <c r="C29" s="29" t="s">
        <v>33</v>
      </c>
      <c r="D29" s="11">
        <v>0</v>
      </c>
      <c r="E29" s="11">
        <v>7</v>
      </c>
      <c r="F29" s="11">
        <v>14</v>
      </c>
      <c r="G29" s="12"/>
      <c r="H29" s="11">
        <v>11</v>
      </c>
      <c r="I29" s="11">
        <v>60</v>
      </c>
      <c r="J29" s="11">
        <v>0</v>
      </c>
      <c r="K29" s="11">
        <v>0</v>
      </c>
      <c r="L29" s="11">
        <v>0</v>
      </c>
      <c r="M29" s="11">
        <v>10</v>
      </c>
      <c r="N29" s="12"/>
      <c r="O29" s="11">
        <v>0</v>
      </c>
      <c r="P29" s="11">
        <v>10</v>
      </c>
      <c r="Q29" s="11" t="s">
        <v>166</v>
      </c>
      <c r="R29" s="30" t="s">
        <v>157</v>
      </c>
      <c r="S29" s="30" t="s">
        <v>157</v>
      </c>
      <c r="T29" s="30" t="s">
        <v>157</v>
      </c>
      <c r="U29" s="12"/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2"/>
      <c r="AC29" s="11"/>
      <c r="AD29" s="11"/>
      <c r="AE29" s="11"/>
      <c r="AF29" s="11"/>
      <c r="AG29" s="11"/>
      <c r="AH29" s="11"/>
      <c r="AI29" s="15">
        <f>COUNTIF(الجدول2336[[#This Row],[2019/05/21]:[2019/06/20]],"س")</f>
        <v>1</v>
      </c>
      <c r="AJ29" s="11">
        <f>COUNTIF(الجدول2336[[#This Row],[2019/05/21]:[2019/06/20]],"ب")</f>
        <v>0</v>
      </c>
      <c r="AK29" s="11">
        <f>COUNTIF(الجدول2336[[#This Row],[2019/05/21]:[2019/06/20]],"غياب")</f>
        <v>0</v>
      </c>
      <c r="AL29" s="11">
        <f>COUNTIF(الجدول2336[[#This Row],[2019/05/21]:[2019/06/20]],"غ")</f>
        <v>0</v>
      </c>
      <c r="AM29" s="11">
        <f>SUM(الجدول2336[[#This Row],[2019/05/21]:[2019/06/20]])</f>
        <v>112</v>
      </c>
      <c r="AN29" s="31">
        <f>الجدول2336[[#This Row],[أيام العمل الفعي ]]-الجدول2336[[#This Row],[الغياب*2]]</f>
        <v>17</v>
      </c>
      <c r="AO29" s="14"/>
      <c r="AP29" s="14">
        <f>COUNTIF(الجدول2336[[#This Row],[2019/05/21]:[2019/06/20]],"&lt;480")</f>
        <v>17</v>
      </c>
      <c r="AQ29" s="14">
        <f>الجدول2336[[#This Row],[الغياب ]]*2</f>
        <v>0</v>
      </c>
      <c r="AR29" s="14" t="str">
        <f>VLOOKUP(الجدول2336[[#This Row],[الرقم الوظيفي ]],[2]المستمرين!$D:$F,3,0)</f>
        <v>رؤساء الاقسام</v>
      </c>
    </row>
    <row r="30" spans="1:44">
      <c r="A30" s="8">
        <v>413</v>
      </c>
      <c r="B30" s="29" t="s">
        <v>199</v>
      </c>
      <c r="C30" s="29" t="s">
        <v>159</v>
      </c>
      <c r="D30" s="11">
        <v>0</v>
      </c>
      <c r="E30" s="11">
        <v>0</v>
      </c>
      <c r="F30" s="11">
        <v>0</v>
      </c>
      <c r="G30" s="12"/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2"/>
      <c r="O30" s="11">
        <v>0</v>
      </c>
      <c r="P30" s="11">
        <v>0</v>
      </c>
      <c r="Q30" s="11" t="s">
        <v>166</v>
      </c>
      <c r="R30" s="30" t="s">
        <v>157</v>
      </c>
      <c r="S30" s="30" t="s">
        <v>157</v>
      </c>
      <c r="T30" s="30" t="s">
        <v>157</v>
      </c>
      <c r="U30" s="12"/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2"/>
      <c r="AC30" s="11"/>
      <c r="AD30" s="11"/>
      <c r="AE30" s="11"/>
      <c r="AF30" s="11"/>
      <c r="AG30" s="11"/>
      <c r="AH30" s="11"/>
      <c r="AI30" s="33">
        <f>COUNTIF(الجدول2336[[#This Row],[2019/05/21]:[2019/06/20]],"س")</f>
        <v>1</v>
      </c>
      <c r="AJ30" s="14">
        <f>COUNTIF(الجدول2336[[#This Row],[2019/05/21]:[2019/06/20]],"ب")</f>
        <v>0</v>
      </c>
      <c r="AK30" s="14">
        <f>COUNTIF(الجدول2336[[#This Row],[2019/05/21]:[2019/06/20]],"غياب")</f>
        <v>0</v>
      </c>
      <c r="AL30" s="14">
        <f>COUNTIF(الجدول2336[[#This Row],[2019/05/21]:[2019/06/20]],"غ")</f>
        <v>0</v>
      </c>
      <c r="AM30" s="14">
        <f>SUM(الجدول2336[[#This Row],[2019/05/21]:[2019/06/20]])</f>
        <v>0</v>
      </c>
      <c r="AN30" s="34">
        <f>الجدول2336[[#This Row],[أيام العمل الفعي ]]-الجدول2336[[#This Row],[الغياب*2]]</f>
        <v>17</v>
      </c>
      <c r="AO30" s="14"/>
      <c r="AP30" s="14">
        <f>COUNTIF(الجدول2336[[#This Row],[2019/05/21]:[2019/06/20]],"&lt;480")</f>
        <v>17</v>
      </c>
      <c r="AQ30" s="14">
        <f>الجدول2336[[#This Row],[الغياب ]]*2</f>
        <v>0</v>
      </c>
      <c r="AR30" s="14" t="str">
        <f>VLOOKUP(الجدول2336[[#This Row],[الرقم الوظيفي ]],[2]المستمرين!$D:$F,3,0)</f>
        <v>رؤساء الاقسام</v>
      </c>
    </row>
    <row r="31" spans="1:44">
      <c r="A31" s="5">
        <v>503</v>
      </c>
      <c r="B31" s="29" t="s">
        <v>200</v>
      </c>
      <c r="C31" s="29" t="s">
        <v>34</v>
      </c>
      <c r="D31" s="11"/>
      <c r="E31" s="11"/>
      <c r="F31" s="11"/>
      <c r="G31" s="12"/>
      <c r="H31" s="11"/>
      <c r="I31" s="11"/>
      <c r="J31" s="11"/>
      <c r="K31" s="11"/>
      <c r="L31" s="11"/>
      <c r="M31" s="11"/>
      <c r="N31" s="12"/>
      <c r="O31" s="11"/>
      <c r="P31" s="11"/>
      <c r="Q31" s="11" t="s">
        <v>166</v>
      </c>
      <c r="R31" s="30" t="s">
        <v>157</v>
      </c>
      <c r="S31" s="30" t="s">
        <v>157</v>
      </c>
      <c r="T31" s="30" t="s">
        <v>157</v>
      </c>
      <c r="U31" s="12"/>
      <c r="V31" s="11"/>
      <c r="W31" s="11"/>
      <c r="X31" s="11"/>
      <c r="Y31" s="11"/>
      <c r="Z31" s="11"/>
      <c r="AA31" s="11"/>
      <c r="AB31" s="12"/>
      <c r="AC31" s="11"/>
      <c r="AD31" s="11"/>
      <c r="AE31" s="11"/>
      <c r="AF31" s="11"/>
      <c r="AG31" s="11"/>
      <c r="AH31" s="11"/>
      <c r="AI31" s="15">
        <f>COUNTIF(الجدول2336[[#This Row],[2019/05/21]:[2019/06/20]],"س")</f>
        <v>1</v>
      </c>
      <c r="AJ31" s="11">
        <f>COUNTIF(الجدول2336[[#This Row],[2019/05/21]:[2019/06/20]],"ب")</f>
        <v>0</v>
      </c>
      <c r="AK31" s="11">
        <f>COUNTIF(الجدول2336[[#This Row],[2019/05/21]:[2019/06/20]],"غياب")</f>
        <v>0</v>
      </c>
      <c r="AL31" s="11">
        <f>COUNTIF(الجدول2336[[#This Row],[2019/05/21]:[2019/06/20]],"غ")</f>
        <v>0</v>
      </c>
      <c r="AM31" s="11">
        <f>SUM(الجدول2336[[#This Row],[2019/05/21]:[2019/06/20]])</f>
        <v>0</v>
      </c>
      <c r="AN31" s="31">
        <f>الجدول2336[[#This Row],[أيام العمل الفعي ]]-الجدول2336[[#This Row],[الغياب*2]]</f>
        <v>0</v>
      </c>
      <c r="AO31" s="14"/>
      <c r="AP31" s="14">
        <f>COUNTIF(الجدول2336[[#This Row],[2019/05/21]:[2019/06/20]],"&lt;480")</f>
        <v>0</v>
      </c>
      <c r="AQ31" s="14">
        <f>الجدول2336[[#This Row],[الغياب ]]*2</f>
        <v>0</v>
      </c>
      <c r="AR31" s="14" t="str">
        <f>VLOOKUP(الجدول2336[[#This Row],[الرقم الوظيفي ]],[2]المستمرين!$D:$F,3,0)</f>
        <v>رؤساء الاقسام</v>
      </c>
    </row>
    <row r="32" spans="1:44">
      <c r="A32" s="5">
        <v>504</v>
      </c>
      <c r="B32" s="29" t="s">
        <v>201</v>
      </c>
      <c r="C32" s="29" t="s">
        <v>35</v>
      </c>
      <c r="D32" s="11">
        <v>0</v>
      </c>
      <c r="E32" s="11">
        <v>13</v>
      </c>
      <c r="F32" s="11">
        <v>0</v>
      </c>
      <c r="G32" s="12"/>
      <c r="H32" s="11">
        <v>0</v>
      </c>
      <c r="I32" s="11">
        <v>40</v>
      </c>
      <c r="J32" s="11">
        <v>0</v>
      </c>
      <c r="K32" s="11">
        <v>0</v>
      </c>
      <c r="L32" s="11">
        <v>95</v>
      </c>
      <c r="M32" s="11">
        <v>18</v>
      </c>
      <c r="N32" s="12"/>
      <c r="O32" s="11">
        <v>0</v>
      </c>
      <c r="P32" s="11">
        <v>44</v>
      </c>
      <c r="Q32" s="11" t="s">
        <v>166</v>
      </c>
      <c r="R32" s="30" t="s">
        <v>157</v>
      </c>
      <c r="S32" s="30" t="s">
        <v>157</v>
      </c>
      <c r="T32" s="30" t="s">
        <v>157</v>
      </c>
      <c r="U32" s="12"/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2"/>
      <c r="AC32" s="11"/>
      <c r="AD32" s="11"/>
      <c r="AE32" s="11"/>
      <c r="AF32" s="11"/>
      <c r="AG32" s="11"/>
      <c r="AH32" s="11"/>
      <c r="AI32" s="15">
        <f>COUNTIF(الجدول2336[[#This Row],[2019/05/21]:[2019/06/20]],"س")</f>
        <v>1</v>
      </c>
      <c r="AJ32" s="11">
        <f>COUNTIF(الجدول2336[[#This Row],[2019/05/21]:[2019/06/20]],"ب")</f>
        <v>0</v>
      </c>
      <c r="AK32" s="11">
        <f>COUNTIF(الجدول2336[[#This Row],[2019/05/21]:[2019/06/20]],"غياب")</f>
        <v>0</v>
      </c>
      <c r="AL32" s="11">
        <f>COUNTIF(الجدول2336[[#This Row],[2019/05/21]:[2019/06/20]],"غ")</f>
        <v>0</v>
      </c>
      <c r="AM32" s="11">
        <f>SUM(الجدول2336[[#This Row],[2019/05/21]:[2019/06/20]])</f>
        <v>210</v>
      </c>
      <c r="AN32" s="31">
        <f>الجدول2336[[#This Row],[أيام العمل الفعي ]]-الجدول2336[[#This Row],[الغياب*2]]</f>
        <v>17</v>
      </c>
      <c r="AO32" s="14"/>
      <c r="AP32" s="14">
        <f>COUNTIF(الجدول2336[[#This Row],[2019/05/21]:[2019/06/20]],"&lt;480")</f>
        <v>17</v>
      </c>
      <c r="AQ32" s="14">
        <f>الجدول2336[[#This Row],[الغياب ]]*2</f>
        <v>0</v>
      </c>
      <c r="AR32" s="14" t="str">
        <f>VLOOKUP(الجدول2336[[#This Row],[الرقم الوظيفي ]],[2]المستمرين!$D:$F,3,0)</f>
        <v>مصنع الحليب</v>
      </c>
    </row>
    <row r="33" spans="1:44">
      <c r="A33" s="9">
        <v>510</v>
      </c>
      <c r="B33" s="29" t="s">
        <v>202</v>
      </c>
      <c r="C33" s="29" t="s">
        <v>15</v>
      </c>
      <c r="D33" s="11">
        <v>0</v>
      </c>
      <c r="E33" s="11">
        <v>0</v>
      </c>
      <c r="F33" s="11">
        <v>0</v>
      </c>
      <c r="G33" s="12"/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2"/>
      <c r="O33" s="11">
        <v>0</v>
      </c>
      <c r="P33" s="11">
        <v>0</v>
      </c>
      <c r="Q33" s="11" t="s">
        <v>166</v>
      </c>
      <c r="R33" s="30" t="s">
        <v>157</v>
      </c>
      <c r="S33" s="30" t="s">
        <v>157</v>
      </c>
      <c r="T33" s="30" t="s">
        <v>157</v>
      </c>
      <c r="U33" s="12"/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2"/>
      <c r="AC33" s="11"/>
      <c r="AD33" s="11"/>
      <c r="AE33" s="11"/>
      <c r="AF33" s="11"/>
      <c r="AG33" s="11"/>
      <c r="AH33" s="11"/>
      <c r="AI33" s="33">
        <f>COUNTIF(الجدول2336[[#This Row],[2019/05/21]:[2019/06/20]],"س")</f>
        <v>1</v>
      </c>
      <c r="AJ33" s="14">
        <f>COUNTIF(الجدول2336[[#This Row],[2019/05/21]:[2019/06/20]],"ب")</f>
        <v>0</v>
      </c>
      <c r="AK33" s="14">
        <f>COUNTIF(الجدول2336[[#This Row],[2019/05/21]:[2019/06/20]],"غياب")</f>
        <v>0</v>
      </c>
      <c r="AL33" s="14">
        <f>COUNTIF(الجدول2336[[#This Row],[2019/05/21]:[2019/06/20]],"غ")</f>
        <v>0</v>
      </c>
      <c r="AM33" s="14">
        <f>SUM(الجدول2336[[#This Row],[2019/05/21]:[2019/06/20]])</f>
        <v>0</v>
      </c>
      <c r="AN33" s="34">
        <f>الجدول2336[[#This Row],[أيام العمل الفعي ]]-الجدول2336[[#This Row],[الغياب*2]]</f>
        <v>17</v>
      </c>
      <c r="AO33" s="14"/>
      <c r="AP33" s="14">
        <f>COUNTIF(الجدول2336[[#This Row],[2019/05/21]:[2019/06/20]],"&lt;480")</f>
        <v>17</v>
      </c>
      <c r="AQ33" s="14">
        <f>الجدول2336[[#This Row],[الغياب ]]*2</f>
        <v>0</v>
      </c>
      <c r="AR33" s="14" t="str">
        <f>VLOOKUP(الجدول2336[[#This Row],[الرقم الوظيفي ]],[2]المستمرين!$D:$F,3,0)</f>
        <v>مصنع الحليب</v>
      </c>
    </row>
    <row r="34" spans="1:44">
      <c r="A34" s="8">
        <v>518</v>
      </c>
      <c r="B34" s="29" t="s">
        <v>203</v>
      </c>
      <c r="C34" s="29" t="s">
        <v>36</v>
      </c>
      <c r="D34" s="11">
        <v>0</v>
      </c>
      <c r="E34" s="11">
        <v>0</v>
      </c>
      <c r="F34" s="11">
        <v>0</v>
      </c>
      <c r="G34" s="12"/>
      <c r="H34" s="11">
        <v>89</v>
      </c>
      <c r="I34" s="11">
        <v>0</v>
      </c>
      <c r="J34" s="11">
        <v>0</v>
      </c>
      <c r="K34" s="11">
        <v>0</v>
      </c>
      <c r="L34" s="11">
        <v>0</v>
      </c>
      <c r="M34" s="11" t="s">
        <v>166</v>
      </c>
      <c r="N34" s="12"/>
      <c r="O34" s="11">
        <v>0</v>
      </c>
      <c r="P34" s="11">
        <v>0</v>
      </c>
      <c r="Q34" s="11" t="s">
        <v>166</v>
      </c>
      <c r="R34" s="30" t="s">
        <v>157</v>
      </c>
      <c r="S34" s="30" t="s">
        <v>157</v>
      </c>
      <c r="T34" s="30" t="s">
        <v>157</v>
      </c>
      <c r="U34" s="12"/>
      <c r="V34" s="11" t="s">
        <v>13</v>
      </c>
      <c r="W34" s="11" t="s">
        <v>13</v>
      </c>
      <c r="X34" s="11" t="s">
        <v>13</v>
      </c>
      <c r="Y34" s="11">
        <v>0</v>
      </c>
      <c r="Z34" s="11">
        <v>0</v>
      </c>
      <c r="AA34" s="11">
        <v>0</v>
      </c>
      <c r="AB34" s="12"/>
      <c r="AC34" s="11"/>
      <c r="AD34" s="11"/>
      <c r="AE34" s="11"/>
      <c r="AF34" s="11"/>
      <c r="AG34" s="11"/>
      <c r="AH34" s="11"/>
      <c r="AI34" s="33">
        <f>COUNTIF(الجدول2336[[#This Row],[2019/05/21]:[2019/06/20]],"س")</f>
        <v>2</v>
      </c>
      <c r="AJ34" s="14">
        <f>COUNTIF(الجدول2336[[#This Row],[2019/05/21]:[2019/06/20]],"ب")</f>
        <v>3</v>
      </c>
      <c r="AK34" s="14">
        <f>COUNTIF(الجدول2336[[#This Row],[2019/05/21]:[2019/06/20]],"غياب")</f>
        <v>0</v>
      </c>
      <c r="AL34" s="14">
        <f>COUNTIF(الجدول2336[[#This Row],[2019/05/21]:[2019/06/20]],"غ")</f>
        <v>0</v>
      </c>
      <c r="AM34" s="14">
        <f>SUM(الجدول2336[[#This Row],[2019/05/21]:[2019/06/20]])</f>
        <v>89</v>
      </c>
      <c r="AN34" s="34">
        <f>الجدول2336[[#This Row],[أيام العمل الفعي ]]-الجدول2336[[#This Row],[الغياب*2]]</f>
        <v>13</v>
      </c>
      <c r="AO34" s="14"/>
      <c r="AP34" s="14">
        <f>COUNTIF(الجدول2336[[#This Row],[2019/05/21]:[2019/06/20]],"&lt;480")</f>
        <v>13</v>
      </c>
      <c r="AQ34" s="14">
        <f>الجدول2336[[#This Row],[الغياب ]]*2</f>
        <v>0</v>
      </c>
      <c r="AR34" s="14" t="str">
        <f>VLOOKUP(الجدول2336[[#This Row],[الرقم الوظيفي ]],[2]المستمرين!$D:$F,3,0)</f>
        <v>مصنع الحليب</v>
      </c>
    </row>
    <row r="35" spans="1:44">
      <c r="A35" s="5">
        <v>520</v>
      </c>
      <c r="B35" s="29" t="s">
        <v>204</v>
      </c>
      <c r="C35" s="29" t="s">
        <v>36</v>
      </c>
      <c r="D35" s="11">
        <v>0</v>
      </c>
      <c r="E35" s="11">
        <v>0</v>
      </c>
      <c r="F35" s="11">
        <v>0</v>
      </c>
      <c r="G35" s="12"/>
      <c r="H35" s="11">
        <v>0</v>
      </c>
      <c r="I35" s="11">
        <v>0</v>
      </c>
      <c r="J35" s="11" t="s">
        <v>166</v>
      </c>
      <c r="K35" s="11" t="s">
        <v>166</v>
      </c>
      <c r="L35" s="11">
        <v>0</v>
      </c>
      <c r="M35" s="11">
        <v>0</v>
      </c>
      <c r="N35" s="12"/>
      <c r="O35" s="11">
        <v>0</v>
      </c>
      <c r="P35" s="11">
        <v>0</v>
      </c>
      <c r="Q35" s="11" t="s">
        <v>166</v>
      </c>
      <c r="R35" s="30" t="s">
        <v>157</v>
      </c>
      <c r="S35" s="30" t="s">
        <v>157</v>
      </c>
      <c r="T35" s="30" t="s">
        <v>157</v>
      </c>
      <c r="U35" s="12"/>
      <c r="V35" s="11">
        <v>0</v>
      </c>
      <c r="W35" s="11">
        <v>0</v>
      </c>
      <c r="X35" s="11">
        <v>14</v>
      </c>
      <c r="Y35" s="11">
        <v>0</v>
      </c>
      <c r="Z35" s="11">
        <v>0</v>
      </c>
      <c r="AA35" s="11">
        <v>8</v>
      </c>
      <c r="AB35" s="12"/>
      <c r="AC35" s="11"/>
      <c r="AD35" s="11"/>
      <c r="AE35" s="11"/>
      <c r="AF35" s="11"/>
      <c r="AG35" s="11"/>
      <c r="AH35" s="11"/>
      <c r="AI35" s="15">
        <f>COUNTIF(الجدول2336[[#This Row],[2019/05/21]:[2019/06/20]],"س")</f>
        <v>3</v>
      </c>
      <c r="AJ35" s="11">
        <f>COUNTIF(الجدول2336[[#This Row],[2019/05/21]:[2019/06/20]],"ب")</f>
        <v>0</v>
      </c>
      <c r="AK35" s="11">
        <f>COUNTIF(الجدول2336[[#This Row],[2019/05/21]:[2019/06/20]],"غياب")</f>
        <v>0</v>
      </c>
      <c r="AL35" s="11">
        <f>COUNTIF(الجدول2336[[#This Row],[2019/05/21]:[2019/06/20]],"غ")</f>
        <v>0</v>
      </c>
      <c r="AM35" s="11">
        <f>SUM(الجدول2336[[#This Row],[2019/05/21]:[2019/06/20]])</f>
        <v>22</v>
      </c>
      <c r="AN35" s="31">
        <f>الجدول2336[[#This Row],[أيام العمل الفعي ]]-الجدول2336[[#This Row],[الغياب*2]]</f>
        <v>15</v>
      </c>
      <c r="AO35" s="14"/>
      <c r="AP35" s="14">
        <f>COUNTIF(الجدول2336[[#This Row],[2019/05/21]:[2019/06/20]],"&lt;480")</f>
        <v>15</v>
      </c>
      <c r="AQ35" s="14">
        <f>الجدول2336[[#This Row],[الغياب ]]*2</f>
        <v>0</v>
      </c>
      <c r="AR35" s="14" t="str">
        <f>VLOOKUP(الجدول2336[[#This Row],[الرقم الوظيفي ]],[2]المستمرين!$D:$F,3,0)</f>
        <v>مصنع الحليب</v>
      </c>
    </row>
    <row r="36" spans="1:44">
      <c r="A36" s="5">
        <v>536</v>
      </c>
      <c r="B36" s="29" t="s">
        <v>205</v>
      </c>
      <c r="C36" s="29" t="s">
        <v>37</v>
      </c>
      <c r="D36" s="11">
        <v>0</v>
      </c>
      <c r="E36" s="11">
        <v>0</v>
      </c>
      <c r="F36" s="11">
        <v>0</v>
      </c>
      <c r="G36" s="12"/>
      <c r="H36" s="11">
        <v>0</v>
      </c>
      <c r="I36" s="11">
        <v>0</v>
      </c>
      <c r="J36" s="11">
        <v>0</v>
      </c>
      <c r="K36" s="11">
        <v>6</v>
      </c>
      <c r="L36" s="11">
        <v>0</v>
      </c>
      <c r="M36" s="11">
        <v>0</v>
      </c>
      <c r="N36" s="12"/>
      <c r="O36" s="11">
        <v>0</v>
      </c>
      <c r="P36" s="11">
        <v>0</v>
      </c>
      <c r="Q36" s="11" t="s">
        <v>166</v>
      </c>
      <c r="R36" s="30" t="s">
        <v>157</v>
      </c>
      <c r="S36" s="30" t="s">
        <v>157</v>
      </c>
      <c r="T36" s="30" t="s">
        <v>157</v>
      </c>
      <c r="U36" s="12"/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2"/>
      <c r="AC36" s="11"/>
      <c r="AD36" s="11"/>
      <c r="AE36" s="11"/>
      <c r="AF36" s="11"/>
      <c r="AG36" s="11"/>
      <c r="AH36" s="11"/>
      <c r="AI36" s="15">
        <f>COUNTIF(الجدول2336[[#This Row],[2019/05/21]:[2019/06/20]],"س")</f>
        <v>1</v>
      </c>
      <c r="AJ36" s="11">
        <f>COUNTIF(الجدول2336[[#This Row],[2019/05/21]:[2019/06/20]],"ب")</f>
        <v>0</v>
      </c>
      <c r="AK36" s="11">
        <f>COUNTIF(الجدول2336[[#This Row],[2019/05/21]:[2019/06/20]],"غياب")</f>
        <v>0</v>
      </c>
      <c r="AL36" s="11">
        <f>COUNTIF(الجدول2336[[#This Row],[2019/05/21]:[2019/06/20]],"غ")</f>
        <v>0</v>
      </c>
      <c r="AM36" s="11">
        <f>SUM(الجدول2336[[#This Row],[2019/05/21]:[2019/06/20]])</f>
        <v>6</v>
      </c>
      <c r="AN36" s="31">
        <f>الجدول2336[[#This Row],[أيام العمل الفعي ]]-الجدول2336[[#This Row],[الغياب*2]]</f>
        <v>17</v>
      </c>
      <c r="AO36" s="14"/>
      <c r="AP36" s="14">
        <f>COUNTIF(الجدول2336[[#This Row],[2019/05/21]:[2019/06/20]],"&lt;480")</f>
        <v>17</v>
      </c>
      <c r="AQ36" s="14">
        <f>الجدول2336[[#This Row],[الغياب ]]*2</f>
        <v>0</v>
      </c>
      <c r="AR36" s="14" t="str">
        <f>VLOOKUP(الجدول2336[[#This Row],[الرقم الوظيفي ]],[2]المستمرين!$D:$F,3,0)</f>
        <v xml:space="preserve">الادارة العامة </v>
      </c>
    </row>
    <row r="37" spans="1:44">
      <c r="A37" s="5">
        <v>546</v>
      </c>
      <c r="B37" s="29" t="s">
        <v>206</v>
      </c>
      <c r="C37" s="29" t="s">
        <v>30</v>
      </c>
      <c r="D37" s="11">
        <v>0</v>
      </c>
      <c r="E37" s="11">
        <v>0</v>
      </c>
      <c r="F37" s="11">
        <v>0</v>
      </c>
      <c r="G37" s="12"/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2"/>
      <c r="O37" s="11">
        <v>0</v>
      </c>
      <c r="P37" s="11">
        <v>0</v>
      </c>
      <c r="Q37" s="11">
        <v>0</v>
      </c>
      <c r="R37" s="30" t="s">
        <v>157</v>
      </c>
      <c r="S37" s="30" t="s">
        <v>157</v>
      </c>
      <c r="T37" s="30" t="s">
        <v>157</v>
      </c>
      <c r="U37" s="12"/>
      <c r="V37" s="11" t="s">
        <v>166</v>
      </c>
      <c r="W37" s="11" t="s">
        <v>166</v>
      </c>
      <c r="X37" s="11">
        <v>0</v>
      </c>
      <c r="Y37" s="11">
        <v>0</v>
      </c>
      <c r="Z37" s="11">
        <v>0</v>
      </c>
      <c r="AA37" s="11">
        <v>0</v>
      </c>
      <c r="AB37" s="12"/>
      <c r="AC37" s="11"/>
      <c r="AD37" s="11"/>
      <c r="AE37" s="11"/>
      <c r="AF37" s="11"/>
      <c r="AG37" s="11"/>
      <c r="AH37" s="11"/>
      <c r="AI37" s="15">
        <f>COUNTIF(الجدول2336[[#This Row],[2019/05/21]:[2019/06/20]],"س")</f>
        <v>2</v>
      </c>
      <c r="AJ37" s="11">
        <f>COUNTIF(الجدول2336[[#This Row],[2019/05/21]:[2019/06/20]],"ب")</f>
        <v>0</v>
      </c>
      <c r="AK37" s="11">
        <f>COUNTIF(الجدول2336[[#This Row],[2019/05/21]:[2019/06/20]],"غياب")</f>
        <v>0</v>
      </c>
      <c r="AL37" s="11">
        <f>COUNTIF(الجدول2336[[#This Row],[2019/05/21]:[2019/06/20]],"غ")</f>
        <v>0</v>
      </c>
      <c r="AM37" s="11">
        <f>SUM(الجدول2336[[#This Row],[2019/05/21]:[2019/06/20]])</f>
        <v>0</v>
      </c>
      <c r="AN37" s="31">
        <f>الجدول2336[[#This Row],[أيام العمل الفعي ]]-الجدول2336[[#This Row],[الغياب*2]]</f>
        <v>16</v>
      </c>
      <c r="AO37" s="14"/>
      <c r="AP37" s="14">
        <f>COUNTIF(الجدول2336[[#This Row],[2019/05/21]:[2019/06/20]],"&lt;480")</f>
        <v>16</v>
      </c>
      <c r="AQ37" s="14">
        <f>الجدول2336[[#This Row],[الغياب ]]*2</f>
        <v>0</v>
      </c>
      <c r="AR37" s="14" t="str">
        <f>VLOOKUP(الجدول2336[[#This Row],[الرقم الوظيفي ]],[2]المستمرين!$D:$F,3,0)</f>
        <v xml:space="preserve">الادارة العامة </v>
      </c>
    </row>
    <row r="38" spans="1:44">
      <c r="A38" s="5">
        <v>577</v>
      </c>
      <c r="B38" s="29" t="s">
        <v>207</v>
      </c>
      <c r="C38" s="29" t="s">
        <v>38</v>
      </c>
      <c r="D38" s="11">
        <v>0</v>
      </c>
      <c r="E38" s="11">
        <v>0</v>
      </c>
      <c r="F38" s="15">
        <v>0</v>
      </c>
      <c r="G38" s="12" t="s">
        <v>166</v>
      </c>
      <c r="H38" s="11">
        <v>0</v>
      </c>
      <c r="I38" s="11" t="s">
        <v>167</v>
      </c>
      <c r="J38" s="11" t="s">
        <v>166</v>
      </c>
      <c r="K38" s="11" t="s">
        <v>166</v>
      </c>
      <c r="L38" s="11">
        <v>0</v>
      </c>
      <c r="M38" s="11">
        <v>0</v>
      </c>
      <c r="N38" s="12">
        <v>0</v>
      </c>
      <c r="O38" s="11">
        <v>0</v>
      </c>
      <c r="P38" s="11" t="s">
        <v>167</v>
      </c>
      <c r="Q38" s="11">
        <v>0</v>
      </c>
      <c r="R38" s="30">
        <v>0</v>
      </c>
      <c r="S38" s="30">
        <v>0</v>
      </c>
      <c r="T38" s="30">
        <v>0</v>
      </c>
      <c r="U38" s="12">
        <v>0</v>
      </c>
      <c r="V38" s="11">
        <v>0</v>
      </c>
      <c r="W38" s="11" t="s">
        <v>150</v>
      </c>
      <c r="X38" s="11">
        <v>0</v>
      </c>
      <c r="Y38" s="11">
        <v>0</v>
      </c>
      <c r="Z38" s="11">
        <v>0</v>
      </c>
      <c r="AA38" s="11">
        <v>0</v>
      </c>
      <c r="AB38" s="12"/>
      <c r="AC38" s="11"/>
      <c r="AD38" s="11"/>
      <c r="AE38" s="11"/>
      <c r="AF38" s="11"/>
      <c r="AG38" s="11"/>
      <c r="AH38" s="11"/>
      <c r="AI38" s="15">
        <f>COUNTIF(الجدول2336[[#This Row],[2019/05/21]:[2019/06/20]],"س")</f>
        <v>3</v>
      </c>
      <c r="AJ38" s="11">
        <f>COUNTIF(الجدول2336[[#This Row],[2019/05/21]:[2019/06/20]],"ب")</f>
        <v>0</v>
      </c>
      <c r="AK38" s="11">
        <f>COUNTIF(الجدول2336[[#This Row],[2019/05/21]:[2019/06/20]],"غياب")</f>
        <v>0</v>
      </c>
      <c r="AL38" s="11">
        <f>COUNTIF(الجدول2336[[#This Row],[2019/05/21]:[2019/06/20]],"غ")</f>
        <v>0</v>
      </c>
      <c r="AM38" s="11">
        <f>SUM(الجدول2336[[#This Row],[2019/05/21]:[2019/06/20]])</f>
        <v>0</v>
      </c>
      <c r="AN38" s="31">
        <f>الجدول2336[[#This Row],[أيام العمل الفعي ]]-الجدول2336[[#This Row],[الغياب*2]]</f>
        <v>18</v>
      </c>
      <c r="AO38" s="14"/>
      <c r="AP38" s="14">
        <f>COUNTIF(الجدول2336[[#This Row],[2019/05/21]:[2019/06/20]],"&lt;480")</f>
        <v>18</v>
      </c>
      <c r="AQ38" s="14">
        <f>الجدول2336[[#This Row],[الغياب ]]*2</f>
        <v>0</v>
      </c>
      <c r="AR38" s="14" t="str">
        <f>VLOOKUP(الجدول2336[[#This Row],[الرقم الوظيفي ]],[2]المستمرين!$D:$F,3,0)</f>
        <v xml:space="preserve">مصنع الحليب </v>
      </c>
    </row>
    <row r="39" spans="1:44">
      <c r="A39" s="5">
        <v>593</v>
      </c>
      <c r="B39" s="29" t="s">
        <v>208</v>
      </c>
      <c r="C39" s="29" t="s">
        <v>38</v>
      </c>
      <c r="D39" s="11">
        <v>0</v>
      </c>
      <c r="E39" s="11">
        <v>0</v>
      </c>
      <c r="F39" s="11">
        <v>0</v>
      </c>
      <c r="G39" s="12">
        <v>0</v>
      </c>
      <c r="H39" s="11">
        <v>0</v>
      </c>
      <c r="I39" s="11" t="s">
        <v>167</v>
      </c>
      <c r="J39" s="11">
        <v>0</v>
      </c>
      <c r="K39" s="11">
        <v>0</v>
      </c>
      <c r="L39" s="11" t="s">
        <v>166</v>
      </c>
      <c r="M39" s="11">
        <v>0</v>
      </c>
      <c r="N39" s="12">
        <v>0</v>
      </c>
      <c r="O39" s="11">
        <v>0</v>
      </c>
      <c r="P39" s="11" t="s">
        <v>167</v>
      </c>
      <c r="Q39" s="11">
        <v>0</v>
      </c>
      <c r="R39" s="30">
        <v>0</v>
      </c>
      <c r="S39" s="30">
        <v>0</v>
      </c>
      <c r="T39" s="30">
        <v>0</v>
      </c>
      <c r="U39" s="12">
        <v>0</v>
      </c>
      <c r="V39" s="11">
        <v>0</v>
      </c>
      <c r="W39" s="11">
        <v>0</v>
      </c>
      <c r="X39" s="11" t="s">
        <v>167</v>
      </c>
      <c r="Y39" s="11">
        <v>0</v>
      </c>
      <c r="Z39" s="11">
        <v>0</v>
      </c>
      <c r="AA39" s="11">
        <v>0</v>
      </c>
      <c r="AB39" s="12">
        <v>0</v>
      </c>
      <c r="AC39" s="11"/>
      <c r="AD39" s="11"/>
      <c r="AE39" s="11"/>
      <c r="AF39" s="11"/>
      <c r="AG39" s="11"/>
      <c r="AH39" s="11"/>
      <c r="AI39" s="15">
        <f>COUNTIF(الجدول2336[[#This Row],[2019/05/21]:[2019/06/20]],"س")</f>
        <v>1</v>
      </c>
      <c r="AJ39" s="11">
        <f>COUNTIF(الجدول2336[[#This Row],[2019/05/21]:[2019/06/20]],"ب")</f>
        <v>0</v>
      </c>
      <c r="AK39" s="11">
        <f>COUNTIF(الجدول2336[[#This Row],[2019/05/21]:[2019/06/20]],"غياب")</f>
        <v>0</v>
      </c>
      <c r="AL39" s="11">
        <f>COUNTIF(الجدول2336[[#This Row],[2019/05/21]:[2019/06/20]],"غ")</f>
        <v>0</v>
      </c>
      <c r="AM39" s="11">
        <f>SUM(الجدول2336[[#This Row],[2019/05/21]:[2019/06/20]])</f>
        <v>0</v>
      </c>
      <c r="AN39" s="31">
        <f>الجدول2336[[#This Row],[أيام العمل الفعي ]]-الجدول2336[[#This Row],[الغياب*2]]</f>
        <v>21</v>
      </c>
      <c r="AO39" s="14"/>
      <c r="AP39" s="14">
        <f>COUNTIF(الجدول2336[[#This Row],[2019/05/21]:[2019/06/20]],"&lt;480")</f>
        <v>21</v>
      </c>
      <c r="AQ39" s="14">
        <f>الجدول2336[[#This Row],[الغياب ]]*2</f>
        <v>0</v>
      </c>
      <c r="AR39" s="14" t="str">
        <f>VLOOKUP(الجدول2336[[#This Row],[الرقم الوظيفي ]],[2]المستمرين!$D:$F,3,0)</f>
        <v xml:space="preserve">مصنع العصير </v>
      </c>
    </row>
    <row r="40" spans="1:44">
      <c r="A40" s="27">
        <v>633</v>
      </c>
      <c r="B40" s="29" t="s">
        <v>209</v>
      </c>
      <c r="C40" s="29" t="s">
        <v>39</v>
      </c>
      <c r="D40" s="11">
        <v>0</v>
      </c>
      <c r="E40" s="11">
        <v>0</v>
      </c>
      <c r="F40" s="11">
        <v>0</v>
      </c>
      <c r="G40" s="12"/>
      <c r="H40" s="11">
        <v>0</v>
      </c>
      <c r="I40" s="11">
        <v>19</v>
      </c>
      <c r="J40" s="11" t="s">
        <v>152</v>
      </c>
      <c r="K40" s="11">
        <v>0</v>
      </c>
      <c r="L40" s="11">
        <v>0</v>
      </c>
      <c r="M40" s="11" t="s">
        <v>13</v>
      </c>
      <c r="N40" s="12"/>
      <c r="O40" s="11">
        <v>0</v>
      </c>
      <c r="P40" s="11" t="s">
        <v>13</v>
      </c>
      <c r="Q40" s="11" t="s">
        <v>13</v>
      </c>
      <c r="R40" s="30" t="s">
        <v>13</v>
      </c>
      <c r="S40" s="30" t="s">
        <v>13</v>
      </c>
      <c r="T40" s="30" t="s">
        <v>13</v>
      </c>
      <c r="U40" s="12" t="s">
        <v>13</v>
      </c>
      <c r="V40" s="11" t="s">
        <v>13</v>
      </c>
      <c r="W40" s="11" t="s">
        <v>13</v>
      </c>
      <c r="X40" s="11" t="s">
        <v>13</v>
      </c>
      <c r="Y40" s="11" t="s">
        <v>13</v>
      </c>
      <c r="Z40" s="11" t="s">
        <v>13</v>
      </c>
      <c r="AA40" s="11" t="s">
        <v>13</v>
      </c>
      <c r="AB40" s="12" t="s">
        <v>13</v>
      </c>
      <c r="AC40" s="11" t="s">
        <v>13</v>
      </c>
      <c r="AD40" s="11" t="s">
        <v>13</v>
      </c>
      <c r="AE40" s="11" t="s">
        <v>13</v>
      </c>
      <c r="AF40" s="11" t="s">
        <v>13</v>
      </c>
      <c r="AG40" s="11" t="s">
        <v>13</v>
      </c>
      <c r="AH40" s="11" t="s">
        <v>13</v>
      </c>
      <c r="AI40" s="33">
        <f>COUNTIF(الجدول2336[[#This Row],[2019/05/21]:[2019/06/20]],"س")</f>
        <v>0</v>
      </c>
      <c r="AJ40" s="14">
        <f>COUNTIF(الجدول2336[[#This Row],[2019/05/21]:[2019/06/20]],"ب")</f>
        <v>20</v>
      </c>
      <c r="AK40" s="14">
        <f>COUNTIF(الجدول2336[[#This Row],[2019/05/21]:[2019/06/20]],"غياب")</f>
        <v>0</v>
      </c>
      <c r="AL40" s="14">
        <f>COUNTIF(الجدول2336[[#This Row],[2019/05/21]:[2019/06/20]],"غ")</f>
        <v>1</v>
      </c>
      <c r="AM40" s="14">
        <f>SUM(الجدول2336[[#This Row],[2019/05/21]:[2019/06/20]])</f>
        <v>19</v>
      </c>
      <c r="AN40" s="34">
        <f>الجدول2336[[#This Row],[أيام العمل الفعي ]]-الجدول2336[[#This Row],[الغياب*2]]</f>
        <v>8</v>
      </c>
      <c r="AO40" s="14"/>
      <c r="AP40" s="14">
        <f>COUNTIF(الجدول2336[[#This Row],[2019/05/21]:[2019/06/20]],"&lt;480")</f>
        <v>8</v>
      </c>
      <c r="AQ40" s="14">
        <f>الجدول2336[[#This Row],[الغياب ]]*2</f>
        <v>0</v>
      </c>
      <c r="AR40" s="14" t="str">
        <f>VLOOKUP(الجدول2336[[#This Row],[الرقم الوظيفي ]],[2]المستمرين!$D:$F,3,0)</f>
        <v xml:space="preserve">مركز تسويق بنغازي </v>
      </c>
    </row>
    <row r="41" spans="1:44">
      <c r="A41" s="5">
        <v>645</v>
      </c>
      <c r="B41" s="29" t="s">
        <v>210</v>
      </c>
      <c r="C41" s="29" t="s">
        <v>21</v>
      </c>
      <c r="D41" s="11">
        <v>0</v>
      </c>
      <c r="E41" s="11">
        <v>0</v>
      </c>
      <c r="F41" s="11">
        <v>0</v>
      </c>
      <c r="G41" s="12"/>
      <c r="H41" s="11">
        <v>0</v>
      </c>
      <c r="I41" s="11">
        <v>0</v>
      </c>
      <c r="J41" s="11">
        <v>0</v>
      </c>
      <c r="K41" s="11">
        <v>0</v>
      </c>
      <c r="L41" s="11" t="s">
        <v>152</v>
      </c>
      <c r="M41" s="13">
        <v>0</v>
      </c>
      <c r="N41" s="12" t="s">
        <v>152</v>
      </c>
      <c r="O41" s="11" t="s">
        <v>152</v>
      </c>
      <c r="P41" s="11" t="s">
        <v>152</v>
      </c>
      <c r="Q41" s="11" t="s">
        <v>166</v>
      </c>
      <c r="R41" s="30" t="s">
        <v>157</v>
      </c>
      <c r="S41" s="30" t="s">
        <v>157</v>
      </c>
      <c r="T41" s="30" t="s">
        <v>157</v>
      </c>
      <c r="U41" s="12"/>
      <c r="V41" s="11" t="s">
        <v>152</v>
      </c>
      <c r="W41" s="11" t="s">
        <v>152</v>
      </c>
      <c r="X41" s="11" t="s">
        <v>152</v>
      </c>
      <c r="Y41" s="11" t="s">
        <v>152</v>
      </c>
      <c r="Z41" s="11" t="s">
        <v>152</v>
      </c>
      <c r="AA41" s="11" t="s">
        <v>152</v>
      </c>
      <c r="AB41" s="12"/>
      <c r="AC41" s="11"/>
      <c r="AD41" s="11"/>
      <c r="AE41" s="11"/>
      <c r="AF41" s="11"/>
      <c r="AG41" s="11"/>
      <c r="AH41" s="11"/>
      <c r="AI41" s="15">
        <f>COUNTIF(الجدول2336[[#This Row],[2019/05/21]:[2019/06/20]],"س")</f>
        <v>1</v>
      </c>
      <c r="AJ41" s="11">
        <f>COUNTIF(الجدول2336[[#This Row],[2019/05/21]:[2019/06/20]],"ب")</f>
        <v>0</v>
      </c>
      <c r="AK41" s="11">
        <f>COUNTIF(الجدول2336[[#This Row],[2019/05/21]:[2019/06/20]],"غياب")</f>
        <v>0</v>
      </c>
      <c r="AL41" s="11">
        <f>COUNTIF(الجدول2336[[#This Row],[2019/05/21]:[2019/06/20]],"غ")</f>
        <v>10</v>
      </c>
      <c r="AM41" s="11">
        <f>SUM(الجدول2336[[#This Row],[2019/05/21]:[2019/06/20]])</f>
        <v>0</v>
      </c>
      <c r="AN41" s="31">
        <f>الجدول2336[[#This Row],[أيام العمل الفعي ]]-الجدول2336[[#This Row],[الغياب*2]]</f>
        <v>8</v>
      </c>
      <c r="AO41" s="14"/>
      <c r="AP41" s="14">
        <f>COUNTIF(الجدول2336[[#This Row],[2019/05/21]:[2019/06/20]],"&lt;480")</f>
        <v>8</v>
      </c>
      <c r="AQ41" s="14">
        <f>الجدول2336[[#This Row],[الغياب ]]*2</f>
        <v>0</v>
      </c>
      <c r="AR41" s="14" t="str">
        <f>VLOOKUP(الجدول2336[[#This Row],[الرقم الوظيفي ]],[2]المستمرين!$D:$F,3,0)</f>
        <v xml:space="preserve">مصنع العصير </v>
      </c>
    </row>
    <row r="42" spans="1:44">
      <c r="A42" s="5">
        <v>656</v>
      </c>
      <c r="B42" s="29" t="s">
        <v>211</v>
      </c>
      <c r="C42" s="29" t="s">
        <v>40</v>
      </c>
      <c r="D42" s="11" t="s">
        <v>166</v>
      </c>
      <c r="E42" s="11" t="s">
        <v>166</v>
      </c>
      <c r="F42" s="11" t="s">
        <v>166</v>
      </c>
      <c r="G42" s="12"/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2"/>
      <c r="O42" s="11">
        <v>0</v>
      </c>
      <c r="P42" s="11">
        <v>0</v>
      </c>
      <c r="Q42" s="11" t="s">
        <v>166</v>
      </c>
      <c r="R42" s="30" t="s">
        <v>157</v>
      </c>
      <c r="S42" s="30" t="s">
        <v>157</v>
      </c>
      <c r="T42" s="30" t="s">
        <v>157</v>
      </c>
      <c r="U42" s="12"/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2"/>
      <c r="AC42" s="11"/>
      <c r="AD42" s="11"/>
      <c r="AE42" s="11"/>
      <c r="AF42" s="11"/>
      <c r="AG42" s="11"/>
      <c r="AH42" s="11"/>
      <c r="AI42" s="15">
        <f>COUNTIF(الجدول2336[[#This Row],[2019/05/21]:[2019/06/20]],"س")</f>
        <v>4</v>
      </c>
      <c r="AJ42" s="11">
        <f>COUNTIF(الجدول2336[[#This Row],[2019/05/21]:[2019/06/20]],"ب")</f>
        <v>0</v>
      </c>
      <c r="AK42" s="11">
        <f>COUNTIF(الجدول2336[[#This Row],[2019/05/21]:[2019/06/20]],"غياب")</f>
        <v>0</v>
      </c>
      <c r="AL42" s="11">
        <f>COUNTIF(الجدول2336[[#This Row],[2019/05/21]:[2019/06/20]],"غ")</f>
        <v>0</v>
      </c>
      <c r="AM42" s="11">
        <f>SUM(الجدول2336[[#This Row],[2019/05/21]:[2019/06/20]])</f>
        <v>0</v>
      </c>
      <c r="AN42" s="31">
        <f>الجدول2336[[#This Row],[أيام العمل الفعي ]]-الجدول2336[[#This Row],[الغياب*2]]</f>
        <v>14</v>
      </c>
      <c r="AO42" s="14"/>
      <c r="AP42" s="14">
        <f>COUNTIF(الجدول2336[[#This Row],[2019/05/21]:[2019/06/20]],"&lt;480")</f>
        <v>14</v>
      </c>
      <c r="AQ42" s="14">
        <f>الجدول2336[[#This Row],[الغياب ]]*2</f>
        <v>0</v>
      </c>
      <c r="AR42" s="14" t="str">
        <f>VLOOKUP(الجدول2336[[#This Row],[الرقم الوظيفي ]],[2]المستمرين!$D:$F,3,0)</f>
        <v xml:space="preserve">الادارة العامة </v>
      </c>
    </row>
    <row r="43" spans="1:44">
      <c r="A43" s="5">
        <v>667</v>
      </c>
      <c r="B43" s="29" t="s">
        <v>212</v>
      </c>
      <c r="C43" s="29" t="s">
        <v>41</v>
      </c>
      <c r="D43" s="11">
        <v>0</v>
      </c>
      <c r="E43" s="11">
        <v>0</v>
      </c>
      <c r="F43" s="11">
        <v>0</v>
      </c>
      <c r="G43" s="12"/>
      <c r="H43" s="11">
        <v>0</v>
      </c>
      <c r="I43" s="11">
        <v>116</v>
      </c>
      <c r="J43" s="11">
        <v>0</v>
      </c>
      <c r="K43" s="11">
        <v>12</v>
      </c>
      <c r="L43" s="11">
        <v>58</v>
      </c>
      <c r="M43" s="11">
        <v>8</v>
      </c>
      <c r="N43" s="12"/>
      <c r="O43" s="11" t="s">
        <v>169</v>
      </c>
      <c r="P43" s="11">
        <v>0</v>
      </c>
      <c r="Q43" s="11" t="s">
        <v>166</v>
      </c>
      <c r="R43" s="30" t="s">
        <v>157</v>
      </c>
      <c r="S43" s="30" t="s">
        <v>157</v>
      </c>
      <c r="T43" s="30" t="s">
        <v>157</v>
      </c>
      <c r="U43" s="12"/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2"/>
      <c r="AC43" s="11"/>
      <c r="AD43" s="11"/>
      <c r="AE43" s="11"/>
      <c r="AF43" s="11"/>
      <c r="AG43" s="11"/>
      <c r="AH43" s="11"/>
      <c r="AI43" s="15">
        <f>COUNTIF(الجدول2336[[#This Row],[2019/05/21]:[2019/06/20]],"س")</f>
        <v>1</v>
      </c>
      <c r="AJ43" s="11">
        <f>COUNTIF(الجدول2336[[#This Row],[2019/05/21]:[2019/06/20]],"ب")</f>
        <v>0</v>
      </c>
      <c r="AK43" s="11">
        <f>COUNTIF(الجدول2336[[#This Row],[2019/05/21]:[2019/06/20]],"غياب")</f>
        <v>0</v>
      </c>
      <c r="AL43" s="11">
        <f>COUNTIF(الجدول2336[[#This Row],[2019/05/21]:[2019/06/20]],"غ")</f>
        <v>0</v>
      </c>
      <c r="AM43" s="11">
        <f>SUM(الجدول2336[[#This Row],[2019/05/21]:[2019/06/20]])</f>
        <v>194</v>
      </c>
      <c r="AN43" s="31">
        <f>الجدول2336[[#This Row],[أيام العمل الفعي ]]-الجدول2336[[#This Row],[الغياب*2]]</f>
        <v>16</v>
      </c>
      <c r="AO43" s="14"/>
      <c r="AP43" s="14">
        <f>COUNTIF(الجدول2336[[#This Row],[2019/05/21]:[2019/06/20]],"&lt;480")</f>
        <v>16</v>
      </c>
      <c r="AQ43" s="14">
        <f>الجدول2336[[#This Row],[الغياب ]]*2</f>
        <v>0</v>
      </c>
      <c r="AR43" s="14" t="str">
        <f>VLOOKUP(الجدول2336[[#This Row],[الرقم الوظيفي ]],[2]المستمرين!$D:$F,3,0)</f>
        <v>رؤساء الاقسام</v>
      </c>
    </row>
    <row r="44" spans="1:44">
      <c r="A44" s="5">
        <v>681</v>
      </c>
      <c r="B44" s="29" t="s">
        <v>213</v>
      </c>
      <c r="C44" s="29" t="s">
        <v>42</v>
      </c>
      <c r="D44" s="11">
        <v>0</v>
      </c>
      <c r="E44" s="11">
        <v>0</v>
      </c>
      <c r="F44" s="11">
        <v>0</v>
      </c>
      <c r="G44" s="12"/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2"/>
      <c r="O44" s="11">
        <v>0</v>
      </c>
      <c r="P44" s="11">
        <v>0</v>
      </c>
      <c r="Q44" s="11" t="s">
        <v>166</v>
      </c>
      <c r="R44" s="30" t="s">
        <v>157</v>
      </c>
      <c r="S44" s="30" t="s">
        <v>157</v>
      </c>
      <c r="T44" s="30" t="s">
        <v>157</v>
      </c>
      <c r="U44" s="12"/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2"/>
      <c r="AC44" s="11"/>
      <c r="AD44" s="11"/>
      <c r="AE44" s="11"/>
      <c r="AF44" s="11"/>
      <c r="AG44" s="11"/>
      <c r="AH44" s="11"/>
      <c r="AI44" s="15">
        <f>COUNTIF(الجدول2336[[#This Row],[2019/05/21]:[2019/06/20]],"س")</f>
        <v>1</v>
      </c>
      <c r="AJ44" s="11">
        <f>COUNTIF(الجدول2336[[#This Row],[2019/05/21]:[2019/06/20]],"ب")</f>
        <v>0</v>
      </c>
      <c r="AK44" s="11">
        <f>COUNTIF(الجدول2336[[#This Row],[2019/05/21]:[2019/06/20]],"غياب")</f>
        <v>0</v>
      </c>
      <c r="AL44" s="11">
        <f>COUNTIF(الجدول2336[[#This Row],[2019/05/21]:[2019/06/20]],"غ")</f>
        <v>0</v>
      </c>
      <c r="AM44" s="11">
        <f>SUM(الجدول2336[[#This Row],[2019/05/21]:[2019/06/20]])</f>
        <v>0</v>
      </c>
      <c r="AN44" s="31">
        <f>الجدول2336[[#This Row],[أيام العمل الفعي ]]-الجدول2336[[#This Row],[الغياب*2]]</f>
        <v>17</v>
      </c>
      <c r="AO44" s="14"/>
      <c r="AP44" s="14">
        <f>COUNTIF(الجدول2336[[#This Row],[2019/05/21]:[2019/06/20]],"&lt;480")</f>
        <v>17</v>
      </c>
      <c r="AQ44" s="14">
        <f>الجدول2336[[#This Row],[الغياب ]]*2</f>
        <v>0</v>
      </c>
      <c r="AR44" s="14" t="str">
        <f>VLOOKUP(الجدول2336[[#This Row],[الرقم الوظيفي ]],[2]المستمرين!$D:$F,3,0)</f>
        <v>رؤساء الاقسام</v>
      </c>
    </row>
    <row r="45" spans="1:44">
      <c r="A45" s="5">
        <v>724</v>
      </c>
      <c r="B45" s="29" t="s">
        <v>214</v>
      </c>
      <c r="C45" s="29" t="s">
        <v>15</v>
      </c>
      <c r="D45" s="11">
        <v>0</v>
      </c>
      <c r="E45" s="11" t="s">
        <v>152</v>
      </c>
      <c r="F45" s="11" t="s">
        <v>152</v>
      </c>
      <c r="G45" s="12"/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2"/>
      <c r="O45" s="11">
        <v>0</v>
      </c>
      <c r="P45" s="11">
        <v>0</v>
      </c>
      <c r="Q45" s="11" t="s">
        <v>166</v>
      </c>
      <c r="R45" s="30" t="s">
        <v>157</v>
      </c>
      <c r="S45" s="30" t="s">
        <v>157</v>
      </c>
      <c r="T45" s="30" t="s">
        <v>157</v>
      </c>
      <c r="U45" s="12"/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2"/>
      <c r="AC45" s="11"/>
      <c r="AD45" s="11"/>
      <c r="AE45" s="11"/>
      <c r="AF45" s="11"/>
      <c r="AG45" s="11"/>
      <c r="AH45" s="11"/>
      <c r="AI45" s="15">
        <f>COUNTIF(الجدول2336[[#This Row],[2019/05/21]:[2019/06/20]],"س")</f>
        <v>1</v>
      </c>
      <c r="AJ45" s="11">
        <f>COUNTIF(الجدول2336[[#This Row],[2019/05/21]:[2019/06/20]],"ب")</f>
        <v>0</v>
      </c>
      <c r="AK45" s="11">
        <f>COUNTIF(الجدول2336[[#This Row],[2019/05/21]:[2019/06/20]],"غياب")</f>
        <v>0</v>
      </c>
      <c r="AL45" s="11">
        <f>COUNTIF(الجدول2336[[#This Row],[2019/05/21]:[2019/06/20]],"غ")</f>
        <v>2</v>
      </c>
      <c r="AM45" s="11">
        <f>SUM(الجدول2336[[#This Row],[2019/05/21]:[2019/06/20]])</f>
        <v>0</v>
      </c>
      <c r="AN45" s="31">
        <f>الجدول2336[[#This Row],[أيام العمل الفعي ]]-الجدول2336[[#This Row],[الغياب*2]]</f>
        <v>15</v>
      </c>
      <c r="AO45" s="14"/>
      <c r="AP45" s="14">
        <f>COUNTIF(الجدول2336[[#This Row],[2019/05/21]:[2019/06/20]],"&lt;480")</f>
        <v>15</v>
      </c>
      <c r="AQ45" s="14">
        <f>الجدول2336[[#This Row],[الغياب ]]*2</f>
        <v>0</v>
      </c>
      <c r="AR45" s="14" t="str">
        <f>VLOOKUP(الجدول2336[[#This Row],[الرقم الوظيفي ]],[2]المستمرين!$D:$F,3,0)</f>
        <v xml:space="preserve">مصنع العصير </v>
      </c>
    </row>
    <row r="46" spans="1:44">
      <c r="A46" s="5">
        <v>771</v>
      </c>
      <c r="B46" s="29" t="s">
        <v>215</v>
      </c>
      <c r="C46" s="29" t="s">
        <v>38</v>
      </c>
      <c r="D46" s="11" t="s">
        <v>167</v>
      </c>
      <c r="E46" s="11">
        <v>0</v>
      </c>
      <c r="F46" s="11">
        <v>87</v>
      </c>
      <c r="G46" s="12">
        <v>42</v>
      </c>
      <c r="H46" s="11">
        <v>23</v>
      </c>
      <c r="I46" s="11">
        <v>70</v>
      </c>
      <c r="J46" s="11">
        <v>0</v>
      </c>
      <c r="K46" s="11" t="s">
        <v>152</v>
      </c>
      <c r="L46" s="11">
        <v>0</v>
      </c>
      <c r="M46" s="11">
        <v>6</v>
      </c>
      <c r="N46" s="12">
        <v>62</v>
      </c>
      <c r="O46" s="11" t="s">
        <v>166</v>
      </c>
      <c r="P46" s="11">
        <v>80</v>
      </c>
      <c r="Q46" s="11">
        <v>0</v>
      </c>
      <c r="R46" s="30" t="s">
        <v>167</v>
      </c>
      <c r="S46" s="30" t="s">
        <v>157</v>
      </c>
      <c r="T46" s="30" t="s">
        <v>157</v>
      </c>
      <c r="U46" s="12"/>
      <c r="V46" s="11">
        <v>56</v>
      </c>
      <c r="W46" s="11">
        <v>0</v>
      </c>
      <c r="X46" s="11"/>
      <c r="Y46" s="11" t="s">
        <v>167</v>
      </c>
      <c r="Z46" s="11"/>
      <c r="AA46" s="11"/>
      <c r="AB46" s="12"/>
      <c r="AC46" s="11"/>
      <c r="AD46" s="11"/>
      <c r="AE46" s="11"/>
      <c r="AF46" s="11"/>
      <c r="AG46" s="11"/>
      <c r="AH46" s="11"/>
      <c r="AI46" s="15">
        <f>COUNTIF(الجدول2336[[#This Row],[2019/05/21]:[2019/06/20]],"س")</f>
        <v>1</v>
      </c>
      <c r="AJ46" s="11">
        <f>COUNTIF(الجدول2336[[#This Row],[2019/05/21]:[2019/06/20]],"ب")</f>
        <v>0</v>
      </c>
      <c r="AK46" s="11">
        <f>COUNTIF(الجدول2336[[#This Row],[2019/05/21]:[2019/06/20]],"غياب")</f>
        <v>0</v>
      </c>
      <c r="AL46" s="11">
        <f>COUNTIF(الجدول2336[[#This Row],[2019/05/21]:[2019/06/20]],"غ")</f>
        <v>1</v>
      </c>
      <c r="AM46" s="11">
        <f>SUM(الجدول2336[[#This Row],[2019/05/21]:[2019/06/20]])</f>
        <v>426</v>
      </c>
      <c r="AN46" s="31">
        <f>الجدول2336[[#This Row],[أيام العمل الفعي ]]-الجدول2336[[#This Row],[الغياب*2]]</f>
        <v>13</v>
      </c>
      <c r="AO46" s="14"/>
      <c r="AP46" s="14">
        <f>COUNTIF(الجدول2336[[#This Row],[2019/05/21]:[2019/06/20]],"&lt;480")</f>
        <v>13</v>
      </c>
      <c r="AQ46" s="14">
        <f>الجدول2336[[#This Row],[الغياب ]]*2</f>
        <v>0</v>
      </c>
      <c r="AR46" s="14" t="str">
        <f>VLOOKUP(الجدول2336[[#This Row],[الرقم الوظيفي ]],[2]المستمرين!$D:$F,3,0)</f>
        <v xml:space="preserve">مصنع العصير </v>
      </c>
    </row>
    <row r="47" spans="1:44">
      <c r="A47" s="5">
        <v>799</v>
      </c>
      <c r="B47" s="29" t="s">
        <v>216</v>
      </c>
      <c r="C47" s="29" t="s">
        <v>25</v>
      </c>
      <c r="D47" s="11">
        <v>0</v>
      </c>
      <c r="E47" s="11">
        <v>0</v>
      </c>
      <c r="F47" s="11">
        <v>0</v>
      </c>
      <c r="G47" s="12"/>
      <c r="H47" s="11">
        <v>0</v>
      </c>
      <c r="I47" s="11">
        <v>0</v>
      </c>
      <c r="J47" s="15">
        <v>0</v>
      </c>
      <c r="K47" s="11">
        <v>0</v>
      </c>
      <c r="L47" s="11">
        <v>0</v>
      </c>
      <c r="M47" s="11">
        <v>0</v>
      </c>
      <c r="N47" s="12"/>
      <c r="O47" s="11">
        <v>0</v>
      </c>
      <c r="P47" s="11">
        <v>18</v>
      </c>
      <c r="Q47" s="11" t="s">
        <v>166</v>
      </c>
      <c r="R47" s="30" t="s">
        <v>157</v>
      </c>
      <c r="S47" s="30" t="s">
        <v>157</v>
      </c>
      <c r="T47" s="30" t="s">
        <v>157</v>
      </c>
      <c r="U47" s="12"/>
      <c r="V47" s="11" t="s">
        <v>168</v>
      </c>
      <c r="W47" s="11" t="s">
        <v>166</v>
      </c>
      <c r="X47" s="11">
        <v>0</v>
      </c>
      <c r="Y47" s="11">
        <v>0</v>
      </c>
      <c r="Z47" s="11">
        <v>0</v>
      </c>
      <c r="AA47" s="11">
        <v>0</v>
      </c>
      <c r="AB47" s="12"/>
      <c r="AC47" s="11"/>
      <c r="AD47" s="11"/>
      <c r="AE47" s="11"/>
      <c r="AF47" s="11"/>
      <c r="AG47" s="11"/>
      <c r="AH47" s="11"/>
      <c r="AI47" s="15">
        <f>COUNTIF(الجدول2336[[#This Row],[2019/05/21]:[2019/06/20]],"س")</f>
        <v>2</v>
      </c>
      <c r="AJ47" s="11">
        <f>COUNTIF(الجدول2336[[#This Row],[2019/05/21]:[2019/06/20]],"ب")</f>
        <v>0</v>
      </c>
      <c r="AK47" s="11">
        <f>COUNTIF(الجدول2336[[#This Row],[2019/05/21]:[2019/06/20]],"غياب")</f>
        <v>1</v>
      </c>
      <c r="AL47" s="11">
        <f>COUNTIF(الجدول2336[[#This Row],[2019/05/21]:[2019/06/20]],"غ")</f>
        <v>0</v>
      </c>
      <c r="AM47" s="11">
        <f>SUM(الجدول2336[[#This Row],[2019/05/21]:[2019/06/20]])</f>
        <v>18</v>
      </c>
      <c r="AN47" s="31">
        <f>الجدول2336[[#This Row],[أيام العمل الفعي ]]-الجدول2336[[#This Row],[الغياب*2]]</f>
        <v>13</v>
      </c>
      <c r="AO47" s="14"/>
      <c r="AP47" s="14">
        <f>COUNTIF(الجدول2336[[#This Row],[2019/05/21]:[2019/06/20]],"&lt;480")</f>
        <v>15</v>
      </c>
      <c r="AQ47" s="14">
        <f>الجدول2336[[#This Row],[الغياب ]]*2</f>
        <v>2</v>
      </c>
      <c r="AR47" s="14" t="str">
        <f>VLOOKUP(الجدول2336[[#This Row],[الرقم الوظيفي ]],[2]المستمرين!$D:$F,3,0)</f>
        <v xml:space="preserve">مصنع الحليب </v>
      </c>
    </row>
    <row r="48" spans="1:44">
      <c r="A48" s="26">
        <v>805</v>
      </c>
      <c r="B48" s="29" t="s">
        <v>217</v>
      </c>
      <c r="C48" s="29" t="s">
        <v>21</v>
      </c>
      <c r="D48" s="11">
        <v>66</v>
      </c>
      <c r="E48" s="11">
        <v>45</v>
      </c>
      <c r="F48" s="11">
        <v>27</v>
      </c>
      <c r="G48" s="12"/>
      <c r="H48" s="11" t="s">
        <v>152</v>
      </c>
      <c r="I48" s="11">
        <v>22</v>
      </c>
      <c r="J48" s="11">
        <v>0</v>
      </c>
      <c r="K48" s="11">
        <v>0</v>
      </c>
      <c r="L48" s="11">
        <v>0</v>
      </c>
      <c r="M48" s="11">
        <v>0</v>
      </c>
      <c r="N48" s="12"/>
      <c r="O48" s="11">
        <v>0</v>
      </c>
      <c r="P48" s="13">
        <v>0</v>
      </c>
      <c r="Q48" s="11" t="s">
        <v>166</v>
      </c>
      <c r="R48" s="30" t="s">
        <v>157</v>
      </c>
      <c r="S48" s="30" t="s">
        <v>157</v>
      </c>
      <c r="T48" s="30" t="s">
        <v>157</v>
      </c>
      <c r="U48" s="12"/>
      <c r="V48" s="11">
        <v>14</v>
      </c>
      <c r="W48" s="11">
        <v>88</v>
      </c>
      <c r="X48" s="11">
        <v>19</v>
      </c>
      <c r="Y48" s="11">
        <v>10</v>
      </c>
      <c r="Z48" s="11">
        <v>0</v>
      </c>
      <c r="AA48" s="11">
        <v>39</v>
      </c>
      <c r="AB48" s="12"/>
      <c r="AC48" s="11"/>
      <c r="AD48" s="11"/>
      <c r="AE48" s="11"/>
      <c r="AF48" s="11"/>
      <c r="AG48" s="11"/>
      <c r="AH48" s="11"/>
      <c r="AI48" s="15">
        <f>COUNTIF(الجدول2336[[#This Row],[2019/05/21]:[2019/06/20]],"س")</f>
        <v>1</v>
      </c>
      <c r="AJ48" s="11">
        <f>COUNTIF(الجدول2336[[#This Row],[2019/05/21]:[2019/06/20]],"ب")</f>
        <v>0</v>
      </c>
      <c r="AK48" s="11">
        <f>COUNTIF(الجدول2336[[#This Row],[2019/05/21]:[2019/06/20]],"غياب")</f>
        <v>0</v>
      </c>
      <c r="AL48" s="11">
        <f>COUNTIF(الجدول2336[[#This Row],[2019/05/21]:[2019/06/20]],"غ")</f>
        <v>1</v>
      </c>
      <c r="AM48" s="11">
        <f>SUM(الجدول2336[[#This Row],[2019/05/21]:[2019/06/20]])</f>
        <v>330</v>
      </c>
      <c r="AN48" s="31">
        <f>الجدول2336[[#This Row],[أيام العمل الفعي ]]-الجدول2336[[#This Row],[الغياب*2]]</f>
        <v>16</v>
      </c>
      <c r="AO48" s="14"/>
      <c r="AP48" s="14">
        <f>COUNTIF(الجدول2336[[#This Row],[2019/05/21]:[2019/06/20]],"&lt;480")</f>
        <v>16</v>
      </c>
      <c r="AQ48" s="14">
        <f>الجدول2336[[#This Row],[الغياب ]]*2</f>
        <v>0</v>
      </c>
      <c r="AR48" s="14" t="str">
        <f>VLOOKUP(الجدول2336[[#This Row],[الرقم الوظيفي ]],[2]المستمرين!$D:$F,3,0)</f>
        <v xml:space="preserve">مصنع الحليب </v>
      </c>
    </row>
    <row r="49" spans="1:44">
      <c r="A49" s="5">
        <v>810</v>
      </c>
      <c r="B49" s="29" t="s">
        <v>218</v>
      </c>
      <c r="C49" s="29" t="s">
        <v>29</v>
      </c>
      <c r="D49" s="11">
        <v>6</v>
      </c>
      <c r="E49" s="11">
        <v>0</v>
      </c>
      <c r="F49" s="11">
        <v>0</v>
      </c>
      <c r="G49" s="12"/>
      <c r="H49" s="11">
        <v>14</v>
      </c>
      <c r="I49" s="11">
        <v>0</v>
      </c>
      <c r="J49" s="11" t="s">
        <v>166</v>
      </c>
      <c r="K49" s="11" t="s">
        <v>166</v>
      </c>
      <c r="L49" s="11">
        <v>25</v>
      </c>
      <c r="M49" s="11">
        <v>17</v>
      </c>
      <c r="N49" s="12"/>
      <c r="O49" s="11">
        <v>0</v>
      </c>
      <c r="P49" s="11">
        <v>18</v>
      </c>
      <c r="Q49" s="11" t="s">
        <v>166</v>
      </c>
      <c r="R49" s="30" t="s">
        <v>157</v>
      </c>
      <c r="S49" s="30" t="s">
        <v>157</v>
      </c>
      <c r="T49" s="30" t="s">
        <v>157</v>
      </c>
      <c r="U49" s="12"/>
      <c r="V49" s="11">
        <v>18</v>
      </c>
      <c r="W49" s="11">
        <v>13</v>
      </c>
      <c r="X49" s="11">
        <v>0</v>
      </c>
      <c r="Y49" s="11">
        <v>14</v>
      </c>
      <c r="Z49" s="11">
        <v>14</v>
      </c>
      <c r="AA49" s="11">
        <v>26</v>
      </c>
      <c r="AB49" s="12"/>
      <c r="AC49" s="11"/>
      <c r="AD49" s="11"/>
      <c r="AE49" s="11"/>
      <c r="AF49" s="11"/>
      <c r="AG49" s="11"/>
      <c r="AH49" s="11"/>
      <c r="AI49" s="15">
        <f>COUNTIF(الجدول2336[[#This Row],[2019/05/21]:[2019/06/20]],"س")</f>
        <v>3</v>
      </c>
      <c r="AJ49" s="11">
        <f>COUNTIF(الجدول2336[[#This Row],[2019/05/21]:[2019/06/20]],"ب")</f>
        <v>0</v>
      </c>
      <c r="AK49" s="11">
        <f>COUNTIF(الجدول2336[[#This Row],[2019/05/21]:[2019/06/20]],"غياب")</f>
        <v>0</v>
      </c>
      <c r="AL49" s="11">
        <f>COUNTIF(الجدول2336[[#This Row],[2019/05/21]:[2019/06/20]],"غ")</f>
        <v>0</v>
      </c>
      <c r="AM49" s="11">
        <f>SUM(الجدول2336[[#This Row],[2019/05/21]:[2019/06/20]])</f>
        <v>165</v>
      </c>
      <c r="AN49" s="31">
        <f>الجدول2336[[#This Row],[أيام العمل الفعي ]]-الجدول2336[[#This Row],[الغياب*2]]</f>
        <v>15</v>
      </c>
      <c r="AO49" s="14"/>
      <c r="AP49" s="14">
        <f>COUNTIF(الجدول2336[[#This Row],[2019/05/21]:[2019/06/20]],"&lt;480")</f>
        <v>15</v>
      </c>
      <c r="AQ49" s="14">
        <f>الجدول2336[[#This Row],[الغياب ]]*2</f>
        <v>0</v>
      </c>
      <c r="AR49" s="14" t="str">
        <f>VLOOKUP(الجدول2336[[#This Row],[الرقم الوظيفي ]],[2]المستمرين!$D:$F,3,0)</f>
        <v>مصنع الحليب</v>
      </c>
    </row>
    <row r="50" spans="1:44">
      <c r="A50" s="5">
        <v>811</v>
      </c>
      <c r="B50" s="29" t="s">
        <v>219</v>
      </c>
      <c r="C50" s="29" t="s">
        <v>43</v>
      </c>
      <c r="D50" s="11">
        <v>11</v>
      </c>
      <c r="E50" s="11">
        <v>11</v>
      </c>
      <c r="F50" s="11">
        <v>7</v>
      </c>
      <c r="G50" s="12"/>
      <c r="H50" s="11">
        <v>0</v>
      </c>
      <c r="I50" s="11">
        <v>16</v>
      </c>
      <c r="J50" s="11" t="s">
        <v>166</v>
      </c>
      <c r="K50" s="11" t="s">
        <v>166</v>
      </c>
      <c r="L50" s="11">
        <v>0</v>
      </c>
      <c r="M50" s="11">
        <v>16</v>
      </c>
      <c r="N50" s="12"/>
      <c r="O50" s="11">
        <v>9</v>
      </c>
      <c r="P50" s="11">
        <v>12</v>
      </c>
      <c r="Q50" s="11" t="s">
        <v>166</v>
      </c>
      <c r="R50" s="30" t="s">
        <v>157</v>
      </c>
      <c r="S50" s="30" t="s">
        <v>157</v>
      </c>
      <c r="T50" s="30" t="s">
        <v>157</v>
      </c>
      <c r="U50" s="12"/>
      <c r="V50" s="11">
        <v>13</v>
      </c>
      <c r="W50" s="11">
        <v>9</v>
      </c>
      <c r="X50" s="11">
        <v>8</v>
      </c>
      <c r="Y50" s="11">
        <v>11</v>
      </c>
      <c r="Z50" s="11">
        <v>12</v>
      </c>
      <c r="AA50" s="11">
        <v>0</v>
      </c>
      <c r="AB50" s="12"/>
      <c r="AC50" s="11"/>
      <c r="AD50" s="11"/>
      <c r="AE50" s="11"/>
      <c r="AF50" s="11"/>
      <c r="AG50" s="11"/>
      <c r="AH50" s="11"/>
      <c r="AI50" s="15">
        <f>COUNTIF(الجدول2336[[#This Row],[2019/05/21]:[2019/06/20]],"س")</f>
        <v>3</v>
      </c>
      <c r="AJ50" s="11">
        <f>COUNTIF(الجدول2336[[#This Row],[2019/05/21]:[2019/06/20]],"ب")</f>
        <v>0</v>
      </c>
      <c r="AK50" s="11">
        <f>COUNTIF(الجدول2336[[#This Row],[2019/05/21]:[2019/06/20]],"غياب")</f>
        <v>0</v>
      </c>
      <c r="AL50" s="11">
        <f>COUNTIF(الجدول2336[[#This Row],[2019/05/21]:[2019/06/20]],"غ")</f>
        <v>0</v>
      </c>
      <c r="AM50" s="11">
        <f>SUM(الجدول2336[[#This Row],[2019/05/21]:[2019/06/20]])</f>
        <v>135</v>
      </c>
      <c r="AN50" s="31">
        <f>الجدول2336[[#This Row],[أيام العمل الفعي ]]-الجدول2336[[#This Row],[الغياب*2]]</f>
        <v>15</v>
      </c>
      <c r="AO50" s="14"/>
      <c r="AP50" s="14">
        <f>COUNTIF(الجدول2336[[#This Row],[2019/05/21]:[2019/06/20]],"&lt;480")</f>
        <v>15</v>
      </c>
      <c r="AQ50" s="14">
        <f>الجدول2336[[#This Row],[الغياب ]]*2</f>
        <v>0</v>
      </c>
      <c r="AR50" s="14" t="str">
        <f>VLOOKUP(الجدول2336[[#This Row],[الرقم الوظيفي ]],[2]المستمرين!$D:$F,3,0)</f>
        <v>مصنع الحليب</v>
      </c>
    </row>
    <row r="51" spans="1:44">
      <c r="A51" s="26">
        <v>826</v>
      </c>
      <c r="B51" s="29" t="s">
        <v>220</v>
      </c>
      <c r="C51" s="29" t="s">
        <v>21</v>
      </c>
      <c r="D51" s="11" t="s">
        <v>152</v>
      </c>
      <c r="E51" s="11">
        <v>114</v>
      </c>
      <c r="F51" s="11">
        <v>118</v>
      </c>
      <c r="G51" s="12"/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2"/>
      <c r="O51" s="11" t="s">
        <v>152</v>
      </c>
      <c r="P51" s="11" t="s">
        <v>152</v>
      </c>
      <c r="Q51" s="11" t="s">
        <v>166</v>
      </c>
      <c r="R51" s="30" t="s">
        <v>157</v>
      </c>
      <c r="S51" s="30" t="s">
        <v>157</v>
      </c>
      <c r="T51" s="30" t="s">
        <v>157</v>
      </c>
      <c r="U51" s="12"/>
      <c r="V51" s="11" t="s">
        <v>152</v>
      </c>
      <c r="W51" s="11" t="s">
        <v>152</v>
      </c>
      <c r="X51" s="11">
        <v>13</v>
      </c>
      <c r="Y51" s="11">
        <v>0</v>
      </c>
      <c r="Z51" s="11">
        <v>0</v>
      </c>
      <c r="AA51" s="11">
        <v>67</v>
      </c>
      <c r="AB51" s="12"/>
      <c r="AC51" s="11"/>
      <c r="AD51" s="11"/>
      <c r="AE51" s="11"/>
      <c r="AF51" s="11"/>
      <c r="AG51" s="11"/>
      <c r="AH51" s="11"/>
      <c r="AI51" s="15">
        <f>COUNTIF(الجدول2336[[#This Row],[2019/05/21]:[2019/06/20]],"س")</f>
        <v>1</v>
      </c>
      <c r="AJ51" s="11">
        <f>COUNTIF(الجدول2336[[#This Row],[2019/05/21]:[2019/06/20]],"ب")</f>
        <v>0</v>
      </c>
      <c r="AK51" s="11">
        <f>COUNTIF(الجدول2336[[#This Row],[2019/05/21]:[2019/06/20]],"غياب")</f>
        <v>0</v>
      </c>
      <c r="AL51" s="11">
        <f>COUNTIF(الجدول2336[[#This Row],[2019/05/21]:[2019/06/20]],"غ")</f>
        <v>5</v>
      </c>
      <c r="AM51" s="11">
        <f>SUM(الجدول2336[[#This Row],[2019/05/21]:[2019/06/20]])</f>
        <v>312</v>
      </c>
      <c r="AN51" s="31">
        <f>الجدول2336[[#This Row],[أيام العمل الفعي ]]-الجدول2336[[#This Row],[الغياب*2]]</f>
        <v>12</v>
      </c>
      <c r="AO51" s="14"/>
      <c r="AP51" s="14">
        <f>COUNTIF(الجدول2336[[#This Row],[2019/05/21]:[2019/06/20]],"&lt;480")</f>
        <v>12</v>
      </c>
      <c r="AQ51" s="14">
        <f>الجدول2336[[#This Row],[الغياب ]]*2</f>
        <v>0</v>
      </c>
      <c r="AR51" s="14" t="str">
        <f>VLOOKUP(الجدول2336[[#This Row],[الرقم الوظيفي ]],[2]المستمرين!$D:$F,3,0)</f>
        <v xml:space="preserve">مصنع الحليب </v>
      </c>
    </row>
    <row r="52" spans="1:44">
      <c r="A52" s="5">
        <v>857</v>
      </c>
      <c r="B52" s="29" t="s">
        <v>221</v>
      </c>
      <c r="C52" s="29" t="s">
        <v>39</v>
      </c>
      <c r="D52" s="11">
        <v>15</v>
      </c>
      <c r="E52" s="11">
        <v>20</v>
      </c>
      <c r="F52" s="11">
        <v>9</v>
      </c>
      <c r="G52" s="12"/>
      <c r="H52" s="11">
        <v>14</v>
      </c>
      <c r="I52" s="11">
        <v>14</v>
      </c>
      <c r="J52" s="11">
        <v>12</v>
      </c>
      <c r="K52" s="11">
        <v>30</v>
      </c>
      <c r="L52" s="11">
        <v>16</v>
      </c>
      <c r="M52" s="11">
        <v>53</v>
      </c>
      <c r="N52" s="12"/>
      <c r="O52" s="11">
        <v>27</v>
      </c>
      <c r="P52" s="11">
        <v>38</v>
      </c>
      <c r="Q52" s="11">
        <v>19</v>
      </c>
      <c r="R52" s="30" t="s">
        <v>157</v>
      </c>
      <c r="S52" s="30" t="s">
        <v>157</v>
      </c>
      <c r="T52" s="30" t="s">
        <v>157</v>
      </c>
      <c r="U52" s="12"/>
      <c r="V52" s="11" t="s">
        <v>13</v>
      </c>
      <c r="W52" s="11">
        <v>0</v>
      </c>
      <c r="X52" s="11"/>
      <c r="Y52" s="11"/>
      <c r="Z52" s="11"/>
      <c r="AA52" s="11"/>
      <c r="AB52" s="12"/>
      <c r="AC52" s="11"/>
      <c r="AD52" s="11"/>
      <c r="AE52" s="11"/>
      <c r="AF52" s="11"/>
      <c r="AG52" s="11"/>
      <c r="AH52" s="11"/>
      <c r="AI52" s="15">
        <f>COUNTIF(الجدول2336[[#This Row],[2019/05/21]:[2019/06/20]],"س")</f>
        <v>0</v>
      </c>
      <c r="AJ52" s="11">
        <f>COUNTIF(الجدول2336[[#This Row],[2019/05/21]:[2019/06/20]],"ب")</f>
        <v>1</v>
      </c>
      <c r="AK52" s="11">
        <f>COUNTIF(الجدول2336[[#This Row],[2019/05/21]:[2019/06/20]],"غياب")</f>
        <v>0</v>
      </c>
      <c r="AL52" s="11">
        <f>COUNTIF(الجدول2336[[#This Row],[2019/05/21]:[2019/06/20]],"غ")</f>
        <v>0</v>
      </c>
      <c r="AM52" s="11">
        <f>SUM(الجدول2336[[#This Row],[2019/05/21]:[2019/06/20]])</f>
        <v>267</v>
      </c>
      <c r="AN52" s="31">
        <f>الجدول2336[[#This Row],[أيام العمل الفعي ]]-الجدول2336[[#This Row],[الغياب*2]]</f>
        <v>13</v>
      </c>
      <c r="AO52" s="14"/>
      <c r="AP52" s="14">
        <f>COUNTIF(الجدول2336[[#This Row],[2019/05/21]:[2019/06/20]],"&lt;480")</f>
        <v>13</v>
      </c>
      <c r="AQ52" s="14">
        <f>الجدول2336[[#This Row],[الغياب ]]*2</f>
        <v>0</v>
      </c>
      <c r="AR52" s="14" t="str">
        <f>VLOOKUP(الجدول2336[[#This Row],[الرقم الوظيفي ]],[2]المستمرين!$D:$F,3,0)</f>
        <v xml:space="preserve">مركز تسويق بنغازي </v>
      </c>
    </row>
    <row r="53" spans="1:44">
      <c r="A53" s="5">
        <v>862</v>
      </c>
      <c r="B53" s="29" t="s">
        <v>222</v>
      </c>
      <c r="C53" s="29" t="s">
        <v>44</v>
      </c>
      <c r="D53" s="11">
        <v>0</v>
      </c>
      <c r="E53" s="11">
        <v>0</v>
      </c>
      <c r="F53" s="11">
        <v>0</v>
      </c>
      <c r="G53" s="12"/>
      <c r="H53" s="11">
        <v>0</v>
      </c>
      <c r="I53" s="11">
        <v>0</v>
      </c>
      <c r="J53" s="11">
        <v>0</v>
      </c>
      <c r="K53" s="11" t="s">
        <v>166</v>
      </c>
      <c r="L53" s="11">
        <v>0</v>
      </c>
      <c r="M53" s="11">
        <v>0</v>
      </c>
      <c r="N53" s="12"/>
      <c r="O53" s="11">
        <v>0</v>
      </c>
      <c r="P53" s="11">
        <v>0</v>
      </c>
      <c r="Q53" s="11" t="s">
        <v>166</v>
      </c>
      <c r="R53" s="30" t="s">
        <v>157</v>
      </c>
      <c r="S53" s="30" t="s">
        <v>157</v>
      </c>
      <c r="T53" s="30" t="s">
        <v>157</v>
      </c>
      <c r="U53" s="12"/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2"/>
      <c r="AC53" s="11"/>
      <c r="AD53" s="11"/>
      <c r="AE53" s="11"/>
      <c r="AF53" s="11"/>
      <c r="AG53" s="11"/>
      <c r="AH53" s="11"/>
      <c r="AI53" s="15">
        <f>COUNTIF(الجدول2336[[#This Row],[2019/05/21]:[2019/06/20]],"س")</f>
        <v>2</v>
      </c>
      <c r="AJ53" s="11">
        <f>COUNTIF(الجدول2336[[#This Row],[2019/05/21]:[2019/06/20]],"ب")</f>
        <v>0</v>
      </c>
      <c r="AK53" s="11">
        <f>COUNTIF(الجدول2336[[#This Row],[2019/05/21]:[2019/06/20]],"غياب")</f>
        <v>0</v>
      </c>
      <c r="AL53" s="11">
        <f>COUNTIF(الجدول2336[[#This Row],[2019/05/21]:[2019/06/20]],"غ")</f>
        <v>0</v>
      </c>
      <c r="AM53" s="11">
        <f>SUM(الجدول2336[[#This Row],[2019/05/21]:[2019/06/20]])</f>
        <v>0</v>
      </c>
      <c r="AN53" s="31">
        <f>الجدول2336[[#This Row],[أيام العمل الفعي ]]-الجدول2336[[#This Row],[الغياب*2]]</f>
        <v>16</v>
      </c>
      <c r="AO53" s="14"/>
      <c r="AP53" s="14">
        <f>COUNTIF(الجدول2336[[#This Row],[2019/05/21]:[2019/06/20]],"&lt;480")</f>
        <v>16</v>
      </c>
      <c r="AQ53" s="14">
        <f>الجدول2336[[#This Row],[الغياب ]]*2</f>
        <v>0</v>
      </c>
      <c r="AR53" s="14" t="str">
        <f>VLOOKUP(الجدول2336[[#This Row],[الرقم الوظيفي ]],[2]المستمرين!$D:$F,3,0)</f>
        <v xml:space="preserve">الادارة العامة </v>
      </c>
    </row>
    <row r="54" spans="1:44">
      <c r="A54" s="5">
        <v>877</v>
      </c>
      <c r="B54" s="29" t="s">
        <v>223</v>
      </c>
      <c r="C54" s="29" t="s">
        <v>45</v>
      </c>
      <c r="D54" s="11">
        <v>116</v>
      </c>
      <c r="E54" s="11">
        <v>10</v>
      </c>
      <c r="F54" s="11">
        <v>9</v>
      </c>
      <c r="G54" s="12"/>
      <c r="H54" s="11" t="s">
        <v>166</v>
      </c>
      <c r="I54" s="11" t="s">
        <v>166</v>
      </c>
      <c r="J54" s="11">
        <v>7</v>
      </c>
      <c r="K54" s="11">
        <v>0</v>
      </c>
      <c r="L54" s="11" t="s">
        <v>166</v>
      </c>
      <c r="M54" s="11" t="s">
        <v>13</v>
      </c>
      <c r="N54" s="12"/>
      <c r="O54" s="11">
        <v>28</v>
      </c>
      <c r="P54" s="11">
        <v>150</v>
      </c>
      <c r="Q54" s="11" t="s">
        <v>165</v>
      </c>
      <c r="R54" s="30" t="s">
        <v>157</v>
      </c>
      <c r="S54" s="30" t="s">
        <v>157</v>
      </c>
      <c r="T54" s="30" t="s">
        <v>157</v>
      </c>
      <c r="U54" s="12"/>
      <c r="V54" s="11" t="s">
        <v>13</v>
      </c>
      <c r="W54" s="11" t="s">
        <v>152</v>
      </c>
      <c r="X54" s="11">
        <v>0</v>
      </c>
      <c r="Y54" s="11">
        <v>0</v>
      </c>
      <c r="Z54" s="11">
        <v>0</v>
      </c>
      <c r="AA54" s="11">
        <v>112</v>
      </c>
      <c r="AB54" s="12"/>
      <c r="AC54" s="11"/>
      <c r="AD54" s="11"/>
      <c r="AE54" s="11"/>
      <c r="AF54" s="11"/>
      <c r="AG54" s="11"/>
      <c r="AH54" s="11"/>
      <c r="AI54" s="15">
        <f>COUNTIF(الجدول2336[[#This Row],[2019/05/21]:[2019/06/20]],"س")</f>
        <v>3</v>
      </c>
      <c r="AJ54" s="11">
        <f>COUNTIF(الجدول2336[[#This Row],[2019/05/21]:[2019/06/20]],"ب")</f>
        <v>2</v>
      </c>
      <c r="AK54" s="11">
        <f>COUNTIF(الجدول2336[[#This Row],[2019/05/21]:[2019/06/20]],"غياب")</f>
        <v>0</v>
      </c>
      <c r="AL54" s="11">
        <f>COUNTIF(الجدول2336[[#This Row],[2019/05/21]:[2019/06/20]],"غ")</f>
        <v>1</v>
      </c>
      <c r="AM54" s="11">
        <f>SUM(الجدول2336[[#This Row],[2019/05/21]:[2019/06/20]])</f>
        <v>432</v>
      </c>
      <c r="AN54" s="31">
        <f>الجدول2336[[#This Row],[أيام العمل الفعي ]]-الجدول2336[[#This Row],[الغياب*2]]</f>
        <v>11</v>
      </c>
      <c r="AO54" s="14"/>
      <c r="AP54" s="14">
        <f>COUNTIF(الجدول2336[[#This Row],[2019/05/21]:[2019/06/20]],"&lt;480")</f>
        <v>11</v>
      </c>
      <c r="AQ54" s="14">
        <f>الجدول2336[[#This Row],[الغياب ]]*2</f>
        <v>0</v>
      </c>
      <c r="AR54" s="14" t="str">
        <f>VLOOKUP(الجدول2336[[#This Row],[الرقم الوظيفي ]],[2]المستمرين!$D:$F,3,0)</f>
        <v xml:space="preserve">مصنع العصير </v>
      </c>
    </row>
    <row r="55" spans="1:44">
      <c r="A55" s="5">
        <v>880</v>
      </c>
      <c r="B55" s="29" t="s">
        <v>224</v>
      </c>
      <c r="C55" s="29" t="s">
        <v>46</v>
      </c>
      <c r="D55" s="11">
        <v>0</v>
      </c>
      <c r="E55" s="11">
        <v>17</v>
      </c>
      <c r="F55" s="11">
        <v>0</v>
      </c>
      <c r="G55" s="12"/>
      <c r="H55" s="11">
        <v>8</v>
      </c>
      <c r="I55" s="11">
        <v>0</v>
      </c>
      <c r="J55" s="11">
        <v>22</v>
      </c>
      <c r="K55" s="11">
        <v>0</v>
      </c>
      <c r="L55" s="11">
        <v>0</v>
      </c>
      <c r="M55" s="11">
        <v>23</v>
      </c>
      <c r="N55" s="12"/>
      <c r="O55" s="11" t="s">
        <v>166</v>
      </c>
      <c r="P55" s="11" t="s">
        <v>166</v>
      </c>
      <c r="Q55" s="11" t="s">
        <v>166</v>
      </c>
      <c r="R55" s="30" t="s">
        <v>157</v>
      </c>
      <c r="S55" s="30" t="s">
        <v>157</v>
      </c>
      <c r="T55" s="30" t="s">
        <v>157</v>
      </c>
      <c r="U55" s="12"/>
      <c r="V55" s="11">
        <v>0</v>
      </c>
      <c r="W55" s="11">
        <v>12</v>
      </c>
      <c r="X55" s="11">
        <v>11</v>
      </c>
      <c r="Y55" s="11">
        <v>0</v>
      </c>
      <c r="Z55" s="11" t="s">
        <v>152</v>
      </c>
      <c r="AA55" s="11">
        <v>7</v>
      </c>
      <c r="AB55" s="12"/>
      <c r="AC55" s="11"/>
      <c r="AD55" s="11"/>
      <c r="AE55" s="11"/>
      <c r="AF55" s="11"/>
      <c r="AG55" s="11"/>
      <c r="AH55" s="11"/>
      <c r="AI55" s="15">
        <f>COUNTIF(الجدول2336[[#This Row],[2019/05/21]:[2019/06/20]],"س")</f>
        <v>3</v>
      </c>
      <c r="AJ55" s="11">
        <f>COUNTIF(الجدول2336[[#This Row],[2019/05/21]:[2019/06/20]],"ب")</f>
        <v>0</v>
      </c>
      <c r="AK55" s="11">
        <f>COUNTIF(الجدول2336[[#This Row],[2019/05/21]:[2019/06/20]],"غياب")</f>
        <v>0</v>
      </c>
      <c r="AL55" s="11">
        <f>COUNTIF(الجدول2336[[#This Row],[2019/05/21]:[2019/06/20]],"غ")</f>
        <v>1</v>
      </c>
      <c r="AM55" s="11">
        <f>SUM(الجدول2336[[#This Row],[2019/05/21]:[2019/06/20]])</f>
        <v>100</v>
      </c>
      <c r="AN55" s="31">
        <f>الجدول2336[[#This Row],[أيام العمل الفعي ]]-الجدول2336[[#This Row],[الغياب*2]]</f>
        <v>14</v>
      </c>
      <c r="AO55" s="14"/>
      <c r="AP55" s="14">
        <f>COUNTIF(الجدول2336[[#This Row],[2019/05/21]:[2019/06/20]],"&lt;480")</f>
        <v>14</v>
      </c>
      <c r="AQ55" s="14">
        <f>الجدول2336[[#This Row],[الغياب ]]*2</f>
        <v>0</v>
      </c>
      <c r="AR55" s="14" t="str">
        <f>VLOOKUP(الجدول2336[[#This Row],[الرقم الوظيفي ]],[2]المستمرين!$D:$F,3,0)</f>
        <v>رؤساء الاقسام</v>
      </c>
    </row>
    <row r="56" spans="1:44">
      <c r="A56" s="5">
        <v>885</v>
      </c>
      <c r="B56" s="29" t="s">
        <v>225</v>
      </c>
      <c r="C56" s="29" t="s">
        <v>47</v>
      </c>
      <c r="D56" s="11">
        <v>0</v>
      </c>
      <c r="E56" s="11">
        <v>0</v>
      </c>
      <c r="F56" s="11">
        <v>0</v>
      </c>
      <c r="G56" s="12"/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2"/>
      <c r="O56" s="11">
        <v>0</v>
      </c>
      <c r="P56" s="11">
        <v>0</v>
      </c>
      <c r="Q56" s="11" t="s">
        <v>166</v>
      </c>
      <c r="R56" s="30" t="s">
        <v>157</v>
      </c>
      <c r="S56" s="30" t="s">
        <v>157</v>
      </c>
      <c r="T56" s="30" t="s">
        <v>157</v>
      </c>
      <c r="U56" s="12"/>
      <c r="V56" s="11">
        <v>0</v>
      </c>
      <c r="W56" s="11">
        <v>0</v>
      </c>
      <c r="X56" s="11">
        <v>0</v>
      </c>
      <c r="Y56" s="11">
        <v>0</v>
      </c>
      <c r="Z56" s="11">
        <v>0</v>
      </c>
      <c r="AA56" s="11">
        <v>0</v>
      </c>
      <c r="AB56" s="12"/>
      <c r="AC56" s="11"/>
      <c r="AD56" s="11"/>
      <c r="AE56" s="11"/>
      <c r="AF56" s="11"/>
      <c r="AG56" s="11"/>
      <c r="AH56" s="11"/>
      <c r="AI56" s="15">
        <f>COUNTIF(الجدول2336[[#This Row],[2019/05/21]:[2019/06/20]],"س")</f>
        <v>1</v>
      </c>
      <c r="AJ56" s="11">
        <f>COUNTIF(الجدول2336[[#This Row],[2019/05/21]:[2019/06/20]],"ب")</f>
        <v>0</v>
      </c>
      <c r="AK56" s="11">
        <f>COUNTIF(الجدول2336[[#This Row],[2019/05/21]:[2019/06/20]],"غياب")</f>
        <v>0</v>
      </c>
      <c r="AL56" s="11">
        <f>COUNTIF(الجدول2336[[#This Row],[2019/05/21]:[2019/06/20]],"غ")</f>
        <v>0</v>
      </c>
      <c r="AM56" s="11">
        <f>SUM(الجدول2336[[#This Row],[2019/05/21]:[2019/06/20]])</f>
        <v>0</v>
      </c>
      <c r="AN56" s="31">
        <f>الجدول2336[[#This Row],[أيام العمل الفعي ]]-الجدول2336[[#This Row],[الغياب*2]]</f>
        <v>17</v>
      </c>
      <c r="AO56" s="14"/>
      <c r="AP56" s="14">
        <f>COUNTIF(الجدول2336[[#This Row],[2019/05/21]:[2019/06/20]],"&lt;480")</f>
        <v>17</v>
      </c>
      <c r="AQ56" s="14">
        <f>الجدول2336[[#This Row],[الغياب ]]*2</f>
        <v>0</v>
      </c>
      <c r="AR56" s="14" t="str">
        <f>VLOOKUP(الجدول2336[[#This Row],[الرقم الوظيفي ]],[2]المستمرين!$D:$F,3,0)</f>
        <v>رؤساء الاقسام</v>
      </c>
    </row>
    <row r="57" spans="1:44">
      <c r="A57" s="5">
        <v>924</v>
      </c>
      <c r="B57" s="29" t="s">
        <v>226</v>
      </c>
      <c r="C57" s="29" t="s">
        <v>48</v>
      </c>
      <c r="D57" s="11">
        <v>0</v>
      </c>
      <c r="E57" s="11">
        <v>0</v>
      </c>
      <c r="F57" s="11">
        <v>0</v>
      </c>
      <c r="G57" s="12"/>
      <c r="H57" s="11">
        <v>0</v>
      </c>
      <c r="I57" s="11">
        <v>0</v>
      </c>
      <c r="J57" s="11">
        <v>0</v>
      </c>
      <c r="K57" s="11">
        <v>0</v>
      </c>
      <c r="L57" s="11" t="s">
        <v>166</v>
      </c>
      <c r="M57" s="11">
        <v>0</v>
      </c>
      <c r="N57" s="12"/>
      <c r="O57" s="11">
        <v>0</v>
      </c>
      <c r="P57" s="11">
        <v>0</v>
      </c>
      <c r="Q57" s="11" t="s">
        <v>166</v>
      </c>
      <c r="R57" s="30" t="s">
        <v>157</v>
      </c>
      <c r="S57" s="30" t="s">
        <v>157</v>
      </c>
      <c r="T57" s="30" t="s">
        <v>157</v>
      </c>
      <c r="U57" s="12"/>
      <c r="V57" s="11">
        <v>0</v>
      </c>
      <c r="W57" s="11">
        <v>0</v>
      </c>
      <c r="X57" s="11">
        <v>0</v>
      </c>
      <c r="Y57" s="11">
        <v>0</v>
      </c>
      <c r="Z57" s="11">
        <v>0</v>
      </c>
      <c r="AA57" s="11">
        <v>0</v>
      </c>
      <c r="AB57" s="12"/>
      <c r="AC57" s="11"/>
      <c r="AD57" s="11"/>
      <c r="AE57" s="11"/>
      <c r="AF57" s="11"/>
      <c r="AG57" s="11"/>
      <c r="AH57" s="11"/>
      <c r="AI57" s="15">
        <f>COUNTIF(الجدول2336[[#This Row],[2019/05/21]:[2019/06/20]],"س")</f>
        <v>2</v>
      </c>
      <c r="AJ57" s="11">
        <f>COUNTIF(الجدول2336[[#This Row],[2019/05/21]:[2019/06/20]],"ب")</f>
        <v>0</v>
      </c>
      <c r="AK57" s="11">
        <f>COUNTIF(الجدول2336[[#This Row],[2019/05/21]:[2019/06/20]],"غياب")</f>
        <v>0</v>
      </c>
      <c r="AL57" s="11">
        <f>COUNTIF(الجدول2336[[#This Row],[2019/05/21]:[2019/06/20]],"غ")</f>
        <v>0</v>
      </c>
      <c r="AM57" s="11">
        <f>SUM(الجدول2336[[#This Row],[2019/05/21]:[2019/06/20]])</f>
        <v>0</v>
      </c>
      <c r="AN57" s="31">
        <f>الجدول2336[[#This Row],[أيام العمل الفعي ]]-الجدول2336[[#This Row],[الغياب*2]]</f>
        <v>16</v>
      </c>
      <c r="AO57" s="14"/>
      <c r="AP57" s="14">
        <f>COUNTIF(الجدول2336[[#This Row],[2019/05/21]:[2019/06/20]],"&lt;480")</f>
        <v>16</v>
      </c>
      <c r="AQ57" s="14">
        <f>الجدول2336[[#This Row],[الغياب ]]*2</f>
        <v>0</v>
      </c>
      <c r="AR57" s="14" t="str">
        <f>VLOOKUP(الجدول2336[[#This Row],[الرقم الوظيفي ]],[2]المستمرين!$D:$F,3,0)</f>
        <v xml:space="preserve">الادارة العامة </v>
      </c>
    </row>
    <row r="58" spans="1:44">
      <c r="A58" s="5">
        <v>941</v>
      </c>
      <c r="B58" s="29" t="s">
        <v>227</v>
      </c>
      <c r="C58" s="29" t="s">
        <v>49</v>
      </c>
      <c r="D58" s="11">
        <v>0</v>
      </c>
      <c r="E58" s="11">
        <v>0</v>
      </c>
      <c r="F58" s="11">
        <v>0</v>
      </c>
      <c r="G58" s="12"/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2"/>
      <c r="O58" s="11">
        <v>0</v>
      </c>
      <c r="P58" s="11">
        <v>0</v>
      </c>
      <c r="Q58" s="11" t="s">
        <v>166</v>
      </c>
      <c r="R58" s="30" t="s">
        <v>157</v>
      </c>
      <c r="S58" s="30" t="s">
        <v>157</v>
      </c>
      <c r="T58" s="30" t="s">
        <v>157</v>
      </c>
      <c r="U58" s="12"/>
      <c r="V58" s="11">
        <v>0</v>
      </c>
      <c r="W58" s="11">
        <v>0</v>
      </c>
      <c r="X58" s="11">
        <v>0</v>
      </c>
      <c r="Y58" s="11">
        <v>0</v>
      </c>
      <c r="Z58" s="11">
        <v>6</v>
      </c>
      <c r="AA58" s="11">
        <v>0</v>
      </c>
      <c r="AB58" s="12"/>
      <c r="AC58" s="11"/>
      <c r="AD58" s="11"/>
      <c r="AE58" s="11"/>
      <c r="AF58" s="11"/>
      <c r="AG58" s="11"/>
      <c r="AH58" s="11"/>
      <c r="AI58" s="15">
        <f>COUNTIF(الجدول2336[[#This Row],[2019/05/21]:[2019/06/20]],"س")</f>
        <v>1</v>
      </c>
      <c r="AJ58" s="11">
        <f>COUNTIF(الجدول2336[[#This Row],[2019/05/21]:[2019/06/20]],"ب")</f>
        <v>0</v>
      </c>
      <c r="AK58" s="11">
        <f>COUNTIF(الجدول2336[[#This Row],[2019/05/21]:[2019/06/20]],"غياب")</f>
        <v>0</v>
      </c>
      <c r="AL58" s="11">
        <f>COUNTIF(الجدول2336[[#This Row],[2019/05/21]:[2019/06/20]],"غ")</f>
        <v>0</v>
      </c>
      <c r="AM58" s="11">
        <f>SUM(الجدول2336[[#This Row],[2019/05/21]:[2019/06/20]])</f>
        <v>6</v>
      </c>
      <c r="AN58" s="31">
        <f>الجدول2336[[#This Row],[أيام العمل الفعي ]]-الجدول2336[[#This Row],[الغياب*2]]</f>
        <v>17</v>
      </c>
      <c r="AO58" s="14"/>
      <c r="AP58" s="14">
        <f>COUNTIF(الجدول2336[[#This Row],[2019/05/21]:[2019/06/20]],"&lt;480")</f>
        <v>17</v>
      </c>
      <c r="AQ58" s="14">
        <f>الجدول2336[[#This Row],[الغياب ]]*2</f>
        <v>0</v>
      </c>
      <c r="AR58" s="14" t="str">
        <f>VLOOKUP(الجدول2336[[#This Row],[الرقم الوظيفي ]],[2]المستمرين!$D:$F,3,0)</f>
        <v xml:space="preserve">الادارة العامة </v>
      </c>
    </row>
    <row r="59" spans="1:44">
      <c r="A59" s="5">
        <v>983</v>
      </c>
      <c r="B59" s="29" t="s">
        <v>228</v>
      </c>
      <c r="C59" s="29" t="s">
        <v>39</v>
      </c>
      <c r="D59" s="11" t="s">
        <v>152</v>
      </c>
      <c r="E59" s="11">
        <v>43</v>
      </c>
      <c r="F59" s="11">
        <v>29</v>
      </c>
      <c r="G59" s="12"/>
      <c r="H59" s="11">
        <v>45</v>
      </c>
      <c r="I59" s="11">
        <v>46</v>
      </c>
      <c r="J59" s="11">
        <v>45</v>
      </c>
      <c r="K59" s="11">
        <v>45</v>
      </c>
      <c r="L59" s="11">
        <v>38</v>
      </c>
      <c r="M59" s="11">
        <v>0</v>
      </c>
      <c r="N59" s="12"/>
      <c r="O59" s="11">
        <v>48</v>
      </c>
      <c r="P59" s="11">
        <v>31</v>
      </c>
      <c r="Q59" s="11" t="s">
        <v>13</v>
      </c>
      <c r="R59" s="30" t="s">
        <v>157</v>
      </c>
      <c r="S59" s="30" t="s">
        <v>157</v>
      </c>
      <c r="T59" s="30" t="s">
        <v>157</v>
      </c>
      <c r="U59" s="12"/>
      <c r="V59" s="11">
        <v>24</v>
      </c>
      <c r="W59" s="11">
        <v>24</v>
      </c>
      <c r="X59" s="11"/>
      <c r="Y59" s="11"/>
      <c r="Z59" s="11"/>
      <c r="AA59" s="11"/>
      <c r="AB59" s="12"/>
      <c r="AC59" s="11"/>
      <c r="AD59" s="11"/>
      <c r="AE59" s="11"/>
      <c r="AF59" s="11"/>
      <c r="AG59" s="11"/>
      <c r="AH59" s="11"/>
      <c r="AI59" s="15">
        <f>COUNTIF(الجدول2336[[#This Row],[2019/05/21]:[2019/06/20]],"س")</f>
        <v>0</v>
      </c>
      <c r="AJ59" s="11">
        <f>COUNTIF(الجدول2336[[#This Row],[2019/05/21]:[2019/06/20]],"ب")</f>
        <v>1</v>
      </c>
      <c r="AK59" s="11">
        <f>COUNTIF(الجدول2336[[#This Row],[2019/05/21]:[2019/06/20]],"غياب")</f>
        <v>0</v>
      </c>
      <c r="AL59" s="11">
        <f>COUNTIF(الجدول2336[[#This Row],[2019/05/21]:[2019/06/20]],"غ")</f>
        <v>1</v>
      </c>
      <c r="AM59" s="11">
        <f>SUM(الجدول2336[[#This Row],[2019/05/21]:[2019/06/20]])</f>
        <v>418</v>
      </c>
      <c r="AN59" s="31">
        <f>الجدول2336[[#This Row],[أيام العمل الفعي ]]-الجدول2336[[#This Row],[الغياب*2]]</f>
        <v>12</v>
      </c>
      <c r="AO59" s="14"/>
      <c r="AP59" s="14">
        <f>COUNTIF(الجدول2336[[#This Row],[2019/05/21]:[2019/06/20]],"&lt;480")</f>
        <v>12</v>
      </c>
      <c r="AQ59" s="14">
        <f>الجدول2336[[#This Row],[الغياب ]]*2</f>
        <v>0</v>
      </c>
      <c r="AR59" s="14" t="str">
        <f>VLOOKUP(الجدول2336[[#This Row],[الرقم الوظيفي ]],[2]المستمرين!$D:$F,3,0)</f>
        <v xml:space="preserve">مركز تسويق بنغازي </v>
      </c>
    </row>
    <row r="60" spans="1:44">
      <c r="A60" s="5">
        <v>1001</v>
      </c>
      <c r="B60" s="29" t="s">
        <v>229</v>
      </c>
      <c r="C60" s="29" t="s">
        <v>38</v>
      </c>
      <c r="D60" s="11">
        <v>0</v>
      </c>
      <c r="E60" s="11">
        <v>0</v>
      </c>
      <c r="F60" s="11">
        <v>0</v>
      </c>
      <c r="G60" s="12">
        <v>0</v>
      </c>
      <c r="H60" s="11">
        <v>0</v>
      </c>
      <c r="I60" s="11">
        <v>0</v>
      </c>
      <c r="J60" s="11" t="s">
        <v>167</v>
      </c>
      <c r="K60" s="11">
        <v>0</v>
      </c>
      <c r="L60" s="11">
        <v>0</v>
      </c>
      <c r="M60" s="11">
        <v>0</v>
      </c>
      <c r="N60" s="12">
        <v>0</v>
      </c>
      <c r="O60" s="11">
        <v>0</v>
      </c>
      <c r="P60" s="11">
        <v>0</v>
      </c>
      <c r="Q60" s="11" t="s">
        <v>150</v>
      </c>
      <c r="R60" s="30" t="s">
        <v>166</v>
      </c>
      <c r="S60" s="30">
        <v>0</v>
      </c>
      <c r="T60" s="30">
        <v>51</v>
      </c>
      <c r="U60" s="12">
        <v>0</v>
      </c>
      <c r="V60" s="11">
        <v>0</v>
      </c>
      <c r="W60" s="11">
        <v>0</v>
      </c>
      <c r="X60" s="11" t="s">
        <v>167</v>
      </c>
      <c r="Y60" s="11"/>
      <c r="Z60" s="11"/>
      <c r="AA60" s="11"/>
      <c r="AB60" s="12"/>
      <c r="AC60" s="11"/>
      <c r="AD60" s="11"/>
      <c r="AE60" s="11"/>
      <c r="AF60" s="11"/>
      <c r="AG60" s="11"/>
      <c r="AH60" s="11"/>
      <c r="AI60" s="15">
        <f>COUNTIF(الجدول2336[[#This Row],[2019/05/21]:[2019/06/20]],"س")</f>
        <v>1</v>
      </c>
      <c r="AJ60" s="11">
        <f>COUNTIF(الجدول2336[[#This Row],[2019/05/21]:[2019/06/20]],"ب")</f>
        <v>0</v>
      </c>
      <c r="AK60" s="11">
        <f>COUNTIF(الجدول2336[[#This Row],[2019/05/21]:[2019/06/20]],"غياب")</f>
        <v>0</v>
      </c>
      <c r="AL60" s="11">
        <f>COUNTIF(الجدول2336[[#This Row],[2019/05/21]:[2019/06/20]],"غ")</f>
        <v>0</v>
      </c>
      <c r="AM60" s="11">
        <f>SUM(الجدول2336[[#This Row],[2019/05/21]:[2019/06/20]])</f>
        <v>51</v>
      </c>
      <c r="AN60" s="31">
        <f>الجدول2336[[#This Row],[أيام العمل الفعي ]]-الجدول2336[[#This Row],[الغياب*2]]</f>
        <v>17</v>
      </c>
      <c r="AO60" s="14"/>
      <c r="AP60" s="14">
        <f>COUNTIF(الجدول2336[[#This Row],[2019/05/21]:[2019/06/20]],"&lt;480")</f>
        <v>17</v>
      </c>
      <c r="AQ60" s="14">
        <f>الجدول2336[[#This Row],[الغياب ]]*2</f>
        <v>0</v>
      </c>
      <c r="AR60" s="14" t="str">
        <f>VLOOKUP(الجدول2336[[#This Row],[الرقم الوظيفي ]],[2]المستمرين!$D:$F,3,0)</f>
        <v xml:space="preserve">مصنع العصير </v>
      </c>
    </row>
    <row r="61" spans="1:44">
      <c r="A61" s="5">
        <v>1005</v>
      </c>
      <c r="B61" s="29" t="s">
        <v>230</v>
      </c>
      <c r="C61" s="29" t="s">
        <v>39</v>
      </c>
      <c r="D61" s="11">
        <v>0</v>
      </c>
      <c r="E61" s="11">
        <v>0</v>
      </c>
      <c r="F61" s="11">
        <v>0</v>
      </c>
      <c r="G61" s="12"/>
      <c r="H61" s="11">
        <v>0</v>
      </c>
      <c r="I61" s="11">
        <v>10</v>
      </c>
      <c r="J61" s="11" t="s">
        <v>152</v>
      </c>
      <c r="K61" s="11">
        <v>0</v>
      </c>
      <c r="L61" s="11">
        <v>0</v>
      </c>
      <c r="M61" s="11">
        <v>12</v>
      </c>
      <c r="N61" s="12"/>
      <c r="O61" s="11">
        <v>15</v>
      </c>
      <c r="P61" s="11" t="s">
        <v>152</v>
      </c>
      <c r="Q61" s="11" t="s">
        <v>13</v>
      </c>
      <c r="R61" s="30" t="s">
        <v>157</v>
      </c>
      <c r="S61" s="30" t="s">
        <v>157</v>
      </c>
      <c r="T61" s="30" t="s">
        <v>157</v>
      </c>
      <c r="U61" s="12"/>
      <c r="V61" s="11"/>
      <c r="W61" s="11"/>
      <c r="X61" s="11"/>
      <c r="Y61" s="11"/>
      <c r="Z61" s="11"/>
      <c r="AA61" s="11"/>
      <c r="AB61" s="12"/>
      <c r="AC61" s="11"/>
      <c r="AD61" s="11"/>
      <c r="AE61" s="11"/>
      <c r="AF61" s="11"/>
      <c r="AG61" s="11"/>
      <c r="AH61" s="11"/>
      <c r="AI61" s="15">
        <f>COUNTIF(الجدول2336[[#This Row],[2019/05/21]:[2019/06/20]],"س")</f>
        <v>0</v>
      </c>
      <c r="AJ61" s="11">
        <f>COUNTIF(الجدول2336[[#This Row],[2019/05/21]:[2019/06/20]],"ب")</f>
        <v>1</v>
      </c>
      <c r="AK61" s="11">
        <f>COUNTIF(الجدول2336[[#This Row],[2019/05/21]:[2019/06/20]],"غياب")</f>
        <v>0</v>
      </c>
      <c r="AL61" s="11">
        <f>COUNTIF(الجدول2336[[#This Row],[2019/05/21]:[2019/06/20]],"غ")</f>
        <v>2</v>
      </c>
      <c r="AM61" s="11">
        <f>SUM(الجدول2336[[#This Row],[2019/05/21]:[2019/06/20]])</f>
        <v>37</v>
      </c>
      <c r="AN61" s="31">
        <f>الجدول2336[[#This Row],[أيام العمل الفعي ]]-الجدول2336[[#This Row],[الغياب*2]]</f>
        <v>9</v>
      </c>
      <c r="AO61" s="14"/>
      <c r="AP61" s="14">
        <f>COUNTIF(الجدول2336[[#This Row],[2019/05/21]:[2019/06/20]],"&lt;480")</f>
        <v>9</v>
      </c>
      <c r="AQ61" s="14">
        <f>الجدول2336[[#This Row],[الغياب ]]*2</f>
        <v>0</v>
      </c>
      <c r="AR61" s="14" t="str">
        <f>VLOOKUP(الجدول2336[[#This Row],[الرقم الوظيفي ]],[2]المستمرين!$D:$F,3,0)</f>
        <v xml:space="preserve">مركز تسويق بنغازي </v>
      </c>
    </row>
    <row r="62" spans="1:44">
      <c r="A62" s="5">
        <v>1007</v>
      </c>
      <c r="B62" s="29" t="s">
        <v>231</v>
      </c>
      <c r="C62" s="29" t="s">
        <v>29</v>
      </c>
      <c r="D62" s="11">
        <v>17</v>
      </c>
      <c r="E62" s="11">
        <v>26</v>
      </c>
      <c r="F62" s="11">
        <v>27</v>
      </c>
      <c r="G62" s="12"/>
      <c r="H62" s="11">
        <v>13</v>
      </c>
      <c r="I62" s="11">
        <v>120</v>
      </c>
      <c r="J62" s="11">
        <v>16</v>
      </c>
      <c r="K62" s="11">
        <v>15</v>
      </c>
      <c r="L62" s="11">
        <v>15</v>
      </c>
      <c r="M62" s="11">
        <v>30</v>
      </c>
      <c r="N62" s="12"/>
      <c r="O62" s="11">
        <v>141</v>
      </c>
      <c r="P62" s="11">
        <v>34</v>
      </c>
      <c r="Q62" s="11" t="s">
        <v>166</v>
      </c>
      <c r="R62" s="30" t="s">
        <v>157</v>
      </c>
      <c r="S62" s="30" t="s">
        <v>157</v>
      </c>
      <c r="T62" s="30" t="s">
        <v>157</v>
      </c>
      <c r="U62" s="12"/>
      <c r="V62" s="11">
        <v>6</v>
      </c>
      <c r="W62" s="11">
        <v>9</v>
      </c>
      <c r="X62" s="11">
        <v>138</v>
      </c>
      <c r="Y62" s="11">
        <v>13</v>
      </c>
      <c r="Z62" s="11">
        <v>12</v>
      </c>
      <c r="AA62" s="11">
        <v>0</v>
      </c>
      <c r="AB62" s="12"/>
      <c r="AC62" s="11"/>
      <c r="AD62" s="11"/>
      <c r="AE62" s="11"/>
      <c r="AF62" s="11"/>
      <c r="AG62" s="11"/>
      <c r="AH62" s="11"/>
      <c r="AI62" s="15">
        <f>COUNTIF(الجدول2336[[#This Row],[2019/05/21]:[2019/06/20]],"س")</f>
        <v>1</v>
      </c>
      <c r="AJ62" s="11">
        <f>COUNTIF(الجدول2336[[#This Row],[2019/05/21]:[2019/06/20]],"ب")</f>
        <v>0</v>
      </c>
      <c r="AK62" s="11">
        <f>COUNTIF(الجدول2336[[#This Row],[2019/05/21]:[2019/06/20]],"غياب")</f>
        <v>0</v>
      </c>
      <c r="AL62" s="11">
        <f>COUNTIF(الجدول2336[[#This Row],[2019/05/21]:[2019/06/20]],"غ")</f>
        <v>0</v>
      </c>
      <c r="AM62" s="11">
        <f>SUM(الجدول2336[[#This Row],[2019/05/21]:[2019/06/20]])</f>
        <v>632</v>
      </c>
      <c r="AN62" s="31">
        <f>الجدول2336[[#This Row],[أيام العمل الفعي ]]-الجدول2336[[#This Row],[الغياب*2]]</f>
        <v>17</v>
      </c>
      <c r="AO62" s="14"/>
      <c r="AP62" s="14">
        <f>COUNTIF(الجدول2336[[#This Row],[2019/05/21]:[2019/06/20]],"&lt;480")</f>
        <v>17</v>
      </c>
      <c r="AQ62" s="14">
        <f>الجدول2336[[#This Row],[الغياب ]]*2</f>
        <v>0</v>
      </c>
      <c r="AR62" s="14" t="str">
        <f>VLOOKUP(الجدول2336[[#This Row],[الرقم الوظيفي ]],[2]المستمرين!$D:$F,3,0)</f>
        <v>رؤساء الاقسام</v>
      </c>
    </row>
    <row r="63" spans="1:44">
      <c r="A63" s="5">
        <v>1020</v>
      </c>
      <c r="B63" s="29" t="s">
        <v>232</v>
      </c>
      <c r="C63" s="29" t="s">
        <v>21</v>
      </c>
      <c r="D63" s="11">
        <v>0</v>
      </c>
      <c r="E63" s="11">
        <v>0</v>
      </c>
      <c r="F63" s="11">
        <v>28</v>
      </c>
      <c r="G63" s="12"/>
      <c r="H63" s="11" t="s">
        <v>152</v>
      </c>
      <c r="I63" s="11">
        <v>0</v>
      </c>
      <c r="J63" s="11">
        <v>0</v>
      </c>
      <c r="K63" s="11">
        <v>0</v>
      </c>
      <c r="L63" s="11">
        <v>34</v>
      </c>
      <c r="M63" s="11">
        <v>0</v>
      </c>
      <c r="N63" s="12"/>
      <c r="O63" s="11">
        <v>12</v>
      </c>
      <c r="P63" s="11">
        <v>0</v>
      </c>
      <c r="Q63" s="11" t="s">
        <v>166</v>
      </c>
      <c r="R63" s="30" t="s">
        <v>157</v>
      </c>
      <c r="S63" s="30" t="s">
        <v>157</v>
      </c>
      <c r="T63" s="30" t="s">
        <v>157</v>
      </c>
      <c r="U63" s="12"/>
      <c r="V63" s="11" t="s">
        <v>152</v>
      </c>
      <c r="W63" s="11">
        <v>0</v>
      </c>
      <c r="X63" s="11">
        <v>0</v>
      </c>
      <c r="Y63" s="11">
        <v>0</v>
      </c>
      <c r="Z63" s="11" t="s">
        <v>152</v>
      </c>
      <c r="AA63" s="11" t="s">
        <v>152</v>
      </c>
      <c r="AB63" s="12"/>
      <c r="AC63" s="11"/>
      <c r="AD63" s="11"/>
      <c r="AE63" s="11"/>
      <c r="AF63" s="11"/>
      <c r="AG63" s="11"/>
      <c r="AH63" s="11"/>
      <c r="AI63" s="15">
        <f>COUNTIF(الجدول2336[[#This Row],[2019/05/21]:[2019/06/20]],"س")</f>
        <v>1</v>
      </c>
      <c r="AJ63" s="11">
        <f>COUNTIF(الجدول2336[[#This Row],[2019/05/21]:[2019/06/20]],"ب")</f>
        <v>0</v>
      </c>
      <c r="AK63" s="11">
        <f>COUNTIF(الجدول2336[[#This Row],[2019/05/21]:[2019/06/20]],"غياب")</f>
        <v>0</v>
      </c>
      <c r="AL63" s="11">
        <f>COUNTIF(الجدول2336[[#This Row],[2019/05/21]:[2019/06/20]],"غ")</f>
        <v>4</v>
      </c>
      <c r="AM63" s="11">
        <f>SUM(الجدول2336[[#This Row],[2019/05/21]:[2019/06/20]])</f>
        <v>74</v>
      </c>
      <c r="AN63" s="31">
        <f>الجدول2336[[#This Row],[أيام العمل الفعي ]]-الجدول2336[[#This Row],[الغياب*2]]</f>
        <v>13</v>
      </c>
      <c r="AO63" s="14"/>
      <c r="AP63" s="14">
        <f>COUNTIF(الجدول2336[[#This Row],[2019/05/21]:[2019/06/20]],"&lt;480")</f>
        <v>13</v>
      </c>
      <c r="AQ63" s="14">
        <f>الجدول2336[[#This Row],[الغياب ]]*2</f>
        <v>0</v>
      </c>
      <c r="AR63" s="14" t="str">
        <f>VLOOKUP(الجدول2336[[#This Row],[الرقم الوظيفي ]],[2]المستمرين!$D:$F,3,0)</f>
        <v>مصنع الحليب</v>
      </c>
    </row>
    <row r="64" spans="1:44">
      <c r="A64" s="51">
        <v>1037</v>
      </c>
      <c r="B64" s="29" t="s">
        <v>233</v>
      </c>
      <c r="C64" s="29" t="s">
        <v>15</v>
      </c>
      <c r="D64" s="11">
        <v>0</v>
      </c>
      <c r="E64" s="11" t="s">
        <v>152</v>
      </c>
      <c r="F64" s="11" t="s">
        <v>152</v>
      </c>
      <c r="G64" s="12"/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2"/>
      <c r="O64" s="11">
        <v>0</v>
      </c>
      <c r="P64" s="11">
        <v>0</v>
      </c>
      <c r="Q64" s="11" t="s">
        <v>166</v>
      </c>
      <c r="R64" s="30" t="s">
        <v>157</v>
      </c>
      <c r="S64" s="30" t="s">
        <v>157</v>
      </c>
      <c r="T64" s="30" t="s">
        <v>157</v>
      </c>
      <c r="U64" s="12"/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  <c r="AB64" s="12"/>
      <c r="AC64" s="11"/>
      <c r="AD64" s="11"/>
      <c r="AE64" s="11"/>
      <c r="AF64" s="11"/>
      <c r="AG64" s="11"/>
      <c r="AH64" s="11"/>
      <c r="AI64" s="15">
        <f>COUNTIF(الجدول2336[[#This Row],[2019/05/21]:[2019/06/20]],"س")</f>
        <v>1</v>
      </c>
      <c r="AJ64" s="11">
        <f>COUNTIF(الجدول2336[[#This Row],[2019/05/21]:[2019/06/20]],"ب")</f>
        <v>0</v>
      </c>
      <c r="AK64" s="11">
        <f>COUNTIF(الجدول2336[[#This Row],[2019/05/21]:[2019/06/20]],"غياب")</f>
        <v>0</v>
      </c>
      <c r="AL64" s="11">
        <f>COUNTIF(الجدول2336[[#This Row],[2019/05/21]:[2019/06/20]],"غ")</f>
        <v>2</v>
      </c>
      <c r="AM64" s="11">
        <f>SUM(الجدول2336[[#This Row],[2019/05/21]:[2019/06/20]])</f>
        <v>0</v>
      </c>
      <c r="AN64" s="31">
        <f>الجدول2336[[#This Row],[أيام العمل الفعي ]]-الجدول2336[[#This Row],[الغياب*2]]</f>
        <v>15</v>
      </c>
      <c r="AO64" s="14"/>
      <c r="AP64" s="14">
        <f>COUNTIF(الجدول2336[[#This Row],[2019/05/21]:[2019/06/20]],"&lt;480")</f>
        <v>15</v>
      </c>
      <c r="AQ64" s="14">
        <f>الجدول2336[[#This Row],[الغياب ]]*2</f>
        <v>0</v>
      </c>
      <c r="AR64" s="14" t="str">
        <f>VLOOKUP(الجدول2336[[#This Row],[الرقم الوظيفي ]],[2]المستمرين!$D:$F,3,0)</f>
        <v xml:space="preserve">مصنع العصير </v>
      </c>
    </row>
    <row r="65" spans="1:44">
      <c r="A65" s="5">
        <v>1042</v>
      </c>
      <c r="B65" s="29" t="s">
        <v>234</v>
      </c>
      <c r="C65" s="29" t="s">
        <v>50</v>
      </c>
      <c r="D65" s="11">
        <v>60</v>
      </c>
      <c r="E65" s="11">
        <v>25</v>
      </c>
      <c r="F65" s="11">
        <v>45</v>
      </c>
      <c r="G65" s="12"/>
      <c r="H65" s="11">
        <v>91</v>
      </c>
      <c r="I65" s="11">
        <v>42</v>
      </c>
      <c r="J65" s="11">
        <v>0</v>
      </c>
      <c r="K65" s="11">
        <v>63</v>
      </c>
      <c r="L65" s="11" t="s">
        <v>166</v>
      </c>
      <c r="M65" s="11">
        <v>35</v>
      </c>
      <c r="N65" s="12"/>
      <c r="O65" s="11">
        <v>0</v>
      </c>
      <c r="P65" s="11">
        <v>45</v>
      </c>
      <c r="Q65" s="11" t="s">
        <v>166</v>
      </c>
      <c r="R65" s="30" t="s">
        <v>157</v>
      </c>
      <c r="S65" s="30" t="s">
        <v>157</v>
      </c>
      <c r="T65" s="30" t="s">
        <v>157</v>
      </c>
      <c r="U65" s="12"/>
      <c r="V65" s="11">
        <v>0</v>
      </c>
      <c r="W65" s="11">
        <v>0</v>
      </c>
      <c r="X65" s="11">
        <v>7</v>
      </c>
      <c r="Y65" s="11">
        <v>0</v>
      </c>
      <c r="Z65" s="11">
        <v>0</v>
      </c>
      <c r="AA65" s="11">
        <v>0</v>
      </c>
      <c r="AB65" s="12"/>
      <c r="AC65" s="11"/>
      <c r="AD65" s="11"/>
      <c r="AE65" s="11"/>
      <c r="AF65" s="11"/>
      <c r="AG65" s="11"/>
      <c r="AH65" s="11"/>
      <c r="AI65" s="15">
        <f>COUNTIF(الجدول2336[[#This Row],[2019/05/21]:[2019/06/20]],"س")</f>
        <v>2</v>
      </c>
      <c r="AJ65" s="11">
        <f>COUNTIF(الجدول2336[[#This Row],[2019/05/21]:[2019/06/20]],"ب")</f>
        <v>0</v>
      </c>
      <c r="AK65" s="11">
        <f>COUNTIF(الجدول2336[[#This Row],[2019/05/21]:[2019/06/20]],"غياب")</f>
        <v>0</v>
      </c>
      <c r="AL65" s="11">
        <f>COUNTIF(الجدول2336[[#This Row],[2019/05/21]:[2019/06/20]],"غ")</f>
        <v>0</v>
      </c>
      <c r="AM65" s="11">
        <f>SUM(الجدول2336[[#This Row],[2019/05/21]:[2019/06/20]])</f>
        <v>413</v>
      </c>
      <c r="AN65" s="31">
        <f>الجدول2336[[#This Row],[أيام العمل الفعي ]]-الجدول2336[[#This Row],[الغياب*2]]</f>
        <v>16</v>
      </c>
      <c r="AO65" s="14"/>
      <c r="AP65" s="14">
        <f>COUNTIF(الجدول2336[[#This Row],[2019/05/21]:[2019/06/20]],"&lt;480")</f>
        <v>16</v>
      </c>
      <c r="AQ65" s="14">
        <f>الجدول2336[[#This Row],[الغياب ]]*2</f>
        <v>0</v>
      </c>
      <c r="AR65" s="14" t="str">
        <f>VLOOKUP(الجدول2336[[#This Row],[الرقم الوظيفي ]],[2]المستمرين!$D:$F,3,0)</f>
        <v>رؤساء الاقسام</v>
      </c>
    </row>
    <row r="66" spans="1:44">
      <c r="A66" s="5">
        <v>1069</v>
      </c>
      <c r="B66" s="29" t="s">
        <v>235</v>
      </c>
      <c r="C66" s="29" t="s">
        <v>51</v>
      </c>
      <c r="D66" s="11"/>
      <c r="E66" s="11"/>
      <c r="F66" s="11"/>
      <c r="G66" s="12"/>
      <c r="H66" s="11"/>
      <c r="I66" s="11"/>
      <c r="J66" s="11"/>
      <c r="K66" s="11"/>
      <c r="L66" s="11"/>
      <c r="M66" s="11"/>
      <c r="N66" s="12"/>
      <c r="O66" s="11"/>
      <c r="P66" s="11"/>
      <c r="Q66" s="11" t="s">
        <v>166</v>
      </c>
      <c r="R66" s="30" t="s">
        <v>157</v>
      </c>
      <c r="S66" s="30" t="s">
        <v>157</v>
      </c>
      <c r="T66" s="30" t="s">
        <v>157</v>
      </c>
      <c r="U66" s="12"/>
      <c r="V66" s="11"/>
      <c r="W66" s="11"/>
      <c r="X66" s="11"/>
      <c r="Y66" s="11"/>
      <c r="Z66" s="11"/>
      <c r="AA66" s="11"/>
      <c r="AB66" s="12"/>
      <c r="AC66" s="11"/>
      <c r="AD66" s="11"/>
      <c r="AE66" s="11"/>
      <c r="AF66" s="11"/>
      <c r="AG66" s="11"/>
      <c r="AH66" s="11"/>
      <c r="AI66" s="15">
        <f>COUNTIF(الجدول2336[[#This Row],[2019/05/21]:[2019/06/20]],"س")</f>
        <v>1</v>
      </c>
      <c r="AJ66" s="11">
        <f>COUNTIF(الجدول2336[[#This Row],[2019/05/21]:[2019/06/20]],"ب")</f>
        <v>0</v>
      </c>
      <c r="AK66" s="11">
        <f>COUNTIF(الجدول2336[[#This Row],[2019/05/21]:[2019/06/20]],"غياب")</f>
        <v>0</v>
      </c>
      <c r="AL66" s="11">
        <f>COUNTIF(الجدول2336[[#This Row],[2019/05/21]:[2019/06/20]],"غ")</f>
        <v>0</v>
      </c>
      <c r="AM66" s="11">
        <f>SUM(الجدول2336[[#This Row],[2019/05/21]:[2019/06/20]])</f>
        <v>0</v>
      </c>
      <c r="AN66" s="31">
        <f>الجدول2336[[#This Row],[أيام العمل الفعي ]]-الجدول2336[[#This Row],[الغياب*2]]</f>
        <v>0</v>
      </c>
      <c r="AO66" s="14"/>
      <c r="AP66" s="14">
        <f>COUNTIF(الجدول2336[[#This Row],[2019/05/21]:[2019/06/20]],"&lt;480")</f>
        <v>0</v>
      </c>
      <c r="AQ66" s="14">
        <f>الجدول2336[[#This Row],[الغياب ]]*2</f>
        <v>0</v>
      </c>
      <c r="AR66" s="14" t="str">
        <f>VLOOKUP(الجدول2336[[#This Row],[الرقم الوظيفي ]],[2]المستمرين!$D:$F,3,0)</f>
        <v>رؤساء الاقسام</v>
      </c>
    </row>
    <row r="67" spans="1:44">
      <c r="A67" s="5">
        <v>1094</v>
      </c>
      <c r="B67" s="29" t="s">
        <v>236</v>
      </c>
      <c r="C67" s="29" t="s">
        <v>25</v>
      </c>
      <c r="D67" s="11" t="s">
        <v>166</v>
      </c>
      <c r="E67" s="11">
        <v>0</v>
      </c>
      <c r="F67" s="11">
        <v>0</v>
      </c>
      <c r="G67" s="12"/>
      <c r="H67" s="11">
        <v>0</v>
      </c>
      <c r="I67" s="11">
        <v>120</v>
      </c>
      <c r="J67" s="11">
        <v>0</v>
      </c>
      <c r="K67" s="11">
        <v>0</v>
      </c>
      <c r="L67" s="11">
        <v>0</v>
      </c>
      <c r="M67" s="11">
        <v>0</v>
      </c>
      <c r="N67" s="12"/>
      <c r="O67" s="11">
        <v>0</v>
      </c>
      <c r="P67" s="11">
        <v>18</v>
      </c>
      <c r="Q67" s="11" t="s">
        <v>166</v>
      </c>
      <c r="R67" s="30" t="s">
        <v>157</v>
      </c>
      <c r="S67" s="30" t="s">
        <v>157</v>
      </c>
      <c r="T67" s="30" t="s">
        <v>157</v>
      </c>
      <c r="U67" s="12"/>
      <c r="V67" s="11">
        <v>109</v>
      </c>
      <c r="W67" s="11">
        <v>0</v>
      </c>
      <c r="X67" s="11">
        <v>0</v>
      </c>
      <c r="Y67" s="11">
        <v>0</v>
      </c>
      <c r="Z67" s="11">
        <v>6</v>
      </c>
      <c r="AA67" s="11">
        <v>0</v>
      </c>
      <c r="AB67" s="12"/>
      <c r="AC67" s="11"/>
      <c r="AD67" s="11"/>
      <c r="AE67" s="11"/>
      <c r="AF67" s="11"/>
      <c r="AG67" s="11"/>
      <c r="AH67" s="11"/>
      <c r="AI67" s="15">
        <f>COUNTIF(الجدول2336[[#This Row],[2019/05/21]:[2019/06/20]],"س")</f>
        <v>2</v>
      </c>
      <c r="AJ67" s="11">
        <f>COUNTIF(الجدول2336[[#This Row],[2019/05/21]:[2019/06/20]],"ب")</f>
        <v>0</v>
      </c>
      <c r="AK67" s="11">
        <f>COUNTIF(الجدول2336[[#This Row],[2019/05/21]:[2019/06/20]],"غياب")</f>
        <v>0</v>
      </c>
      <c r="AL67" s="11">
        <f>COUNTIF(الجدول2336[[#This Row],[2019/05/21]:[2019/06/20]],"غ")</f>
        <v>0</v>
      </c>
      <c r="AM67" s="11">
        <f>SUM(الجدول2336[[#This Row],[2019/05/21]:[2019/06/20]])</f>
        <v>253</v>
      </c>
      <c r="AN67" s="31">
        <f>الجدول2336[[#This Row],[أيام العمل الفعي ]]-الجدول2336[[#This Row],[الغياب*2]]</f>
        <v>16</v>
      </c>
      <c r="AO67" s="14"/>
      <c r="AP67" s="14">
        <f>COUNTIF(الجدول2336[[#This Row],[2019/05/21]:[2019/06/20]],"&lt;480")</f>
        <v>16</v>
      </c>
      <c r="AQ67" s="14">
        <f>الجدول2336[[#This Row],[الغياب ]]*2</f>
        <v>0</v>
      </c>
      <c r="AR67" s="14" t="str">
        <f>VLOOKUP(الجدول2336[[#This Row],[الرقم الوظيفي ]],[2]المستمرين!$D:$F,3,0)</f>
        <v xml:space="preserve">مصنع العصير </v>
      </c>
    </row>
    <row r="68" spans="1:44">
      <c r="A68" s="51">
        <v>1133</v>
      </c>
      <c r="B68" s="29" t="s">
        <v>237</v>
      </c>
      <c r="C68" s="29" t="s">
        <v>53</v>
      </c>
      <c r="D68" s="11">
        <v>0</v>
      </c>
      <c r="E68" s="11">
        <v>10</v>
      </c>
      <c r="F68" s="11">
        <v>18</v>
      </c>
      <c r="G68" s="12" t="s">
        <v>167</v>
      </c>
      <c r="H68" s="11">
        <v>0</v>
      </c>
      <c r="I68" s="11">
        <v>0</v>
      </c>
      <c r="J68" s="11">
        <v>13</v>
      </c>
      <c r="K68" s="11">
        <v>0</v>
      </c>
      <c r="L68" s="11">
        <v>0</v>
      </c>
      <c r="M68" s="11">
        <v>0</v>
      </c>
      <c r="N68" s="12" t="s">
        <v>167</v>
      </c>
      <c r="O68" s="11" t="s">
        <v>166</v>
      </c>
      <c r="P68" s="11">
        <v>16</v>
      </c>
      <c r="Q68" s="11">
        <v>10</v>
      </c>
      <c r="R68" s="30">
        <v>0</v>
      </c>
      <c r="S68" s="30">
        <v>0</v>
      </c>
      <c r="T68" s="30">
        <v>0</v>
      </c>
      <c r="U68" s="12" t="s">
        <v>167</v>
      </c>
      <c r="V68" s="11" t="s">
        <v>152</v>
      </c>
      <c r="W68" s="11">
        <v>83</v>
      </c>
      <c r="X68" s="11">
        <v>0</v>
      </c>
      <c r="Y68" s="11">
        <v>0</v>
      </c>
      <c r="Z68" s="11">
        <v>0</v>
      </c>
      <c r="AA68" s="11">
        <v>0</v>
      </c>
      <c r="AB68" s="12" t="s">
        <v>167</v>
      </c>
      <c r="AC68" s="11" t="s">
        <v>166</v>
      </c>
      <c r="AD68" s="11"/>
      <c r="AE68" s="11"/>
      <c r="AF68" s="11"/>
      <c r="AG68" s="11"/>
      <c r="AH68" s="11"/>
      <c r="AI68" s="15">
        <f>COUNTIF(الجدول2336[[#This Row],[2019/05/21]:[2019/06/20]],"س")</f>
        <v>2</v>
      </c>
      <c r="AJ68" s="11">
        <f>COUNTIF(الجدول2336[[#This Row],[2019/05/21]:[2019/06/20]],"ب")</f>
        <v>0</v>
      </c>
      <c r="AK68" s="11">
        <f>COUNTIF(الجدول2336[[#This Row],[2019/05/21]:[2019/06/20]],"غياب")</f>
        <v>0</v>
      </c>
      <c r="AL68" s="11">
        <f>COUNTIF(الجدول2336[[#This Row],[2019/05/21]:[2019/06/20]],"غ")</f>
        <v>1</v>
      </c>
      <c r="AM68" s="11">
        <f>SUM(الجدول2336[[#This Row],[2019/05/21]:[2019/06/20]])</f>
        <v>150</v>
      </c>
      <c r="AN68" s="31">
        <f>الجدول2336[[#This Row],[أيام العمل الفعي ]]-الجدول2336[[#This Row],[الغياب*2]]</f>
        <v>19</v>
      </c>
      <c r="AO68" s="14"/>
      <c r="AP68" s="14">
        <f>COUNTIF(الجدول2336[[#This Row],[2019/05/21]:[2019/06/20]],"&lt;480")</f>
        <v>19</v>
      </c>
      <c r="AQ68" s="14">
        <f>الجدول2336[[#This Row],[الغياب ]]*2</f>
        <v>0</v>
      </c>
      <c r="AR68" s="14" t="str">
        <f>VLOOKUP(الجدول2336[[#This Row],[الرقم الوظيفي ]],[2]المستمرين!$D:$F,3,0)</f>
        <v xml:space="preserve">مصنع العصير </v>
      </c>
    </row>
    <row r="69" spans="1:44">
      <c r="A69" s="5">
        <v>1139</v>
      </c>
      <c r="B69" s="29" t="s">
        <v>238</v>
      </c>
      <c r="C69" s="29" t="s">
        <v>54</v>
      </c>
      <c r="D69" s="11">
        <v>0</v>
      </c>
      <c r="E69" s="11">
        <v>0</v>
      </c>
      <c r="F69" s="11">
        <v>0</v>
      </c>
      <c r="G69" s="12"/>
      <c r="H69" s="11">
        <v>0</v>
      </c>
      <c r="I69" s="11">
        <v>10</v>
      </c>
      <c r="J69" s="11">
        <v>0</v>
      </c>
      <c r="K69" s="11">
        <v>0</v>
      </c>
      <c r="L69" s="11">
        <v>0</v>
      </c>
      <c r="M69" s="11">
        <v>0</v>
      </c>
      <c r="N69" s="12"/>
      <c r="O69" s="11">
        <v>0</v>
      </c>
      <c r="P69" s="11">
        <v>0</v>
      </c>
      <c r="Q69" s="11">
        <v>0</v>
      </c>
      <c r="R69" s="30" t="s">
        <v>157</v>
      </c>
      <c r="S69" s="30" t="s">
        <v>157</v>
      </c>
      <c r="T69" s="30" t="s">
        <v>157</v>
      </c>
      <c r="U69" s="12"/>
      <c r="V69" s="11"/>
      <c r="W69" s="11"/>
      <c r="X69" s="11"/>
      <c r="Y69" s="11"/>
      <c r="Z69" s="11"/>
      <c r="AA69" s="11"/>
      <c r="AB69" s="12"/>
      <c r="AC69" s="11"/>
      <c r="AD69" s="11"/>
      <c r="AE69" s="11"/>
      <c r="AF69" s="11"/>
      <c r="AG69" s="11"/>
      <c r="AH69" s="11"/>
      <c r="AI69" s="15">
        <f>COUNTIF(الجدول2336[[#This Row],[2019/05/21]:[2019/06/20]],"س")</f>
        <v>0</v>
      </c>
      <c r="AJ69" s="11">
        <f>COUNTIF(الجدول2336[[#This Row],[2019/05/21]:[2019/06/20]],"ب")</f>
        <v>0</v>
      </c>
      <c r="AK69" s="11">
        <f>COUNTIF(الجدول2336[[#This Row],[2019/05/21]:[2019/06/20]],"غياب")</f>
        <v>0</v>
      </c>
      <c r="AL69" s="11">
        <f>COUNTIF(الجدول2336[[#This Row],[2019/05/21]:[2019/06/20]],"غ")</f>
        <v>0</v>
      </c>
      <c r="AM69" s="11">
        <f>SUM(الجدول2336[[#This Row],[2019/05/21]:[2019/06/20]])</f>
        <v>10</v>
      </c>
      <c r="AN69" s="31">
        <f>الجدول2336[[#This Row],[أيام العمل الفعي ]]-الجدول2336[[#This Row],[الغياب*2]]</f>
        <v>12</v>
      </c>
      <c r="AO69" s="14"/>
      <c r="AP69" s="14">
        <f>COUNTIF(الجدول2336[[#This Row],[2019/05/21]:[2019/06/20]],"&lt;480")</f>
        <v>12</v>
      </c>
      <c r="AQ69" s="14">
        <f>الجدول2336[[#This Row],[الغياب ]]*2</f>
        <v>0</v>
      </c>
      <c r="AR69" s="14" t="str">
        <f>VLOOKUP(الجدول2336[[#This Row],[الرقم الوظيفي ]],[2]المستمرين!$D:$F,3,0)</f>
        <v xml:space="preserve">مركز تسويق بنغازي </v>
      </c>
    </row>
    <row r="70" spans="1:44">
      <c r="A70" s="5">
        <v>1149</v>
      </c>
      <c r="B70" s="29" t="s">
        <v>239</v>
      </c>
      <c r="C70" s="29" t="s">
        <v>55</v>
      </c>
      <c r="D70" s="11">
        <v>0</v>
      </c>
      <c r="E70" s="11">
        <v>0</v>
      </c>
      <c r="F70" s="11">
        <v>0</v>
      </c>
      <c r="G70" s="12"/>
      <c r="H70" s="11">
        <v>0</v>
      </c>
      <c r="I70" s="11">
        <v>6</v>
      </c>
      <c r="J70" s="11">
        <v>8</v>
      </c>
      <c r="K70" s="11">
        <v>0</v>
      </c>
      <c r="L70" s="11">
        <v>6</v>
      </c>
      <c r="M70" s="11">
        <v>6</v>
      </c>
      <c r="N70" s="12"/>
      <c r="O70" s="11">
        <v>8</v>
      </c>
      <c r="P70" s="11">
        <v>9</v>
      </c>
      <c r="Q70" s="11" t="s">
        <v>166</v>
      </c>
      <c r="R70" s="30" t="s">
        <v>157</v>
      </c>
      <c r="S70" s="30" t="s">
        <v>157</v>
      </c>
      <c r="T70" s="30" t="s">
        <v>157</v>
      </c>
      <c r="U70" s="12"/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0</v>
      </c>
      <c r="AB70" s="12"/>
      <c r="AC70" s="11"/>
      <c r="AD70" s="11"/>
      <c r="AE70" s="11"/>
      <c r="AF70" s="11"/>
      <c r="AG70" s="11"/>
      <c r="AH70" s="11"/>
      <c r="AI70" s="15">
        <f>COUNTIF(الجدول2336[[#This Row],[2019/05/21]:[2019/06/20]],"س")</f>
        <v>1</v>
      </c>
      <c r="AJ70" s="11">
        <f>COUNTIF(الجدول2336[[#This Row],[2019/05/21]:[2019/06/20]],"ب")</f>
        <v>0</v>
      </c>
      <c r="AK70" s="11">
        <f>COUNTIF(الجدول2336[[#This Row],[2019/05/21]:[2019/06/20]],"غياب")</f>
        <v>0</v>
      </c>
      <c r="AL70" s="11">
        <f>COUNTIF(الجدول2336[[#This Row],[2019/05/21]:[2019/06/20]],"غ")</f>
        <v>0</v>
      </c>
      <c r="AM70" s="11">
        <f>SUM(الجدول2336[[#This Row],[2019/05/21]:[2019/06/20]])</f>
        <v>43</v>
      </c>
      <c r="AN70" s="31">
        <f>الجدول2336[[#This Row],[أيام العمل الفعي ]]-الجدول2336[[#This Row],[الغياب*2]]</f>
        <v>17</v>
      </c>
      <c r="AO70" s="14"/>
      <c r="AP70" s="14">
        <f>COUNTIF(الجدول2336[[#This Row],[2019/05/21]:[2019/06/20]],"&lt;480")</f>
        <v>17</v>
      </c>
      <c r="AQ70" s="14">
        <f>الجدول2336[[#This Row],[الغياب ]]*2</f>
        <v>0</v>
      </c>
      <c r="AR70" s="14" t="str">
        <f>VLOOKUP(الجدول2336[[#This Row],[الرقم الوظيفي ]],[2]المستمرين!$D:$F,3,0)</f>
        <v xml:space="preserve">مصنع العصير </v>
      </c>
    </row>
    <row r="71" spans="1:44">
      <c r="A71" s="5">
        <v>1180</v>
      </c>
      <c r="B71" s="29" t="s">
        <v>240</v>
      </c>
      <c r="C71" s="29" t="s">
        <v>15</v>
      </c>
      <c r="D71" s="11">
        <v>0</v>
      </c>
      <c r="E71" s="11">
        <v>0</v>
      </c>
      <c r="F71" s="11">
        <v>0</v>
      </c>
      <c r="G71" s="12"/>
      <c r="H71" s="11">
        <v>10</v>
      </c>
      <c r="I71" s="11">
        <v>10</v>
      </c>
      <c r="J71" s="11">
        <v>0</v>
      </c>
      <c r="K71" s="11">
        <v>0</v>
      </c>
      <c r="L71" s="11">
        <v>6</v>
      </c>
      <c r="M71" s="11">
        <v>0</v>
      </c>
      <c r="N71" s="12"/>
      <c r="O71" s="11">
        <v>10</v>
      </c>
      <c r="P71" s="11">
        <v>123</v>
      </c>
      <c r="Q71" s="11" t="s">
        <v>166</v>
      </c>
      <c r="R71" s="30" t="s">
        <v>157</v>
      </c>
      <c r="S71" s="30" t="s">
        <v>157</v>
      </c>
      <c r="T71" s="30" t="s">
        <v>157</v>
      </c>
      <c r="U71" s="12"/>
      <c r="V71" s="11">
        <v>0</v>
      </c>
      <c r="W71" s="11">
        <v>0</v>
      </c>
      <c r="X71" s="11">
        <v>0</v>
      </c>
      <c r="Y71" s="11">
        <v>0</v>
      </c>
      <c r="Z71" s="11">
        <v>0</v>
      </c>
      <c r="AA71" s="11">
        <v>0</v>
      </c>
      <c r="AB71" s="12"/>
      <c r="AC71" s="11"/>
      <c r="AD71" s="11"/>
      <c r="AE71" s="11"/>
      <c r="AF71" s="11"/>
      <c r="AG71" s="11"/>
      <c r="AH71" s="11"/>
      <c r="AI71" s="15">
        <f>COUNTIF(الجدول2336[[#This Row],[2019/05/21]:[2019/06/20]],"س")</f>
        <v>1</v>
      </c>
      <c r="AJ71" s="11">
        <f>COUNTIF(الجدول2336[[#This Row],[2019/05/21]:[2019/06/20]],"ب")</f>
        <v>0</v>
      </c>
      <c r="AK71" s="11">
        <f>COUNTIF(الجدول2336[[#This Row],[2019/05/21]:[2019/06/20]],"غياب")</f>
        <v>0</v>
      </c>
      <c r="AL71" s="11">
        <f>COUNTIF(الجدول2336[[#This Row],[2019/05/21]:[2019/06/20]],"غ")</f>
        <v>0</v>
      </c>
      <c r="AM71" s="11">
        <f>SUM(الجدول2336[[#This Row],[2019/05/21]:[2019/06/20]])</f>
        <v>159</v>
      </c>
      <c r="AN71" s="31">
        <f>الجدول2336[[#This Row],[أيام العمل الفعي ]]-الجدول2336[[#This Row],[الغياب*2]]</f>
        <v>17</v>
      </c>
      <c r="AO71" s="14"/>
      <c r="AP71" s="14">
        <f>COUNTIF(الجدول2336[[#This Row],[2019/05/21]:[2019/06/20]],"&lt;480")</f>
        <v>17</v>
      </c>
      <c r="AQ71" s="14">
        <f>الجدول2336[[#This Row],[الغياب ]]*2</f>
        <v>0</v>
      </c>
      <c r="AR71" s="14" t="str">
        <f>VLOOKUP(الجدول2336[[#This Row],[الرقم الوظيفي ]],[2]المستمرين!$D:$F,3,0)</f>
        <v xml:space="preserve">مصنع الحليب </v>
      </c>
    </row>
    <row r="72" spans="1:44">
      <c r="A72" s="51">
        <v>1198</v>
      </c>
      <c r="B72" s="29" t="s">
        <v>241</v>
      </c>
      <c r="C72" s="29" t="s">
        <v>55</v>
      </c>
      <c r="D72" s="11">
        <v>0</v>
      </c>
      <c r="E72" s="11">
        <v>0</v>
      </c>
      <c r="F72" s="11" t="s">
        <v>152</v>
      </c>
      <c r="G72" s="12"/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2"/>
      <c r="O72" s="11">
        <v>0</v>
      </c>
      <c r="P72" s="11" t="s">
        <v>152</v>
      </c>
      <c r="Q72" s="11" t="s">
        <v>166</v>
      </c>
      <c r="R72" s="30" t="s">
        <v>157</v>
      </c>
      <c r="S72" s="30" t="s">
        <v>157</v>
      </c>
      <c r="T72" s="30" t="s">
        <v>157</v>
      </c>
      <c r="U72" s="12"/>
      <c r="V72" s="11">
        <v>0</v>
      </c>
      <c r="W72" s="11">
        <v>0</v>
      </c>
      <c r="X72" s="11" t="s">
        <v>152</v>
      </c>
      <c r="Y72" s="11">
        <v>0</v>
      </c>
      <c r="Z72" s="11">
        <v>0</v>
      </c>
      <c r="AA72" s="11">
        <v>0</v>
      </c>
      <c r="AB72" s="12"/>
      <c r="AC72" s="11"/>
      <c r="AD72" s="11"/>
      <c r="AE72" s="11"/>
      <c r="AF72" s="11"/>
      <c r="AG72" s="11"/>
      <c r="AH72" s="11"/>
      <c r="AI72" s="15">
        <f>COUNTIF(الجدول2336[[#This Row],[2019/05/21]:[2019/06/20]],"س")</f>
        <v>1</v>
      </c>
      <c r="AJ72" s="11">
        <f>COUNTIF(الجدول2336[[#This Row],[2019/05/21]:[2019/06/20]],"ب")</f>
        <v>0</v>
      </c>
      <c r="AK72" s="11">
        <f>COUNTIF(الجدول2336[[#This Row],[2019/05/21]:[2019/06/20]],"غياب")</f>
        <v>0</v>
      </c>
      <c r="AL72" s="11">
        <f>COUNTIF(الجدول2336[[#This Row],[2019/05/21]:[2019/06/20]],"غ")</f>
        <v>3</v>
      </c>
      <c r="AM72" s="11">
        <f>SUM(الجدول2336[[#This Row],[2019/05/21]:[2019/06/20]])</f>
        <v>0</v>
      </c>
      <c r="AN72" s="31">
        <f>الجدول2336[[#This Row],[أيام العمل الفعي ]]-الجدول2336[[#This Row],[الغياب*2]]</f>
        <v>14</v>
      </c>
      <c r="AO72" s="14"/>
      <c r="AP72" s="14">
        <f>COUNTIF(الجدول2336[[#This Row],[2019/05/21]:[2019/06/20]],"&lt;480")</f>
        <v>14</v>
      </c>
      <c r="AQ72" s="14">
        <f>الجدول2336[[#This Row],[الغياب ]]*2</f>
        <v>0</v>
      </c>
      <c r="AR72" s="14" t="str">
        <f>VLOOKUP(الجدول2336[[#This Row],[الرقم الوظيفي ]],[2]المستمرين!$D:$F,3,0)</f>
        <v>مصنع الحليب</v>
      </c>
    </row>
    <row r="73" spans="1:44">
      <c r="A73" s="9">
        <v>1209</v>
      </c>
      <c r="B73" s="29" t="s">
        <v>242</v>
      </c>
      <c r="C73" s="29" t="s">
        <v>36</v>
      </c>
      <c r="D73" s="11">
        <v>0</v>
      </c>
      <c r="E73" s="11">
        <v>9</v>
      </c>
      <c r="F73" s="11">
        <v>0</v>
      </c>
      <c r="G73" s="12"/>
      <c r="H73" s="11" t="s">
        <v>166</v>
      </c>
      <c r="I73" s="11" t="s">
        <v>166</v>
      </c>
      <c r="J73" s="11">
        <v>0</v>
      </c>
      <c r="K73" s="11">
        <v>0</v>
      </c>
      <c r="L73" s="11">
        <v>0</v>
      </c>
      <c r="M73" s="11">
        <v>21</v>
      </c>
      <c r="N73" s="12"/>
      <c r="O73" s="11">
        <v>12</v>
      </c>
      <c r="P73" s="11">
        <v>0</v>
      </c>
      <c r="Q73" s="11" t="s">
        <v>166</v>
      </c>
      <c r="R73" s="30" t="s">
        <v>157</v>
      </c>
      <c r="S73" s="30" t="s">
        <v>157</v>
      </c>
      <c r="T73" s="30" t="s">
        <v>157</v>
      </c>
      <c r="U73" s="12"/>
      <c r="V73" s="11">
        <v>0</v>
      </c>
      <c r="W73" s="11">
        <v>0</v>
      </c>
      <c r="X73" s="11">
        <v>0</v>
      </c>
      <c r="Y73" s="11">
        <v>0</v>
      </c>
      <c r="Z73" s="11">
        <v>114</v>
      </c>
      <c r="AA73" s="11">
        <v>0</v>
      </c>
      <c r="AB73" s="12"/>
      <c r="AC73" s="11"/>
      <c r="AD73" s="11"/>
      <c r="AE73" s="11"/>
      <c r="AF73" s="11"/>
      <c r="AG73" s="11"/>
      <c r="AH73" s="11"/>
      <c r="AI73" s="15">
        <f>COUNTIF(الجدول2336[[#This Row],[2019/05/21]:[2019/06/20]],"س")</f>
        <v>3</v>
      </c>
      <c r="AJ73" s="11">
        <f>COUNTIF(الجدول2336[[#This Row],[2019/05/21]:[2019/06/20]],"ب")</f>
        <v>0</v>
      </c>
      <c r="AK73" s="11">
        <f>COUNTIF(الجدول2336[[#This Row],[2019/05/21]:[2019/06/20]],"غياب")</f>
        <v>0</v>
      </c>
      <c r="AL73" s="11">
        <f>COUNTIF(الجدول2336[[#This Row],[2019/05/21]:[2019/06/20]],"غ")</f>
        <v>0</v>
      </c>
      <c r="AM73" s="11">
        <f>SUM(الجدول2336[[#This Row],[2019/05/21]:[2019/06/20]])</f>
        <v>156</v>
      </c>
      <c r="AN73" s="31">
        <f>الجدول2336[[#This Row],[أيام العمل الفعي ]]-الجدول2336[[#This Row],[الغياب*2]]</f>
        <v>15</v>
      </c>
      <c r="AO73" s="14"/>
      <c r="AP73" s="14">
        <f>COUNTIF(الجدول2336[[#This Row],[2019/05/21]:[2019/06/20]],"&lt;480")</f>
        <v>15</v>
      </c>
      <c r="AQ73" s="14">
        <f>الجدول2336[[#This Row],[الغياب ]]*2</f>
        <v>0</v>
      </c>
      <c r="AR73" s="14" t="str">
        <f>VLOOKUP(الجدول2336[[#This Row],[الرقم الوظيفي ]],[2]المستمرين!$D:$F,3,0)</f>
        <v>مصنع الحليب</v>
      </c>
    </row>
    <row r="74" spans="1:44">
      <c r="A74" s="5">
        <v>1219</v>
      </c>
      <c r="B74" s="29" t="s">
        <v>243</v>
      </c>
      <c r="C74" s="29" t="s">
        <v>56</v>
      </c>
      <c r="D74" s="11">
        <v>0</v>
      </c>
      <c r="E74" s="11">
        <v>0</v>
      </c>
      <c r="F74" s="11">
        <v>0</v>
      </c>
      <c r="G74" s="12"/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2"/>
      <c r="O74" s="11">
        <v>0</v>
      </c>
      <c r="P74" s="11">
        <v>0</v>
      </c>
      <c r="Q74" s="11" t="s">
        <v>166</v>
      </c>
      <c r="R74" s="30" t="s">
        <v>157</v>
      </c>
      <c r="S74" s="30" t="s">
        <v>157</v>
      </c>
      <c r="T74" s="30" t="s">
        <v>157</v>
      </c>
      <c r="U74" s="12"/>
      <c r="V74" s="11">
        <v>0</v>
      </c>
      <c r="W74" s="11">
        <v>0</v>
      </c>
      <c r="X74" s="11">
        <v>0</v>
      </c>
      <c r="Y74" s="11">
        <v>0</v>
      </c>
      <c r="Z74" s="11">
        <v>0</v>
      </c>
      <c r="AA74" s="11">
        <v>0</v>
      </c>
      <c r="AB74" s="12"/>
      <c r="AC74" s="11"/>
      <c r="AD74" s="11"/>
      <c r="AE74" s="11"/>
      <c r="AF74" s="11"/>
      <c r="AG74" s="11"/>
      <c r="AH74" s="11"/>
      <c r="AI74" s="15">
        <f>COUNTIF(الجدول2336[[#This Row],[2019/05/21]:[2019/06/20]],"س")</f>
        <v>1</v>
      </c>
      <c r="AJ74" s="11">
        <f>COUNTIF(الجدول2336[[#This Row],[2019/05/21]:[2019/06/20]],"ب")</f>
        <v>0</v>
      </c>
      <c r="AK74" s="11">
        <f>COUNTIF(الجدول2336[[#This Row],[2019/05/21]:[2019/06/20]],"غياب")</f>
        <v>0</v>
      </c>
      <c r="AL74" s="11">
        <f>COUNTIF(الجدول2336[[#This Row],[2019/05/21]:[2019/06/20]],"غ")</f>
        <v>0</v>
      </c>
      <c r="AM74" s="11">
        <f>SUM(الجدول2336[[#This Row],[2019/05/21]:[2019/06/20]])</f>
        <v>0</v>
      </c>
      <c r="AN74" s="31">
        <f>الجدول2336[[#This Row],[أيام العمل الفعي ]]-الجدول2336[[#This Row],[الغياب*2]]</f>
        <v>17</v>
      </c>
      <c r="AO74" s="14"/>
      <c r="AP74" s="14">
        <f>COUNTIF(الجدول2336[[#This Row],[2019/05/21]:[2019/06/20]],"&lt;480")</f>
        <v>17</v>
      </c>
      <c r="AQ74" s="14">
        <f>الجدول2336[[#This Row],[الغياب ]]*2</f>
        <v>0</v>
      </c>
      <c r="AR74" s="14" t="str">
        <f>VLOOKUP(الجدول2336[[#This Row],[الرقم الوظيفي ]],[2]المستمرين!$D:$F,3,0)</f>
        <v>رؤساء الاقسام</v>
      </c>
    </row>
    <row r="75" spans="1:44">
      <c r="A75" s="5">
        <v>1233</v>
      </c>
      <c r="B75" s="29" t="s">
        <v>244</v>
      </c>
      <c r="C75" s="29" t="s">
        <v>35</v>
      </c>
      <c r="D75" s="11">
        <v>0</v>
      </c>
      <c r="E75" s="11">
        <v>0</v>
      </c>
      <c r="F75" s="11">
        <v>0</v>
      </c>
      <c r="G75" s="12"/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2"/>
      <c r="O75" s="11">
        <v>0</v>
      </c>
      <c r="P75" s="11">
        <v>0</v>
      </c>
      <c r="Q75" s="11" t="s">
        <v>166</v>
      </c>
      <c r="R75" s="30" t="s">
        <v>157</v>
      </c>
      <c r="S75" s="30" t="s">
        <v>157</v>
      </c>
      <c r="T75" s="30" t="s">
        <v>157</v>
      </c>
      <c r="U75" s="12"/>
      <c r="V75" s="11">
        <v>0</v>
      </c>
      <c r="W75" s="11">
        <v>0</v>
      </c>
      <c r="X75" s="11">
        <v>0</v>
      </c>
      <c r="Y75" s="11">
        <v>44</v>
      </c>
      <c r="Z75" s="11">
        <v>0</v>
      </c>
      <c r="AA75" s="11">
        <v>0</v>
      </c>
      <c r="AB75" s="12"/>
      <c r="AC75" s="11"/>
      <c r="AD75" s="11"/>
      <c r="AE75" s="11"/>
      <c r="AF75" s="11"/>
      <c r="AG75" s="11"/>
      <c r="AH75" s="11"/>
      <c r="AI75" s="15">
        <f>COUNTIF(الجدول2336[[#This Row],[2019/05/21]:[2019/06/20]],"س")</f>
        <v>1</v>
      </c>
      <c r="AJ75" s="11">
        <f>COUNTIF(الجدول2336[[#This Row],[2019/05/21]:[2019/06/20]],"ب")</f>
        <v>0</v>
      </c>
      <c r="AK75" s="11">
        <f>COUNTIF(الجدول2336[[#This Row],[2019/05/21]:[2019/06/20]],"غياب")</f>
        <v>0</v>
      </c>
      <c r="AL75" s="11">
        <f>COUNTIF(الجدول2336[[#This Row],[2019/05/21]:[2019/06/20]],"غ")</f>
        <v>0</v>
      </c>
      <c r="AM75" s="11">
        <f>SUM(الجدول2336[[#This Row],[2019/05/21]:[2019/06/20]])</f>
        <v>44</v>
      </c>
      <c r="AN75" s="31">
        <f>الجدول2336[[#This Row],[أيام العمل الفعي ]]-الجدول2336[[#This Row],[الغياب*2]]</f>
        <v>17</v>
      </c>
      <c r="AO75" s="14"/>
      <c r="AP75" s="14">
        <f>COUNTIF(الجدول2336[[#This Row],[2019/05/21]:[2019/06/20]],"&lt;480")</f>
        <v>17</v>
      </c>
      <c r="AQ75" s="14">
        <f>الجدول2336[[#This Row],[الغياب ]]*2</f>
        <v>0</v>
      </c>
      <c r="AR75" s="14" t="str">
        <f>VLOOKUP(الجدول2336[[#This Row],[الرقم الوظيفي ]],[2]المستمرين!$D:$F,3,0)</f>
        <v xml:space="preserve">مصنع العصير </v>
      </c>
    </row>
    <row r="76" spans="1:44">
      <c r="A76" s="52">
        <v>1239</v>
      </c>
      <c r="B76" s="29" t="s">
        <v>245</v>
      </c>
      <c r="C76" s="29" t="s">
        <v>52</v>
      </c>
      <c r="D76" s="11" t="s">
        <v>166</v>
      </c>
      <c r="E76" s="11">
        <v>0</v>
      </c>
      <c r="F76" s="11">
        <v>0</v>
      </c>
      <c r="G76" s="12"/>
      <c r="H76" s="11">
        <v>0</v>
      </c>
      <c r="I76" s="11" t="s">
        <v>152</v>
      </c>
      <c r="J76" s="11">
        <v>0</v>
      </c>
      <c r="K76" s="11">
        <v>14</v>
      </c>
      <c r="L76" s="11">
        <v>0</v>
      </c>
      <c r="M76" s="11">
        <v>19</v>
      </c>
      <c r="N76" s="12"/>
      <c r="O76" s="11">
        <v>24</v>
      </c>
      <c r="P76" s="11">
        <v>7</v>
      </c>
      <c r="Q76" s="11" t="s">
        <v>166</v>
      </c>
      <c r="R76" s="30" t="s">
        <v>157</v>
      </c>
      <c r="S76" s="30" t="s">
        <v>157</v>
      </c>
      <c r="T76" s="30" t="s">
        <v>157</v>
      </c>
      <c r="U76" s="12"/>
      <c r="V76" s="11" t="s">
        <v>13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  <c r="AB76" s="12"/>
      <c r="AC76" s="11"/>
      <c r="AD76" s="11"/>
      <c r="AE76" s="11"/>
      <c r="AF76" s="11"/>
      <c r="AG76" s="11"/>
      <c r="AH76" s="11"/>
      <c r="AI76" s="15">
        <f>COUNTIF(الجدول2336[[#This Row],[2019/05/21]:[2019/06/20]],"س")</f>
        <v>2</v>
      </c>
      <c r="AJ76" s="11">
        <f>COUNTIF(الجدول2336[[#This Row],[2019/05/21]:[2019/06/20]],"ب")</f>
        <v>1</v>
      </c>
      <c r="AK76" s="11">
        <f>COUNTIF(الجدول2336[[#This Row],[2019/05/21]:[2019/06/20]],"غياب")</f>
        <v>0</v>
      </c>
      <c r="AL76" s="11">
        <f>COUNTIF(الجدول2336[[#This Row],[2019/05/21]:[2019/06/20]],"غ")</f>
        <v>1</v>
      </c>
      <c r="AM76" s="11">
        <f>SUM(الجدول2336[[#This Row],[2019/05/21]:[2019/06/20]])</f>
        <v>64</v>
      </c>
      <c r="AN76" s="31">
        <f>الجدول2336[[#This Row],[أيام العمل الفعي ]]-الجدول2336[[#This Row],[الغياب*2]]</f>
        <v>14</v>
      </c>
      <c r="AO76" s="14"/>
      <c r="AP76" s="14">
        <f>COUNTIF(الجدول2336[[#This Row],[2019/05/21]:[2019/06/20]],"&lt;480")</f>
        <v>14</v>
      </c>
      <c r="AQ76" s="14">
        <f>الجدول2336[[#This Row],[الغياب ]]*2</f>
        <v>0</v>
      </c>
      <c r="AR76" s="14" t="str">
        <f>VLOOKUP(الجدول2336[[#This Row],[الرقم الوظيفي ]],[2]المستمرين!$D:$F,3,0)</f>
        <v>مصنع الحليب</v>
      </c>
    </row>
    <row r="77" spans="1:44">
      <c r="A77" s="51">
        <v>1241</v>
      </c>
      <c r="B77" s="29" t="s">
        <v>246</v>
      </c>
      <c r="C77" s="29" t="s">
        <v>36</v>
      </c>
      <c r="D77" s="11">
        <v>0</v>
      </c>
      <c r="E77" s="11" t="s">
        <v>152</v>
      </c>
      <c r="F77" s="11" t="s">
        <v>152</v>
      </c>
      <c r="G77" s="12"/>
      <c r="H77" s="11">
        <v>0</v>
      </c>
      <c r="I77" s="11">
        <v>0</v>
      </c>
      <c r="J77" s="11">
        <v>0</v>
      </c>
      <c r="K77" s="11">
        <v>22</v>
      </c>
      <c r="L77" s="11">
        <v>0</v>
      </c>
      <c r="M77" s="11">
        <v>6</v>
      </c>
      <c r="N77" s="12"/>
      <c r="O77" s="11">
        <v>9</v>
      </c>
      <c r="P77" s="11">
        <v>0</v>
      </c>
      <c r="Q77" s="11" t="s">
        <v>166</v>
      </c>
      <c r="R77" s="30" t="s">
        <v>157</v>
      </c>
      <c r="S77" s="30" t="s">
        <v>157</v>
      </c>
      <c r="T77" s="30" t="s">
        <v>157</v>
      </c>
      <c r="U77" s="12"/>
      <c r="V77" s="11">
        <v>0</v>
      </c>
      <c r="W77" s="11">
        <v>0</v>
      </c>
      <c r="X77" s="11">
        <v>0</v>
      </c>
      <c r="Y77" s="11">
        <v>0</v>
      </c>
      <c r="Z77" s="11">
        <v>0</v>
      </c>
      <c r="AA77" s="11">
        <v>0</v>
      </c>
      <c r="AB77" s="12"/>
      <c r="AC77" s="11"/>
      <c r="AD77" s="11"/>
      <c r="AE77" s="11"/>
      <c r="AF77" s="11"/>
      <c r="AG77" s="11"/>
      <c r="AH77" s="11"/>
      <c r="AI77" s="15">
        <f>COUNTIF(الجدول2336[[#This Row],[2019/05/21]:[2019/06/20]],"س")</f>
        <v>1</v>
      </c>
      <c r="AJ77" s="11">
        <f>COUNTIF(الجدول2336[[#This Row],[2019/05/21]:[2019/06/20]],"ب")</f>
        <v>0</v>
      </c>
      <c r="AK77" s="11">
        <f>COUNTIF(الجدول2336[[#This Row],[2019/05/21]:[2019/06/20]],"غياب")</f>
        <v>0</v>
      </c>
      <c r="AL77" s="11">
        <f>COUNTIF(الجدول2336[[#This Row],[2019/05/21]:[2019/06/20]],"غ")</f>
        <v>2</v>
      </c>
      <c r="AM77" s="11">
        <f>SUM(الجدول2336[[#This Row],[2019/05/21]:[2019/06/20]])</f>
        <v>37</v>
      </c>
      <c r="AN77" s="31">
        <f>الجدول2336[[#This Row],[أيام العمل الفعي ]]-الجدول2336[[#This Row],[الغياب*2]]</f>
        <v>15</v>
      </c>
      <c r="AO77" s="14"/>
      <c r="AP77" s="14">
        <f>COUNTIF(الجدول2336[[#This Row],[2019/05/21]:[2019/06/20]],"&lt;480")</f>
        <v>15</v>
      </c>
      <c r="AQ77" s="14">
        <f>الجدول2336[[#This Row],[الغياب ]]*2</f>
        <v>0</v>
      </c>
      <c r="AR77" s="14" t="str">
        <f>VLOOKUP(الجدول2336[[#This Row],[الرقم الوظيفي ]],[2]المستمرين!$D:$F,3,0)</f>
        <v>مصنع الحليب</v>
      </c>
    </row>
    <row r="78" spans="1:44">
      <c r="A78" s="5">
        <v>1242</v>
      </c>
      <c r="B78" s="29" t="s">
        <v>247</v>
      </c>
      <c r="C78" s="29" t="s">
        <v>15</v>
      </c>
      <c r="D78" s="11">
        <v>0</v>
      </c>
      <c r="E78" s="11">
        <v>0</v>
      </c>
      <c r="F78" s="11">
        <v>0</v>
      </c>
      <c r="G78" s="12"/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2"/>
      <c r="O78" s="11">
        <v>0</v>
      </c>
      <c r="P78" s="11">
        <v>0</v>
      </c>
      <c r="Q78" s="11" t="s">
        <v>166</v>
      </c>
      <c r="R78" s="30" t="s">
        <v>157</v>
      </c>
      <c r="S78" s="30" t="s">
        <v>157</v>
      </c>
      <c r="T78" s="30" t="s">
        <v>157</v>
      </c>
      <c r="U78" s="12"/>
      <c r="V78" s="11">
        <v>0</v>
      </c>
      <c r="W78" s="11">
        <v>0</v>
      </c>
      <c r="X78" s="11"/>
      <c r="Y78" s="11"/>
      <c r="Z78" s="11"/>
      <c r="AA78" s="11"/>
      <c r="AB78" s="12"/>
      <c r="AC78" s="11"/>
      <c r="AD78" s="11"/>
      <c r="AE78" s="11"/>
      <c r="AF78" s="11"/>
      <c r="AG78" s="11"/>
      <c r="AH78" s="11"/>
      <c r="AI78" s="15">
        <f>COUNTIF(الجدول2336[[#This Row],[2019/05/21]:[2019/06/20]],"س")</f>
        <v>1</v>
      </c>
      <c r="AJ78" s="11">
        <f>COUNTIF(الجدول2336[[#This Row],[2019/05/21]:[2019/06/20]],"ب")</f>
        <v>0</v>
      </c>
      <c r="AK78" s="11">
        <f>COUNTIF(الجدول2336[[#This Row],[2019/05/21]:[2019/06/20]],"غياب")</f>
        <v>0</v>
      </c>
      <c r="AL78" s="11">
        <f>COUNTIF(الجدول2336[[#This Row],[2019/05/21]:[2019/06/20]],"غ")</f>
        <v>0</v>
      </c>
      <c r="AM78" s="11">
        <f>SUM(الجدول2336[[#This Row],[2019/05/21]:[2019/06/20]])</f>
        <v>0</v>
      </c>
      <c r="AN78" s="31">
        <f>الجدول2336[[#This Row],[أيام العمل الفعي ]]-الجدول2336[[#This Row],[الغياب*2]]</f>
        <v>13</v>
      </c>
      <c r="AO78" s="14"/>
      <c r="AP78" s="14">
        <f>COUNTIF(الجدول2336[[#This Row],[2019/05/21]:[2019/06/20]],"&lt;480")</f>
        <v>13</v>
      </c>
      <c r="AQ78" s="14">
        <f>الجدول2336[[#This Row],[الغياب ]]*2</f>
        <v>0</v>
      </c>
      <c r="AR78" s="14" t="str">
        <f>VLOOKUP(الجدول2336[[#This Row],[الرقم الوظيفي ]],[2]المستمرين!$D:$F,3,0)</f>
        <v>مصنع الحليب</v>
      </c>
    </row>
    <row r="79" spans="1:44">
      <c r="A79" s="5">
        <v>1259</v>
      </c>
      <c r="B79" s="29" t="s">
        <v>248</v>
      </c>
      <c r="C79" s="29" t="s">
        <v>25</v>
      </c>
      <c r="D79" s="11">
        <v>0</v>
      </c>
      <c r="E79" s="11">
        <v>0</v>
      </c>
      <c r="F79" s="11">
        <v>0</v>
      </c>
      <c r="G79" s="12"/>
      <c r="H79" s="11">
        <v>0</v>
      </c>
      <c r="I79" s="11">
        <v>0</v>
      </c>
      <c r="J79" s="11">
        <v>10</v>
      </c>
      <c r="K79" s="11">
        <v>0</v>
      </c>
      <c r="L79" s="11">
        <v>18</v>
      </c>
      <c r="M79" s="11">
        <v>7</v>
      </c>
      <c r="N79" s="12"/>
      <c r="O79" s="11">
        <v>0</v>
      </c>
      <c r="P79" s="11">
        <v>0</v>
      </c>
      <c r="Q79" s="11" t="s">
        <v>166</v>
      </c>
      <c r="R79" s="30" t="s">
        <v>157</v>
      </c>
      <c r="S79" s="30" t="s">
        <v>157</v>
      </c>
      <c r="T79" s="30" t="s">
        <v>157</v>
      </c>
      <c r="U79" s="12"/>
      <c r="V79" s="11">
        <v>88</v>
      </c>
      <c r="W79" s="11">
        <v>0</v>
      </c>
      <c r="X79" s="11">
        <v>11</v>
      </c>
      <c r="Y79" s="11">
        <v>0</v>
      </c>
      <c r="Z79" s="11">
        <v>0</v>
      </c>
      <c r="AA79" s="11">
        <v>0</v>
      </c>
      <c r="AB79" s="12"/>
      <c r="AC79" s="11"/>
      <c r="AD79" s="11"/>
      <c r="AE79" s="11"/>
      <c r="AF79" s="11"/>
      <c r="AG79" s="11"/>
      <c r="AH79" s="11"/>
      <c r="AI79" s="15">
        <f>COUNTIF(الجدول2336[[#This Row],[2019/05/21]:[2019/06/20]],"س")</f>
        <v>1</v>
      </c>
      <c r="AJ79" s="11">
        <f>COUNTIF(الجدول2336[[#This Row],[2019/05/21]:[2019/06/20]],"ب")</f>
        <v>0</v>
      </c>
      <c r="AK79" s="11">
        <f>COUNTIF(الجدول2336[[#This Row],[2019/05/21]:[2019/06/20]],"غياب")</f>
        <v>0</v>
      </c>
      <c r="AL79" s="11">
        <f>COUNTIF(الجدول2336[[#This Row],[2019/05/21]:[2019/06/20]],"غ")</f>
        <v>0</v>
      </c>
      <c r="AM79" s="11">
        <f>SUM(الجدول2336[[#This Row],[2019/05/21]:[2019/06/20]])</f>
        <v>134</v>
      </c>
      <c r="AN79" s="31">
        <f>الجدول2336[[#This Row],[أيام العمل الفعي ]]-الجدول2336[[#This Row],[الغياب*2]]</f>
        <v>17</v>
      </c>
      <c r="AO79" s="14"/>
      <c r="AP79" s="14">
        <f>COUNTIF(الجدول2336[[#This Row],[2019/05/21]:[2019/06/20]],"&lt;480")</f>
        <v>17</v>
      </c>
      <c r="AQ79" s="14">
        <f>الجدول2336[[#This Row],[الغياب ]]*2</f>
        <v>0</v>
      </c>
      <c r="AR79" s="14" t="str">
        <f>VLOOKUP(الجدول2336[[#This Row],[الرقم الوظيفي ]],[2]المستمرين!$D:$F,3,0)</f>
        <v xml:space="preserve">مصنع العصير </v>
      </c>
    </row>
    <row r="80" spans="1:44">
      <c r="A80" s="5">
        <v>1279</v>
      </c>
      <c r="B80" s="29" t="s">
        <v>249</v>
      </c>
      <c r="C80" s="29" t="s">
        <v>57</v>
      </c>
      <c r="D80" s="11">
        <v>8</v>
      </c>
      <c r="E80" s="11">
        <v>10</v>
      </c>
      <c r="F80" s="11">
        <v>0</v>
      </c>
      <c r="G80" s="12"/>
      <c r="H80" s="11">
        <v>0</v>
      </c>
      <c r="I80" s="11">
        <v>10</v>
      </c>
      <c r="J80" s="11">
        <v>8</v>
      </c>
      <c r="K80" s="11" t="s">
        <v>166</v>
      </c>
      <c r="L80" s="11">
        <v>165</v>
      </c>
      <c r="M80" s="11">
        <v>53</v>
      </c>
      <c r="N80" s="12"/>
      <c r="O80" s="11">
        <v>7</v>
      </c>
      <c r="P80" s="11">
        <v>8</v>
      </c>
      <c r="Q80" s="11" t="s">
        <v>165</v>
      </c>
      <c r="R80" s="30" t="s">
        <v>157</v>
      </c>
      <c r="S80" s="30" t="s">
        <v>157</v>
      </c>
      <c r="T80" s="30" t="s">
        <v>157</v>
      </c>
      <c r="U80" s="12"/>
      <c r="V80" s="11">
        <v>0</v>
      </c>
      <c r="W80" s="11" t="s">
        <v>166</v>
      </c>
      <c r="X80" s="11">
        <v>0</v>
      </c>
      <c r="Y80" s="11">
        <v>0</v>
      </c>
      <c r="Z80" s="11">
        <v>0</v>
      </c>
      <c r="AA80" s="11">
        <v>0</v>
      </c>
      <c r="AB80" s="12"/>
      <c r="AC80" s="11"/>
      <c r="AD80" s="11" t="s">
        <v>13</v>
      </c>
      <c r="AE80" s="11"/>
      <c r="AF80" s="11"/>
      <c r="AG80" s="11"/>
      <c r="AH80" s="11"/>
      <c r="AI80" s="15">
        <f>COUNTIF(الجدول2336[[#This Row],[2019/05/21]:[2019/06/20]],"س")</f>
        <v>2</v>
      </c>
      <c r="AJ80" s="11">
        <f>COUNTIF(الجدول2336[[#This Row],[2019/05/21]:[2019/06/20]],"ب")</f>
        <v>1</v>
      </c>
      <c r="AK80" s="11">
        <f>COUNTIF(الجدول2336[[#This Row],[2019/05/21]:[2019/06/20]],"غياب")</f>
        <v>0</v>
      </c>
      <c r="AL80" s="11">
        <f>COUNTIF(الجدول2336[[#This Row],[2019/05/21]:[2019/06/20]],"غ")</f>
        <v>0</v>
      </c>
      <c r="AM80" s="11">
        <f>SUM(الجدول2336[[#This Row],[2019/05/21]:[2019/06/20]])</f>
        <v>269</v>
      </c>
      <c r="AN80" s="31">
        <f>الجدول2336[[#This Row],[أيام العمل الفعي ]]-الجدول2336[[#This Row],[الغياب*2]]</f>
        <v>15</v>
      </c>
      <c r="AO80" s="14"/>
      <c r="AP80" s="14">
        <f>COUNTIF(الجدول2336[[#This Row],[2019/05/21]:[2019/06/20]],"&lt;480")</f>
        <v>15</v>
      </c>
      <c r="AQ80" s="14">
        <f>الجدول2336[[#This Row],[الغياب ]]*2</f>
        <v>0</v>
      </c>
      <c r="AR80" s="14" t="str">
        <f>VLOOKUP(الجدول2336[[#This Row],[الرقم الوظيفي ]],[2]المستمرين!$D:$F,3,0)</f>
        <v xml:space="preserve">الادارة العامة </v>
      </c>
    </row>
    <row r="81" spans="1:44">
      <c r="A81" s="51">
        <v>1300</v>
      </c>
      <c r="B81" s="29" t="s">
        <v>250</v>
      </c>
      <c r="C81" s="29" t="s">
        <v>25</v>
      </c>
      <c r="D81" s="11" t="s">
        <v>152</v>
      </c>
      <c r="E81" s="11">
        <v>0</v>
      </c>
      <c r="F81" s="11">
        <v>15</v>
      </c>
      <c r="G81" s="12"/>
      <c r="H81" s="11">
        <v>0</v>
      </c>
      <c r="I81" s="15">
        <v>0</v>
      </c>
      <c r="J81" s="11" t="s">
        <v>168</v>
      </c>
      <c r="K81" s="11">
        <v>0</v>
      </c>
      <c r="L81" s="11">
        <v>0</v>
      </c>
      <c r="M81" s="11">
        <v>6</v>
      </c>
      <c r="N81" s="12"/>
      <c r="O81" s="11" t="s">
        <v>168</v>
      </c>
      <c r="P81" s="11" t="s">
        <v>166</v>
      </c>
      <c r="Q81" s="11" t="s">
        <v>166</v>
      </c>
      <c r="R81" s="30" t="s">
        <v>157</v>
      </c>
      <c r="S81" s="30" t="s">
        <v>157</v>
      </c>
      <c r="T81" s="30" t="s">
        <v>157</v>
      </c>
      <c r="U81" s="12"/>
      <c r="V81" s="11">
        <v>0</v>
      </c>
      <c r="W81" s="11">
        <v>0</v>
      </c>
      <c r="X81" s="11">
        <v>8</v>
      </c>
      <c r="Y81" s="11">
        <v>6</v>
      </c>
      <c r="Z81" s="11" t="s">
        <v>166</v>
      </c>
      <c r="AA81" s="11">
        <v>0</v>
      </c>
      <c r="AB81" s="12"/>
      <c r="AC81" s="11"/>
      <c r="AD81" s="11"/>
      <c r="AE81" s="11"/>
      <c r="AF81" s="11"/>
      <c r="AG81" s="11"/>
      <c r="AH81" s="11"/>
      <c r="AI81" s="15">
        <f>COUNTIF(الجدول2336[[#This Row],[2019/05/21]:[2019/06/20]],"س")</f>
        <v>3</v>
      </c>
      <c r="AJ81" s="11">
        <f>COUNTIF(الجدول2336[[#This Row],[2019/05/21]:[2019/06/20]],"ب")</f>
        <v>0</v>
      </c>
      <c r="AK81" s="11">
        <f>COUNTIF(الجدول2336[[#This Row],[2019/05/21]:[2019/06/20]],"غياب")</f>
        <v>2</v>
      </c>
      <c r="AL81" s="11">
        <f>COUNTIF(الجدول2336[[#This Row],[2019/05/21]:[2019/06/20]],"غ")</f>
        <v>1</v>
      </c>
      <c r="AM81" s="11">
        <f>SUM(الجدول2336[[#This Row],[2019/05/21]:[2019/06/20]])</f>
        <v>35</v>
      </c>
      <c r="AN81" s="31">
        <f>الجدول2336[[#This Row],[أيام العمل الفعي ]]-الجدول2336[[#This Row],[الغياب*2]]</f>
        <v>8</v>
      </c>
      <c r="AO81" s="14"/>
      <c r="AP81" s="14">
        <f>COUNTIF(الجدول2336[[#This Row],[2019/05/21]:[2019/06/20]],"&lt;480")</f>
        <v>12</v>
      </c>
      <c r="AQ81" s="14">
        <f>الجدول2336[[#This Row],[الغياب ]]*2</f>
        <v>4</v>
      </c>
      <c r="AR81" s="14" t="str">
        <f>VLOOKUP(الجدول2336[[#This Row],[الرقم الوظيفي ]],[2]المستمرين!$D:$F,3,0)</f>
        <v>مصنع الحليب</v>
      </c>
    </row>
    <row r="82" spans="1:44">
      <c r="A82" s="5">
        <v>1307</v>
      </c>
      <c r="B82" s="29" t="s">
        <v>251</v>
      </c>
      <c r="C82" s="29" t="s">
        <v>58</v>
      </c>
      <c r="D82" s="11">
        <v>0</v>
      </c>
      <c r="E82" s="11">
        <v>0</v>
      </c>
      <c r="F82" s="15">
        <v>0</v>
      </c>
      <c r="G82" s="12"/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2"/>
      <c r="O82" s="11">
        <v>0</v>
      </c>
      <c r="P82" s="11">
        <v>0</v>
      </c>
      <c r="Q82" s="11" t="s">
        <v>166</v>
      </c>
      <c r="R82" s="30" t="s">
        <v>157</v>
      </c>
      <c r="S82" s="30" t="s">
        <v>157</v>
      </c>
      <c r="T82" s="30" t="s">
        <v>157</v>
      </c>
      <c r="U82" s="12"/>
      <c r="V82" s="11">
        <v>0</v>
      </c>
      <c r="W82" s="11">
        <v>0</v>
      </c>
      <c r="X82" s="11" t="s">
        <v>166</v>
      </c>
      <c r="Y82" s="11">
        <v>0</v>
      </c>
      <c r="Z82" s="11">
        <v>0</v>
      </c>
      <c r="AA82" s="11">
        <v>0</v>
      </c>
      <c r="AB82" s="12"/>
      <c r="AC82" s="11"/>
      <c r="AD82" s="11"/>
      <c r="AE82" s="11"/>
      <c r="AF82" s="11"/>
      <c r="AG82" s="11"/>
      <c r="AH82" s="11"/>
      <c r="AI82" s="15">
        <f>COUNTIF(الجدول2336[[#This Row],[2019/05/21]:[2019/06/20]],"س")</f>
        <v>2</v>
      </c>
      <c r="AJ82" s="11">
        <f>COUNTIF(الجدول2336[[#This Row],[2019/05/21]:[2019/06/20]],"ب")</f>
        <v>0</v>
      </c>
      <c r="AK82" s="11">
        <f>COUNTIF(الجدول2336[[#This Row],[2019/05/21]:[2019/06/20]],"غياب")</f>
        <v>0</v>
      </c>
      <c r="AL82" s="11">
        <f>COUNTIF(الجدول2336[[#This Row],[2019/05/21]:[2019/06/20]],"غ")</f>
        <v>0</v>
      </c>
      <c r="AM82" s="11">
        <f>SUM(الجدول2336[[#This Row],[2019/05/21]:[2019/06/20]])</f>
        <v>0</v>
      </c>
      <c r="AN82" s="31">
        <f>الجدول2336[[#This Row],[أيام العمل الفعي ]]-الجدول2336[[#This Row],[الغياب*2]]</f>
        <v>16</v>
      </c>
      <c r="AO82" s="14"/>
      <c r="AP82" s="14">
        <f>COUNTIF(الجدول2336[[#This Row],[2019/05/21]:[2019/06/20]],"&lt;480")</f>
        <v>16</v>
      </c>
      <c r="AQ82" s="14">
        <f>الجدول2336[[#This Row],[الغياب ]]*2</f>
        <v>0</v>
      </c>
      <c r="AR82" s="14" t="str">
        <f>VLOOKUP(الجدول2336[[#This Row],[الرقم الوظيفي ]],[2]المستمرين!$D:$F,3,0)</f>
        <v xml:space="preserve">مصنع العصير </v>
      </c>
    </row>
    <row r="83" spans="1:44">
      <c r="A83" s="53">
        <v>1323</v>
      </c>
      <c r="B83" s="29" t="s">
        <v>252</v>
      </c>
      <c r="C83" s="35" t="s">
        <v>126</v>
      </c>
      <c r="D83" s="11" t="s">
        <v>152</v>
      </c>
      <c r="E83" s="15">
        <v>0</v>
      </c>
      <c r="F83" s="11">
        <v>11</v>
      </c>
      <c r="G83" s="12"/>
      <c r="H83" s="11">
        <v>0</v>
      </c>
      <c r="I83" s="11">
        <v>0</v>
      </c>
      <c r="J83" s="11">
        <v>0</v>
      </c>
      <c r="K83" s="11">
        <v>0</v>
      </c>
      <c r="L83" s="11" t="s">
        <v>152</v>
      </c>
      <c r="M83" s="11">
        <v>0</v>
      </c>
      <c r="N83" s="12"/>
      <c r="O83" s="11" t="s">
        <v>152</v>
      </c>
      <c r="P83" s="11">
        <v>0</v>
      </c>
      <c r="Q83" s="11" t="s">
        <v>166</v>
      </c>
      <c r="R83" s="30" t="s">
        <v>157</v>
      </c>
      <c r="S83" s="30" t="s">
        <v>157</v>
      </c>
      <c r="T83" s="30" t="s">
        <v>157</v>
      </c>
      <c r="U83" s="12"/>
      <c r="V83" s="11">
        <v>0</v>
      </c>
      <c r="W83" s="11">
        <v>0</v>
      </c>
      <c r="X83" s="11"/>
      <c r="Y83" s="11"/>
      <c r="Z83" s="11" t="s">
        <v>13</v>
      </c>
      <c r="AA83" s="11"/>
      <c r="AB83" s="12"/>
      <c r="AC83" s="11"/>
      <c r="AD83" s="11"/>
      <c r="AE83" s="11"/>
      <c r="AF83" s="11"/>
      <c r="AG83" s="11"/>
      <c r="AH83" s="11"/>
      <c r="AI83" s="33">
        <f>COUNTIF(الجدول2336[[#This Row],[2019/05/21]:[2019/06/20]],"س")</f>
        <v>1</v>
      </c>
      <c r="AJ83" s="14">
        <f>COUNTIF(الجدول2336[[#This Row],[2019/05/21]:[2019/06/20]],"ب")</f>
        <v>1</v>
      </c>
      <c r="AK83" s="14">
        <f>COUNTIF(الجدول2336[[#This Row],[2019/05/21]:[2019/06/20]],"غياب")</f>
        <v>0</v>
      </c>
      <c r="AL83" s="14">
        <f>COUNTIF(الجدول2336[[#This Row],[2019/05/21]:[2019/06/20]],"غ")</f>
        <v>3</v>
      </c>
      <c r="AM83" s="14">
        <f>SUM(الجدول2336[[#This Row],[2019/05/21]:[2019/06/20]])</f>
        <v>11</v>
      </c>
      <c r="AN83" s="34">
        <f>الجدول2336[[#This Row],[أيام العمل الفعي ]]-الجدول2336[[#This Row],[الغياب*2]]</f>
        <v>10</v>
      </c>
      <c r="AO83" s="14"/>
      <c r="AP83" s="14">
        <f>COUNTIF(الجدول2336[[#This Row],[2019/05/21]:[2019/06/20]],"&lt;480")</f>
        <v>10</v>
      </c>
      <c r="AQ83" s="14">
        <f>الجدول2336[[#This Row],[الغياب ]]*2</f>
        <v>0</v>
      </c>
      <c r="AR83" s="14" t="str">
        <f>VLOOKUP(الجدول2336[[#This Row],[الرقم الوظيفي ]],[2]المستمرين!$D:$F,3,0)</f>
        <v>مصنع الحليب</v>
      </c>
    </row>
    <row r="84" spans="1:44">
      <c r="A84" s="5">
        <v>1336</v>
      </c>
      <c r="B84" s="29" t="s">
        <v>253</v>
      </c>
      <c r="C84" s="29" t="s">
        <v>59</v>
      </c>
      <c r="D84" s="11">
        <v>0</v>
      </c>
      <c r="E84" s="11">
        <v>0</v>
      </c>
      <c r="F84" s="11">
        <v>0</v>
      </c>
      <c r="G84" s="12"/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2"/>
      <c r="O84" s="11">
        <v>6</v>
      </c>
      <c r="P84" s="11" t="s">
        <v>166</v>
      </c>
      <c r="Q84" s="11" t="s">
        <v>166</v>
      </c>
      <c r="R84" s="30" t="s">
        <v>157</v>
      </c>
      <c r="S84" s="30" t="s">
        <v>157</v>
      </c>
      <c r="T84" s="30" t="s">
        <v>157</v>
      </c>
      <c r="U84" s="12"/>
      <c r="V84" s="11">
        <v>0</v>
      </c>
      <c r="W84" s="11">
        <v>0</v>
      </c>
      <c r="X84" s="11"/>
      <c r="Y84" s="11"/>
      <c r="Z84" s="11"/>
      <c r="AA84" s="11"/>
      <c r="AB84" s="12"/>
      <c r="AC84" s="11"/>
      <c r="AD84" s="11"/>
      <c r="AE84" s="11"/>
      <c r="AF84" s="11"/>
      <c r="AG84" s="11"/>
      <c r="AH84" s="11"/>
      <c r="AI84" s="15">
        <f>COUNTIF(الجدول2336[[#This Row],[2019/05/21]:[2019/06/20]],"س")</f>
        <v>2</v>
      </c>
      <c r="AJ84" s="11">
        <f>COUNTIF(الجدول2336[[#This Row],[2019/05/21]:[2019/06/20]],"ب")</f>
        <v>0</v>
      </c>
      <c r="AK84" s="11">
        <f>COUNTIF(الجدول2336[[#This Row],[2019/05/21]:[2019/06/20]],"غياب")</f>
        <v>0</v>
      </c>
      <c r="AL84" s="11">
        <f>COUNTIF(الجدول2336[[#This Row],[2019/05/21]:[2019/06/20]],"غ")</f>
        <v>0</v>
      </c>
      <c r="AM84" s="11">
        <f>SUM(الجدول2336[[#This Row],[2019/05/21]:[2019/06/20]])</f>
        <v>6</v>
      </c>
      <c r="AN84" s="31">
        <f>الجدول2336[[#This Row],[أيام العمل الفعي ]]-الجدول2336[[#This Row],[الغياب*2]]</f>
        <v>12</v>
      </c>
      <c r="AO84" s="14"/>
      <c r="AP84" s="14">
        <f>COUNTIF(الجدول2336[[#This Row],[2019/05/21]:[2019/06/20]],"&lt;480")</f>
        <v>12</v>
      </c>
      <c r="AQ84" s="14">
        <f>الجدول2336[[#This Row],[الغياب ]]*2</f>
        <v>0</v>
      </c>
      <c r="AR84" s="14" t="str">
        <f>VLOOKUP(الجدول2336[[#This Row],[الرقم الوظيفي ]],[2]المستمرين!$D:$F,3,0)</f>
        <v xml:space="preserve">مصنع الحليب </v>
      </c>
    </row>
    <row r="85" spans="1:44">
      <c r="A85" s="51">
        <v>1367</v>
      </c>
      <c r="B85" s="29" t="s">
        <v>254</v>
      </c>
      <c r="C85" s="29" t="s">
        <v>30</v>
      </c>
      <c r="D85" s="11">
        <v>0</v>
      </c>
      <c r="E85" s="11">
        <v>0</v>
      </c>
      <c r="F85" s="11">
        <v>0</v>
      </c>
      <c r="G85" s="12"/>
      <c r="H85" s="11">
        <v>0</v>
      </c>
      <c r="I85" s="11">
        <v>0</v>
      </c>
      <c r="J85" s="11">
        <v>0</v>
      </c>
      <c r="K85" s="11">
        <v>0</v>
      </c>
      <c r="L85" s="11" t="s">
        <v>152</v>
      </c>
      <c r="M85" s="11">
        <v>53</v>
      </c>
      <c r="N85" s="12"/>
      <c r="O85" s="11">
        <v>0</v>
      </c>
      <c r="P85" s="11">
        <v>0</v>
      </c>
      <c r="Q85" s="11">
        <v>0</v>
      </c>
      <c r="R85" s="30" t="s">
        <v>157</v>
      </c>
      <c r="S85" s="30" t="s">
        <v>157</v>
      </c>
      <c r="T85" s="30" t="s">
        <v>157</v>
      </c>
      <c r="U85" s="12"/>
      <c r="V85" s="11">
        <v>0</v>
      </c>
      <c r="W85" s="11">
        <v>0</v>
      </c>
      <c r="X85" s="11"/>
      <c r="Y85" s="11"/>
      <c r="Z85" s="11"/>
      <c r="AA85" s="11"/>
      <c r="AB85" s="12"/>
      <c r="AC85" s="11"/>
      <c r="AD85" s="11"/>
      <c r="AE85" s="11"/>
      <c r="AF85" s="11"/>
      <c r="AG85" s="11"/>
      <c r="AH85" s="11"/>
      <c r="AI85" s="15">
        <f>COUNTIF(الجدول2336[[#This Row],[2019/05/21]:[2019/06/20]],"س")</f>
        <v>0</v>
      </c>
      <c r="AJ85" s="11">
        <f>COUNTIF(الجدول2336[[#This Row],[2019/05/21]:[2019/06/20]],"ب")</f>
        <v>0</v>
      </c>
      <c r="AK85" s="11">
        <f>COUNTIF(الجدول2336[[#This Row],[2019/05/21]:[2019/06/20]],"غياب")</f>
        <v>0</v>
      </c>
      <c r="AL85" s="11">
        <f>COUNTIF(الجدول2336[[#This Row],[2019/05/21]:[2019/06/20]],"غ")</f>
        <v>1</v>
      </c>
      <c r="AM85" s="11">
        <f>SUM(الجدول2336[[#This Row],[2019/05/21]:[2019/06/20]])</f>
        <v>53</v>
      </c>
      <c r="AN85" s="31">
        <f>الجدول2336[[#This Row],[أيام العمل الفعي ]]-الجدول2336[[#This Row],[الغياب*2]]</f>
        <v>13</v>
      </c>
      <c r="AO85" s="14"/>
      <c r="AP85" s="14">
        <f>COUNTIF(الجدول2336[[#This Row],[2019/05/21]:[2019/06/20]],"&lt;480")</f>
        <v>13</v>
      </c>
      <c r="AQ85" s="14">
        <f>الجدول2336[[#This Row],[الغياب ]]*2</f>
        <v>0</v>
      </c>
      <c r="AR85" s="14" t="str">
        <f>VLOOKUP(الجدول2336[[#This Row],[الرقم الوظيفي ]],[2]المستمرين!$D:$F,3,0)</f>
        <v xml:space="preserve">الادارة العامة </v>
      </c>
    </row>
    <row r="86" spans="1:44">
      <c r="A86" s="5">
        <v>1401</v>
      </c>
      <c r="B86" s="29" t="s">
        <v>255</v>
      </c>
      <c r="C86" s="29" t="s">
        <v>60</v>
      </c>
      <c r="D86" s="11">
        <v>0</v>
      </c>
      <c r="E86" s="11" t="s">
        <v>152</v>
      </c>
      <c r="F86" s="11">
        <v>0</v>
      </c>
      <c r="G86" s="12"/>
      <c r="H86" s="11">
        <v>0</v>
      </c>
      <c r="I86" s="11">
        <v>0</v>
      </c>
      <c r="J86" s="11">
        <v>0</v>
      </c>
      <c r="K86" s="11" t="s">
        <v>152</v>
      </c>
      <c r="L86" s="11" t="s">
        <v>152</v>
      </c>
      <c r="M86" s="11" t="s">
        <v>152</v>
      </c>
      <c r="N86" s="12" t="s">
        <v>152</v>
      </c>
      <c r="O86" s="11" t="s">
        <v>152</v>
      </c>
      <c r="P86" s="11" t="s">
        <v>152</v>
      </c>
      <c r="Q86" s="11" t="s">
        <v>166</v>
      </c>
      <c r="R86" s="30" t="s">
        <v>157</v>
      </c>
      <c r="S86" s="30" t="s">
        <v>157</v>
      </c>
      <c r="T86" s="30" t="s">
        <v>157</v>
      </c>
      <c r="U86" s="12"/>
      <c r="V86" s="11">
        <v>0</v>
      </c>
      <c r="W86" s="11">
        <v>0</v>
      </c>
      <c r="X86" s="11"/>
      <c r="Y86" s="11"/>
      <c r="Z86" s="11"/>
      <c r="AA86" s="11"/>
      <c r="AB86" s="12"/>
      <c r="AC86" s="11"/>
      <c r="AD86" s="11"/>
      <c r="AE86" s="11"/>
      <c r="AF86" s="11"/>
      <c r="AG86" s="11"/>
      <c r="AH86" s="11"/>
      <c r="AI86" s="15">
        <f>COUNTIF(الجدول2336[[#This Row],[2019/05/21]:[2019/06/20]],"س")</f>
        <v>1</v>
      </c>
      <c r="AJ86" s="11">
        <f>COUNTIF(الجدول2336[[#This Row],[2019/05/21]:[2019/06/20]],"ب")</f>
        <v>0</v>
      </c>
      <c r="AK86" s="11">
        <f>COUNTIF(الجدول2336[[#This Row],[2019/05/21]:[2019/06/20]],"غياب")</f>
        <v>0</v>
      </c>
      <c r="AL86" s="11">
        <f>COUNTIF(الجدول2336[[#This Row],[2019/05/21]:[2019/06/20]],"غ")</f>
        <v>7</v>
      </c>
      <c r="AM86" s="11">
        <f>SUM(الجدول2336[[#This Row],[2019/05/21]:[2019/06/20]])</f>
        <v>0</v>
      </c>
      <c r="AN86" s="31">
        <f>الجدول2336[[#This Row],[أيام العمل الفعي ]]-الجدول2336[[#This Row],[الغياب*2]]</f>
        <v>7</v>
      </c>
      <c r="AO86" s="14"/>
      <c r="AP86" s="14">
        <f>COUNTIF(الجدول2336[[#This Row],[2019/05/21]:[2019/06/20]],"&lt;480")</f>
        <v>7</v>
      </c>
      <c r="AQ86" s="14">
        <f>الجدول2336[[#This Row],[الغياب ]]*2</f>
        <v>0</v>
      </c>
      <c r="AR86" s="14" t="str">
        <f>VLOOKUP(الجدول2336[[#This Row],[الرقم الوظيفي ]],[2]المستمرين!$D:$F,3,0)</f>
        <v>رؤساء الاقسام</v>
      </c>
    </row>
    <row r="87" spans="1:44">
      <c r="A87" s="5">
        <v>1433</v>
      </c>
      <c r="B87" s="29" t="s">
        <v>256</v>
      </c>
      <c r="C87" s="29" t="s">
        <v>36</v>
      </c>
      <c r="D87" s="11">
        <v>0</v>
      </c>
      <c r="E87" s="11">
        <v>0</v>
      </c>
      <c r="F87" s="11">
        <v>0</v>
      </c>
      <c r="G87" s="12"/>
      <c r="H87" s="11">
        <v>0</v>
      </c>
      <c r="I87" s="11">
        <v>0</v>
      </c>
      <c r="J87" s="11">
        <v>11</v>
      </c>
      <c r="K87" s="11">
        <v>0</v>
      </c>
      <c r="L87" s="11">
        <v>0</v>
      </c>
      <c r="M87" s="11">
        <v>0</v>
      </c>
      <c r="N87" s="12"/>
      <c r="O87" s="11" t="s">
        <v>166</v>
      </c>
      <c r="P87" s="11" t="s">
        <v>166</v>
      </c>
      <c r="Q87" s="11" t="s">
        <v>166</v>
      </c>
      <c r="R87" s="30" t="s">
        <v>157</v>
      </c>
      <c r="S87" s="30" t="s">
        <v>157</v>
      </c>
      <c r="T87" s="30" t="s">
        <v>157</v>
      </c>
      <c r="U87" s="12"/>
      <c r="V87" s="11">
        <v>0</v>
      </c>
      <c r="W87" s="11">
        <v>0</v>
      </c>
      <c r="X87" s="11"/>
      <c r="Y87" s="11"/>
      <c r="Z87" s="11"/>
      <c r="AA87" s="11"/>
      <c r="AB87" s="12"/>
      <c r="AC87" s="11"/>
      <c r="AD87" s="11"/>
      <c r="AE87" s="11"/>
      <c r="AF87" s="11"/>
      <c r="AG87" s="11"/>
      <c r="AH87" s="11"/>
      <c r="AI87" s="15">
        <f>COUNTIF(الجدول2336[[#This Row],[2019/05/21]:[2019/06/20]],"س")</f>
        <v>3</v>
      </c>
      <c r="AJ87" s="11">
        <f>COUNTIF(الجدول2336[[#This Row],[2019/05/21]:[2019/06/20]],"ب")</f>
        <v>0</v>
      </c>
      <c r="AK87" s="11">
        <f>COUNTIF(الجدول2336[[#This Row],[2019/05/21]:[2019/06/20]],"غياب")</f>
        <v>0</v>
      </c>
      <c r="AL87" s="11">
        <f>COUNTIF(الجدول2336[[#This Row],[2019/05/21]:[2019/06/20]],"غ")</f>
        <v>0</v>
      </c>
      <c r="AM87" s="11">
        <f>SUM(الجدول2336[[#This Row],[2019/05/21]:[2019/06/20]])</f>
        <v>11</v>
      </c>
      <c r="AN87" s="31">
        <f>الجدول2336[[#This Row],[أيام العمل الفعي ]]-الجدول2336[[#This Row],[الغياب*2]]</f>
        <v>11</v>
      </c>
      <c r="AO87" s="14"/>
      <c r="AP87" s="14">
        <f>COUNTIF(الجدول2336[[#This Row],[2019/05/21]:[2019/06/20]],"&lt;480")</f>
        <v>11</v>
      </c>
      <c r="AQ87" s="14">
        <f>الجدول2336[[#This Row],[الغياب ]]*2</f>
        <v>0</v>
      </c>
      <c r="AR87" s="14" t="str">
        <f>VLOOKUP(الجدول2336[[#This Row],[الرقم الوظيفي ]],[2]المستمرين!$D:$F,3,0)</f>
        <v xml:space="preserve">مصنع الحليب </v>
      </c>
    </row>
    <row r="88" spans="1:44">
      <c r="A88" s="5">
        <v>1474</v>
      </c>
      <c r="B88" s="29" t="s">
        <v>257</v>
      </c>
      <c r="C88" s="29" t="s">
        <v>21</v>
      </c>
      <c r="D88" s="11">
        <v>0</v>
      </c>
      <c r="E88" s="11">
        <v>6</v>
      </c>
      <c r="F88" s="11">
        <v>19</v>
      </c>
      <c r="G88" s="12"/>
      <c r="H88" s="11">
        <v>0</v>
      </c>
      <c r="I88" s="11">
        <v>0</v>
      </c>
      <c r="J88" s="11">
        <v>90</v>
      </c>
      <c r="K88" s="11">
        <v>8</v>
      </c>
      <c r="L88" s="11">
        <v>21</v>
      </c>
      <c r="M88" s="11">
        <v>9</v>
      </c>
      <c r="N88" s="12"/>
      <c r="O88" s="11">
        <v>49</v>
      </c>
      <c r="P88" s="11">
        <v>0</v>
      </c>
      <c r="Q88" s="11" t="s">
        <v>166</v>
      </c>
      <c r="R88" s="30" t="s">
        <v>157</v>
      </c>
      <c r="S88" s="30" t="s">
        <v>157</v>
      </c>
      <c r="T88" s="30" t="s">
        <v>157</v>
      </c>
      <c r="U88" s="12"/>
      <c r="V88" s="11">
        <v>0</v>
      </c>
      <c r="W88" s="11">
        <v>0</v>
      </c>
      <c r="X88" s="11"/>
      <c r="Y88" s="11"/>
      <c r="Z88" s="11"/>
      <c r="AA88" s="11"/>
      <c r="AB88" s="12"/>
      <c r="AC88" s="11"/>
      <c r="AD88" s="11"/>
      <c r="AE88" s="11"/>
      <c r="AF88" s="11"/>
      <c r="AG88" s="11"/>
      <c r="AH88" s="11"/>
      <c r="AI88" s="15">
        <f>COUNTIF(الجدول2336[[#This Row],[2019/05/21]:[2019/06/20]],"س")</f>
        <v>1</v>
      </c>
      <c r="AJ88" s="11">
        <f>COUNTIF(الجدول2336[[#This Row],[2019/05/21]:[2019/06/20]],"ب")</f>
        <v>0</v>
      </c>
      <c r="AK88" s="11">
        <f>COUNTIF(الجدول2336[[#This Row],[2019/05/21]:[2019/06/20]],"غياب")</f>
        <v>0</v>
      </c>
      <c r="AL88" s="11">
        <f>COUNTIF(الجدول2336[[#This Row],[2019/05/21]:[2019/06/20]],"غ")</f>
        <v>0</v>
      </c>
      <c r="AM88" s="11">
        <f>SUM(الجدول2336[[#This Row],[2019/05/21]:[2019/06/20]])</f>
        <v>202</v>
      </c>
      <c r="AN88" s="31">
        <f>الجدول2336[[#This Row],[أيام العمل الفعي ]]-الجدول2336[[#This Row],[الغياب*2]]</f>
        <v>13</v>
      </c>
      <c r="AO88" s="14"/>
      <c r="AP88" s="14">
        <f>COUNTIF(الجدول2336[[#This Row],[2019/05/21]:[2019/06/20]],"&lt;480")</f>
        <v>13</v>
      </c>
      <c r="AQ88" s="14">
        <f>الجدول2336[[#This Row],[الغياب ]]*2</f>
        <v>0</v>
      </c>
      <c r="AR88" s="14" t="str">
        <f>VLOOKUP(الجدول2336[[#This Row],[الرقم الوظيفي ]],[2]المستمرين!$D:$F,3,0)</f>
        <v xml:space="preserve">مصنع العصير </v>
      </c>
    </row>
    <row r="89" spans="1:44">
      <c r="A89" s="5">
        <v>1499</v>
      </c>
      <c r="B89" s="29" t="s">
        <v>258</v>
      </c>
      <c r="C89" s="29" t="s">
        <v>61</v>
      </c>
      <c r="D89" s="11">
        <v>0</v>
      </c>
      <c r="E89" s="11">
        <v>0</v>
      </c>
      <c r="F89" s="11">
        <v>0</v>
      </c>
      <c r="G89" s="12"/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2"/>
      <c r="O89" s="11">
        <v>0</v>
      </c>
      <c r="P89" s="11">
        <v>0</v>
      </c>
      <c r="Q89" s="11">
        <v>0</v>
      </c>
      <c r="R89" s="30" t="s">
        <v>157</v>
      </c>
      <c r="S89" s="30" t="s">
        <v>157</v>
      </c>
      <c r="T89" s="30">
        <v>0</v>
      </c>
      <c r="U89" s="12"/>
      <c r="V89" s="11">
        <v>0</v>
      </c>
      <c r="W89" s="11">
        <v>0</v>
      </c>
      <c r="X89" s="11"/>
      <c r="Y89" s="11"/>
      <c r="Z89" s="11"/>
      <c r="AA89" s="11"/>
      <c r="AB89" s="12"/>
      <c r="AC89" s="11"/>
      <c r="AD89" s="11"/>
      <c r="AE89" s="11"/>
      <c r="AF89" s="11"/>
      <c r="AG89" s="11"/>
      <c r="AH89" s="11"/>
      <c r="AI89" s="15">
        <f>COUNTIF(الجدول2336[[#This Row],[2019/05/21]:[2019/06/20]],"س")</f>
        <v>0</v>
      </c>
      <c r="AJ89" s="11">
        <f>COUNTIF(الجدول2336[[#This Row],[2019/05/21]:[2019/06/20]],"ب")</f>
        <v>0</v>
      </c>
      <c r="AK89" s="11">
        <f>COUNTIF(الجدول2336[[#This Row],[2019/05/21]:[2019/06/20]],"غياب")</f>
        <v>0</v>
      </c>
      <c r="AL89" s="11">
        <f>COUNTIF(الجدول2336[[#This Row],[2019/05/21]:[2019/06/20]],"غ")</f>
        <v>0</v>
      </c>
      <c r="AM89" s="11">
        <f>SUM(الجدول2336[[#This Row],[2019/05/21]:[2019/06/20]])</f>
        <v>0</v>
      </c>
      <c r="AN89" s="31">
        <f>الجدول2336[[#This Row],[أيام العمل الفعي ]]-الجدول2336[[#This Row],[الغياب*2]]</f>
        <v>15</v>
      </c>
      <c r="AO89" s="14"/>
      <c r="AP89" s="14">
        <f>COUNTIF(الجدول2336[[#This Row],[2019/05/21]:[2019/06/20]],"&lt;480")</f>
        <v>15</v>
      </c>
      <c r="AQ89" s="14">
        <f>الجدول2336[[#This Row],[الغياب ]]*2</f>
        <v>0</v>
      </c>
      <c r="AR89" s="14" t="str">
        <f>VLOOKUP(الجدول2336[[#This Row],[الرقم الوظيفي ]],[2]المستمرين!$D:$F,3,0)</f>
        <v xml:space="preserve">الادارة العامة </v>
      </c>
    </row>
    <row r="90" spans="1:44">
      <c r="A90" s="9">
        <v>1508</v>
      </c>
      <c r="B90" s="29" t="s">
        <v>259</v>
      </c>
      <c r="C90" s="29" t="s">
        <v>36</v>
      </c>
      <c r="D90" s="11">
        <v>12</v>
      </c>
      <c r="E90" s="11">
        <v>10</v>
      </c>
      <c r="F90" s="11">
        <v>12</v>
      </c>
      <c r="G90" s="12"/>
      <c r="H90" s="11" t="s">
        <v>166</v>
      </c>
      <c r="I90" s="11">
        <v>20</v>
      </c>
      <c r="J90" s="11">
        <v>0</v>
      </c>
      <c r="K90" s="11">
        <v>15</v>
      </c>
      <c r="L90" s="11">
        <v>8</v>
      </c>
      <c r="M90" s="11">
        <v>25</v>
      </c>
      <c r="N90" s="12"/>
      <c r="O90" s="11">
        <v>0</v>
      </c>
      <c r="P90" s="11">
        <v>0</v>
      </c>
      <c r="Q90" s="11" t="s">
        <v>166</v>
      </c>
      <c r="R90" s="30" t="s">
        <v>157</v>
      </c>
      <c r="S90" s="30" t="s">
        <v>157</v>
      </c>
      <c r="T90" s="30" t="s">
        <v>157</v>
      </c>
      <c r="U90" s="12"/>
      <c r="V90" s="11">
        <v>0</v>
      </c>
      <c r="W90" s="11">
        <v>0</v>
      </c>
      <c r="X90" s="11"/>
      <c r="Y90" s="11"/>
      <c r="Z90" s="11"/>
      <c r="AA90" s="11"/>
      <c r="AB90" s="12"/>
      <c r="AC90" s="11"/>
      <c r="AD90" s="11"/>
      <c r="AE90" s="11"/>
      <c r="AF90" s="11"/>
      <c r="AG90" s="11"/>
      <c r="AH90" s="11"/>
      <c r="AI90" s="15">
        <f>COUNTIF(الجدول2336[[#This Row],[2019/05/21]:[2019/06/20]],"س")</f>
        <v>2</v>
      </c>
      <c r="AJ90" s="11">
        <f>COUNTIF(الجدول2336[[#This Row],[2019/05/21]:[2019/06/20]],"ب")</f>
        <v>0</v>
      </c>
      <c r="AK90" s="11">
        <f>COUNTIF(الجدول2336[[#This Row],[2019/05/21]:[2019/06/20]],"غياب")</f>
        <v>0</v>
      </c>
      <c r="AL90" s="11">
        <f>COUNTIF(الجدول2336[[#This Row],[2019/05/21]:[2019/06/20]],"غ")</f>
        <v>0</v>
      </c>
      <c r="AM90" s="11">
        <f>SUM(الجدول2336[[#This Row],[2019/05/21]:[2019/06/20]])</f>
        <v>102</v>
      </c>
      <c r="AN90" s="31">
        <f>الجدول2336[[#This Row],[أيام العمل الفعي ]]-الجدول2336[[#This Row],[الغياب*2]]</f>
        <v>12</v>
      </c>
      <c r="AO90" s="14"/>
      <c r="AP90" s="14">
        <f>COUNTIF(الجدول2336[[#This Row],[2019/05/21]:[2019/06/20]],"&lt;480")</f>
        <v>12</v>
      </c>
      <c r="AQ90" s="14">
        <f>الجدول2336[[#This Row],[الغياب ]]*2</f>
        <v>0</v>
      </c>
      <c r="AR90" s="14" t="str">
        <f>VLOOKUP(الجدول2336[[#This Row],[الرقم الوظيفي ]],[2]المستمرين!$D:$F,3,0)</f>
        <v>مصنع الحليب</v>
      </c>
    </row>
    <row r="91" spans="1:44">
      <c r="A91" s="5">
        <v>1527</v>
      </c>
      <c r="B91" s="29" t="s">
        <v>260</v>
      </c>
      <c r="C91" s="29" t="s">
        <v>62</v>
      </c>
      <c r="D91" s="11"/>
      <c r="E91" s="11"/>
      <c r="F91" s="11"/>
      <c r="G91" s="12"/>
      <c r="H91" s="11"/>
      <c r="I91" s="11"/>
      <c r="J91" s="11"/>
      <c r="K91" s="11"/>
      <c r="L91" s="11"/>
      <c r="M91" s="11"/>
      <c r="N91" s="12"/>
      <c r="O91" s="11"/>
      <c r="P91" s="11"/>
      <c r="Q91" s="11" t="s">
        <v>166</v>
      </c>
      <c r="R91" s="30" t="s">
        <v>157</v>
      </c>
      <c r="S91" s="30" t="s">
        <v>157</v>
      </c>
      <c r="T91" s="30" t="s">
        <v>157</v>
      </c>
      <c r="U91" s="12"/>
      <c r="V91" s="11"/>
      <c r="W91" s="11"/>
      <c r="X91" s="11"/>
      <c r="Y91" s="11"/>
      <c r="Z91" s="11"/>
      <c r="AA91" s="11"/>
      <c r="AB91" s="12"/>
      <c r="AC91" s="11"/>
      <c r="AD91" s="11"/>
      <c r="AE91" s="11"/>
      <c r="AF91" s="11"/>
      <c r="AG91" s="11"/>
      <c r="AH91" s="11"/>
      <c r="AI91" s="15">
        <f>COUNTIF(الجدول2336[[#This Row],[2019/05/21]:[2019/06/20]],"س")</f>
        <v>1</v>
      </c>
      <c r="AJ91" s="11">
        <f>COUNTIF(الجدول2336[[#This Row],[2019/05/21]:[2019/06/20]],"ب")</f>
        <v>0</v>
      </c>
      <c r="AK91" s="11">
        <f>COUNTIF(الجدول2336[[#This Row],[2019/05/21]:[2019/06/20]],"غياب")</f>
        <v>0</v>
      </c>
      <c r="AL91" s="11">
        <f>COUNTIF(الجدول2336[[#This Row],[2019/05/21]:[2019/06/20]],"غ")</f>
        <v>0</v>
      </c>
      <c r="AM91" s="11">
        <f>SUM(الجدول2336[[#This Row],[2019/05/21]:[2019/06/20]])</f>
        <v>0</v>
      </c>
      <c r="AN91" s="31">
        <f>الجدول2336[[#This Row],[أيام العمل الفعي ]]-الجدول2336[[#This Row],[الغياب*2]]</f>
        <v>0</v>
      </c>
      <c r="AO91" s="14"/>
      <c r="AP91" s="14">
        <f>COUNTIF(الجدول2336[[#This Row],[2019/05/21]:[2019/06/20]],"&lt;480")</f>
        <v>0</v>
      </c>
      <c r="AQ91" s="14">
        <f>الجدول2336[[#This Row],[الغياب ]]*2</f>
        <v>0</v>
      </c>
      <c r="AR91" s="14" t="str">
        <f>VLOOKUP(الجدول2336[[#This Row],[الرقم الوظيفي ]],[2]المستمرين!$D:$F,3,0)</f>
        <v xml:space="preserve">الادارة العامة </v>
      </c>
    </row>
    <row r="92" spans="1:44">
      <c r="A92" s="5">
        <v>1528</v>
      </c>
      <c r="B92" s="29" t="s">
        <v>261</v>
      </c>
      <c r="C92" s="29" t="s">
        <v>31</v>
      </c>
      <c r="D92" s="11">
        <v>6</v>
      </c>
      <c r="E92" s="11">
        <v>0</v>
      </c>
      <c r="F92" s="11">
        <v>6</v>
      </c>
      <c r="G92" s="12"/>
      <c r="H92" s="11">
        <v>24</v>
      </c>
      <c r="I92" s="11">
        <v>0</v>
      </c>
      <c r="J92" s="11">
        <v>6</v>
      </c>
      <c r="K92" s="11">
        <v>0</v>
      </c>
      <c r="L92" s="11">
        <v>9</v>
      </c>
      <c r="M92" s="11">
        <v>7</v>
      </c>
      <c r="N92" s="12"/>
      <c r="O92" s="11">
        <v>14</v>
      </c>
      <c r="P92" s="11">
        <v>0</v>
      </c>
      <c r="Q92" s="11" t="s">
        <v>166</v>
      </c>
      <c r="R92" s="30" t="s">
        <v>157</v>
      </c>
      <c r="S92" s="30" t="s">
        <v>157</v>
      </c>
      <c r="T92" s="30" t="s">
        <v>157</v>
      </c>
      <c r="U92" s="12"/>
      <c r="V92" s="11">
        <v>0</v>
      </c>
      <c r="W92" s="11">
        <v>7</v>
      </c>
      <c r="X92" s="11">
        <v>0</v>
      </c>
      <c r="Y92" s="11"/>
      <c r="Z92" s="11"/>
      <c r="AA92" s="11"/>
      <c r="AB92" s="12"/>
      <c r="AC92" s="11"/>
      <c r="AD92" s="11"/>
      <c r="AE92" s="11"/>
      <c r="AF92" s="11"/>
      <c r="AG92" s="11"/>
      <c r="AH92" s="11"/>
      <c r="AI92" s="15">
        <f>COUNTIF(الجدول2336[[#This Row],[2019/05/21]:[2019/06/20]],"س")</f>
        <v>1</v>
      </c>
      <c r="AJ92" s="11">
        <f>COUNTIF(الجدول2336[[#This Row],[2019/05/21]:[2019/06/20]],"ب")</f>
        <v>0</v>
      </c>
      <c r="AK92" s="11">
        <f>COUNTIF(الجدول2336[[#This Row],[2019/05/21]:[2019/06/20]],"غياب")</f>
        <v>0</v>
      </c>
      <c r="AL92" s="11">
        <f>COUNTIF(الجدول2336[[#This Row],[2019/05/21]:[2019/06/20]],"غ")</f>
        <v>0</v>
      </c>
      <c r="AM92" s="11">
        <f>SUM(الجدول2336[[#This Row],[2019/05/21]:[2019/06/20]])</f>
        <v>79</v>
      </c>
      <c r="AN92" s="31">
        <f>الجدول2336[[#This Row],[أيام العمل الفعي ]]-الجدول2336[[#This Row],[الغياب*2]]</f>
        <v>14</v>
      </c>
      <c r="AO92" s="14"/>
      <c r="AP92" s="14">
        <f>COUNTIF(الجدول2336[[#This Row],[2019/05/21]:[2019/06/20]],"&lt;480")</f>
        <v>14</v>
      </c>
      <c r="AQ92" s="14">
        <f>الجدول2336[[#This Row],[الغياب ]]*2</f>
        <v>0</v>
      </c>
      <c r="AR92" s="14" t="str">
        <f>VLOOKUP(الجدول2336[[#This Row],[الرقم الوظيفي ]],[2]المستمرين!$D:$F,3,0)</f>
        <v xml:space="preserve">الادارة العامة </v>
      </c>
    </row>
    <row r="93" spans="1:44">
      <c r="A93" s="9">
        <v>1541</v>
      </c>
      <c r="B93" s="29" t="s">
        <v>262</v>
      </c>
      <c r="C93" s="29" t="s">
        <v>63</v>
      </c>
      <c r="D93" s="11">
        <v>0</v>
      </c>
      <c r="E93" s="11">
        <v>8</v>
      </c>
      <c r="F93" s="11">
        <v>0</v>
      </c>
      <c r="G93" s="12"/>
      <c r="H93" s="11">
        <v>89</v>
      </c>
      <c r="I93" s="11">
        <v>0</v>
      </c>
      <c r="J93" s="11">
        <v>10</v>
      </c>
      <c r="K93" s="11">
        <v>32</v>
      </c>
      <c r="L93" s="11">
        <v>0</v>
      </c>
      <c r="M93" s="11">
        <v>0</v>
      </c>
      <c r="N93" s="12"/>
      <c r="O93" s="11">
        <v>0</v>
      </c>
      <c r="P93" s="11">
        <v>0</v>
      </c>
      <c r="Q93" s="11" t="s">
        <v>166</v>
      </c>
      <c r="R93" s="30" t="s">
        <v>157</v>
      </c>
      <c r="S93" s="30" t="s">
        <v>157</v>
      </c>
      <c r="T93" s="30" t="s">
        <v>157</v>
      </c>
      <c r="U93" s="12"/>
      <c r="V93" s="11">
        <v>0</v>
      </c>
      <c r="W93" s="11">
        <v>12</v>
      </c>
      <c r="X93" s="11"/>
      <c r="Y93" s="11"/>
      <c r="Z93" s="11"/>
      <c r="AA93" s="11"/>
      <c r="AB93" s="12"/>
      <c r="AC93" s="11"/>
      <c r="AD93" s="11"/>
      <c r="AE93" s="11"/>
      <c r="AF93" s="11"/>
      <c r="AG93" s="11"/>
      <c r="AH93" s="11"/>
      <c r="AI93" s="15">
        <f>COUNTIF(الجدول2336[[#This Row],[2019/05/21]:[2019/06/20]],"س")</f>
        <v>1</v>
      </c>
      <c r="AJ93" s="11">
        <f>COUNTIF(الجدول2336[[#This Row],[2019/05/21]:[2019/06/20]],"ب")</f>
        <v>0</v>
      </c>
      <c r="AK93" s="11">
        <f>COUNTIF(الجدول2336[[#This Row],[2019/05/21]:[2019/06/20]],"غياب")</f>
        <v>0</v>
      </c>
      <c r="AL93" s="11">
        <f>COUNTIF(الجدول2336[[#This Row],[2019/05/21]:[2019/06/20]],"غ")</f>
        <v>0</v>
      </c>
      <c r="AM93" s="11">
        <f>SUM(الجدول2336[[#This Row],[2019/05/21]:[2019/06/20]])</f>
        <v>151</v>
      </c>
      <c r="AN93" s="31">
        <f>الجدول2336[[#This Row],[أيام العمل الفعي ]]-الجدول2336[[#This Row],[الغياب*2]]</f>
        <v>13</v>
      </c>
      <c r="AO93" s="14"/>
      <c r="AP93" s="14">
        <f>COUNTIF(الجدول2336[[#This Row],[2019/05/21]:[2019/06/20]],"&lt;480")</f>
        <v>13</v>
      </c>
      <c r="AQ93" s="14">
        <f>الجدول2336[[#This Row],[الغياب ]]*2</f>
        <v>0</v>
      </c>
      <c r="AR93" s="14" t="str">
        <f>VLOOKUP(الجدول2336[[#This Row],[الرقم الوظيفي ]],[2]المستمرين!$D:$F,3,0)</f>
        <v>مصنع الحليب</v>
      </c>
    </row>
    <row r="94" spans="1:44">
      <c r="A94" s="9">
        <v>1555</v>
      </c>
      <c r="B94" s="29" t="s">
        <v>263</v>
      </c>
      <c r="C94" s="29" t="s">
        <v>52</v>
      </c>
      <c r="D94" s="11">
        <v>0</v>
      </c>
      <c r="E94" s="11">
        <v>22</v>
      </c>
      <c r="F94" s="11">
        <v>0</v>
      </c>
      <c r="G94" s="12"/>
      <c r="H94" s="11">
        <v>0</v>
      </c>
      <c r="I94" s="11">
        <v>0</v>
      </c>
      <c r="J94" s="11">
        <v>0</v>
      </c>
      <c r="K94" s="11">
        <v>0</v>
      </c>
      <c r="L94" s="11" t="s">
        <v>168</v>
      </c>
      <c r="M94" s="11">
        <v>0</v>
      </c>
      <c r="N94" s="12"/>
      <c r="O94" s="11">
        <v>0</v>
      </c>
      <c r="P94" s="11">
        <v>0</v>
      </c>
      <c r="Q94" s="11" t="s">
        <v>166</v>
      </c>
      <c r="R94" s="30" t="s">
        <v>157</v>
      </c>
      <c r="S94" s="30" t="s">
        <v>157</v>
      </c>
      <c r="T94" s="30" t="s">
        <v>157</v>
      </c>
      <c r="U94" s="12"/>
      <c r="V94" s="11">
        <v>0</v>
      </c>
      <c r="W94" s="11">
        <v>0</v>
      </c>
      <c r="X94" s="11">
        <v>29</v>
      </c>
      <c r="Y94" s="11"/>
      <c r="Z94" s="11"/>
      <c r="AA94" s="11"/>
      <c r="AB94" s="12"/>
      <c r="AC94" s="11"/>
      <c r="AD94" s="11"/>
      <c r="AE94" s="11"/>
      <c r="AF94" s="11"/>
      <c r="AG94" s="11"/>
      <c r="AH94" s="11"/>
      <c r="AI94" s="15">
        <f>COUNTIF(الجدول2336[[#This Row],[2019/05/21]:[2019/06/20]],"س")</f>
        <v>1</v>
      </c>
      <c r="AJ94" s="11">
        <f>COUNTIF(الجدول2336[[#This Row],[2019/05/21]:[2019/06/20]],"ب")</f>
        <v>0</v>
      </c>
      <c r="AK94" s="11">
        <f>COUNTIF(الجدول2336[[#This Row],[2019/05/21]:[2019/06/20]],"غياب")</f>
        <v>1</v>
      </c>
      <c r="AL94" s="11">
        <f>COUNTIF(الجدول2336[[#This Row],[2019/05/21]:[2019/06/20]],"غ")</f>
        <v>0</v>
      </c>
      <c r="AM94" s="11">
        <f>SUM(الجدول2336[[#This Row],[2019/05/21]:[2019/06/20]])</f>
        <v>51</v>
      </c>
      <c r="AN94" s="31">
        <f>الجدول2336[[#This Row],[أيام العمل الفعي ]]-الجدول2336[[#This Row],[الغياب*2]]</f>
        <v>11</v>
      </c>
      <c r="AO94" s="14"/>
      <c r="AP94" s="14">
        <f>COUNTIF(الجدول2336[[#This Row],[2019/05/21]:[2019/06/20]],"&lt;480")</f>
        <v>13</v>
      </c>
      <c r="AQ94" s="14">
        <f>الجدول2336[[#This Row],[الغياب ]]*2</f>
        <v>2</v>
      </c>
      <c r="AR94" s="14" t="str">
        <f>VLOOKUP(الجدول2336[[#This Row],[الرقم الوظيفي ]],[2]المستمرين!$D:$F,3,0)</f>
        <v>مصنع الحليب</v>
      </c>
    </row>
    <row r="95" spans="1:44">
      <c r="A95" s="9">
        <v>1557</v>
      </c>
      <c r="B95" s="29" t="s">
        <v>264</v>
      </c>
      <c r="C95" s="29" t="s">
        <v>25</v>
      </c>
      <c r="D95" s="11">
        <v>0</v>
      </c>
      <c r="E95" s="11">
        <v>0</v>
      </c>
      <c r="F95" s="11">
        <v>10</v>
      </c>
      <c r="G95" s="12"/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2"/>
      <c r="O95" s="11">
        <v>0</v>
      </c>
      <c r="P95" s="11">
        <v>0</v>
      </c>
      <c r="Q95" s="11" t="s">
        <v>166</v>
      </c>
      <c r="R95" s="30" t="s">
        <v>157</v>
      </c>
      <c r="S95" s="30" t="s">
        <v>157</v>
      </c>
      <c r="T95" s="30" t="s">
        <v>157</v>
      </c>
      <c r="U95" s="12"/>
      <c r="V95" s="11">
        <v>0</v>
      </c>
      <c r="W95" s="11">
        <v>0</v>
      </c>
      <c r="X95" s="11">
        <v>0</v>
      </c>
      <c r="Y95" s="11"/>
      <c r="Z95" s="11"/>
      <c r="AA95" s="11"/>
      <c r="AB95" s="12"/>
      <c r="AC95" s="11"/>
      <c r="AD95" s="11"/>
      <c r="AE95" s="11"/>
      <c r="AF95" s="11"/>
      <c r="AG95" s="11"/>
      <c r="AH95" s="11"/>
      <c r="AI95" s="15">
        <f>COUNTIF(الجدول2336[[#This Row],[2019/05/21]:[2019/06/20]],"س")</f>
        <v>1</v>
      </c>
      <c r="AJ95" s="11">
        <f>COUNTIF(الجدول2336[[#This Row],[2019/05/21]:[2019/06/20]],"ب")</f>
        <v>0</v>
      </c>
      <c r="AK95" s="11">
        <f>COUNTIF(الجدول2336[[#This Row],[2019/05/21]:[2019/06/20]],"غياب")</f>
        <v>0</v>
      </c>
      <c r="AL95" s="11">
        <f>COUNTIF(الجدول2336[[#This Row],[2019/05/21]:[2019/06/20]],"غ")</f>
        <v>0</v>
      </c>
      <c r="AM95" s="11">
        <f>SUM(الجدول2336[[#This Row],[2019/05/21]:[2019/06/20]])</f>
        <v>10</v>
      </c>
      <c r="AN95" s="31">
        <f>الجدول2336[[#This Row],[أيام العمل الفعي ]]-الجدول2336[[#This Row],[الغياب*2]]</f>
        <v>14</v>
      </c>
      <c r="AO95" s="14"/>
      <c r="AP95" s="14">
        <f>COUNTIF(الجدول2336[[#This Row],[2019/05/21]:[2019/06/20]],"&lt;480")</f>
        <v>14</v>
      </c>
      <c r="AQ95" s="14">
        <f>الجدول2336[[#This Row],[الغياب ]]*2</f>
        <v>0</v>
      </c>
      <c r="AR95" s="14" t="str">
        <f>VLOOKUP(الجدول2336[[#This Row],[الرقم الوظيفي ]],[2]المستمرين!$D:$F,3,0)</f>
        <v xml:space="preserve">مصنع الحليب </v>
      </c>
    </row>
    <row r="96" spans="1:44">
      <c r="A96" s="52">
        <v>1575</v>
      </c>
      <c r="B96" s="29" t="s">
        <v>265</v>
      </c>
      <c r="C96" s="29" t="s">
        <v>25</v>
      </c>
      <c r="D96" s="11" t="s">
        <v>152</v>
      </c>
      <c r="E96" s="11">
        <v>26</v>
      </c>
      <c r="F96" s="11">
        <v>26</v>
      </c>
      <c r="G96" s="12"/>
      <c r="H96" s="11">
        <v>41</v>
      </c>
      <c r="I96" s="11">
        <v>69</v>
      </c>
      <c r="J96" s="11" t="s">
        <v>168</v>
      </c>
      <c r="K96" s="11">
        <v>57</v>
      </c>
      <c r="L96" s="11">
        <v>102</v>
      </c>
      <c r="M96" s="11">
        <v>41</v>
      </c>
      <c r="N96" s="12"/>
      <c r="O96" s="11">
        <v>52</v>
      </c>
      <c r="P96" s="11" t="s">
        <v>168</v>
      </c>
      <c r="Q96" s="11" t="s">
        <v>166</v>
      </c>
      <c r="R96" s="30" t="s">
        <v>157</v>
      </c>
      <c r="S96" s="30" t="s">
        <v>157</v>
      </c>
      <c r="T96" s="30" t="s">
        <v>157</v>
      </c>
      <c r="U96" s="12"/>
      <c r="V96" s="11" t="s">
        <v>13</v>
      </c>
      <c r="W96" s="11">
        <v>7</v>
      </c>
      <c r="X96" s="11">
        <v>13</v>
      </c>
      <c r="Y96" s="11"/>
      <c r="Z96" s="11"/>
      <c r="AA96" s="11"/>
      <c r="AB96" s="12"/>
      <c r="AC96" s="11"/>
      <c r="AD96" s="11"/>
      <c r="AE96" s="11"/>
      <c r="AF96" s="11"/>
      <c r="AG96" s="11"/>
      <c r="AH96" s="11"/>
      <c r="AI96" s="15">
        <f>COUNTIF(الجدول2336[[#This Row],[2019/05/21]:[2019/06/20]],"س")</f>
        <v>1</v>
      </c>
      <c r="AJ96" s="11">
        <f>COUNTIF(الجدول2336[[#This Row],[2019/05/21]:[2019/06/20]],"ب")</f>
        <v>1</v>
      </c>
      <c r="AK96" s="11">
        <f>COUNTIF(الجدول2336[[#This Row],[2019/05/21]:[2019/06/20]],"غياب")</f>
        <v>2</v>
      </c>
      <c r="AL96" s="11">
        <f>COUNTIF(الجدول2336[[#This Row],[2019/05/21]:[2019/06/20]],"غ")</f>
        <v>1</v>
      </c>
      <c r="AM96" s="11">
        <f>SUM(الجدول2336[[#This Row],[2019/05/21]:[2019/06/20]])</f>
        <v>434</v>
      </c>
      <c r="AN96" s="31">
        <f>الجدول2336[[#This Row],[أيام العمل الفعي ]]-الجدول2336[[#This Row],[الغياب*2]]</f>
        <v>6</v>
      </c>
      <c r="AO96" s="14"/>
      <c r="AP96" s="14">
        <f>COUNTIF(الجدول2336[[#This Row],[2019/05/21]:[2019/06/20]],"&lt;480")</f>
        <v>10</v>
      </c>
      <c r="AQ96" s="14">
        <f>الجدول2336[[#This Row],[الغياب ]]*2</f>
        <v>4</v>
      </c>
      <c r="AR96" s="14" t="str">
        <f>VLOOKUP(الجدول2336[[#This Row],[الرقم الوظيفي ]],[2]المستمرين!$D:$F,3,0)</f>
        <v>مصنع الحليب</v>
      </c>
    </row>
    <row r="97" spans="1:44">
      <c r="A97" s="5">
        <v>1583</v>
      </c>
      <c r="B97" s="29" t="s">
        <v>266</v>
      </c>
      <c r="C97" s="29" t="s">
        <v>43</v>
      </c>
      <c r="D97" s="11">
        <v>0</v>
      </c>
      <c r="E97" s="11">
        <v>0</v>
      </c>
      <c r="F97" s="11" t="s">
        <v>166</v>
      </c>
      <c r="G97" s="12"/>
      <c r="H97" s="11">
        <v>0</v>
      </c>
      <c r="I97" s="11">
        <v>0</v>
      </c>
      <c r="J97" s="11" t="s">
        <v>166</v>
      </c>
      <c r="K97" s="11" t="s">
        <v>166</v>
      </c>
      <c r="L97" s="11">
        <v>0</v>
      </c>
      <c r="M97" s="11">
        <v>0</v>
      </c>
      <c r="N97" s="12"/>
      <c r="O97" s="11">
        <v>0</v>
      </c>
      <c r="P97" s="11">
        <v>0</v>
      </c>
      <c r="Q97" s="11" t="s">
        <v>166</v>
      </c>
      <c r="R97" s="30" t="s">
        <v>157</v>
      </c>
      <c r="S97" s="30" t="s">
        <v>157</v>
      </c>
      <c r="T97" s="30" t="s">
        <v>157</v>
      </c>
      <c r="U97" s="12"/>
      <c r="V97" s="11">
        <v>0</v>
      </c>
      <c r="W97" s="11">
        <v>0</v>
      </c>
      <c r="X97" s="11">
        <v>0</v>
      </c>
      <c r="Y97" s="11"/>
      <c r="Z97" s="11"/>
      <c r="AA97" s="11"/>
      <c r="AB97" s="12"/>
      <c r="AC97" s="11"/>
      <c r="AD97" s="11"/>
      <c r="AE97" s="11"/>
      <c r="AF97" s="11"/>
      <c r="AG97" s="11"/>
      <c r="AH97" s="11"/>
      <c r="AI97" s="15">
        <f>COUNTIF(الجدول2336[[#This Row],[2019/05/21]:[2019/06/20]],"س")</f>
        <v>4</v>
      </c>
      <c r="AJ97" s="11">
        <f>COUNTIF(الجدول2336[[#This Row],[2019/05/21]:[2019/06/20]],"ب")</f>
        <v>0</v>
      </c>
      <c r="AK97" s="11">
        <f>COUNTIF(الجدول2336[[#This Row],[2019/05/21]:[2019/06/20]],"غياب")</f>
        <v>0</v>
      </c>
      <c r="AL97" s="11">
        <f>COUNTIF(الجدول2336[[#This Row],[2019/05/21]:[2019/06/20]],"غ")</f>
        <v>0</v>
      </c>
      <c r="AM97" s="11">
        <f>SUM(الجدول2336[[#This Row],[2019/05/21]:[2019/06/20]])</f>
        <v>0</v>
      </c>
      <c r="AN97" s="31">
        <f>الجدول2336[[#This Row],[أيام العمل الفعي ]]-الجدول2336[[#This Row],[الغياب*2]]</f>
        <v>11</v>
      </c>
      <c r="AO97" s="14"/>
      <c r="AP97" s="14">
        <f>COUNTIF(الجدول2336[[#This Row],[2019/05/21]:[2019/06/20]],"&lt;480")</f>
        <v>11</v>
      </c>
      <c r="AQ97" s="14">
        <f>الجدول2336[[#This Row],[الغياب ]]*2</f>
        <v>0</v>
      </c>
      <c r="AR97" s="14" t="str">
        <f>VLOOKUP(الجدول2336[[#This Row],[الرقم الوظيفي ]],[2]المستمرين!$D:$F,3,0)</f>
        <v xml:space="preserve">مصنع العصير </v>
      </c>
    </row>
    <row r="98" spans="1:44">
      <c r="A98" s="5">
        <v>1587</v>
      </c>
      <c r="B98" s="29" t="s">
        <v>267</v>
      </c>
      <c r="C98" s="29" t="s">
        <v>64</v>
      </c>
      <c r="D98" s="11">
        <v>0</v>
      </c>
      <c r="E98" s="11" t="s">
        <v>166</v>
      </c>
      <c r="F98" s="11" t="s">
        <v>13</v>
      </c>
      <c r="G98" s="12"/>
      <c r="H98" s="11">
        <v>88</v>
      </c>
      <c r="I98" s="11">
        <v>48</v>
      </c>
      <c r="J98" s="11">
        <v>18</v>
      </c>
      <c r="K98" s="11">
        <v>0</v>
      </c>
      <c r="L98" s="11">
        <v>14</v>
      </c>
      <c r="M98" s="11">
        <v>0</v>
      </c>
      <c r="N98" s="12"/>
      <c r="O98" s="11">
        <v>7</v>
      </c>
      <c r="P98" s="11">
        <v>0</v>
      </c>
      <c r="Q98" s="11"/>
      <c r="R98" s="30" t="s">
        <v>157</v>
      </c>
      <c r="S98" s="30" t="s">
        <v>157</v>
      </c>
      <c r="T98" s="30" t="s">
        <v>157</v>
      </c>
      <c r="U98" s="12"/>
      <c r="V98" s="11">
        <v>165</v>
      </c>
      <c r="W98" s="11">
        <v>0</v>
      </c>
      <c r="X98" s="11"/>
      <c r="Y98" s="11"/>
      <c r="Z98" s="11"/>
      <c r="AA98" s="11"/>
      <c r="AB98" s="12"/>
      <c r="AC98" s="11"/>
      <c r="AD98" s="11"/>
      <c r="AE98" s="11"/>
      <c r="AF98" s="11"/>
      <c r="AG98" s="11"/>
      <c r="AH98" s="11"/>
      <c r="AI98" s="15">
        <f>COUNTIF(الجدول2336[[#This Row],[2019/05/21]:[2019/06/20]],"س")</f>
        <v>1</v>
      </c>
      <c r="AJ98" s="11">
        <f>COUNTIF(الجدول2336[[#This Row],[2019/05/21]:[2019/06/20]],"ب")</f>
        <v>1</v>
      </c>
      <c r="AK98" s="11">
        <f>COUNTIF(الجدول2336[[#This Row],[2019/05/21]:[2019/06/20]],"غياب")</f>
        <v>0</v>
      </c>
      <c r="AL98" s="11">
        <f>COUNTIF(الجدول2336[[#This Row],[2019/05/21]:[2019/06/20]],"غ")</f>
        <v>0</v>
      </c>
      <c r="AM98" s="11">
        <f>SUM(الجدول2336[[#This Row],[2019/05/21]:[2019/06/20]])</f>
        <v>340</v>
      </c>
      <c r="AN98" s="31">
        <f>الجدول2336[[#This Row],[أيام العمل الفعي ]]-الجدول2336[[#This Row],[الغياب*2]]</f>
        <v>11</v>
      </c>
      <c r="AO98" s="14"/>
      <c r="AP98" s="14">
        <f>COUNTIF(الجدول2336[[#This Row],[2019/05/21]:[2019/06/20]],"&lt;480")</f>
        <v>11</v>
      </c>
      <c r="AQ98" s="14">
        <f>الجدول2336[[#This Row],[الغياب ]]*2</f>
        <v>0</v>
      </c>
      <c r="AR98" s="14" t="str">
        <f>VLOOKUP(الجدول2336[[#This Row],[الرقم الوظيفي ]],[2]المستمرين!$D:$F,3,0)</f>
        <v>رؤساء الاقسام</v>
      </c>
    </row>
    <row r="99" spans="1:44">
      <c r="A99" s="51">
        <v>1615</v>
      </c>
      <c r="B99" s="29" t="s">
        <v>268</v>
      </c>
      <c r="C99" s="29" t="s">
        <v>53</v>
      </c>
      <c r="D99" s="11">
        <v>35</v>
      </c>
      <c r="E99" s="11">
        <v>20</v>
      </c>
      <c r="F99" s="11">
        <v>17</v>
      </c>
      <c r="G99" s="12" t="s">
        <v>167</v>
      </c>
      <c r="H99" s="11">
        <v>0</v>
      </c>
      <c r="I99" s="11">
        <v>9</v>
      </c>
      <c r="J99" s="11">
        <v>0</v>
      </c>
      <c r="K99" s="11">
        <v>0</v>
      </c>
      <c r="L99" s="11">
        <v>0</v>
      </c>
      <c r="M99" s="11">
        <v>0</v>
      </c>
      <c r="N99" s="12" t="s">
        <v>167</v>
      </c>
      <c r="O99" s="11">
        <v>0</v>
      </c>
      <c r="P99" s="11">
        <v>38</v>
      </c>
      <c r="Q99" s="11">
        <v>33</v>
      </c>
      <c r="R99" s="30">
        <v>0</v>
      </c>
      <c r="S99" s="30">
        <v>0</v>
      </c>
      <c r="T99" s="30">
        <v>0</v>
      </c>
      <c r="U99" s="12" t="s">
        <v>167</v>
      </c>
      <c r="V99" s="11">
        <v>7</v>
      </c>
      <c r="W99" s="11">
        <v>0</v>
      </c>
      <c r="X99" s="11">
        <v>9</v>
      </c>
      <c r="Y99" s="11"/>
      <c r="Z99" s="11"/>
      <c r="AA99" s="11"/>
      <c r="AB99" s="12" t="s">
        <v>167</v>
      </c>
      <c r="AC99" s="11"/>
      <c r="AD99" s="11"/>
      <c r="AE99" s="11"/>
      <c r="AF99" s="11"/>
      <c r="AG99" s="11"/>
      <c r="AH99" s="11"/>
      <c r="AI99" s="15">
        <f>COUNTIF(الجدول2336[[#This Row],[2019/05/21]:[2019/06/20]],"س")</f>
        <v>0</v>
      </c>
      <c r="AJ99" s="11">
        <f>COUNTIF(الجدول2336[[#This Row],[2019/05/21]:[2019/06/20]],"ب")</f>
        <v>0</v>
      </c>
      <c r="AK99" s="11">
        <f>COUNTIF(الجدول2336[[#This Row],[2019/05/21]:[2019/06/20]],"غياب")</f>
        <v>0</v>
      </c>
      <c r="AL99" s="11">
        <f>COUNTIF(الجدول2336[[#This Row],[2019/05/21]:[2019/06/20]],"غ")</f>
        <v>0</v>
      </c>
      <c r="AM99" s="11">
        <f>SUM(الجدول2336[[#This Row],[2019/05/21]:[2019/06/20]])</f>
        <v>168</v>
      </c>
      <c r="AN99" s="31">
        <f>الجدول2336[[#This Row],[أيام العمل الفعي ]]-الجدول2336[[#This Row],[الغياب*2]]</f>
        <v>18</v>
      </c>
      <c r="AO99" s="14"/>
      <c r="AP99" s="14">
        <f>COUNTIF(الجدول2336[[#This Row],[2019/05/21]:[2019/06/20]],"&lt;480")</f>
        <v>18</v>
      </c>
      <c r="AQ99" s="14">
        <f>الجدول2336[[#This Row],[الغياب ]]*2</f>
        <v>0</v>
      </c>
      <c r="AR99" s="14" t="str">
        <f>VLOOKUP(الجدول2336[[#This Row],[الرقم الوظيفي ]],[2]المستمرين!$D:$F,3,0)</f>
        <v xml:space="preserve">مصنع العصير </v>
      </c>
    </row>
    <row r="100" spans="1:44">
      <c r="A100" s="5">
        <v>1629</v>
      </c>
      <c r="B100" s="29" t="s">
        <v>269</v>
      </c>
      <c r="C100" s="29" t="s">
        <v>45</v>
      </c>
      <c r="D100" s="11">
        <v>7</v>
      </c>
      <c r="E100" s="11">
        <v>7</v>
      </c>
      <c r="F100" s="11">
        <v>12</v>
      </c>
      <c r="G100" s="12"/>
      <c r="H100" s="11" t="s">
        <v>166</v>
      </c>
      <c r="I100" s="11">
        <v>15</v>
      </c>
      <c r="J100" s="11" t="s">
        <v>166</v>
      </c>
      <c r="K100" s="11">
        <v>10</v>
      </c>
      <c r="L100" s="11">
        <v>0</v>
      </c>
      <c r="M100" s="11">
        <v>0</v>
      </c>
      <c r="N100" s="12"/>
      <c r="O100" s="11">
        <v>42</v>
      </c>
      <c r="P100" s="11">
        <v>20</v>
      </c>
      <c r="Q100" s="11" t="s">
        <v>165</v>
      </c>
      <c r="R100" s="30" t="s">
        <v>157</v>
      </c>
      <c r="S100" s="30" t="s">
        <v>157</v>
      </c>
      <c r="T100" s="30" t="s">
        <v>157</v>
      </c>
      <c r="U100" s="12"/>
      <c r="V100" s="11" t="s">
        <v>166</v>
      </c>
      <c r="W100" s="11">
        <v>29</v>
      </c>
      <c r="X100" s="11" t="s">
        <v>153</v>
      </c>
      <c r="Y100" s="11"/>
      <c r="Z100" s="11"/>
      <c r="AA100" s="11"/>
      <c r="AB100" s="12"/>
      <c r="AC100" s="11"/>
      <c r="AD100" s="11"/>
      <c r="AE100" s="11"/>
      <c r="AF100" s="11"/>
      <c r="AG100" s="11"/>
      <c r="AH100" s="11"/>
      <c r="AI100" s="15">
        <f>COUNTIF(الجدول2336[[#This Row],[2019/05/21]:[2019/06/20]],"س")</f>
        <v>3</v>
      </c>
      <c r="AJ100" s="11">
        <f>COUNTIF(الجدول2336[[#This Row],[2019/05/21]:[2019/06/20]],"ب")</f>
        <v>0</v>
      </c>
      <c r="AK100" s="11">
        <f>COUNTIF(الجدول2336[[#This Row],[2019/05/21]:[2019/06/20]],"غياب")</f>
        <v>0</v>
      </c>
      <c r="AL100" s="11">
        <f>COUNTIF(الجدول2336[[#This Row],[2019/05/21]:[2019/06/20]],"غ")</f>
        <v>0</v>
      </c>
      <c r="AM100" s="11">
        <f>SUM(الجدول2336[[#This Row],[2019/05/21]:[2019/06/20]])</f>
        <v>142</v>
      </c>
      <c r="AN100" s="31">
        <f>الجدول2336[[#This Row],[أيام العمل الفعي ]]-الجدول2336[[#This Row],[الغياب*2]]</f>
        <v>10</v>
      </c>
      <c r="AO100" s="14"/>
      <c r="AP100" s="14">
        <f>COUNTIF(الجدول2336[[#This Row],[2019/05/21]:[2019/06/20]],"&lt;480")</f>
        <v>10</v>
      </c>
      <c r="AQ100" s="14">
        <f>الجدول2336[[#This Row],[الغياب ]]*2</f>
        <v>0</v>
      </c>
      <c r="AR100" s="14" t="str">
        <f>VLOOKUP(الجدول2336[[#This Row],[الرقم الوظيفي ]],[2]المستمرين!$D:$F,3,0)</f>
        <v xml:space="preserve">مصنع الحليب </v>
      </c>
    </row>
    <row r="101" spans="1:44">
      <c r="A101" s="5">
        <v>1652</v>
      </c>
      <c r="B101" s="29" t="s">
        <v>270</v>
      </c>
      <c r="C101" s="29" t="s">
        <v>25</v>
      </c>
      <c r="D101" s="11">
        <v>12</v>
      </c>
      <c r="E101" s="11">
        <v>29</v>
      </c>
      <c r="F101" s="11">
        <v>8</v>
      </c>
      <c r="G101" s="12"/>
      <c r="H101" s="11">
        <v>18</v>
      </c>
      <c r="I101" s="11">
        <v>0</v>
      </c>
      <c r="J101" s="11">
        <v>9</v>
      </c>
      <c r="K101" s="11">
        <v>16</v>
      </c>
      <c r="L101" s="11">
        <v>0</v>
      </c>
      <c r="M101" s="11">
        <v>0</v>
      </c>
      <c r="N101" s="12"/>
      <c r="O101" s="11">
        <v>10</v>
      </c>
      <c r="P101" s="11">
        <v>18</v>
      </c>
      <c r="Q101" s="11" t="s">
        <v>166</v>
      </c>
      <c r="R101" s="30" t="s">
        <v>157</v>
      </c>
      <c r="S101" s="30" t="s">
        <v>157</v>
      </c>
      <c r="T101" s="30" t="s">
        <v>157</v>
      </c>
      <c r="U101" s="12"/>
      <c r="V101" s="11">
        <v>0</v>
      </c>
      <c r="W101" s="11">
        <v>0</v>
      </c>
      <c r="X101" s="11">
        <v>0</v>
      </c>
      <c r="Y101" s="11"/>
      <c r="Z101" s="11"/>
      <c r="AA101" s="11"/>
      <c r="AB101" s="12"/>
      <c r="AC101" s="11"/>
      <c r="AD101" s="11"/>
      <c r="AE101" s="11"/>
      <c r="AF101" s="11"/>
      <c r="AG101" s="11"/>
      <c r="AH101" s="11"/>
      <c r="AI101" s="15">
        <f>COUNTIF(الجدول2336[[#This Row],[2019/05/21]:[2019/06/20]],"س")</f>
        <v>1</v>
      </c>
      <c r="AJ101" s="11">
        <f>COUNTIF(الجدول2336[[#This Row],[2019/05/21]:[2019/06/20]],"ب")</f>
        <v>0</v>
      </c>
      <c r="AK101" s="11">
        <f>COUNTIF(الجدول2336[[#This Row],[2019/05/21]:[2019/06/20]],"غياب")</f>
        <v>0</v>
      </c>
      <c r="AL101" s="11">
        <f>COUNTIF(الجدول2336[[#This Row],[2019/05/21]:[2019/06/20]],"غ")</f>
        <v>0</v>
      </c>
      <c r="AM101" s="11">
        <f>SUM(الجدول2336[[#This Row],[2019/05/21]:[2019/06/20]])</f>
        <v>120</v>
      </c>
      <c r="AN101" s="31">
        <f>الجدول2336[[#This Row],[أيام العمل الفعي ]]-الجدول2336[[#This Row],[الغياب*2]]</f>
        <v>14</v>
      </c>
      <c r="AO101" s="14"/>
      <c r="AP101" s="14">
        <f>COUNTIF(الجدول2336[[#This Row],[2019/05/21]:[2019/06/20]],"&lt;480")</f>
        <v>14</v>
      </c>
      <c r="AQ101" s="14">
        <f>الجدول2336[[#This Row],[الغياب ]]*2</f>
        <v>0</v>
      </c>
      <c r="AR101" s="14" t="str">
        <f>VLOOKUP(الجدول2336[[#This Row],[الرقم الوظيفي ]],[2]المستمرين!$D:$F,3,0)</f>
        <v xml:space="preserve">مصنع الحليب </v>
      </c>
    </row>
    <row r="102" spans="1:44">
      <c r="A102" s="51">
        <v>1724</v>
      </c>
      <c r="B102" s="29" t="s">
        <v>271</v>
      </c>
      <c r="C102" s="29" t="s">
        <v>36</v>
      </c>
      <c r="D102" s="11" t="s">
        <v>152</v>
      </c>
      <c r="E102" s="11">
        <v>0</v>
      </c>
      <c r="F102" s="11">
        <v>0</v>
      </c>
      <c r="G102" s="12"/>
      <c r="H102" s="15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2"/>
      <c r="O102" s="11" t="s">
        <v>166</v>
      </c>
      <c r="P102" s="11">
        <v>0</v>
      </c>
      <c r="Q102" s="11" t="s">
        <v>166</v>
      </c>
      <c r="R102" s="30" t="s">
        <v>157</v>
      </c>
      <c r="S102" s="30" t="s">
        <v>157</v>
      </c>
      <c r="T102" s="30" t="s">
        <v>157</v>
      </c>
      <c r="U102" s="12"/>
      <c r="V102" s="11">
        <v>0</v>
      </c>
      <c r="W102" s="11">
        <v>0</v>
      </c>
      <c r="X102" s="11">
        <v>0</v>
      </c>
      <c r="Y102" s="11"/>
      <c r="Z102" s="11"/>
      <c r="AA102" s="11"/>
      <c r="AB102" s="12"/>
      <c r="AC102" s="11"/>
      <c r="AD102" s="11"/>
      <c r="AE102" s="11"/>
      <c r="AF102" s="11"/>
      <c r="AG102" s="11"/>
      <c r="AH102" s="11"/>
      <c r="AI102" s="15">
        <f>COUNTIF(الجدول2336[[#This Row],[2019/05/21]:[2019/06/20]],"س")</f>
        <v>2</v>
      </c>
      <c r="AJ102" s="11">
        <f>COUNTIF(الجدول2336[[#This Row],[2019/05/21]:[2019/06/20]],"ب")</f>
        <v>0</v>
      </c>
      <c r="AK102" s="11">
        <f>COUNTIF(الجدول2336[[#This Row],[2019/05/21]:[2019/06/20]],"غياب")</f>
        <v>0</v>
      </c>
      <c r="AL102" s="11">
        <f>COUNTIF(الجدول2336[[#This Row],[2019/05/21]:[2019/06/20]],"غ")</f>
        <v>1</v>
      </c>
      <c r="AM102" s="11">
        <f>SUM(الجدول2336[[#This Row],[2019/05/21]:[2019/06/20]])</f>
        <v>0</v>
      </c>
      <c r="AN102" s="31">
        <f>الجدول2336[[#This Row],[أيام العمل الفعي ]]-الجدول2336[[#This Row],[الغياب*2]]</f>
        <v>12</v>
      </c>
      <c r="AO102" s="14"/>
      <c r="AP102" s="14">
        <f>COUNTIF(الجدول2336[[#This Row],[2019/05/21]:[2019/06/20]],"&lt;480")</f>
        <v>12</v>
      </c>
      <c r="AQ102" s="14">
        <f>الجدول2336[[#This Row],[الغياب ]]*2</f>
        <v>0</v>
      </c>
      <c r="AR102" s="14" t="str">
        <f>VLOOKUP(الجدول2336[[#This Row],[الرقم الوظيفي ]],[2]المستمرين!$D:$F,3,0)</f>
        <v xml:space="preserve">مصنع العصير </v>
      </c>
    </row>
    <row r="103" spans="1:44">
      <c r="A103" s="51">
        <v>1788</v>
      </c>
      <c r="B103" s="29" t="s">
        <v>272</v>
      </c>
      <c r="C103" s="29" t="s">
        <v>66</v>
      </c>
      <c r="D103" s="11">
        <v>19</v>
      </c>
      <c r="E103" s="11">
        <v>0</v>
      </c>
      <c r="F103" s="11">
        <v>10</v>
      </c>
      <c r="G103" s="12"/>
      <c r="H103" s="11" t="s">
        <v>166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2"/>
      <c r="O103" s="11">
        <v>0</v>
      </c>
      <c r="P103" s="11">
        <v>0</v>
      </c>
      <c r="Q103" s="11" t="s">
        <v>166</v>
      </c>
      <c r="R103" s="30" t="s">
        <v>157</v>
      </c>
      <c r="S103" s="30" t="s">
        <v>157</v>
      </c>
      <c r="T103" s="30" t="s">
        <v>157</v>
      </c>
      <c r="U103" s="12"/>
      <c r="V103" s="11" t="s">
        <v>166</v>
      </c>
      <c r="W103" s="11" t="s">
        <v>166</v>
      </c>
      <c r="X103" s="11" t="s">
        <v>166</v>
      </c>
      <c r="Y103" s="11"/>
      <c r="Z103" s="11"/>
      <c r="AA103" s="11"/>
      <c r="AB103" s="12"/>
      <c r="AC103" s="11"/>
      <c r="AD103" s="11"/>
      <c r="AE103" s="11"/>
      <c r="AF103" s="11"/>
      <c r="AG103" s="11"/>
      <c r="AH103" s="11"/>
      <c r="AI103" s="15">
        <f>COUNTIF(الجدول2336[[#This Row],[2019/05/21]:[2019/06/20]],"س")</f>
        <v>5</v>
      </c>
      <c r="AJ103" s="11">
        <f>COUNTIF(الجدول2336[[#This Row],[2019/05/21]:[2019/06/20]],"ب")</f>
        <v>0</v>
      </c>
      <c r="AK103" s="11">
        <f>COUNTIF(الجدول2336[[#This Row],[2019/05/21]:[2019/06/20]],"غياب")</f>
        <v>0</v>
      </c>
      <c r="AL103" s="11">
        <f>COUNTIF(الجدول2336[[#This Row],[2019/05/21]:[2019/06/20]],"غ")</f>
        <v>0</v>
      </c>
      <c r="AM103" s="11">
        <f>SUM(الجدول2336[[#This Row],[2019/05/21]:[2019/06/20]])</f>
        <v>29</v>
      </c>
      <c r="AN103" s="31">
        <f>الجدول2336[[#This Row],[أيام العمل الفعي ]]-الجدول2336[[#This Row],[الغياب*2]]</f>
        <v>10</v>
      </c>
      <c r="AO103" s="14"/>
      <c r="AP103" s="14">
        <f>COUNTIF(الجدول2336[[#This Row],[2019/05/21]:[2019/06/20]],"&lt;480")</f>
        <v>10</v>
      </c>
      <c r="AQ103" s="14">
        <f>الجدول2336[[#This Row],[الغياب ]]*2</f>
        <v>0</v>
      </c>
      <c r="AR103" s="14" t="str">
        <f>VLOOKUP(الجدول2336[[#This Row],[الرقم الوظيفي ]],[2]المستمرين!$D:$F,3,0)</f>
        <v xml:space="preserve">الادارة العامة </v>
      </c>
    </row>
    <row r="104" spans="1:44">
      <c r="A104" s="51">
        <v>1821</v>
      </c>
      <c r="B104" s="29" t="s">
        <v>273</v>
      </c>
      <c r="C104" s="29" t="s">
        <v>66</v>
      </c>
      <c r="D104" s="11" t="s">
        <v>152</v>
      </c>
      <c r="E104" s="11">
        <v>0</v>
      </c>
      <c r="F104" s="11">
        <v>0</v>
      </c>
      <c r="G104" s="12"/>
      <c r="H104" s="11">
        <v>0</v>
      </c>
      <c r="I104" s="11">
        <v>8</v>
      </c>
      <c r="J104" s="11" t="s">
        <v>166</v>
      </c>
      <c r="K104" s="11">
        <v>0</v>
      </c>
      <c r="L104" s="11">
        <v>9</v>
      </c>
      <c r="M104" s="11">
        <v>15</v>
      </c>
      <c r="N104" s="12"/>
      <c r="O104" s="11">
        <v>40</v>
      </c>
      <c r="P104" s="11">
        <v>164</v>
      </c>
      <c r="Q104" s="11" t="s">
        <v>166</v>
      </c>
      <c r="R104" s="30" t="s">
        <v>157</v>
      </c>
      <c r="S104" s="30" t="s">
        <v>157</v>
      </c>
      <c r="T104" s="30" t="s">
        <v>157</v>
      </c>
      <c r="U104" s="12"/>
      <c r="V104" s="11">
        <v>0</v>
      </c>
      <c r="W104" s="11">
        <v>0</v>
      </c>
      <c r="X104" s="11">
        <v>0</v>
      </c>
      <c r="Y104" s="11"/>
      <c r="Z104" s="11"/>
      <c r="AA104" s="11"/>
      <c r="AB104" s="12"/>
      <c r="AC104" s="11"/>
      <c r="AD104" s="11"/>
      <c r="AE104" s="11"/>
      <c r="AF104" s="11"/>
      <c r="AG104" s="11"/>
      <c r="AH104" s="11"/>
      <c r="AI104" s="15">
        <f>COUNTIF(الجدول2336[[#This Row],[2019/05/21]:[2019/06/20]],"س")</f>
        <v>2</v>
      </c>
      <c r="AJ104" s="11">
        <f>COUNTIF(الجدول2336[[#This Row],[2019/05/21]:[2019/06/20]],"ب")</f>
        <v>0</v>
      </c>
      <c r="AK104" s="11">
        <f>COUNTIF(الجدول2336[[#This Row],[2019/05/21]:[2019/06/20]],"غياب")</f>
        <v>0</v>
      </c>
      <c r="AL104" s="11">
        <f>COUNTIF(الجدول2336[[#This Row],[2019/05/21]:[2019/06/20]],"غ")</f>
        <v>1</v>
      </c>
      <c r="AM104" s="11">
        <f>SUM(الجدول2336[[#This Row],[2019/05/21]:[2019/06/20]])</f>
        <v>236</v>
      </c>
      <c r="AN104" s="31">
        <f>الجدول2336[[#This Row],[أيام العمل الفعي ]]-الجدول2336[[#This Row],[الغياب*2]]</f>
        <v>12</v>
      </c>
      <c r="AO104" s="14"/>
      <c r="AP104" s="14">
        <f>COUNTIF(الجدول2336[[#This Row],[2019/05/21]:[2019/06/20]],"&lt;480")</f>
        <v>12</v>
      </c>
      <c r="AQ104" s="14">
        <f>الجدول2336[[#This Row],[الغياب ]]*2</f>
        <v>0</v>
      </c>
      <c r="AR104" s="14" t="str">
        <f>VLOOKUP(الجدول2336[[#This Row],[الرقم الوظيفي ]],[2]المستمرين!$D:$F,3,0)</f>
        <v xml:space="preserve">الادارة العامة </v>
      </c>
    </row>
    <row r="105" spans="1:44">
      <c r="A105" s="5">
        <v>1839</v>
      </c>
      <c r="B105" s="29" t="s">
        <v>274</v>
      </c>
      <c r="C105" s="29" t="s">
        <v>38</v>
      </c>
      <c r="D105" s="11" t="s">
        <v>13</v>
      </c>
      <c r="E105" s="11" t="s">
        <v>13</v>
      </c>
      <c r="F105" s="11" t="s">
        <v>13</v>
      </c>
      <c r="G105" s="12" t="s">
        <v>13</v>
      </c>
      <c r="H105" s="11" t="s">
        <v>13</v>
      </c>
      <c r="I105" s="11" t="s">
        <v>13</v>
      </c>
      <c r="J105" s="11" t="s">
        <v>13</v>
      </c>
      <c r="K105" s="11" t="s">
        <v>13</v>
      </c>
      <c r="L105" s="11" t="s">
        <v>13</v>
      </c>
      <c r="M105" s="11" t="s">
        <v>13</v>
      </c>
      <c r="N105" s="12" t="s">
        <v>13</v>
      </c>
      <c r="O105" s="11" t="s">
        <v>13</v>
      </c>
      <c r="P105" s="11" t="s">
        <v>13</v>
      </c>
      <c r="Q105" s="11" t="s">
        <v>13</v>
      </c>
      <c r="R105" s="30" t="s">
        <v>13</v>
      </c>
      <c r="S105" s="30" t="s">
        <v>13</v>
      </c>
      <c r="T105" s="30">
        <v>0</v>
      </c>
      <c r="U105" s="12">
        <v>0</v>
      </c>
      <c r="V105" s="11">
        <v>0</v>
      </c>
      <c r="W105" s="11">
        <v>0</v>
      </c>
      <c r="X105" s="11">
        <v>0</v>
      </c>
      <c r="Y105" s="11" t="s">
        <v>167</v>
      </c>
      <c r="Z105" s="11"/>
      <c r="AA105" s="11"/>
      <c r="AB105" s="12"/>
      <c r="AC105" s="11"/>
      <c r="AD105" s="11"/>
      <c r="AE105" s="11"/>
      <c r="AF105" s="11"/>
      <c r="AG105" s="11"/>
      <c r="AH105" s="11"/>
      <c r="AI105" s="15">
        <f>COUNTIF(الجدول2336[[#This Row],[2019/05/21]:[2019/06/20]],"س")</f>
        <v>0</v>
      </c>
      <c r="AJ105" s="11">
        <f>COUNTIF(الجدول2336[[#This Row],[2019/05/21]:[2019/06/20]],"ب")</f>
        <v>16</v>
      </c>
      <c r="AK105" s="11">
        <f>COUNTIF(الجدول2336[[#This Row],[2019/05/21]:[2019/06/20]],"غياب")</f>
        <v>0</v>
      </c>
      <c r="AL105" s="11">
        <f>COUNTIF(الجدول2336[[#This Row],[2019/05/21]:[2019/06/20]],"غ")</f>
        <v>0</v>
      </c>
      <c r="AM105" s="11">
        <f>SUM(الجدول2336[[#This Row],[2019/05/21]:[2019/06/20]])</f>
        <v>0</v>
      </c>
      <c r="AN105" s="31">
        <f>الجدول2336[[#This Row],[أيام العمل الفعي ]]-الجدول2336[[#This Row],[الغياب*2]]</f>
        <v>5</v>
      </c>
      <c r="AO105" s="14"/>
      <c r="AP105" s="14">
        <f>COUNTIF(الجدول2336[[#This Row],[2019/05/21]:[2019/06/20]],"&lt;480")</f>
        <v>5</v>
      </c>
      <c r="AQ105" s="14">
        <f>الجدول2336[[#This Row],[الغياب ]]*2</f>
        <v>0</v>
      </c>
      <c r="AR105" s="14" t="str">
        <f>VLOOKUP(الجدول2336[[#This Row],[الرقم الوظيفي ]],[2]المستمرين!$D:$F,3,0)</f>
        <v xml:space="preserve">مصنع الحليب </v>
      </c>
    </row>
    <row r="106" spans="1:44">
      <c r="A106" s="5">
        <v>1875</v>
      </c>
      <c r="B106" s="29" t="s">
        <v>275</v>
      </c>
      <c r="C106" s="29" t="s">
        <v>67</v>
      </c>
      <c r="D106" s="11">
        <v>0</v>
      </c>
      <c r="E106" s="11" t="s">
        <v>166</v>
      </c>
      <c r="F106" s="11">
        <v>0</v>
      </c>
      <c r="G106" s="12"/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2"/>
      <c r="O106" s="11" t="s">
        <v>166</v>
      </c>
      <c r="P106" s="11" t="s">
        <v>166</v>
      </c>
      <c r="Q106" s="11" t="s">
        <v>166</v>
      </c>
      <c r="R106" s="30" t="s">
        <v>157</v>
      </c>
      <c r="S106" s="30" t="s">
        <v>157</v>
      </c>
      <c r="T106" s="30" t="s">
        <v>157</v>
      </c>
      <c r="U106" s="12"/>
      <c r="V106" s="11">
        <v>0</v>
      </c>
      <c r="W106" s="11">
        <v>0</v>
      </c>
      <c r="X106" s="11">
        <v>0</v>
      </c>
      <c r="Y106" s="11"/>
      <c r="Z106" s="11"/>
      <c r="AA106" s="11"/>
      <c r="AB106" s="12"/>
      <c r="AC106" s="11"/>
      <c r="AD106" s="11"/>
      <c r="AE106" s="11"/>
      <c r="AF106" s="11"/>
      <c r="AG106" s="11"/>
      <c r="AH106" s="11"/>
      <c r="AI106" s="15">
        <f>COUNTIF(الجدول2336[[#This Row],[2019/05/21]:[2019/06/20]],"س")</f>
        <v>4</v>
      </c>
      <c r="AJ106" s="11">
        <f>COUNTIF(الجدول2336[[#This Row],[2019/05/21]:[2019/06/20]],"ب")</f>
        <v>0</v>
      </c>
      <c r="AK106" s="11">
        <f>COUNTIF(الجدول2336[[#This Row],[2019/05/21]:[2019/06/20]],"غياب")</f>
        <v>0</v>
      </c>
      <c r="AL106" s="11">
        <f>COUNTIF(الجدول2336[[#This Row],[2019/05/21]:[2019/06/20]],"غ")</f>
        <v>0</v>
      </c>
      <c r="AM106" s="11">
        <f>SUM(الجدول2336[[#This Row],[2019/05/21]:[2019/06/20]])</f>
        <v>0</v>
      </c>
      <c r="AN106" s="31">
        <f>الجدول2336[[#This Row],[أيام العمل الفعي ]]-الجدول2336[[#This Row],[الغياب*2]]</f>
        <v>11</v>
      </c>
      <c r="AO106" s="14"/>
      <c r="AP106" s="14">
        <f>COUNTIF(الجدول2336[[#This Row],[2019/05/21]:[2019/06/20]],"&lt;480")</f>
        <v>11</v>
      </c>
      <c r="AQ106" s="14">
        <f>الجدول2336[[#This Row],[الغياب ]]*2</f>
        <v>0</v>
      </c>
      <c r="AR106" s="14" t="str">
        <f>VLOOKUP(الجدول2336[[#This Row],[الرقم الوظيفي ]],[2]المستمرين!$D:$F,3,0)</f>
        <v xml:space="preserve">مصنع الحليب </v>
      </c>
    </row>
    <row r="107" spans="1:44">
      <c r="A107" s="5">
        <v>1877</v>
      </c>
      <c r="B107" s="29" t="s">
        <v>276</v>
      </c>
      <c r="C107" s="29" t="s">
        <v>68</v>
      </c>
      <c r="D107" s="11">
        <v>0</v>
      </c>
      <c r="E107" s="11">
        <v>0</v>
      </c>
      <c r="F107" s="11">
        <v>0</v>
      </c>
      <c r="G107" s="12"/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2"/>
      <c r="O107" s="11">
        <v>0</v>
      </c>
      <c r="P107" s="11">
        <v>0</v>
      </c>
      <c r="Q107" s="11">
        <v>0</v>
      </c>
      <c r="R107" s="30" t="s">
        <v>157</v>
      </c>
      <c r="S107" s="30" t="s">
        <v>157</v>
      </c>
      <c r="T107" s="30" t="s">
        <v>157</v>
      </c>
      <c r="U107" s="12"/>
      <c r="V107" s="11">
        <v>0</v>
      </c>
      <c r="W107" s="11"/>
      <c r="X107" s="11"/>
      <c r="Y107" s="11"/>
      <c r="Z107" s="11"/>
      <c r="AA107" s="11"/>
      <c r="AB107" s="12"/>
      <c r="AC107" s="11"/>
      <c r="AD107" s="11"/>
      <c r="AE107" s="11"/>
      <c r="AF107" s="11"/>
      <c r="AG107" s="11"/>
      <c r="AH107" s="11"/>
      <c r="AI107" s="15">
        <f>COUNTIF(الجدول2336[[#This Row],[2019/05/21]:[2019/06/20]],"س")</f>
        <v>0</v>
      </c>
      <c r="AJ107" s="11">
        <f>COUNTIF(الجدول2336[[#This Row],[2019/05/21]:[2019/06/20]],"ب")</f>
        <v>0</v>
      </c>
      <c r="AK107" s="11">
        <f>COUNTIF(الجدول2336[[#This Row],[2019/05/21]:[2019/06/20]],"غياب")</f>
        <v>0</v>
      </c>
      <c r="AL107" s="11">
        <f>COUNTIF(الجدول2336[[#This Row],[2019/05/21]:[2019/06/20]],"غ")</f>
        <v>0</v>
      </c>
      <c r="AM107" s="11">
        <f>SUM(الجدول2336[[#This Row],[2019/05/21]:[2019/06/20]])</f>
        <v>0</v>
      </c>
      <c r="AN107" s="31">
        <f>الجدول2336[[#This Row],[أيام العمل الفعي ]]-الجدول2336[[#This Row],[الغياب*2]]</f>
        <v>13</v>
      </c>
      <c r="AO107" s="14"/>
      <c r="AP107" s="14">
        <f>COUNTIF(الجدول2336[[#This Row],[2019/05/21]:[2019/06/20]],"&lt;480")</f>
        <v>13</v>
      </c>
      <c r="AQ107" s="14">
        <f>الجدول2336[[#This Row],[الغياب ]]*2</f>
        <v>0</v>
      </c>
      <c r="AR107" s="14" t="str">
        <f>VLOOKUP(الجدول2336[[#This Row],[الرقم الوظيفي ]],[2]المستمرين!$D:$F,3,0)</f>
        <v xml:space="preserve">مركز تسويق بنغازي </v>
      </c>
    </row>
    <row r="108" spans="1:44">
      <c r="A108" s="5">
        <v>1894</v>
      </c>
      <c r="B108" s="29" t="s">
        <v>277</v>
      </c>
      <c r="C108" s="29" t="s">
        <v>39</v>
      </c>
      <c r="D108" s="11">
        <v>0</v>
      </c>
      <c r="E108" s="11">
        <v>13</v>
      </c>
      <c r="F108" s="11">
        <v>0</v>
      </c>
      <c r="G108" s="12"/>
      <c r="H108" s="11">
        <v>0</v>
      </c>
      <c r="I108" s="11">
        <v>12</v>
      </c>
      <c r="J108" s="11">
        <v>9</v>
      </c>
      <c r="K108" s="11" t="s">
        <v>13</v>
      </c>
      <c r="L108" s="11">
        <v>0</v>
      </c>
      <c r="M108" s="11">
        <v>0</v>
      </c>
      <c r="N108" s="12"/>
      <c r="O108" s="11">
        <v>0</v>
      </c>
      <c r="P108" s="11">
        <v>0</v>
      </c>
      <c r="Q108" s="11" t="s">
        <v>13</v>
      </c>
      <c r="R108" s="30" t="s">
        <v>157</v>
      </c>
      <c r="S108" s="30" t="s">
        <v>157</v>
      </c>
      <c r="T108" s="30" t="s">
        <v>157</v>
      </c>
      <c r="U108" s="12"/>
      <c r="V108" s="11">
        <v>0</v>
      </c>
      <c r="W108" s="11"/>
      <c r="X108" s="11"/>
      <c r="Y108" s="11"/>
      <c r="Z108" s="11"/>
      <c r="AA108" s="11"/>
      <c r="AB108" s="12"/>
      <c r="AC108" s="11"/>
      <c r="AD108" s="11"/>
      <c r="AE108" s="11"/>
      <c r="AF108" s="11"/>
      <c r="AG108" s="11"/>
      <c r="AH108" s="11"/>
      <c r="AI108" s="15">
        <f>COUNTIF(الجدول2336[[#This Row],[2019/05/21]:[2019/06/20]],"س")</f>
        <v>0</v>
      </c>
      <c r="AJ108" s="11">
        <f>COUNTIF(الجدول2336[[#This Row],[2019/05/21]:[2019/06/20]],"ب")</f>
        <v>2</v>
      </c>
      <c r="AK108" s="11">
        <f>COUNTIF(الجدول2336[[#This Row],[2019/05/21]:[2019/06/20]],"غياب")</f>
        <v>0</v>
      </c>
      <c r="AL108" s="11">
        <f>COUNTIF(الجدول2336[[#This Row],[2019/05/21]:[2019/06/20]],"غ")</f>
        <v>0</v>
      </c>
      <c r="AM108" s="11">
        <f>SUM(الجدول2336[[#This Row],[2019/05/21]:[2019/06/20]])</f>
        <v>34</v>
      </c>
      <c r="AN108" s="31">
        <f>الجدول2336[[#This Row],[أيام العمل الفعي ]]-الجدول2336[[#This Row],[الغياب*2]]</f>
        <v>11</v>
      </c>
      <c r="AO108" s="14"/>
      <c r="AP108" s="14">
        <f>COUNTIF(الجدول2336[[#This Row],[2019/05/21]:[2019/06/20]],"&lt;480")</f>
        <v>11</v>
      </c>
      <c r="AQ108" s="14">
        <f>الجدول2336[[#This Row],[الغياب ]]*2</f>
        <v>0</v>
      </c>
      <c r="AR108" s="14" t="str">
        <f>VLOOKUP(الجدول2336[[#This Row],[الرقم الوظيفي ]],[2]المستمرين!$D:$F,3,0)</f>
        <v xml:space="preserve">مركز تسويق بنغازي </v>
      </c>
    </row>
    <row r="109" spans="1:44">
      <c r="A109" s="53">
        <v>1896</v>
      </c>
      <c r="B109" s="29" t="s">
        <v>278</v>
      </c>
      <c r="C109" s="29" t="s">
        <v>113</v>
      </c>
      <c r="D109" s="11">
        <v>0</v>
      </c>
      <c r="E109" s="11">
        <v>16</v>
      </c>
      <c r="F109" s="11">
        <v>0</v>
      </c>
      <c r="G109" s="12"/>
      <c r="H109" s="11">
        <v>19</v>
      </c>
      <c r="I109" s="11">
        <v>0</v>
      </c>
      <c r="J109" s="11">
        <v>0</v>
      </c>
      <c r="K109" s="11" t="s">
        <v>152</v>
      </c>
      <c r="L109" s="11">
        <v>12</v>
      </c>
      <c r="M109" s="11" t="s">
        <v>152</v>
      </c>
      <c r="N109" s="12"/>
      <c r="O109" s="11">
        <v>0</v>
      </c>
      <c r="P109" s="11">
        <v>23</v>
      </c>
      <c r="Q109" s="11" t="s">
        <v>165</v>
      </c>
      <c r="R109" s="30" t="s">
        <v>157</v>
      </c>
      <c r="S109" s="30" t="s">
        <v>157</v>
      </c>
      <c r="T109" s="30" t="s">
        <v>157</v>
      </c>
      <c r="U109" s="12"/>
      <c r="V109" s="11">
        <v>36</v>
      </c>
      <c r="W109" s="11" t="s">
        <v>13</v>
      </c>
      <c r="X109" s="11">
        <v>41</v>
      </c>
      <c r="Y109" s="11"/>
      <c r="Z109" s="11"/>
      <c r="AA109" s="11"/>
      <c r="AB109" s="12"/>
      <c r="AC109" s="11"/>
      <c r="AD109" s="11"/>
      <c r="AE109" s="11"/>
      <c r="AF109" s="11"/>
      <c r="AG109" s="11"/>
      <c r="AH109" s="11"/>
      <c r="AI109" s="33">
        <f>COUNTIF(الجدول2336[[#This Row],[2019/05/21]:[2019/06/20]],"س")</f>
        <v>0</v>
      </c>
      <c r="AJ109" s="14">
        <f>COUNTIF(الجدول2336[[#This Row],[2019/05/21]:[2019/06/20]],"ب")</f>
        <v>1</v>
      </c>
      <c r="AK109" s="14">
        <f>COUNTIF(الجدول2336[[#This Row],[2019/05/21]:[2019/06/20]],"غياب")</f>
        <v>0</v>
      </c>
      <c r="AL109" s="14">
        <f>COUNTIF(الجدول2336[[#This Row],[2019/05/21]:[2019/06/20]],"غ")</f>
        <v>2</v>
      </c>
      <c r="AM109" s="14">
        <f>SUM(الجدول2336[[#This Row],[2019/05/21]:[2019/06/20]])</f>
        <v>147</v>
      </c>
      <c r="AN109" s="34">
        <f>الجدول2336[[#This Row],[أيام العمل الفعي ]]-الجدول2336[[#This Row],[الغياب*2]]</f>
        <v>11</v>
      </c>
      <c r="AO109" s="14"/>
      <c r="AP109" s="14">
        <f>COUNTIF(الجدول2336[[#This Row],[2019/05/21]:[2019/06/20]],"&lt;480")</f>
        <v>11</v>
      </c>
      <c r="AQ109" s="14">
        <f>الجدول2336[[#This Row],[الغياب ]]*2</f>
        <v>0</v>
      </c>
      <c r="AR109" s="14" t="str">
        <f>VLOOKUP(الجدول2336[[#This Row],[الرقم الوظيفي ]],[2]المستمرين!$D:$F,3,0)</f>
        <v>مصنع الحليب</v>
      </c>
    </row>
    <row r="110" spans="1:44">
      <c r="A110" s="5">
        <v>1935</v>
      </c>
      <c r="B110" s="29" t="s">
        <v>279</v>
      </c>
      <c r="C110" s="29" t="s">
        <v>69</v>
      </c>
      <c r="D110" s="11">
        <v>0</v>
      </c>
      <c r="E110" s="11">
        <v>9</v>
      </c>
      <c r="F110" s="11">
        <v>18</v>
      </c>
      <c r="G110" s="12"/>
      <c r="H110" s="11" t="s">
        <v>152</v>
      </c>
      <c r="I110" s="11">
        <v>18</v>
      </c>
      <c r="J110" s="11">
        <v>29</v>
      </c>
      <c r="K110" s="11">
        <v>18</v>
      </c>
      <c r="L110" s="11">
        <v>15</v>
      </c>
      <c r="M110" s="11">
        <v>0</v>
      </c>
      <c r="N110" s="12"/>
      <c r="O110" s="11">
        <v>0</v>
      </c>
      <c r="P110" s="11">
        <v>21</v>
      </c>
      <c r="Q110" s="11" t="s">
        <v>166</v>
      </c>
      <c r="R110" s="30" t="s">
        <v>157</v>
      </c>
      <c r="S110" s="30" t="s">
        <v>157</v>
      </c>
      <c r="T110" s="30" t="s">
        <v>157</v>
      </c>
      <c r="U110" s="12"/>
      <c r="V110" s="11">
        <v>18</v>
      </c>
      <c r="W110" s="11">
        <v>0</v>
      </c>
      <c r="X110" s="11"/>
      <c r="Y110" s="11"/>
      <c r="Z110" s="11"/>
      <c r="AA110" s="11"/>
      <c r="AB110" s="12"/>
      <c r="AC110" s="11"/>
      <c r="AD110" s="11"/>
      <c r="AE110" s="11"/>
      <c r="AF110" s="11"/>
      <c r="AG110" s="11"/>
      <c r="AH110" s="11"/>
      <c r="AI110" s="15">
        <f>COUNTIF(الجدول2336[[#This Row],[2019/05/21]:[2019/06/20]],"س")</f>
        <v>1</v>
      </c>
      <c r="AJ110" s="11">
        <f>COUNTIF(الجدول2336[[#This Row],[2019/05/21]:[2019/06/20]],"ب")</f>
        <v>0</v>
      </c>
      <c r="AK110" s="11">
        <f>COUNTIF(الجدول2336[[#This Row],[2019/05/21]:[2019/06/20]],"غياب")</f>
        <v>0</v>
      </c>
      <c r="AL110" s="11">
        <f>COUNTIF(الجدول2336[[#This Row],[2019/05/21]:[2019/06/20]],"غ")</f>
        <v>1</v>
      </c>
      <c r="AM110" s="11">
        <f>SUM(الجدول2336[[#This Row],[2019/05/21]:[2019/06/20]])</f>
        <v>146</v>
      </c>
      <c r="AN110" s="31">
        <f>الجدول2336[[#This Row],[أيام العمل الفعي ]]-الجدول2336[[#This Row],[الغياب*2]]</f>
        <v>12</v>
      </c>
      <c r="AO110" s="14"/>
      <c r="AP110" s="14">
        <f>COUNTIF(الجدول2336[[#This Row],[2019/05/21]:[2019/06/20]],"&lt;480")</f>
        <v>12</v>
      </c>
      <c r="AQ110" s="14">
        <f>الجدول2336[[#This Row],[الغياب ]]*2</f>
        <v>0</v>
      </c>
      <c r="AR110" s="14" t="str">
        <f>VLOOKUP(الجدول2336[[#This Row],[الرقم الوظيفي ]],[2]المستمرين!$D:$F,3,0)</f>
        <v xml:space="preserve">مركز تسويق بنغازي </v>
      </c>
    </row>
    <row r="111" spans="1:44">
      <c r="A111" s="5">
        <v>1960</v>
      </c>
      <c r="B111" s="29" t="s">
        <v>280</v>
      </c>
      <c r="C111" s="29" t="s">
        <v>70</v>
      </c>
      <c r="D111" s="11">
        <v>0</v>
      </c>
      <c r="E111" s="11">
        <v>0</v>
      </c>
      <c r="F111" s="11">
        <v>0</v>
      </c>
      <c r="G111" s="12"/>
      <c r="H111" s="11">
        <v>0</v>
      </c>
      <c r="I111" s="11">
        <v>0</v>
      </c>
      <c r="J111" s="11" t="s">
        <v>166</v>
      </c>
      <c r="K111" s="11">
        <v>0</v>
      </c>
      <c r="L111" s="11">
        <v>0</v>
      </c>
      <c r="M111" s="11">
        <v>0</v>
      </c>
      <c r="N111" s="12"/>
      <c r="O111" s="11">
        <v>0</v>
      </c>
      <c r="P111" s="11">
        <v>0</v>
      </c>
      <c r="Q111" s="11" t="s">
        <v>166</v>
      </c>
      <c r="R111" s="30" t="s">
        <v>157</v>
      </c>
      <c r="S111" s="30" t="s">
        <v>157</v>
      </c>
      <c r="T111" s="30" t="s">
        <v>157</v>
      </c>
      <c r="U111" s="12"/>
      <c r="V111" s="11">
        <v>0</v>
      </c>
      <c r="W111" s="11">
        <v>18</v>
      </c>
      <c r="X111" s="11">
        <v>0</v>
      </c>
      <c r="Y111" s="11"/>
      <c r="Z111" s="11"/>
      <c r="AA111" s="11"/>
      <c r="AB111" s="12"/>
      <c r="AC111" s="11"/>
      <c r="AD111" s="11"/>
      <c r="AE111" s="11"/>
      <c r="AF111" s="11"/>
      <c r="AG111" s="11"/>
      <c r="AH111" s="11"/>
      <c r="AI111" s="15">
        <f>COUNTIF(الجدول2336[[#This Row],[2019/05/21]:[2019/06/20]],"س")</f>
        <v>2</v>
      </c>
      <c r="AJ111" s="11">
        <f>COUNTIF(الجدول2336[[#This Row],[2019/05/21]:[2019/06/20]],"ب")</f>
        <v>0</v>
      </c>
      <c r="AK111" s="11">
        <f>COUNTIF(الجدول2336[[#This Row],[2019/05/21]:[2019/06/20]],"غياب")</f>
        <v>0</v>
      </c>
      <c r="AL111" s="11">
        <f>COUNTIF(الجدول2336[[#This Row],[2019/05/21]:[2019/06/20]],"غ")</f>
        <v>0</v>
      </c>
      <c r="AM111" s="11">
        <f>SUM(الجدول2336[[#This Row],[2019/05/21]:[2019/06/20]])</f>
        <v>18</v>
      </c>
      <c r="AN111" s="31">
        <f>الجدول2336[[#This Row],[أيام العمل الفعي ]]-الجدول2336[[#This Row],[الغياب*2]]</f>
        <v>13</v>
      </c>
      <c r="AO111" s="14"/>
      <c r="AP111" s="14">
        <f>COUNTIF(الجدول2336[[#This Row],[2019/05/21]:[2019/06/20]],"&lt;480")</f>
        <v>13</v>
      </c>
      <c r="AQ111" s="14">
        <f>الجدول2336[[#This Row],[الغياب ]]*2</f>
        <v>0</v>
      </c>
      <c r="AR111" s="14" t="str">
        <f>VLOOKUP(الجدول2336[[#This Row],[الرقم الوظيفي ]],[2]المستمرين!$D:$F,3,0)</f>
        <v xml:space="preserve">الادارة العامة </v>
      </c>
    </row>
    <row r="112" spans="1:44">
      <c r="A112" s="51">
        <v>1979</v>
      </c>
      <c r="B112" s="29" t="s">
        <v>281</v>
      </c>
      <c r="C112" s="29" t="s">
        <v>38</v>
      </c>
      <c r="D112" s="11" t="s">
        <v>152</v>
      </c>
      <c r="E112" s="11">
        <v>0</v>
      </c>
      <c r="F112" s="11" t="s">
        <v>166</v>
      </c>
      <c r="G112" s="12">
        <v>0</v>
      </c>
      <c r="H112" s="11">
        <v>20</v>
      </c>
      <c r="I112" s="11" t="s">
        <v>167</v>
      </c>
      <c r="J112" s="11">
        <v>0</v>
      </c>
      <c r="K112" s="11">
        <v>0</v>
      </c>
      <c r="L112" s="11">
        <v>0</v>
      </c>
      <c r="M112" s="11">
        <v>0</v>
      </c>
      <c r="N112" s="12">
        <v>0</v>
      </c>
      <c r="O112" s="11">
        <v>0</v>
      </c>
      <c r="P112" s="11" t="s">
        <v>167</v>
      </c>
      <c r="Q112" s="11">
        <v>0</v>
      </c>
      <c r="R112" s="30">
        <v>0</v>
      </c>
      <c r="S112" s="30">
        <v>0</v>
      </c>
      <c r="T112" s="30">
        <v>0</v>
      </c>
      <c r="U112" s="12">
        <v>0</v>
      </c>
      <c r="V112" s="11">
        <v>0</v>
      </c>
      <c r="W112" s="11" t="s">
        <v>167</v>
      </c>
      <c r="X112" s="11">
        <v>0</v>
      </c>
      <c r="Y112" s="11"/>
      <c r="Z112" s="11"/>
      <c r="AA112" s="11"/>
      <c r="AB112" s="12"/>
      <c r="AC112" s="11"/>
      <c r="AD112" s="11" t="s">
        <v>167</v>
      </c>
      <c r="AE112" s="11"/>
      <c r="AF112" s="11"/>
      <c r="AG112" s="11"/>
      <c r="AH112" s="11"/>
      <c r="AI112" s="15">
        <f>COUNTIF(الجدول2336[[#This Row],[2019/05/21]:[2019/06/20]],"س")</f>
        <v>1</v>
      </c>
      <c r="AJ112" s="11">
        <f>COUNTIF(الجدول2336[[#This Row],[2019/05/21]:[2019/06/20]],"ب")</f>
        <v>0</v>
      </c>
      <c r="AK112" s="11">
        <f>COUNTIF(الجدول2336[[#This Row],[2019/05/21]:[2019/06/20]],"غياب")</f>
        <v>0</v>
      </c>
      <c r="AL112" s="11">
        <f>COUNTIF(الجدول2336[[#This Row],[2019/05/21]:[2019/06/20]],"غ")</f>
        <v>1</v>
      </c>
      <c r="AM112" s="11">
        <f>SUM(الجدول2336[[#This Row],[2019/05/21]:[2019/06/20]])</f>
        <v>20</v>
      </c>
      <c r="AN112" s="31">
        <f>الجدول2336[[#This Row],[أيام العمل الفعي ]]-الجدول2336[[#This Row],[الغياب*2]]</f>
        <v>16</v>
      </c>
      <c r="AO112" s="14"/>
      <c r="AP112" s="14">
        <f>COUNTIF(الجدول2336[[#This Row],[2019/05/21]:[2019/06/20]],"&lt;480")</f>
        <v>16</v>
      </c>
      <c r="AQ112" s="14">
        <f>الجدول2336[[#This Row],[الغياب ]]*2</f>
        <v>0</v>
      </c>
      <c r="AR112" s="14" t="str">
        <f>VLOOKUP(الجدول2336[[#This Row],[الرقم الوظيفي ]],[2]المستمرين!$D:$F,3,0)</f>
        <v xml:space="preserve">مصنع العصير </v>
      </c>
    </row>
    <row r="113" spans="1:44">
      <c r="A113" s="26">
        <v>1982</v>
      </c>
      <c r="B113" s="29" t="s">
        <v>282</v>
      </c>
      <c r="C113" s="29" t="s">
        <v>35</v>
      </c>
      <c r="D113" s="11">
        <v>0</v>
      </c>
      <c r="E113" s="11">
        <v>34</v>
      </c>
      <c r="F113" s="11">
        <v>10</v>
      </c>
      <c r="G113" s="12"/>
      <c r="H113" s="11" t="s">
        <v>13</v>
      </c>
      <c r="I113" s="11">
        <v>12</v>
      </c>
      <c r="J113" s="11">
        <v>0</v>
      </c>
      <c r="K113" s="11">
        <v>20</v>
      </c>
      <c r="L113" s="11">
        <v>10</v>
      </c>
      <c r="M113" s="11">
        <v>0</v>
      </c>
      <c r="N113" s="12"/>
      <c r="O113" s="11">
        <v>0</v>
      </c>
      <c r="P113" s="11">
        <v>16</v>
      </c>
      <c r="Q113" s="11" t="s">
        <v>166</v>
      </c>
      <c r="R113" s="30" t="s">
        <v>157</v>
      </c>
      <c r="S113" s="30" t="s">
        <v>157</v>
      </c>
      <c r="T113" s="30" t="s">
        <v>157</v>
      </c>
      <c r="U113" s="12"/>
      <c r="V113" s="11">
        <v>10</v>
      </c>
      <c r="W113" s="11">
        <v>15</v>
      </c>
      <c r="X113" s="11">
        <v>0</v>
      </c>
      <c r="Y113" s="11"/>
      <c r="Z113" s="11"/>
      <c r="AA113" s="11"/>
      <c r="AB113" s="12"/>
      <c r="AC113" s="11"/>
      <c r="AD113" s="11"/>
      <c r="AE113" s="11"/>
      <c r="AF113" s="11"/>
      <c r="AG113" s="11"/>
      <c r="AH113" s="11"/>
      <c r="AI113" s="15">
        <f>COUNTIF(الجدول2336[[#This Row],[2019/05/21]:[2019/06/20]],"س")</f>
        <v>1</v>
      </c>
      <c r="AJ113" s="11">
        <f>COUNTIF(الجدول2336[[#This Row],[2019/05/21]:[2019/06/20]],"ب")</f>
        <v>1</v>
      </c>
      <c r="AK113" s="11">
        <f>COUNTIF(الجدول2336[[#This Row],[2019/05/21]:[2019/06/20]],"غياب")</f>
        <v>0</v>
      </c>
      <c r="AL113" s="11">
        <f>COUNTIF(الجدول2336[[#This Row],[2019/05/21]:[2019/06/20]],"غ")</f>
        <v>0</v>
      </c>
      <c r="AM113" s="11">
        <f>SUM(الجدول2336[[#This Row],[2019/05/21]:[2019/06/20]])</f>
        <v>127</v>
      </c>
      <c r="AN113" s="31">
        <f>الجدول2336[[#This Row],[أيام العمل الفعي ]]-الجدول2336[[#This Row],[الغياب*2]]</f>
        <v>13</v>
      </c>
      <c r="AO113" s="14"/>
      <c r="AP113" s="14">
        <f>COUNTIF(الجدول2336[[#This Row],[2019/05/21]:[2019/06/20]],"&lt;480")</f>
        <v>13</v>
      </c>
      <c r="AQ113" s="14">
        <f>الجدول2336[[#This Row],[الغياب ]]*2</f>
        <v>0</v>
      </c>
      <c r="AR113" s="14" t="str">
        <f>VLOOKUP(الجدول2336[[#This Row],[الرقم الوظيفي ]],[2]المستمرين!$D:$F,3,0)</f>
        <v xml:space="preserve">مصنع العصير </v>
      </c>
    </row>
    <row r="114" spans="1:44">
      <c r="A114" s="8">
        <v>1987</v>
      </c>
      <c r="B114" s="29" t="s">
        <v>283</v>
      </c>
      <c r="C114" s="29" t="s">
        <v>25</v>
      </c>
      <c r="D114" s="11">
        <v>0</v>
      </c>
      <c r="E114" s="11">
        <v>0</v>
      </c>
      <c r="F114" s="11">
        <v>0</v>
      </c>
      <c r="G114" s="12"/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2"/>
      <c r="O114" s="11" t="s">
        <v>168</v>
      </c>
      <c r="P114" s="11">
        <v>0</v>
      </c>
      <c r="Q114" s="11" t="s">
        <v>166</v>
      </c>
      <c r="R114" s="30" t="s">
        <v>157</v>
      </c>
      <c r="S114" s="30" t="s">
        <v>157</v>
      </c>
      <c r="T114" s="30" t="s">
        <v>157</v>
      </c>
      <c r="U114" s="12"/>
      <c r="V114" s="11">
        <v>0</v>
      </c>
      <c r="W114" s="11">
        <v>0</v>
      </c>
      <c r="X114" s="11">
        <v>0</v>
      </c>
      <c r="Y114" s="11"/>
      <c r="Z114" s="11"/>
      <c r="AA114" s="11"/>
      <c r="AB114" s="12"/>
      <c r="AC114" s="11"/>
      <c r="AD114" s="11"/>
      <c r="AE114" s="11"/>
      <c r="AF114" s="11"/>
      <c r="AG114" s="11"/>
      <c r="AH114" s="11"/>
      <c r="AI114" s="33">
        <f>COUNTIF(الجدول2336[[#This Row],[2019/05/21]:[2019/06/20]],"س")</f>
        <v>1</v>
      </c>
      <c r="AJ114" s="14">
        <f>COUNTIF(الجدول2336[[#This Row],[2019/05/21]:[2019/06/20]],"ب")</f>
        <v>0</v>
      </c>
      <c r="AK114" s="14">
        <f>COUNTIF(الجدول2336[[#This Row],[2019/05/21]:[2019/06/20]],"غياب")</f>
        <v>1</v>
      </c>
      <c r="AL114" s="14">
        <f>COUNTIF(الجدول2336[[#This Row],[2019/05/21]:[2019/06/20]],"غ")</f>
        <v>0</v>
      </c>
      <c r="AM114" s="14">
        <f>SUM(الجدول2336[[#This Row],[2019/05/21]:[2019/06/20]])</f>
        <v>0</v>
      </c>
      <c r="AN114" s="34">
        <f>الجدول2336[[#This Row],[أيام العمل الفعي ]]-الجدول2336[[#This Row],[الغياب*2]]</f>
        <v>11</v>
      </c>
      <c r="AO114" s="14"/>
      <c r="AP114" s="14">
        <f>COUNTIF(الجدول2336[[#This Row],[2019/05/21]:[2019/06/20]],"&lt;480")</f>
        <v>13</v>
      </c>
      <c r="AQ114" s="14">
        <f>الجدول2336[[#This Row],[الغياب ]]*2</f>
        <v>2</v>
      </c>
      <c r="AR114" s="14" t="str">
        <f>VLOOKUP(الجدول2336[[#This Row],[الرقم الوظيفي ]],[2]المستمرين!$D:$F,3,0)</f>
        <v xml:space="preserve">مصنع الحليب </v>
      </c>
    </row>
    <row r="115" spans="1:44">
      <c r="A115" s="5">
        <v>2009</v>
      </c>
      <c r="B115" s="29" t="s">
        <v>284</v>
      </c>
      <c r="C115" s="29" t="s">
        <v>71</v>
      </c>
      <c r="D115" s="11">
        <v>0</v>
      </c>
      <c r="E115" s="11" t="s">
        <v>166</v>
      </c>
      <c r="F115" s="11">
        <v>0</v>
      </c>
      <c r="G115" s="12"/>
      <c r="H115" s="11">
        <v>0</v>
      </c>
      <c r="I115" s="11" t="s">
        <v>166</v>
      </c>
      <c r="J115" s="11" t="s">
        <v>166</v>
      </c>
      <c r="K115" s="11" t="s">
        <v>166</v>
      </c>
      <c r="L115" s="11" t="s">
        <v>166</v>
      </c>
      <c r="M115" s="11" t="s">
        <v>166</v>
      </c>
      <c r="N115" s="12"/>
      <c r="O115" s="11">
        <v>0</v>
      </c>
      <c r="P115" s="11">
        <v>0</v>
      </c>
      <c r="Q115" s="11" t="s">
        <v>166</v>
      </c>
      <c r="R115" s="30" t="s">
        <v>157</v>
      </c>
      <c r="S115" s="30" t="s">
        <v>157</v>
      </c>
      <c r="T115" s="30" t="s">
        <v>157</v>
      </c>
      <c r="U115" s="12"/>
      <c r="V115" s="11">
        <v>0</v>
      </c>
      <c r="W115" s="11">
        <v>0</v>
      </c>
      <c r="X115" s="11">
        <v>0</v>
      </c>
      <c r="Y115" s="11"/>
      <c r="Z115" s="11"/>
      <c r="AA115" s="11"/>
      <c r="AB115" s="12"/>
      <c r="AC115" s="11"/>
      <c r="AD115" s="11"/>
      <c r="AE115" s="11"/>
      <c r="AF115" s="11"/>
      <c r="AG115" s="11"/>
      <c r="AH115" s="11"/>
      <c r="AI115" s="15">
        <f>COUNTIF(الجدول2336[[#This Row],[2019/05/21]:[2019/06/20]],"س")</f>
        <v>7</v>
      </c>
      <c r="AJ115" s="11">
        <f>COUNTIF(الجدول2336[[#This Row],[2019/05/21]:[2019/06/20]],"ب")</f>
        <v>0</v>
      </c>
      <c r="AK115" s="11">
        <f>COUNTIF(الجدول2336[[#This Row],[2019/05/21]:[2019/06/20]],"غياب")</f>
        <v>0</v>
      </c>
      <c r="AL115" s="11">
        <f>COUNTIF(الجدول2336[[#This Row],[2019/05/21]:[2019/06/20]],"غ")</f>
        <v>0</v>
      </c>
      <c r="AM115" s="11">
        <f>SUM(الجدول2336[[#This Row],[2019/05/21]:[2019/06/20]])</f>
        <v>0</v>
      </c>
      <c r="AN115" s="31">
        <f>الجدول2336[[#This Row],[أيام العمل الفعي ]]-الجدول2336[[#This Row],[الغياب*2]]</f>
        <v>8</v>
      </c>
      <c r="AO115" s="14"/>
      <c r="AP115" s="14">
        <f>COUNTIF(الجدول2336[[#This Row],[2019/05/21]:[2019/06/20]],"&lt;480")</f>
        <v>8</v>
      </c>
      <c r="AQ115" s="14">
        <f>الجدول2336[[#This Row],[الغياب ]]*2</f>
        <v>0</v>
      </c>
      <c r="AR115" s="14" t="str">
        <f>VLOOKUP(الجدول2336[[#This Row],[الرقم الوظيفي ]],[2]المستمرين!$D:$F,3,0)</f>
        <v xml:space="preserve">الادارة العامة </v>
      </c>
    </row>
    <row r="116" spans="1:44">
      <c r="A116" s="5">
        <v>2013</v>
      </c>
      <c r="B116" s="29" t="s">
        <v>285</v>
      </c>
      <c r="C116" s="29" t="s">
        <v>25</v>
      </c>
      <c r="D116" s="11">
        <v>0</v>
      </c>
      <c r="E116" s="11">
        <v>0</v>
      </c>
      <c r="F116" s="11">
        <v>0</v>
      </c>
      <c r="G116" s="12"/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2"/>
      <c r="O116" s="11">
        <v>0</v>
      </c>
      <c r="P116" s="11">
        <v>0</v>
      </c>
      <c r="Q116" s="11" t="s">
        <v>166</v>
      </c>
      <c r="R116" s="30" t="s">
        <v>157</v>
      </c>
      <c r="S116" s="30" t="s">
        <v>157</v>
      </c>
      <c r="T116" s="30" t="s">
        <v>157</v>
      </c>
      <c r="U116" s="12"/>
      <c r="V116" s="11">
        <v>0</v>
      </c>
      <c r="W116" s="11">
        <v>0</v>
      </c>
      <c r="X116" s="11">
        <v>0</v>
      </c>
      <c r="Y116" s="11"/>
      <c r="Z116" s="11"/>
      <c r="AA116" s="11"/>
      <c r="AB116" s="12"/>
      <c r="AC116" s="11"/>
      <c r="AD116" s="11"/>
      <c r="AE116" s="11"/>
      <c r="AF116" s="11"/>
      <c r="AG116" s="11"/>
      <c r="AH116" s="11"/>
      <c r="AI116" s="15">
        <f>COUNTIF(الجدول2336[[#This Row],[2019/05/21]:[2019/06/20]],"س")</f>
        <v>1</v>
      </c>
      <c r="AJ116" s="11">
        <f>COUNTIF(الجدول2336[[#This Row],[2019/05/21]:[2019/06/20]],"ب")</f>
        <v>0</v>
      </c>
      <c r="AK116" s="11">
        <f>COUNTIF(الجدول2336[[#This Row],[2019/05/21]:[2019/06/20]],"غياب")</f>
        <v>0</v>
      </c>
      <c r="AL116" s="11">
        <f>COUNTIF(الجدول2336[[#This Row],[2019/05/21]:[2019/06/20]],"غ")</f>
        <v>0</v>
      </c>
      <c r="AM116" s="11">
        <f>SUM(الجدول2336[[#This Row],[2019/05/21]:[2019/06/20]])</f>
        <v>0</v>
      </c>
      <c r="AN116" s="31">
        <f>الجدول2336[[#This Row],[أيام العمل الفعي ]]-الجدول2336[[#This Row],[الغياب*2]]</f>
        <v>14</v>
      </c>
      <c r="AO116" s="14"/>
      <c r="AP116" s="14">
        <f>COUNTIF(الجدول2336[[#This Row],[2019/05/21]:[2019/06/20]],"&lt;480")</f>
        <v>14</v>
      </c>
      <c r="AQ116" s="14">
        <f>الجدول2336[[#This Row],[الغياب ]]*2</f>
        <v>0</v>
      </c>
      <c r="AR116" s="14" t="str">
        <f>VLOOKUP(الجدول2336[[#This Row],[الرقم الوظيفي ]],[2]المستمرين!$D:$F,3,0)</f>
        <v>مصنع الحليب</v>
      </c>
    </row>
    <row r="117" spans="1:44">
      <c r="A117" s="5">
        <v>2040</v>
      </c>
      <c r="B117" s="29" t="s">
        <v>286</v>
      </c>
      <c r="C117" s="29" t="s">
        <v>72</v>
      </c>
      <c r="D117" s="11">
        <v>0</v>
      </c>
      <c r="E117" s="11">
        <v>0</v>
      </c>
      <c r="F117" s="11" t="s">
        <v>166</v>
      </c>
      <c r="G117" s="12"/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2"/>
      <c r="O117" s="11">
        <v>0</v>
      </c>
      <c r="P117" s="11">
        <v>0</v>
      </c>
      <c r="Q117" s="11" t="s">
        <v>166</v>
      </c>
      <c r="R117" s="30" t="s">
        <v>157</v>
      </c>
      <c r="S117" s="30" t="s">
        <v>157</v>
      </c>
      <c r="T117" s="30" t="s">
        <v>157</v>
      </c>
      <c r="U117" s="12"/>
      <c r="V117" s="11">
        <v>0</v>
      </c>
      <c r="W117" s="11">
        <v>0</v>
      </c>
      <c r="X117" s="11">
        <v>0</v>
      </c>
      <c r="Y117" s="11"/>
      <c r="Z117" s="11"/>
      <c r="AA117" s="11"/>
      <c r="AB117" s="12"/>
      <c r="AC117" s="11"/>
      <c r="AD117" s="11"/>
      <c r="AE117" s="11"/>
      <c r="AF117" s="11"/>
      <c r="AG117" s="11"/>
      <c r="AH117" s="11"/>
      <c r="AI117" s="15">
        <f>COUNTIF(الجدول2336[[#This Row],[2019/05/21]:[2019/06/20]],"س")</f>
        <v>2</v>
      </c>
      <c r="AJ117" s="11">
        <f>COUNTIF(الجدول2336[[#This Row],[2019/05/21]:[2019/06/20]],"ب")</f>
        <v>0</v>
      </c>
      <c r="AK117" s="11">
        <f>COUNTIF(الجدول2336[[#This Row],[2019/05/21]:[2019/06/20]],"غياب")</f>
        <v>0</v>
      </c>
      <c r="AL117" s="11">
        <f>COUNTIF(الجدول2336[[#This Row],[2019/05/21]:[2019/06/20]],"غ")</f>
        <v>0</v>
      </c>
      <c r="AM117" s="11">
        <f>SUM(الجدول2336[[#This Row],[2019/05/21]:[2019/06/20]])</f>
        <v>0</v>
      </c>
      <c r="AN117" s="31">
        <f>الجدول2336[[#This Row],[أيام العمل الفعي ]]-الجدول2336[[#This Row],[الغياب*2]]</f>
        <v>13</v>
      </c>
      <c r="AO117" s="14"/>
      <c r="AP117" s="14">
        <f>COUNTIF(الجدول2336[[#This Row],[2019/05/21]:[2019/06/20]],"&lt;480")</f>
        <v>13</v>
      </c>
      <c r="AQ117" s="14">
        <f>الجدول2336[[#This Row],[الغياب ]]*2</f>
        <v>0</v>
      </c>
      <c r="AR117" s="14" t="str">
        <f>VLOOKUP(الجدول2336[[#This Row],[الرقم الوظيفي ]],[2]المستمرين!$D:$F,3,0)</f>
        <v xml:space="preserve">الادارة العامة </v>
      </c>
    </row>
    <row r="118" spans="1:44">
      <c r="A118" s="51">
        <v>2041</v>
      </c>
      <c r="B118" s="29" t="s">
        <v>287</v>
      </c>
      <c r="C118" s="29" t="s">
        <v>44</v>
      </c>
      <c r="D118" s="11">
        <v>0</v>
      </c>
      <c r="E118" s="11" t="s">
        <v>166</v>
      </c>
      <c r="F118" s="11">
        <v>0</v>
      </c>
      <c r="G118" s="12"/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2"/>
      <c r="O118" s="11">
        <v>0</v>
      </c>
      <c r="P118" s="11" t="s">
        <v>166</v>
      </c>
      <c r="Q118" s="11" t="s">
        <v>166</v>
      </c>
      <c r="R118" s="30" t="s">
        <v>157</v>
      </c>
      <c r="S118" s="30" t="s">
        <v>157</v>
      </c>
      <c r="T118" s="30" t="s">
        <v>157</v>
      </c>
      <c r="U118" s="12"/>
      <c r="V118" s="11"/>
      <c r="W118" s="11"/>
      <c r="X118" s="11"/>
      <c r="Y118" s="11"/>
      <c r="Z118" s="11"/>
      <c r="AA118" s="11"/>
      <c r="AB118" s="12"/>
      <c r="AC118" s="11"/>
      <c r="AD118" s="11"/>
      <c r="AE118" s="11"/>
      <c r="AF118" s="11"/>
      <c r="AG118" s="11"/>
      <c r="AH118" s="11"/>
      <c r="AI118" s="15">
        <f>COUNTIF(الجدول2336[[#This Row],[2019/05/21]:[2019/06/20]],"س")</f>
        <v>3</v>
      </c>
      <c r="AJ118" s="11">
        <f>COUNTIF(الجدول2336[[#This Row],[2019/05/21]:[2019/06/20]],"ب")</f>
        <v>0</v>
      </c>
      <c r="AK118" s="11">
        <f>COUNTIF(الجدول2336[[#This Row],[2019/05/21]:[2019/06/20]],"غياب")</f>
        <v>0</v>
      </c>
      <c r="AL118" s="11">
        <f>COUNTIF(الجدول2336[[#This Row],[2019/05/21]:[2019/06/20]],"غ")</f>
        <v>0</v>
      </c>
      <c r="AM118" s="11">
        <f>SUM(الجدول2336[[#This Row],[2019/05/21]:[2019/06/20]])</f>
        <v>0</v>
      </c>
      <c r="AN118" s="31">
        <f>الجدول2336[[#This Row],[أيام العمل الفعي ]]-الجدول2336[[#This Row],[الغياب*2]]</f>
        <v>9</v>
      </c>
      <c r="AO118" s="14"/>
      <c r="AP118" s="14">
        <f>COUNTIF(الجدول2336[[#This Row],[2019/05/21]:[2019/06/20]],"&lt;480")</f>
        <v>9</v>
      </c>
      <c r="AQ118" s="14">
        <f>الجدول2336[[#This Row],[الغياب ]]*2</f>
        <v>0</v>
      </c>
      <c r="AR118" s="14" t="str">
        <f>VLOOKUP(الجدول2336[[#This Row],[الرقم الوظيفي ]],[2]المستمرين!$D:$F,3,0)</f>
        <v xml:space="preserve">الادارة العامة </v>
      </c>
    </row>
    <row r="119" spans="1:44">
      <c r="A119" s="51">
        <v>2060</v>
      </c>
      <c r="B119" s="29" t="s">
        <v>288</v>
      </c>
      <c r="C119" s="29" t="s">
        <v>36</v>
      </c>
      <c r="D119" s="11">
        <v>0</v>
      </c>
      <c r="E119" s="11">
        <v>0</v>
      </c>
      <c r="F119" s="11">
        <v>0</v>
      </c>
      <c r="G119" s="12"/>
      <c r="H119" s="11">
        <v>0</v>
      </c>
      <c r="I119" s="11">
        <v>0</v>
      </c>
      <c r="J119" s="11">
        <v>0</v>
      </c>
      <c r="K119" s="11">
        <v>0</v>
      </c>
      <c r="L119" s="11" t="s">
        <v>152</v>
      </c>
      <c r="M119" s="11">
        <v>0</v>
      </c>
      <c r="N119" s="12"/>
      <c r="O119" s="11">
        <v>0</v>
      </c>
      <c r="P119" s="11">
        <v>0</v>
      </c>
      <c r="Q119" s="11" t="s">
        <v>166</v>
      </c>
      <c r="R119" s="30" t="s">
        <v>157</v>
      </c>
      <c r="S119" s="30" t="s">
        <v>157</v>
      </c>
      <c r="T119" s="30" t="s">
        <v>157</v>
      </c>
      <c r="U119" s="12"/>
      <c r="V119" s="11">
        <v>0</v>
      </c>
      <c r="W119" s="11" t="s">
        <v>166</v>
      </c>
      <c r="X119" s="11">
        <v>0</v>
      </c>
      <c r="Y119" s="11"/>
      <c r="Z119" s="11"/>
      <c r="AA119" s="11"/>
      <c r="AB119" s="12"/>
      <c r="AC119" s="11"/>
      <c r="AD119" s="11"/>
      <c r="AE119" s="11"/>
      <c r="AF119" s="11"/>
      <c r="AG119" s="11"/>
      <c r="AH119" s="11"/>
      <c r="AI119" s="15">
        <f>COUNTIF(الجدول2336[[#This Row],[2019/05/21]:[2019/06/20]],"س")</f>
        <v>2</v>
      </c>
      <c r="AJ119" s="11">
        <f>COUNTIF(الجدول2336[[#This Row],[2019/05/21]:[2019/06/20]],"ب")</f>
        <v>0</v>
      </c>
      <c r="AK119" s="11">
        <f>COUNTIF(الجدول2336[[#This Row],[2019/05/21]:[2019/06/20]],"غياب")</f>
        <v>0</v>
      </c>
      <c r="AL119" s="11">
        <f>COUNTIF(الجدول2336[[#This Row],[2019/05/21]:[2019/06/20]],"غ")</f>
        <v>1</v>
      </c>
      <c r="AM119" s="11">
        <f>SUM(الجدول2336[[#This Row],[2019/05/21]:[2019/06/20]])</f>
        <v>0</v>
      </c>
      <c r="AN119" s="31">
        <f>الجدول2336[[#This Row],[أيام العمل الفعي ]]-الجدول2336[[#This Row],[الغياب*2]]</f>
        <v>12</v>
      </c>
      <c r="AO119" s="14"/>
      <c r="AP119" s="14">
        <f>COUNTIF(الجدول2336[[#This Row],[2019/05/21]:[2019/06/20]],"&lt;480")</f>
        <v>12</v>
      </c>
      <c r="AQ119" s="14">
        <f>الجدول2336[[#This Row],[الغياب ]]*2</f>
        <v>0</v>
      </c>
      <c r="AR119" s="14" t="str">
        <f>VLOOKUP(الجدول2336[[#This Row],[الرقم الوظيفي ]],[2]المستمرين!$D:$F,3,0)</f>
        <v xml:space="preserve">مصنع الحليب </v>
      </c>
    </row>
    <row r="120" spans="1:44">
      <c r="A120" s="5">
        <v>2132</v>
      </c>
      <c r="B120" s="29" t="s">
        <v>289</v>
      </c>
      <c r="C120" s="29" t="s">
        <v>25</v>
      </c>
      <c r="D120" s="11">
        <v>0</v>
      </c>
      <c r="E120" s="11">
        <v>0</v>
      </c>
      <c r="F120" s="11" t="s">
        <v>166</v>
      </c>
      <c r="G120" s="12"/>
      <c r="H120" s="11">
        <v>0</v>
      </c>
      <c r="I120" s="11">
        <v>45</v>
      </c>
      <c r="J120" s="11">
        <v>0</v>
      </c>
      <c r="K120" s="11">
        <v>0</v>
      </c>
      <c r="L120" s="11">
        <v>0</v>
      </c>
      <c r="M120" s="11">
        <v>0</v>
      </c>
      <c r="N120" s="12"/>
      <c r="O120" s="11">
        <v>0</v>
      </c>
      <c r="P120" s="11">
        <v>0</v>
      </c>
      <c r="Q120" s="11" t="s">
        <v>166</v>
      </c>
      <c r="R120" s="30" t="s">
        <v>157</v>
      </c>
      <c r="S120" s="30" t="s">
        <v>157</v>
      </c>
      <c r="T120" s="30" t="s">
        <v>157</v>
      </c>
      <c r="U120" s="12"/>
      <c r="V120" s="11">
        <v>0</v>
      </c>
      <c r="W120" s="11">
        <v>32</v>
      </c>
      <c r="X120" s="11">
        <v>0</v>
      </c>
      <c r="Y120" s="11"/>
      <c r="Z120" s="11"/>
      <c r="AA120" s="11"/>
      <c r="AB120" s="12"/>
      <c r="AC120" s="11"/>
      <c r="AD120" s="11"/>
      <c r="AE120" s="11"/>
      <c r="AF120" s="11"/>
      <c r="AG120" s="11"/>
      <c r="AH120" s="11"/>
      <c r="AI120" s="15">
        <f>COUNTIF(الجدول2336[[#This Row],[2019/05/21]:[2019/06/20]],"س")</f>
        <v>2</v>
      </c>
      <c r="AJ120" s="11">
        <f>COUNTIF(الجدول2336[[#This Row],[2019/05/21]:[2019/06/20]],"ب")</f>
        <v>0</v>
      </c>
      <c r="AK120" s="11">
        <f>COUNTIF(الجدول2336[[#This Row],[2019/05/21]:[2019/06/20]],"غياب")</f>
        <v>0</v>
      </c>
      <c r="AL120" s="11">
        <f>COUNTIF(الجدول2336[[#This Row],[2019/05/21]:[2019/06/20]],"غ")</f>
        <v>0</v>
      </c>
      <c r="AM120" s="11">
        <f>SUM(الجدول2336[[#This Row],[2019/05/21]:[2019/06/20]])</f>
        <v>77</v>
      </c>
      <c r="AN120" s="31">
        <f>الجدول2336[[#This Row],[أيام العمل الفعي ]]-الجدول2336[[#This Row],[الغياب*2]]</f>
        <v>13</v>
      </c>
      <c r="AO120" s="14"/>
      <c r="AP120" s="14">
        <f>COUNTIF(الجدول2336[[#This Row],[2019/05/21]:[2019/06/20]],"&lt;480")</f>
        <v>13</v>
      </c>
      <c r="AQ120" s="14">
        <f>الجدول2336[[#This Row],[الغياب ]]*2</f>
        <v>0</v>
      </c>
      <c r="AR120" s="14" t="str">
        <f>VLOOKUP(الجدول2336[[#This Row],[الرقم الوظيفي ]],[2]المستمرين!$D:$F,3,0)</f>
        <v xml:space="preserve">مصنع العصير </v>
      </c>
    </row>
    <row r="121" spans="1:44">
      <c r="A121" s="5">
        <v>2147</v>
      </c>
      <c r="B121" s="29" t="s">
        <v>290</v>
      </c>
      <c r="C121" s="29" t="s">
        <v>73</v>
      </c>
      <c r="D121" s="11"/>
      <c r="E121" s="11"/>
      <c r="F121" s="11"/>
      <c r="G121" s="12"/>
      <c r="H121" s="11"/>
      <c r="I121" s="11"/>
      <c r="J121" s="11"/>
      <c r="K121" s="11"/>
      <c r="L121" s="11"/>
      <c r="M121" s="11"/>
      <c r="N121" s="12"/>
      <c r="O121" s="11"/>
      <c r="P121" s="11"/>
      <c r="Q121" s="11" t="s">
        <v>165</v>
      </c>
      <c r="R121" s="30" t="s">
        <v>157</v>
      </c>
      <c r="S121" s="30" t="s">
        <v>157</v>
      </c>
      <c r="T121" s="30" t="s">
        <v>157</v>
      </c>
      <c r="U121" s="12"/>
      <c r="V121" s="11"/>
      <c r="W121" s="11"/>
      <c r="X121" s="11"/>
      <c r="Y121" s="11"/>
      <c r="Z121" s="11"/>
      <c r="AA121" s="11"/>
      <c r="AB121" s="12"/>
      <c r="AC121" s="11"/>
      <c r="AD121" s="11"/>
      <c r="AE121" s="11"/>
      <c r="AF121" s="11"/>
      <c r="AG121" s="11"/>
      <c r="AH121" s="11"/>
      <c r="AI121" s="15">
        <f>COUNTIF(الجدول2336[[#This Row],[2019/05/21]:[2019/06/20]],"س")</f>
        <v>0</v>
      </c>
      <c r="AJ121" s="11">
        <f>COUNTIF(الجدول2336[[#This Row],[2019/05/21]:[2019/06/20]],"ب")</f>
        <v>0</v>
      </c>
      <c r="AK121" s="11">
        <f>COUNTIF(الجدول2336[[#This Row],[2019/05/21]:[2019/06/20]],"غياب")</f>
        <v>0</v>
      </c>
      <c r="AL121" s="11">
        <f>COUNTIF(الجدول2336[[#This Row],[2019/05/21]:[2019/06/20]],"غ")</f>
        <v>0</v>
      </c>
      <c r="AM121" s="11">
        <f>SUM(الجدول2336[[#This Row],[2019/05/21]:[2019/06/20]])</f>
        <v>0</v>
      </c>
      <c r="AN121" s="31">
        <f>الجدول2336[[#This Row],[أيام العمل الفعي ]]-الجدول2336[[#This Row],[الغياب*2]]</f>
        <v>0</v>
      </c>
      <c r="AO121" s="14"/>
      <c r="AP121" s="14">
        <f>COUNTIF(الجدول2336[[#This Row],[2019/05/21]:[2019/06/20]],"&lt;480")</f>
        <v>0</v>
      </c>
      <c r="AQ121" s="14">
        <f>الجدول2336[[#This Row],[الغياب ]]*2</f>
        <v>0</v>
      </c>
      <c r="AR121" s="14" t="str">
        <f>VLOOKUP(الجدول2336[[#This Row],[الرقم الوظيفي ]],[2]المستمرين!$D:$F,3,0)</f>
        <v>رؤساء الاقسام</v>
      </c>
    </row>
    <row r="122" spans="1:44">
      <c r="A122" s="51">
        <v>2166</v>
      </c>
      <c r="B122" s="29" t="s">
        <v>291</v>
      </c>
      <c r="C122" s="29" t="s">
        <v>74</v>
      </c>
      <c r="D122" s="11">
        <v>0</v>
      </c>
      <c r="E122" s="11">
        <v>86</v>
      </c>
      <c r="F122" s="11">
        <v>90</v>
      </c>
      <c r="G122" s="12"/>
      <c r="H122" s="11" t="s">
        <v>152</v>
      </c>
      <c r="I122" s="11">
        <v>125</v>
      </c>
      <c r="J122" s="11">
        <v>73</v>
      </c>
      <c r="K122" s="11">
        <v>21</v>
      </c>
      <c r="L122" s="11">
        <v>66</v>
      </c>
      <c r="M122" s="11">
        <v>75</v>
      </c>
      <c r="N122" s="12"/>
      <c r="O122" s="11">
        <v>131</v>
      </c>
      <c r="P122" s="11">
        <v>0</v>
      </c>
      <c r="Q122" s="11" t="s">
        <v>166</v>
      </c>
      <c r="R122" s="30" t="s">
        <v>157</v>
      </c>
      <c r="S122" s="30" t="s">
        <v>157</v>
      </c>
      <c r="T122" s="30" t="s">
        <v>157</v>
      </c>
      <c r="U122" s="12"/>
      <c r="V122" s="11">
        <v>112</v>
      </c>
      <c r="W122" s="11">
        <v>68</v>
      </c>
      <c r="X122" s="11">
        <v>129</v>
      </c>
      <c r="Y122" s="11"/>
      <c r="Z122" s="11"/>
      <c r="AA122" s="11"/>
      <c r="AB122" s="12"/>
      <c r="AC122" s="11"/>
      <c r="AD122" s="11"/>
      <c r="AE122" s="11"/>
      <c r="AF122" s="11"/>
      <c r="AG122" s="11"/>
      <c r="AH122" s="11"/>
      <c r="AI122" s="15">
        <f>COUNTIF(الجدول2336[[#This Row],[2019/05/21]:[2019/06/20]],"س")</f>
        <v>1</v>
      </c>
      <c r="AJ122" s="11">
        <f>COUNTIF(الجدول2336[[#This Row],[2019/05/21]:[2019/06/20]],"ب")</f>
        <v>0</v>
      </c>
      <c r="AK122" s="11">
        <f>COUNTIF(الجدول2336[[#This Row],[2019/05/21]:[2019/06/20]],"غياب")</f>
        <v>0</v>
      </c>
      <c r="AL122" s="11">
        <f>COUNTIF(الجدول2336[[#This Row],[2019/05/21]:[2019/06/20]],"غ")</f>
        <v>1</v>
      </c>
      <c r="AM122" s="11">
        <f>SUM(الجدول2336[[#This Row],[2019/05/21]:[2019/06/20]])</f>
        <v>976</v>
      </c>
      <c r="AN122" s="31">
        <f>الجدول2336[[#This Row],[أيام العمل الفعي ]]-الجدول2336[[#This Row],[الغياب*2]]</f>
        <v>13</v>
      </c>
      <c r="AO122" s="14"/>
      <c r="AP122" s="14">
        <f>COUNTIF(الجدول2336[[#This Row],[2019/05/21]:[2019/06/20]],"&lt;480")</f>
        <v>13</v>
      </c>
      <c r="AQ122" s="14">
        <f>الجدول2336[[#This Row],[الغياب ]]*2</f>
        <v>0</v>
      </c>
      <c r="AR122" s="14" t="str">
        <f>VLOOKUP(الجدول2336[[#This Row],[الرقم الوظيفي ]],[2]المستمرين!$D:$F,3,0)</f>
        <v xml:space="preserve">الادارة العامة </v>
      </c>
    </row>
    <row r="123" spans="1:44">
      <c r="A123" s="5">
        <v>2168</v>
      </c>
      <c r="B123" s="29" t="s">
        <v>292</v>
      </c>
      <c r="C123" s="29" t="s">
        <v>75</v>
      </c>
      <c r="D123" s="11">
        <v>22</v>
      </c>
      <c r="E123" s="11">
        <v>13</v>
      </c>
      <c r="F123" s="11">
        <v>18</v>
      </c>
      <c r="G123" s="12"/>
      <c r="H123" s="11">
        <v>16</v>
      </c>
      <c r="I123" s="11">
        <v>11</v>
      </c>
      <c r="J123" s="11">
        <v>9</v>
      </c>
      <c r="K123" s="11">
        <v>7</v>
      </c>
      <c r="L123" s="11">
        <v>27</v>
      </c>
      <c r="M123" s="11">
        <v>15</v>
      </c>
      <c r="N123" s="12"/>
      <c r="O123" s="11">
        <v>11</v>
      </c>
      <c r="P123" s="11">
        <v>29</v>
      </c>
      <c r="Q123" s="11">
        <v>23</v>
      </c>
      <c r="R123" s="30" t="s">
        <v>157</v>
      </c>
      <c r="S123" s="30" t="s">
        <v>157</v>
      </c>
      <c r="T123" s="30" t="s">
        <v>157</v>
      </c>
      <c r="U123" s="12"/>
      <c r="V123" s="11">
        <v>0</v>
      </c>
      <c r="W123" s="11"/>
      <c r="X123" s="11"/>
      <c r="Y123" s="11"/>
      <c r="Z123" s="11"/>
      <c r="AA123" s="11"/>
      <c r="AB123" s="12"/>
      <c r="AC123" s="11"/>
      <c r="AD123" s="11"/>
      <c r="AE123" s="11"/>
      <c r="AF123" s="11"/>
      <c r="AG123" s="11"/>
      <c r="AH123" s="11"/>
      <c r="AI123" s="15">
        <f>COUNTIF(الجدول2336[[#This Row],[2019/05/21]:[2019/06/20]],"س")</f>
        <v>0</v>
      </c>
      <c r="AJ123" s="11">
        <f>COUNTIF(الجدول2336[[#This Row],[2019/05/21]:[2019/06/20]],"ب")</f>
        <v>0</v>
      </c>
      <c r="AK123" s="11">
        <f>COUNTIF(الجدول2336[[#This Row],[2019/05/21]:[2019/06/20]],"غياب")</f>
        <v>0</v>
      </c>
      <c r="AL123" s="11">
        <f>COUNTIF(الجدول2336[[#This Row],[2019/05/21]:[2019/06/20]],"غ")</f>
        <v>0</v>
      </c>
      <c r="AM123" s="11">
        <f>SUM(الجدول2336[[#This Row],[2019/05/21]:[2019/06/20]])</f>
        <v>201</v>
      </c>
      <c r="AN123" s="31">
        <f>الجدول2336[[#This Row],[أيام العمل الفعي ]]-الجدول2336[[#This Row],[الغياب*2]]</f>
        <v>13</v>
      </c>
      <c r="AO123" s="14"/>
      <c r="AP123" s="14">
        <f>COUNTIF(الجدول2336[[#This Row],[2019/05/21]:[2019/06/20]],"&lt;480")</f>
        <v>13</v>
      </c>
      <c r="AQ123" s="14">
        <f>الجدول2336[[#This Row],[الغياب ]]*2</f>
        <v>0</v>
      </c>
      <c r="AR123" s="14" t="str">
        <f>VLOOKUP(الجدول2336[[#This Row],[الرقم الوظيفي ]],[2]المستمرين!$D:$F,3,0)</f>
        <v xml:space="preserve">مركز تسويق بنغازي </v>
      </c>
    </row>
    <row r="124" spans="1:44">
      <c r="A124" s="5">
        <v>2169</v>
      </c>
      <c r="B124" s="29" t="s">
        <v>293</v>
      </c>
      <c r="C124" s="29" t="s">
        <v>75</v>
      </c>
      <c r="D124" s="11">
        <v>22</v>
      </c>
      <c r="E124" s="11">
        <v>13</v>
      </c>
      <c r="F124" s="11">
        <v>17</v>
      </c>
      <c r="G124" s="12"/>
      <c r="H124" s="11">
        <v>16</v>
      </c>
      <c r="I124" s="11">
        <v>11</v>
      </c>
      <c r="J124" s="11">
        <v>9</v>
      </c>
      <c r="K124" s="11">
        <v>7</v>
      </c>
      <c r="L124" s="11">
        <v>27</v>
      </c>
      <c r="M124" s="11">
        <v>14</v>
      </c>
      <c r="N124" s="12"/>
      <c r="O124" s="11">
        <v>11</v>
      </c>
      <c r="P124" s="11">
        <v>29</v>
      </c>
      <c r="Q124" s="11">
        <v>23</v>
      </c>
      <c r="R124" s="30" t="s">
        <v>157</v>
      </c>
      <c r="S124" s="30" t="s">
        <v>157</v>
      </c>
      <c r="T124" s="30" t="s">
        <v>157</v>
      </c>
      <c r="U124" s="12"/>
      <c r="V124" s="11">
        <v>0</v>
      </c>
      <c r="W124" s="11"/>
      <c r="X124" s="11"/>
      <c r="Y124" s="11"/>
      <c r="Z124" s="11"/>
      <c r="AA124" s="11"/>
      <c r="AB124" s="12"/>
      <c r="AC124" s="11"/>
      <c r="AD124" s="11"/>
      <c r="AE124" s="11"/>
      <c r="AF124" s="11"/>
      <c r="AG124" s="11"/>
      <c r="AH124" s="11"/>
      <c r="AI124" s="15">
        <f>COUNTIF(الجدول2336[[#This Row],[2019/05/21]:[2019/06/20]],"س")</f>
        <v>0</v>
      </c>
      <c r="AJ124" s="11">
        <f>COUNTIF(الجدول2336[[#This Row],[2019/05/21]:[2019/06/20]],"ب")</f>
        <v>0</v>
      </c>
      <c r="AK124" s="11">
        <f>COUNTIF(الجدول2336[[#This Row],[2019/05/21]:[2019/06/20]],"غياب")</f>
        <v>0</v>
      </c>
      <c r="AL124" s="11">
        <f>COUNTIF(الجدول2336[[#This Row],[2019/05/21]:[2019/06/20]],"غ")</f>
        <v>0</v>
      </c>
      <c r="AM124" s="11">
        <f>SUM(الجدول2336[[#This Row],[2019/05/21]:[2019/06/20]])</f>
        <v>199</v>
      </c>
      <c r="AN124" s="31">
        <f>الجدول2336[[#This Row],[أيام العمل الفعي ]]-الجدول2336[[#This Row],[الغياب*2]]</f>
        <v>13</v>
      </c>
      <c r="AO124" s="14"/>
      <c r="AP124" s="14">
        <f>COUNTIF(الجدول2336[[#This Row],[2019/05/21]:[2019/06/20]],"&lt;480")</f>
        <v>13</v>
      </c>
      <c r="AQ124" s="14">
        <f>الجدول2336[[#This Row],[الغياب ]]*2</f>
        <v>0</v>
      </c>
      <c r="AR124" s="14" t="str">
        <f>VLOOKUP(الجدول2336[[#This Row],[الرقم الوظيفي ]],[2]المستمرين!$D:$F,3,0)</f>
        <v xml:space="preserve">مركز تسويق بنغازي </v>
      </c>
    </row>
    <row r="125" spans="1:44">
      <c r="A125" s="5">
        <v>2170</v>
      </c>
      <c r="B125" s="29" t="s">
        <v>294</v>
      </c>
      <c r="C125" s="29" t="s">
        <v>75</v>
      </c>
      <c r="D125" s="11">
        <v>22</v>
      </c>
      <c r="E125" s="11">
        <v>13</v>
      </c>
      <c r="F125" s="11">
        <v>17</v>
      </c>
      <c r="G125" s="12"/>
      <c r="H125" s="11">
        <v>16</v>
      </c>
      <c r="I125" s="11">
        <v>11</v>
      </c>
      <c r="J125" s="11">
        <v>9</v>
      </c>
      <c r="K125" s="11">
        <v>7</v>
      </c>
      <c r="L125" s="11">
        <v>27</v>
      </c>
      <c r="M125" s="11">
        <v>14</v>
      </c>
      <c r="N125" s="12"/>
      <c r="O125" s="11">
        <v>11</v>
      </c>
      <c r="P125" s="11">
        <v>28</v>
      </c>
      <c r="Q125" s="11">
        <v>23</v>
      </c>
      <c r="R125" s="30" t="s">
        <v>157</v>
      </c>
      <c r="S125" s="30" t="s">
        <v>157</v>
      </c>
      <c r="T125" s="30" t="s">
        <v>157</v>
      </c>
      <c r="U125" s="12"/>
      <c r="V125" s="11">
        <v>0</v>
      </c>
      <c r="W125" s="11"/>
      <c r="X125" s="11"/>
      <c r="Y125" s="11"/>
      <c r="Z125" s="11"/>
      <c r="AA125" s="11"/>
      <c r="AB125" s="12"/>
      <c r="AC125" s="11"/>
      <c r="AD125" s="11"/>
      <c r="AE125" s="11"/>
      <c r="AF125" s="11"/>
      <c r="AG125" s="11"/>
      <c r="AH125" s="11"/>
      <c r="AI125" s="15">
        <f>COUNTIF(الجدول2336[[#This Row],[2019/05/21]:[2019/06/20]],"س")</f>
        <v>0</v>
      </c>
      <c r="AJ125" s="11">
        <f>COUNTIF(الجدول2336[[#This Row],[2019/05/21]:[2019/06/20]],"ب")</f>
        <v>0</v>
      </c>
      <c r="AK125" s="11">
        <f>COUNTIF(الجدول2336[[#This Row],[2019/05/21]:[2019/06/20]],"غياب")</f>
        <v>0</v>
      </c>
      <c r="AL125" s="11">
        <f>COUNTIF(الجدول2336[[#This Row],[2019/05/21]:[2019/06/20]],"غ")</f>
        <v>0</v>
      </c>
      <c r="AM125" s="11">
        <f>SUM(الجدول2336[[#This Row],[2019/05/21]:[2019/06/20]])</f>
        <v>198</v>
      </c>
      <c r="AN125" s="31">
        <f>الجدول2336[[#This Row],[أيام العمل الفعي ]]-الجدول2336[[#This Row],[الغياب*2]]</f>
        <v>13</v>
      </c>
      <c r="AO125" s="14"/>
      <c r="AP125" s="14">
        <f>COUNTIF(الجدول2336[[#This Row],[2019/05/21]:[2019/06/20]],"&lt;480")</f>
        <v>13</v>
      </c>
      <c r="AQ125" s="14">
        <f>الجدول2336[[#This Row],[الغياب ]]*2</f>
        <v>0</v>
      </c>
      <c r="AR125" s="14" t="str">
        <f>VLOOKUP(الجدول2336[[#This Row],[الرقم الوظيفي ]],[2]المستمرين!$D:$F,3,0)</f>
        <v xml:space="preserve">مركز تسويق بنغازي </v>
      </c>
    </row>
    <row r="126" spans="1:44">
      <c r="A126" s="52">
        <v>2197</v>
      </c>
      <c r="B126" s="29" t="s">
        <v>295</v>
      </c>
      <c r="C126" s="29" t="s">
        <v>52</v>
      </c>
      <c r="D126" s="11">
        <v>0</v>
      </c>
      <c r="E126" s="11">
        <v>29</v>
      </c>
      <c r="F126" s="11">
        <v>0</v>
      </c>
      <c r="G126" s="12"/>
      <c r="H126" s="11">
        <v>0</v>
      </c>
      <c r="I126" s="11">
        <v>9</v>
      </c>
      <c r="J126" s="11">
        <v>0</v>
      </c>
      <c r="K126" s="11">
        <v>0</v>
      </c>
      <c r="L126" s="11" t="s">
        <v>152</v>
      </c>
      <c r="M126" s="11" t="s">
        <v>152</v>
      </c>
      <c r="N126" s="12" t="s">
        <v>152</v>
      </c>
      <c r="O126" s="11" t="s">
        <v>152</v>
      </c>
      <c r="P126" s="11" t="s">
        <v>152</v>
      </c>
      <c r="Q126" s="11" t="s">
        <v>166</v>
      </c>
      <c r="R126" s="30" t="s">
        <v>157</v>
      </c>
      <c r="S126" s="30" t="s">
        <v>157</v>
      </c>
      <c r="T126" s="30" t="s">
        <v>157</v>
      </c>
      <c r="U126" s="12"/>
      <c r="V126" s="11" t="s">
        <v>152</v>
      </c>
      <c r="W126" s="11" t="s">
        <v>152</v>
      </c>
      <c r="X126" s="11" t="s">
        <v>152</v>
      </c>
      <c r="Y126" s="11" t="s">
        <v>152</v>
      </c>
      <c r="Z126" s="11" t="s">
        <v>152</v>
      </c>
      <c r="AA126" s="11" t="s">
        <v>152</v>
      </c>
      <c r="AB126" s="12"/>
      <c r="AC126" s="11"/>
      <c r="AD126" s="11"/>
      <c r="AE126" s="11"/>
      <c r="AF126" s="11"/>
      <c r="AG126" s="11"/>
      <c r="AH126" s="11"/>
      <c r="AI126" s="15">
        <f>COUNTIF(الجدول2336[[#This Row],[2019/05/21]:[2019/06/20]],"س")</f>
        <v>1</v>
      </c>
      <c r="AJ126" s="11">
        <f>COUNTIF(الجدول2336[[#This Row],[2019/05/21]:[2019/06/20]],"ب")</f>
        <v>0</v>
      </c>
      <c r="AK126" s="11">
        <f>COUNTIF(الجدول2336[[#This Row],[2019/05/21]:[2019/06/20]],"غياب")</f>
        <v>0</v>
      </c>
      <c r="AL126" s="11">
        <f>COUNTIF(الجدول2336[[#This Row],[2019/05/21]:[2019/06/20]],"غ")</f>
        <v>11</v>
      </c>
      <c r="AM126" s="11">
        <f>SUM(الجدول2336[[#This Row],[2019/05/21]:[2019/06/20]])</f>
        <v>38</v>
      </c>
      <c r="AN126" s="31">
        <f>الجدول2336[[#This Row],[أيام العمل الفعي ]]-الجدول2336[[#This Row],[الغياب*2]]</f>
        <v>7</v>
      </c>
      <c r="AO126" s="14"/>
      <c r="AP126" s="14">
        <f>COUNTIF(الجدول2336[[#This Row],[2019/05/21]:[2019/06/20]],"&lt;480")</f>
        <v>7</v>
      </c>
      <c r="AQ126" s="14">
        <f>الجدول2336[[#This Row],[الغياب ]]*2</f>
        <v>0</v>
      </c>
      <c r="AR126" s="14" t="str">
        <f>VLOOKUP(الجدول2336[[#This Row],[الرقم الوظيفي ]],[2]المستمرين!$D:$F,3,0)</f>
        <v>مصنع الحليب</v>
      </c>
    </row>
    <row r="127" spans="1:44">
      <c r="A127" s="5">
        <v>2289</v>
      </c>
      <c r="B127" s="29" t="s">
        <v>296</v>
      </c>
      <c r="C127" s="29" t="s">
        <v>76</v>
      </c>
      <c r="D127" s="11"/>
      <c r="E127" s="11"/>
      <c r="F127" s="11"/>
      <c r="G127" s="12"/>
      <c r="H127" s="11"/>
      <c r="I127" s="11"/>
      <c r="J127" s="11"/>
      <c r="K127" s="11"/>
      <c r="L127" s="11"/>
      <c r="M127" s="11"/>
      <c r="N127" s="12"/>
      <c r="O127" s="11"/>
      <c r="P127" s="11"/>
      <c r="Q127" s="11" t="s">
        <v>166</v>
      </c>
      <c r="R127" s="30" t="s">
        <v>157</v>
      </c>
      <c r="S127" s="30" t="s">
        <v>157</v>
      </c>
      <c r="T127" s="30" t="s">
        <v>157</v>
      </c>
      <c r="U127" s="12"/>
      <c r="V127" s="11"/>
      <c r="W127" s="11"/>
      <c r="X127" s="11"/>
      <c r="Y127" s="11"/>
      <c r="Z127" s="11"/>
      <c r="AA127" s="11"/>
      <c r="AB127" s="12"/>
      <c r="AC127" s="11"/>
      <c r="AD127" s="11"/>
      <c r="AE127" s="11"/>
      <c r="AF127" s="11"/>
      <c r="AG127" s="11"/>
      <c r="AH127" s="11"/>
      <c r="AI127" s="15">
        <f>COUNTIF(الجدول2336[[#This Row],[2019/05/21]:[2019/06/20]],"س")</f>
        <v>1</v>
      </c>
      <c r="AJ127" s="11">
        <f>COUNTIF(الجدول2336[[#This Row],[2019/05/21]:[2019/06/20]],"ب")</f>
        <v>0</v>
      </c>
      <c r="AK127" s="11">
        <f>COUNTIF(الجدول2336[[#This Row],[2019/05/21]:[2019/06/20]],"غياب")</f>
        <v>0</v>
      </c>
      <c r="AL127" s="11">
        <f>COUNTIF(الجدول2336[[#This Row],[2019/05/21]:[2019/06/20]],"غ")</f>
        <v>0</v>
      </c>
      <c r="AM127" s="11">
        <f>SUM(الجدول2336[[#This Row],[2019/05/21]:[2019/06/20]])</f>
        <v>0</v>
      </c>
      <c r="AN127" s="31">
        <f>الجدول2336[[#This Row],[أيام العمل الفعي ]]-الجدول2336[[#This Row],[الغياب*2]]</f>
        <v>0</v>
      </c>
      <c r="AO127" s="14"/>
      <c r="AP127" s="14">
        <f>COUNTIF(الجدول2336[[#This Row],[2019/05/21]:[2019/06/20]],"&lt;480")</f>
        <v>0</v>
      </c>
      <c r="AQ127" s="14">
        <f>الجدول2336[[#This Row],[الغياب ]]*2</f>
        <v>0</v>
      </c>
      <c r="AR127" s="14" t="str">
        <f>VLOOKUP(الجدول2336[[#This Row],[الرقم الوظيفي ]],[2]المستمرين!$D:$F,3,0)</f>
        <v>رؤساء الاقسام</v>
      </c>
    </row>
    <row r="128" spans="1:44">
      <c r="A128" s="52">
        <v>2316</v>
      </c>
      <c r="B128" s="29" t="s">
        <v>297</v>
      </c>
      <c r="C128" s="29" t="s">
        <v>25</v>
      </c>
      <c r="D128" s="11">
        <v>9</v>
      </c>
      <c r="E128" s="11">
        <v>6</v>
      </c>
      <c r="F128" s="11">
        <v>10</v>
      </c>
      <c r="G128" s="12"/>
      <c r="H128" s="11">
        <v>0</v>
      </c>
      <c r="I128" s="11">
        <v>0</v>
      </c>
      <c r="J128" s="11">
        <v>13</v>
      </c>
      <c r="K128" s="11" t="s">
        <v>166</v>
      </c>
      <c r="L128" s="11">
        <v>21</v>
      </c>
      <c r="M128" s="11">
        <v>128</v>
      </c>
      <c r="N128" s="12"/>
      <c r="O128" s="11">
        <v>49</v>
      </c>
      <c r="P128" s="11">
        <v>85</v>
      </c>
      <c r="Q128" s="11" t="s">
        <v>166</v>
      </c>
      <c r="R128" s="30" t="s">
        <v>157</v>
      </c>
      <c r="S128" s="30" t="s">
        <v>157</v>
      </c>
      <c r="T128" s="30" t="s">
        <v>157</v>
      </c>
      <c r="U128" s="12"/>
      <c r="V128" s="11" t="s">
        <v>168</v>
      </c>
      <c r="W128" s="11">
        <v>0</v>
      </c>
      <c r="X128" s="11">
        <v>0</v>
      </c>
      <c r="Y128" s="11"/>
      <c r="Z128" s="11"/>
      <c r="AA128" s="11"/>
      <c r="AB128" s="12"/>
      <c r="AC128" s="11"/>
      <c r="AD128" s="11"/>
      <c r="AE128" s="11"/>
      <c r="AF128" s="11"/>
      <c r="AG128" s="11"/>
      <c r="AH128" s="11"/>
      <c r="AI128" s="15">
        <f>COUNTIF(الجدول2336[[#This Row],[2019/05/21]:[2019/06/20]],"س")</f>
        <v>2</v>
      </c>
      <c r="AJ128" s="11">
        <f>COUNTIF(الجدول2336[[#This Row],[2019/05/21]:[2019/06/20]],"ب")</f>
        <v>0</v>
      </c>
      <c r="AK128" s="11">
        <f>COUNTIF(الجدول2336[[#This Row],[2019/05/21]:[2019/06/20]],"غياب")</f>
        <v>1</v>
      </c>
      <c r="AL128" s="11">
        <f>COUNTIF(الجدول2336[[#This Row],[2019/05/21]:[2019/06/20]],"غ")</f>
        <v>0</v>
      </c>
      <c r="AM128" s="11">
        <f>SUM(الجدول2336[[#This Row],[2019/05/21]:[2019/06/20]])</f>
        <v>321</v>
      </c>
      <c r="AN128" s="31">
        <f>الجدول2336[[#This Row],[أيام العمل الفعي ]]-الجدول2336[[#This Row],[الغياب*2]]</f>
        <v>10</v>
      </c>
      <c r="AO128" s="14"/>
      <c r="AP128" s="14">
        <f>COUNTIF(الجدول2336[[#This Row],[2019/05/21]:[2019/06/20]],"&lt;480")</f>
        <v>12</v>
      </c>
      <c r="AQ128" s="14">
        <f>الجدول2336[[#This Row],[الغياب ]]*2</f>
        <v>2</v>
      </c>
      <c r="AR128" s="14" t="str">
        <f>VLOOKUP(الجدول2336[[#This Row],[الرقم الوظيفي ]],[2]المستمرين!$D:$F,3,0)</f>
        <v>مصنع الحليب</v>
      </c>
    </row>
    <row r="129" spans="1:44">
      <c r="A129" s="5">
        <v>2322</v>
      </c>
      <c r="B129" s="29" t="s">
        <v>298</v>
      </c>
      <c r="C129" s="29" t="s">
        <v>29</v>
      </c>
      <c r="D129" s="11">
        <v>0</v>
      </c>
      <c r="E129" s="11">
        <v>92</v>
      </c>
      <c r="F129" s="11" t="s">
        <v>166</v>
      </c>
      <c r="G129" s="12"/>
      <c r="H129" s="11">
        <v>0</v>
      </c>
      <c r="I129" s="11">
        <v>19</v>
      </c>
      <c r="J129" s="11">
        <v>0</v>
      </c>
      <c r="K129" s="11">
        <v>0</v>
      </c>
      <c r="L129" s="11" t="s">
        <v>166</v>
      </c>
      <c r="M129" s="11">
        <v>0</v>
      </c>
      <c r="N129" s="12"/>
      <c r="O129" s="11">
        <v>0</v>
      </c>
      <c r="P129" s="11" t="s">
        <v>166</v>
      </c>
      <c r="Q129" s="11" t="s">
        <v>165</v>
      </c>
      <c r="R129" s="30" t="s">
        <v>157</v>
      </c>
      <c r="S129" s="30" t="s">
        <v>157</v>
      </c>
      <c r="T129" s="30" t="s">
        <v>157</v>
      </c>
      <c r="U129" s="12"/>
      <c r="V129" s="11">
        <v>0</v>
      </c>
      <c r="W129" s="11">
        <v>0</v>
      </c>
      <c r="X129" s="11">
        <v>7</v>
      </c>
      <c r="Y129" s="11"/>
      <c r="Z129" s="11"/>
      <c r="AA129" s="11"/>
      <c r="AB129" s="12"/>
      <c r="AC129" s="11"/>
      <c r="AD129" s="11"/>
      <c r="AE129" s="11"/>
      <c r="AF129" s="11"/>
      <c r="AG129" s="11"/>
      <c r="AH129" s="11"/>
      <c r="AI129" s="15">
        <f>COUNTIF(الجدول2336[[#This Row],[2019/05/21]:[2019/06/20]],"س")</f>
        <v>3</v>
      </c>
      <c r="AJ129" s="11">
        <f>COUNTIF(الجدول2336[[#This Row],[2019/05/21]:[2019/06/20]],"ب")</f>
        <v>0</v>
      </c>
      <c r="AK129" s="11">
        <f>COUNTIF(الجدول2336[[#This Row],[2019/05/21]:[2019/06/20]],"غياب")</f>
        <v>0</v>
      </c>
      <c r="AL129" s="11">
        <f>COUNTIF(الجدول2336[[#This Row],[2019/05/21]:[2019/06/20]],"غ")</f>
        <v>0</v>
      </c>
      <c r="AM129" s="11">
        <f>SUM(الجدول2336[[#This Row],[2019/05/21]:[2019/06/20]])</f>
        <v>118</v>
      </c>
      <c r="AN129" s="31">
        <f>الجدول2336[[#This Row],[أيام العمل الفعي ]]-الجدول2336[[#This Row],[الغياب*2]]</f>
        <v>11</v>
      </c>
      <c r="AO129" s="14"/>
      <c r="AP129" s="14">
        <f>COUNTIF(الجدول2336[[#This Row],[2019/05/21]:[2019/06/20]],"&lt;480")</f>
        <v>11</v>
      </c>
      <c r="AQ129" s="14">
        <f>الجدول2336[[#This Row],[الغياب ]]*2</f>
        <v>0</v>
      </c>
      <c r="AR129" s="14" t="str">
        <f>VLOOKUP(الجدول2336[[#This Row],[الرقم الوظيفي ]],[2]المستمرين!$D:$F,3,0)</f>
        <v xml:space="preserve">مصنع الحليب </v>
      </c>
    </row>
    <row r="130" spans="1:44">
      <c r="A130" s="52">
        <v>2371</v>
      </c>
      <c r="B130" s="29" t="s">
        <v>299</v>
      </c>
      <c r="C130" s="29" t="s">
        <v>65</v>
      </c>
      <c r="D130" s="11">
        <v>0</v>
      </c>
      <c r="E130" s="11" t="s">
        <v>152</v>
      </c>
      <c r="F130" s="11">
        <v>0</v>
      </c>
      <c r="G130" s="12"/>
      <c r="H130" s="11">
        <v>54</v>
      </c>
      <c r="I130" s="11">
        <v>0</v>
      </c>
      <c r="J130" s="11">
        <v>0</v>
      </c>
      <c r="K130" s="11">
        <v>6</v>
      </c>
      <c r="L130" s="11">
        <v>113</v>
      </c>
      <c r="M130" s="11">
        <v>0</v>
      </c>
      <c r="N130" s="12"/>
      <c r="O130" s="11">
        <v>12</v>
      </c>
      <c r="P130" s="11">
        <v>37</v>
      </c>
      <c r="Q130" s="11" t="s">
        <v>166</v>
      </c>
      <c r="R130" s="30" t="s">
        <v>157</v>
      </c>
      <c r="S130" s="30" t="s">
        <v>157</v>
      </c>
      <c r="T130" s="30" t="s">
        <v>157</v>
      </c>
      <c r="U130" s="12"/>
      <c r="V130" s="11" t="s">
        <v>166</v>
      </c>
      <c r="W130" s="11">
        <v>15</v>
      </c>
      <c r="X130" s="11">
        <v>67</v>
      </c>
      <c r="Y130" s="11"/>
      <c r="Z130" s="11"/>
      <c r="AA130" s="11"/>
      <c r="AB130" s="12"/>
      <c r="AC130" s="11"/>
      <c r="AD130" s="11"/>
      <c r="AE130" s="11"/>
      <c r="AF130" s="11"/>
      <c r="AG130" s="11"/>
      <c r="AH130" s="11"/>
      <c r="AI130" s="15">
        <f>COUNTIF(الجدول2336[[#This Row],[2019/05/21]:[2019/06/20]],"س")</f>
        <v>2</v>
      </c>
      <c r="AJ130" s="11">
        <f>COUNTIF(الجدول2336[[#This Row],[2019/05/21]:[2019/06/20]],"ب")</f>
        <v>0</v>
      </c>
      <c r="AK130" s="11">
        <f>COUNTIF(الجدول2336[[#This Row],[2019/05/21]:[2019/06/20]],"غياب")</f>
        <v>0</v>
      </c>
      <c r="AL130" s="11">
        <f>COUNTIF(الجدول2336[[#This Row],[2019/05/21]:[2019/06/20]],"غ")</f>
        <v>1</v>
      </c>
      <c r="AM130" s="11">
        <f>SUM(الجدول2336[[#This Row],[2019/05/21]:[2019/06/20]])</f>
        <v>304</v>
      </c>
      <c r="AN130" s="31">
        <f>الجدول2336[[#This Row],[أيام العمل الفعي ]]-الجدول2336[[#This Row],[الغياب*2]]</f>
        <v>12</v>
      </c>
      <c r="AO130" s="14"/>
      <c r="AP130" s="14">
        <f>COUNTIF(الجدول2336[[#This Row],[2019/05/21]:[2019/06/20]],"&lt;480")</f>
        <v>12</v>
      </c>
      <c r="AQ130" s="14">
        <f>الجدول2336[[#This Row],[الغياب ]]*2</f>
        <v>0</v>
      </c>
      <c r="AR130" s="14" t="str">
        <f>VLOOKUP(الجدول2336[[#This Row],[الرقم الوظيفي ]],[2]المستمرين!$D:$F,3,0)</f>
        <v>مصنع الحليب</v>
      </c>
    </row>
    <row r="131" spans="1:44">
      <c r="A131" s="51">
        <v>2459</v>
      </c>
      <c r="B131" s="29" t="s">
        <v>300</v>
      </c>
      <c r="C131" s="29" t="s">
        <v>36</v>
      </c>
      <c r="D131" s="11">
        <v>0</v>
      </c>
      <c r="E131" s="11">
        <v>0</v>
      </c>
      <c r="F131" s="11">
        <v>0</v>
      </c>
      <c r="G131" s="12"/>
      <c r="H131" s="11">
        <v>0</v>
      </c>
      <c r="I131" s="11">
        <v>0</v>
      </c>
      <c r="J131" s="11">
        <v>0</v>
      </c>
      <c r="K131" s="11">
        <v>0</v>
      </c>
      <c r="L131" s="11" t="s">
        <v>166</v>
      </c>
      <c r="M131" s="11">
        <v>0</v>
      </c>
      <c r="N131" s="12"/>
      <c r="O131" s="11">
        <v>0</v>
      </c>
      <c r="P131" s="11">
        <v>0</v>
      </c>
      <c r="Q131" s="11" t="s">
        <v>166</v>
      </c>
      <c r="R131" s="30" t="s">
        <v>157</v>
      </c>
      <c r="S131" s="30" t="s">
        <v>157</v>
      </c>
      <c r="T131" s="30" t="s">
        <v>157</v>
      </c>
      <c r="U131" s="12"/>
      <c r="V131" s="11" t="s">
        <v>152</v>
      </c>
      <c r="W131" s="11">
        <v>0</v>
      </c>
      <c r="X131" s="11">
        <v>0</v>
      </c>
      <c r="Y131" s="11"/>
      <c r="Z131" s="11"/>
      <c r="AA131" s="11"/>
      <c r="AB131" s="12"/>
      <c r="AC131" s="11"/>
      <c r="AD131" s="11"/>
      <c r="AE131" s="11"/>
      <c r="AF131" s="11"/>
      <c r="AG131" s="11"/>
      <c r="AH131" s="11"/>
      <c r="AI131" s="15">
        <f>COUNTIF(الجدول2336[[#This Row],[2019/05/21]:[2019/06/20]],"س")</f>
        <v>2</v>
      </c>
      <c r="AJ131" s="11">
        <f>COUNTIF(الجدول2336[[#This Row],[2019/05/21]:[2019/06/20]],"ب")</f>
        <v>0</v>
      </c>
      <c r="AK131" s="11">
        <f>COUNTIF(الجدول2336[[#This Row],[2019/05/21]:[2019/06/20]],"غياب")</f>
        <v>0</v>
      </c>
      <c r="AL131" s="11">
        <f>COUNTIF(الجدول2336[[#This Row],[2019/05/21]:[2019/06/20]],"غ")</f>
        <v>1</v>
      </c>
      <c r="AM131" s="11">
        <f>SUM(الجدول2336[[#This Row],[2019/05/21]:[2019/06/20]])</f>
        <v>0</v>
      </c>
      <c r="AN131" s="31">
        <f>الجدول2336[[#This Row],[أيام العمل الفعي ]]-الجدول2336[[#This Row],[الغياب*2]]</f>
        <v>12</v>
      </c>
      <c r="AO131" s="14"/>
      <c r="AP131" s="14">
        <f>COUNTIF(الجدول2336[[#This Row],[2019/05/21]:[2019/06/20]],"&lt;480")</f>
        <v>12</v>
      </c>
      <c r="AQ131" s="14">
        <f>الجدول2336[[#This Row],[الغياب ]]*2</f>
        <v>0</v>
      </c>
      <c r="AR131" s="14" t="str">
        <f>VLOOKUP(الجدول2336[[#This Row],[الرقم الوظيفي ]],[2]المستمرين!$D:$F,3,0)</f>
        <v xml:space="preserve">مصنع الحليب </v>
      </c>
    </row>
    <row r="132" spans="1:44">
      <c r="A132" s="5">
        <v>2473</v>
      </c>
      <c r="B132" s="29" t="s">
        <v>301</v>
      </c>
      <c r="C132" s="29" t="s">
        <v>77</v>
      </c>
      <c r="D132" s="11"/>
      <c r="E132" s="11"/>
      <c r="F132" s="11"/>
      <c r="G132" s="12"/>
      <c r="H132" s="11"/>
      <c r="I132" s="11"/>
      <c r="J132" s="11"/>
      <c r="K132" s="11"/>
      <c r="L132" s="11"/>
      <c r="M132" s="11"/>
      <c r="N132" s="12"/>
      <c r="O132" s="11"/>
      <c r="P132" s="11"/>
      <c r="Q132" s="11" t="s">
        <v>166</v>
      </c>
      <c r="R132" s="30" t="s">
        <v>157</v>
      </c>
      <c r="S132" s="30" t="s">
        <v>157</v>
      </c>
      <c r="T132" s="30" t="s">
        <v>157</v>
      </c>
      <c r="U132" s="12"/>
      <c r="V132" s="11"/>
      <c r="W132" s="11"/>
      <c r="X132" s="11"/>
      <c r="Y132" s="11"/>
      <c r="Z132" s="11"/>
      <c r="AA132" s="11"/>
      <c r="AB132" s="12"/>
      <c r="AC132" s="11"/>
      <c r="AD132" s="11"/>
      <c r="AE132" s="11"/>
      <c r="AF132" s="11"/>
      <c r="AG132" s="11"/>
      <c r="AH132" s="11"/>
      <c r="AI132" s="15">
        <f>COUNTIF(الجدول2336[[#This Row],[2019/05/21]:[2019/06/20]],"س")</f>
        <v>1</v>
      </c>
      <c r="AJ132" s="11">
        <f>COUNTIF(الجدول2336[[#This Row],[2019/05/21]:[2019/06/20]],"ب")</f>
        <v>0</v>
      </c>
      <c r="AK132" s="11">
        <f>COUNTIF(الجدول2336[[#This Row],[2019/05/21]:[2019/06/20]],"غياب")</f>
        <v>0</v>
      </c>
      <c r="AL132" s="11">
        <f>COUNTIF(الجدول2336[[#This Row],[2019/05/21]:[2019/06/20]],"غ")</f>
        <v>0</v>
      </c>
      <c r="AM132" s="11">
        <f>SUM(الجدول2336[[#This Row],[2019/05/21]:[2019/06/20]])</f>
        <v>0</v>
      </c>
      <c r="AN132" s="31">
        <f>الجدول2336[[#This Row],[أيام العمل الفعي ]]-الجدول2336[[#This Row],[الغياب*2]]</f>
        <v>0</v>
      </c>
      <c r="AO132" s="14"/>
      <c r="AP132" s="14">
        <f>COUNTIF(الجدول2336[[#This Row],[2019/05/21]:[2019/06/20]],"&lt;480")</f>
        <v>0</v>
      </c>
      <c r="AQ132" s="14">
        <f>الجدول2336[[#This Row],[الغياب ]]*2</f>
        <v>0</v>
      </c>
      <c r="AR132" s="14" t="str">
        <f>VLOOKUP(الجدول2336[[#This Row],[الرقم الوظيفي ]],[2]المستمرين!$D:$F,3,0)</f>
        <v>رؤساء الاقسام</v>
      </c>
    </row>
    <row r="133" spans="1:44">
      <c r="A133" s="5">
        <v>2474</v>
      </c>
      <c r="B133" s="29" t="s">
        <v>302</v>
      </c>
      <c r="C133" s="29" t="s">
        <v>78</v>
      </c>
      <c r="D133" s="11"/>
      <c r="E133" s="11"/>
      <c r="F133" s="11"/>
      <c r="G133" s="12"/>
      <c r="H133" s="11"/>
      <c r="I133" s="11"/>
      <c r="J133" s="11"/>
      <c r="K133" s="11"/>
      <c r="L133" s="11"/>
      <c r="M133" s="11"/>
      <c r="N133" s="12"/>
      <c r="O133" s="11"/>
      <c r="P133" s="11"/>
      <c r="Q133" s="11" t="s">
        <v>166</v>
      </c>
      <c r="R133" s="30" t="s">
        <v>157</v>
      </c>
      <c r="S133" s="30" t="s">
        <v>157</v>
      </c>
      <c r="T133" s="30" t="s">
        <v>157</v>
      </c>
      <c r="U133" s="12"/>
      <c r="V133" s="11"/>
      <c r="W133" s="11"/>
      <c r="X133" s="11"/>
      <c r="Y133" s="11"/>
      <c r="Z133" s="11"/>
      <c r="AA133" s="11"/>
      <c r="AB133" s="12"/>
      <c r="AC133" s="11"/>
      <c r="AD133" s="11"/>
      <c r="AE133" s="11"/>
      <c r="AF133" s="11"/>
      <c r="AG133" s="11"/>
      <c r="AH133" s="11"/>
      <c r="AI133" s="15">
        <f>COUNTIF(الجدول2336[[#This Row],[2019/05/21]:[2019/06/20]],"س")</f>
        <v>1</v>
      </c>
      <c r="AJ133" s="11">
        <f>COUNTIF(الجدول2336[[#This Row],[2019/05/21]:[2019/06/20]],"ب")</f>
        <v>0</v>
      </c>
      <c r="AK133" s="11">
        <f>COUNTIF(الجدول2336[[#This Row],[2019/05/21]:[2019/06/20]],"غياب")</f>
        <v>0</v>
      </c>
      <c r="AL133" s="11">
        <f>COUNTIF(الجدول2336[[#This Row],[2019/05/21]:[2019/06/20]],"غ")</f>
        <v>0</v>
      </c>
      <c r="AM133" s="11">
        <f>SUM(الجدول2336[[#This Row],[2019/05/21]:[2019/06/20]])</f>
        <v>0</v>
      </c>
      <c r="AN133" s="31">
        <f>الجدول2336[[#This Row],[أيام العمل الفعي ]]-الجدول2336[[#This Row],[الغياب*2]]</f>
        <v>0</v>
      </c>
      <c r="AO133" s="14"/>
      <c r="AP133" s="14">
        <f>COUNTIF(الجدول2336[[#This Row],[2019/05/21]:[2019/06/20]],"&lt;480")</f>
        <v>0</v>
      </c>
      <c r="AQ133" s="14">
        <f>الجدول2336[[#This Row],[الغياب ]]*2</f>
        <v>0</v>
      </c>
      <c r="AR133" s="14" t="str">
        <f>VLOOKUP(الجدول2336[[#This Row],[الرقم الوظيفي ]],[2]المستمرين!$D:$F,3,0)</f>
        <v>رؤساء الاقسام</v>
      </c>
    </row>
    <row r="134" spans="1:44">
      <c r="A134" s="5">
        <v>2503</v>
      </c>
      <c r="B134" s="29" t="s">
        <v>303</v>
      </c>
      <c r="C134" s="29" t="s">
        <v>79</v>
      </c>
      <c r="D134" s="11">
        <v>0</v>
      </c>
      <c r="E134" s="11">
        <v>0</v>
      </c>
      <c r="F134" s="11">
        <v>0</v>
      </c>
      <c r="G134" s="12"/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2"/>
      <c r="O134" s="11" t="s">
        <v>166</v>
      </c>
      <c r="P134" s="11" t="s">
        <v>166</v>
      </c>
      <c r="Q134" s="11" t="s">
        <v>166</v>
      </c>
      <c r="R134" s="30" t="s">
        <v>157</v>
      </c>
      <c r="S134" s="30" t="s">
        <v>157</v>
      </c>
      <c r="T134" s="30" t="s">
        <v>157</v>
      </c>
      <c r="U134" s="12"/>
      <c r="V134" s="11">
        <v>0</v>
      </c>
      <c r="W134" s="11">
        <v>0</v>
      </c>
      <c r="X134" s="11">
        <v>0</v>
      </c>
      <c r="Y134" s="11"/>
      <c r="Z134" s="11"/>
      <c r="AA134" s="11"/>
      <c r="AB134" s="12"/>
      <c r="AC134" s="11"/>
      <c r="AD134" s="11"/>
      <c r="AE134" s="11"/>
      <c r="AF134" s="11"/>
      <c r="AG134" s="11"/>
      <c r="AH134" s="11"/>
      <c r="AI134" s="15">
        <f>COUNTIF(الجدول2336[[#This Row],[2019/05/21]:[2019/06/20]],"س")</f>
        <v>3</v>
      </c>
      <c r="AJ134" s="11">
        <f>COUNTIF(الجدول2336[[#This Row],[2019/05/21]:[2019/06/20]],"ب")</f>
        <v>0</v>
      </c>
      <c r="AK134" s="11">
        <f>COUNTIF(الجدول2336[[#This Row],[2019/05/21]:[2019/06/20]],"غياب")</f>
        <v>0</v>
      </c>
      <c r="AL134" s="11">
        <f>COUNTIF(الجدول2336[[#This Row],[2019/05/21]:[2019/06/20]],"غ")</f>
        <v>0</v>
      </c>
      <c r="AM134" s="11">
        <f>SUM(الجدول2336[[#This Row],[2019/05/21]:[2019/06/20]])</f>
        <v>0</v>
      </c>
      <c r="AN134" s="31">
        <f>الجدول2336[[#This Row],[أيام العمل الفعي ]]-الجدول2336[[#This Row],[الغياب*2]]</f>
        <v>12</v>
      </c>
      <c r="AO134" s="14"/>
      <c r="AP134" s="14">
        <f>COUNTIF(الجدول2336[[#This Row],[2019/05/21]:[2019/06/20]],"&lt;480")</f>
        <v>12</v>
      </c>
      <c r="AQ134" s="14">
        <f>الجدول2336[[#This Row],[الغياب ]]*2</f>
        <v>0</v>
      </c>
      <c r="AR134" s="14" t="str">
        <f>VLOOKUP(الجدول2336[[#This Row],[الرقم الوظيفي ]],[2]المستمرين!$D:$F,3,0)</f>
        <v xml:space="preserve">الادارة العامة </v>
      </c>
    </row>
    <row r="135" spans="1:44">
      <c r="A135" s="5">
        <v>2560</v>
      </c>
      <c r="B135" s="29" t="s">
        <v>304</v>
      </c>
      <c r="C135" s="29" t="s">
        <v>25</v>
      </c>
      <c r="D135" s="11"/>
      <c r="E135" s="11"/>
      <c r="F135" s="11"/>
      <c r="G135" s="12"/>
      <c r="H135" s="11"/>
      <c r="I135" s="11">
        <v>0</v>
      </c>
      <c r="J135" s="11"/>
      <c r="K135" s="11"/>
      <c r="L135" s="11"/>
      <c r="M135" s="11"/>
      <c r="N135" s="12"/>
      <c r="O135" s="11"/>
      <c r="P135" s="11"/>
      <c r="Q135" s="11" t="s">
        <v>166</v>
      </c>
      <c r="R135" s="30" t="s">
        <v>157</v>
      </c>
      <c r="S135" s="30" t="s">
        <v>157</v>
      </c>
      <c r="T135" s="30" t="s">
        <v>157</v>
      </c>
      <c r="U135" s="12"/>
      <c r="V135" s="11"/>
      <c r="W135" s="11"/>
      <c r="X135" s="11"/>
      <c r="Y135" s="11"/>
      <c r="Z135" s="11"/>
      <c r="AA135" s="11"/>
      <c r="AB135" s="12"/>
      <c r="AC135" s="11"/>
      <c r="AD135" s="11"/>
      <c r="AE135" s="11"/>
      <c r="AF135" s="11"/>
      <c r="AG135" s="11"/>
      <c r="AH135" s="11"/>
      <c r="AI135" s="15">
        <f>COUNTIF(الجدول2336[[#This Row],[2019/05/21]:[2019/06/20]],"س")</f>
        <v>1</v>
      </c>
      <c r="AJ135" s="11">
        <f>COUNTIF(الجدول2336[[#This Row],[2019/05/21]:[2019/06/20]],"ب")</f>
        <v>0</v>
      </c>
      <c r="AK135" s="11">
        <f>COUNTIF(الجدول2336[[#This Row],[2019/05/21]:[2019/06/20]],"غياب")</f>
        <v>0</v>
      </c>
      <c r="AL135" s="11">
        <f>COUNTIF(الجدول2336[[#This Row],[2019/05/21]:[2019/06/20]],"غ")</f>
        <v>0</v>
      </c>
      <c r="AM135" s="11">
        <f>SUM(الجدول2336[[#This Row],[2019/05/21]:[2019/06/20]])</f>
        <v>0</v>
      </c>
      <c r="AN135" s="31">
        <f>الجدول2336[[#This Row],[أيام العمل الفعي ]]-الجدول2336[[#This Row],[الغياب*2]]</f>
        <v>1</v>
      </c>
      <c r="AO135" s="14"/>
      <c r="AP135" s="14">
        <f>COUNTIF(الجدول2336[[#This Row],[2019/05/21]:[2019/06/20]],"&lt;480")</f>
        <v>1</v>
      </c>
      <c r="AQ135" s="14">
        <f>الجدول2336[[#This Row],[الغياب ]]*2</f>
        <v>0</v>
      </c>
      <c r="AR135" s="14" t="str">
        <f>VLOOKUP(الجدول2336[[#This Row],[الرقم الوظيفي ]],[2]المستمرين!$D:$F,3,0)</f>
        <v xml:space="preserve">مصنع الحليب </v>
      </c>
    </row>
    <row r="136" spans="1:44">
      <c r="A136" s="51">
        <v>2569</v>
      </c>
      <c r="B136" s="29" t="s">
        <v>305</v>
      </c>
      <c r="C136" s="29" t="s">
        <v>80</v>
      </c>
      <c r="D136" s="11">
        <v>0</v>
      </c>
      <c r="E136" s="11">
        <v>0</v>
      </c>
      <c r="F136" s="11">
        <v>0</v>
      </c>
      <c r="G136" s="12"/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2"/>
      <c r="O136" s="11">
        <v>0</v>
      </c>
      <c r="P136" s="11">
        <v>0</v>
      </c>
      <c r="Q136" s="11" t="s">
        <v>166</v>
      </c>
      <c r="R136" s="30" t="s">
        <v>157</v>
      </c>
      <c r="S136" s="30" t="s">
        <v>157</v>
      </c>
      <c r="T136" s="30" t="s">
        <v>157</v>
      </c>
      <c r="U136" s="12"/>
      <c r="V136" s="11">
        <v>0</v>
      </c>
      <c r="W136" s="13">
        <v>0</v>
      </c>
      <c r="X136" s="11">
        <v>0</v>
      </c>
      <c r="Y136" s="11"/>
      <c r="Z136" s="11"/>
      <c r="AA136" s="11"/>
      <c r="AB136" s="12"/>
      <c r="AC136" s="11"/>
      <c r="AD136" s="11"/>
      <c r="AE136" s="11"/>
      <c r="AF136" s="11"/>
      <c r="AG136" s="11"/>
      <c r="AH136" s="11"/>
      <c r="AI136" s="15">
        <f>COUNTIF(الجدول2336[[#This Row],[2019/05/21]:[2019/06/20]],"س")</f>
        <v>1</v>
      </c>
      <c r="AJ136" s="11">
        <f>COUNTIF(الجدول2336[[#This Row],[2019/05/21]:[2019/06/20]],"ب")</f>
        <v>0</v>
      </c>
      <c r="AK136" s="11">
        <f>COUNTIF(الجدول2336[[#This Row],[2019/05/21]:[2019/06/20]],"غياب")</f>
        <v>0</v>
      </c>
      <c r="AL136" s="11">
        <f>COUNTIF(الجدول2336[[#This Row],[2019/05/21]:[2019/06/20]],"غ")</f>
        <v>0</v>
      </c>
      <c r="AM136" s="11">
        <f>SUM(الجدول2336[[#This Row],[2019/05/21]:[2019/06/20]])</f>
        <v>0</v>
      </c>
      <c r="AN136" s="31">
        <f>الجدول2336[[#This Row],[أيام العمل الفعي ]]-الجدول2336[[#This Row],[الغياب*2]]</f>
        <v>14</v>
      </c>
      <c r="AO136" s="14"/>
      <c r="AP136" s="14">
        <f>COUNTIF(الجدول2336[[#This Row],[2019/05/21]:[2019/06/20]],"&lt;480")</f>
        <v>14</v>
      </c>
      <c r="AQ136" s="14">
        <f>الجدول2336[[#This Row],[الغياب ]]*2</f>
        <v>0</v>
      </c>
      <c r="AR136" s="14" t="str">
        <f>VLOOKUP(الجدول2336[[#This Row],[الرقم الوظيفي ]],[2]المستمرين!$D:$F,3,0)</f>
        <v xml:space="preserve">الادارة العامة </v>
      </c>
    </row>
    <row r="137" spans="1:44">
      <c r="A137" s="5">
        <v>2597</v>
      </c>
      <c r="B137" s="29" t="s">
        <v>306</v>
      </c>
      <c r="C137" s="29" t="s">
        <v>81</v>
      </c>
      <c r="D137" s="11">
        <v>0</v>
      </c>
      <c r="E137" s="11">
        <v>0</v>
      </c>
      <c r="F137" s="11">
        <v>0</v>
      </c>
      <c r="G137" s="12"/>
      <c r="H137" s="11" t="s">
        <v>166</v>
      </c>
      <c r="I137" s="11" t="s">
        <v>166</v>
      </c>
      <c r="J137" s="11">
        <v>0</v>
      </c>
      <c r="K137" s="11" t="s">
        <v>166</v>
      </c>
      <c r="L137" s="11">
        <v>0</v>
      </c>
      <c r="M137" s="11">
        <v>0</v>
      </c>
      <c r="N137" s="12"/>
      <c r="O137" s="11">
        <v>0</v>
      </c>
      <c r="P137" s="11">
        <v>0</v>
      </c>
      <c r="Q137" s="11" t="s">
        <v>166</v>
      </c>
      <c r="R137" s="30" t="s">
        <v>157</v>
      </c>
      <c r="S137" s="30" t="s">
        <v>157</v>
      </c>
      <c r="T137" s="30" t="s">
        <v>157</v>
      </c>
      <c r="U137" s="12"/>
      <c r="V137" s="11">
        <v>0</v>
      </c>
      <c r="W137" s="11">
        <v>0</v>
      </c>
      <c r="X137" s="11">
        <v>0</v>
      </c>
      <c r="Y137" s="11"/>
      <c r="Z137" s="11"/>
      <c r="AA137" s="11"/>
      <c r="AB137" s="12"/>
      <c r="AC137" s="11"/>
      <c r="AD137" s="11"/>
      <c r="AE137" s="11"/>
      <c r="AF137" s="11"/>
      <c r="AG137" s="11"/>
      <c r="AH137" s="11"/>
      <c r="AI137" s="15">
        <f>COUNTIF(الجدول2336[[#This Row],[2019/05/21]:[2019/06/20]],"س")</f>
        <v>4</v>
      </c>
      <c r="AJ137" s="11">
        <f>COUNTIF(الجدول2336[[#This Row],[2019/05/21]:[2019/06/20]],"ب")</f>
        <v>0</v>
      </c>
      <c r="AK137" s="11">
        <f>COUNTIF(الجدول2336[[#This Row],[2019/05/21]:[2019/06/20]],"غياب")</f>
        <v>0</v>
      </c>
      <c r="AL137" s="11">
        <f>COUNTIF(الجدول2336[[#This Row],[2019/05/21]:[2019/06/20]],"غ")</f>
        <v>0</v>
      </c>
      <c r="AM137" s="11">
        <f>SUM(الجدول2336[[#This Row],[2019/05/21]:[2019/06/20]])</f>
        <v>0</v>
      </c>
      <c r="AN137" s="31">
        <f>الجدول2336[[#This Row],[أيام العمل الفعي ]]-الجدول2336[[#This Row],[الغياب*2]]</f>
        <v>11</v>
      </c>
      <c r="AO137" s="14"/>
      <c r="AP137" s="14">
        <f>COUNTIF(الجدول2336[[#This Row],[2019/05/21]:[2019/06/20]],"&lt;480")</f>
        <v>11</v>
      </c>
      <c r="AQ137" s="14">
        <f>الجدول2336[[#This Row],[الغياب ]]*2</f>
        <v>0</v>
      </c>
      <c r="AR137" s="14" t="str">
        <f>VLOOKUP(الجدول2336[[#This Row],[الرقم الوظيفي ]],[2]المستمرين!$D:$F,3,0)</f>
        <v xml:space="preserve">مصنع الحليب </v>
      </c>
    </row>
    <row r="138" spans="1:44">
      <c r="A138" s="5">
        <v>2601</v>
      </c>
      <c r="B138" s="29" t="s">
        <v>307</v>
      </c>
      <c r="C138" s="29" t="s">
        <v>82</v>
      </c>
      <c r="D138" s="11">
        <v>0</v>
      </c>
      <c r="E138" s="11">
        <v>0</v>
      </c>
      <c r="F138" s="11" t="s">
        <v>166</v>
      </c>
      <c r="G138" s="12"/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2"/>
      <c r="O138" s="11">
        <v>0</v>
      </c>
      <c r="P138" s="11">
        <v>0</v>
      </c>
      <c r="Q138" s="11">
        <v>0</v>
      </c>
      <c r="R138" s="30" t="s">
        <v>157</v>
      </c>
      <c r="S138" s="30" t="s">
        <v>157</v>
      </c>
      <c r="T138" s="30" t="s">
        <v>157</v>
      </c>
      <c r="U138" s="12"/>
      <c r="V138" s="11">
        <v>0</v>
      </c>
      <c r="W138" s="11">
        <v>0</v>
      </c>
      <c r="X138" s="11"/>
      <c r="Y138" s="11"/>
      <c r="Z138" s="11"/>
      <c r="AA138" s="11"/>
      <c r="AB138" s="12"/>
      <c r="AC138" s="11"/>
      <c r="AD138" s="11"/>
      <c r="AE138" s="11"/>
      <c r="AF138" s="11"/>
      <c r="AG138" s="11"/>
      <c r="AH138" s="11"/>
      <c r="AI138" s="15">
        <f>COUNTIF(الجدول2336[[#This Row],[2019/05/21]:[2019/06/20]],"س")</f>
        <v>1</v>
      </c>
      <c r="AJ138" s="11">
        <f>COUNTIF(الجدول2336[[#This Row],[2019/05/21]:[2019/06/20]],"ب")</f>
        <v>0</v>
      </c>
      <c r="AK138" s="11">
        <f>COUNTIF(الجدول2336[[#This Row],[2019/05/21]:[2019/06/20]],"غياب")</f>
        <v>0</v>
      </c>
      <c r="AL138" s="11">
        <f>COUNTIF(الجدول2336[[#This Row],[2019/05/21]:[2019/06/20]],"غ")</f>
        <v>0</v>
      </c>
      <c r="AM138" s="11">
        <f>SUM(الجدول2336[[#This Row],[2019/05/21]:[2019/06/20]])</f>
        <v>0</v>
      </c>
      <c r="AN138" s="31">
        <f>الجدول2336[[#This Row],[أيام العمل الفعي ]]-الجدول2336[[#This Row],[الغياب*2]]</f>
        <v>13</v>
      </c>
      <c r="AO138" s="14"/>
      <c r="AP138" s="14">
        <f>COUNTIF(الجدول2336[[#This Row],[2019/05/21]:[2019/06/20]],"&lt;480")</f>
        <v>13</v>
      </c>
      <c r="AQ138" s="14">
        <f>الجدول2336[[#This Row],[الغياب ]]*2</f>
        <v>0</v>
      </c>
      <c r="AR138" s="14" t="str">
        <f>VLOOKUP(الجدول2336[[#This Row],[الرقم الوظيفي ]],[2]المستمرين!$D:$F,3,0)</f>
        <v xml:space="preserve">الإدارة العامة </v>
      </c>
    </row>
    <row r="139" spans="1:44">
      <c r="A139" s="5">
        <v>2604</v>
      </c>
      <c r="B139" s="29" t="s">
        <v>308</v>
      </c>
      <c r="C139" s="29" t="s">
        <v>38</v>
      </c>
      <c r="D139" s="11">
        <v>0</v>
      </c>
      <c r="E139" s="11">
        <v>0</v>
      </c>
      <c r="F139" s="11">
        <v>0</v>
      </c>
      <c r="G139" s="12">
        <v>0</v>
      </c>
      <c r="H139" s="11">
        <v>0</v>
      </c>
      <c r="I139" s="11">
        <v>0</v>
      </c>
      <c r="J139" s="11" t="s">
        <v>150</v>
      </c>
      <c r="K139" s="11">
        <v>0</v>
      </c>
      <c r="L139" s="11">
        <v>0</v>
      </c>
      <c r="M139" s="11">
        <v>0</v>
      </c>
      <c r="N139" s="12">
        <v>0</v>
      </c>
      <c r="O139" s="11">
        <v>0</v>
      </c>
      <c r="P139" s="11">
        <v>0</v>
      </c>
      <c r="Q139" s="11" t="s">
        <v>167</v>
      </c>
      <c r="R139" s="30">
        <v>0</v>
      </c>
      <c r="S139" s="30">
        <v>0</v>
      </c>
      <c r="T139" s="30">
        <v>0</v>
      </c>
      <c r="U139" s="12">
        <v>0</v>
      </c>
      <c r="V139" s="11">
        <v>0</v>
      </c>
      <c r="W139" s="11">
        <v>0</v>
      </c>
      <c r="X139" s="11" t="s">
        <v>167</v>
      </c>
      <c r="Y139" s="11"/>
      <c r="Z139" s="11"/>
      <c r="AA139" s="11"/>
      <c r="AB139" s="12"/>
      <c r="AC139" s="11"/>
      <c r="AD139" s="11"/>
      <c r="AE139" s="11" t="s">
        <v>167</v>
      </c>
      <c r="AF139" s="11"/>
      <c r="AG139" s="11"/>
      <c r="AH139" s="11"/>
      <c r="AI139" s="15">
        <f>COUNTIF(الجدول2336[[#This Row],[2019/05/21]:[2019/06/20]],"س")</f>
        <v>0</v>
      </c>
      <c r="AJ139" s="11">
        <f>COUNTIF(الجدول2336[[#This Row],[2019/05/21]:[2019/06/20]],"ب")</f>
        <v>0</v>
      </c>
      <c r="AK139" s="11">
        <f>COUNTIF(الجدول2336[[#This Row],[2019/05/21]:[2019/06/20]],"غياب")</f>
        <v>0</v>
      </c>
      <c r="AL139" s="11">
        <f>COUNTIF(الجدول2336[[#This Row],[2019/05/21]:[2019/06/20]],"غ")</f>
        <v>0</v>
      </c>
      <c r="AM139" s="11">
        <f>SUM(الجدول2336[[#This Row],[2019/05/21]:[2019/06/20]])</f>
        <v>0</v>
      </c>
      <c r="AN139" s="31">
        <f>الجدول2336[[#This Row],[أيام العمل الفعي ]]-الجدول2336[[#This Row],[الغياب*2]]</f>
        <v>18</v>
      </c>
      <c r="AO139" s="14"/>
      <c r="AP139" s="14">
        <f>COUNTIF(الجدول2336[[#This Row],[2019/05/21]:[2019/06/20]],"&lt;480")</f>
        <v>18</v>
      </c>
      <c r="AQ139" s="14">
        <f>الجدول2336[[#This Row],[الغياب ]]*2</f>
        <v>0</v>
      </c>
      <c r="AR139" s="14" t="str">
        <f>VLOOKUP(الجدول2336[[#This Row],[الرقم الوظيفي ]],[2]المستمرين!$D:$F,3,0)</f>
        <v xml:space="preserve">الادارة العامة </v>
      </c>
    </row>
    <row r="140" spans="1:44">
      <c r="A140" s="5">
        <v>2618</v>
      </c>
      <c r="B140" s="29" t="s">
        <v>309</v>
      </c>
      <c r="C140" s="29" t="s">
        <v>83</v>
      </c>
      <c r="D140" s="11">
        <v>0</v>
      </c>
      <c r="E140" s="11">
        <v>0</v>
      </c>
      <c r="F140" s="11">
        <v>0</v>
      </c>
      <c r="G140" s="12"/>
      <c r="H140" s="11">
        <v>6</v>
      </c>
      <c r="I140" s="11">
        <v>0</v>
      </c>
      <c r="J140" s="11">
        <v>0</v>
      </c>
      <c r="K140" s="11">
        <v>0</v>
      </c>
      <c r="L140" s="11">
        <v>12</v>
      </c>
      <c r="M140" s="11">
        <v>15</v>
      </c>
      <c r="N140" s="12"/>
      <c r="O140" s="11">
        <v>0</v>
      </c>
      <c r="P140" s="11">
        <v>0</v>
      </c>
      <c r="Q140" s="11">
        <v>12</v>
      </c>
      <c r="R140" s="30" t="s">
        <v>157</v>
      </c>
      <c r="S140" s="30" t="s">
        <v>157</v>
      </c>
      <c r="T140" s="30" t="s">
        <v>157</v>
      </c>
      <c r="U140" s="12"/>
      <c r="V140" s="11">
        <v>0</v>
      </c>
      <c r="W140" s="11" t="s">
        <v>166</v>
      </c>
      <c r="X140" s="11">
        <v>0</v>
      </c>
      <c r="Y140" s="11"/>
      <c r="Z140" s="11"/>
      <c r="AA140" s="11"/>
      <c r="AB140" s="12"/>
      <c r="AC140" s="11"/>
      <c r="AD140" s="11"/>
      <c r="AE140" s="11"/>
      <c r="AF140" s="11"/>
      <c r="AG140" s="11"/>
      <c r="AH140" s="11"/>
      <c r="AI140" s="15">
        <f>COUNTIF(الجدول2336[[#This Row],[2019/05/21]:[2019/06/20]],"س")</f>
        <v>1</v>
      </c>
      <c r="AJ140" s="11">
        <f>COUNTIF(الجدول2336[[#This Row],[2019/05/21]:[2019/06/20]],"ب")</f>
        <v>0</v>
      </c>
      <c r="AK140" s="11">
        <f>COUNTIF(الجدول2336[[#This Row],[2019/05/21]:[2019/06/20]],"غياب")</f>
        <v>0</v>
      </c>
      <c r="AL140" s="11">
        <f>COUNTIF(الجدول2336[[#This Row],[2019/05/21]:[2019/06/20]],"غ")</f>
        <v>0</v>
      </c>
      <c r="AM140" s="11">
        <f>SUM(الجدول2336[[#This Row],[2019/05/21]:[2019/06/20]])</f>
        <v>45</v>
      </c>
      <c r="AN140" s="31">
        <f>الجدول2336[[#This Row],[أيام العمل الفعي ]]-الجدول2336[[#This Row],[الغياب*2]]</f>
        <v>14</v>
      </c>
      <c r="AO140" s="14"/>
      <c r="AP140" s="14">
        <f>COUNTIF(الجدول2336[[#This Row],[2019/05/21]:[2019/06/20]],"&lt;480")</f>
        <v>14</v>
      </c>
      <c r="AQ140" s="14">
        <f>الجدول2336[[#This Row],[الغياب ]]*2</f>
        <v>0</v>
      </c>
      <c r="AR140" s="14" t="str">
        <f>VLOOKUP(الجدول2336[[#This Row],[الرقم الوظيفي ]],[2]المستمرين!$D:$F,3,0)</f>
        <v xml:space="preserve">الادارة العامة </v>
      </c>
    </row>
    <row r="141" spans="1:44">
      <c r="A141" s="5">
        <v>2619</v>
      </c>
      <c r="B141" s="29" t="s">
        <v>310</v>
      </c>
      <c r="C141" s="29" t="s">
        <v>84</v>
      </c>
      <c r="D141" s="11">
        <v>60</v>
      </c>
      <c r="E141" s="11" t="s">
        <v>166</v>
      </c>
      <c r="F141" s="11" t="s">
        <v>166</v>
      </c>
      <c r="G141" s="12"/>
      <c r="H141" s="11">
        <v>0</v>
      </c>
      <c r="I141" s="11">
        <v>185</v>
      </c>
      <c r="J141" s="11">
        <v>38</v>
      </c>
      <c r="K141" s="11">
        <v>65</v>
      </c>
      <c r="L141" s="11">
        <v>17</v>
      </c>
      <c r="M141" s="11">
        <v>121</v>
      </c>
      <c r="N141" s="12"/>
      <c r="O141" s="11">
        <v>7</v>
      </c>
      <c r="P141" s="11">
        <v>128</v>
      </c>
      <c r="Q141" s="11" t="s">
        <v>166</v>
      </c>
      <c r="R141" s="30" t="s">
        <v>157</v>
      </c>
      <c r="S141" s="30" t="s">
        <v>157</v>
      </c>
      <c r="T141" s="30" t="s">
        <v>157</v>
      </c>
      <c r="U141" s="12"/>
      <c r="V141" s="11">
        <v>81</v>
      </c>
      <c r="W141" s="11">
        <v>0</v>
      </c>
      <c r="X141" s="11"/>
      <c r="Y141" s="11"/>
      <c r="Z141" s="11"/>
      <c r="AA141" s="11"/>
      <c r="AB141" s="12"/>
      <c r="AC141" s="11"/>
      <c r="AD141" s="11"/>
      <c r="AE141" s="11"/>
      <c r="AF141" s="11"/>
      <c r="AG141" s="11"/>
      <c r="AH141" s="11"/>
      <c r="AI141" s="15">
        <f>COUNTIF(الجدول2336[[#This Row],[2019/05/21]:[2019/06/20]],"س")</f>
        <v>3</v>
      </c>
      <c r="AJ141" s="11">
        <f>COUNTIF(الجدول2336[[#This Row],[2019/05/21]:[2019/06/20]],"ب")</f>
        <v>0</v>
      </c>
      <c r="AK141" s="11">
        <f>COUNTIF(الجدول2336[[#This Row],[2019/05/21]:[2019/06/20]],"غياب")</f>
        <v>0</v>
      </c>
      <c r="AL141" s="11">
        <f>COUNTIF(الجدول2336[[#This Row],[2019/05/21]:[2019/06/20]],"غ")</f>
        <v>0</v>
      </c>
      <c r="AM141" s="11">
        <f>SUM(الجدول2336[[#This Row],[2019/05/21]:[2019/06/20]])</f>
        <v>702</v>
      </c>
      <c r="AN141" s="31">
        <f>الجدول2336[[#This Row],[أيام العمل الفعي ]]-الجدول2336[[#This Row],[الغياب*2]]</f>
        <v>11</v>
      </c>
      <c r="AO141" s="14"/>
      <c r="AP141" s="14">
        <f>COUNTIF(الجدول2336[[#This Row],[2019/05/21]:[2019/06/20]],"&lt;480")</f>
        <v>11</v>
      </c>
      <c r="AQ141" s="14">
        <f>الجدول2336[[#This Row],[الغياب ]]*2</f>
        <v>0</v>
      </c>
      <c r="AR141" s="14" t="str">
        <f>VLOOKUP(الجدول2336[[#This Row],[الرقم الوظيفي ]],[2]المستمرين!$D:$F,3,0)</f>
        <v>رؤساء الاقسام</v>
      </c>
    </row>
    <row r="142" spans="1:44">
      <c r="A142" s="5">
        <v>2620</v>
      </c>
      <c r="B142" s="29" t="s">
        <v>311</v>
      </c>
      <c r="C142" s="29" t="s">
        <v>36</v>
      </c>
      <c r="D142" s="11">
        <v>11</v>
      </c>
      <c r="E142" s="11">
        <v>0</v>
      </c>
      <c r="F142" s="11">
        <v>8</v>
      </c>
      <c r="G142" s="12"/>
      <c r="H142" s="11">
        <v>9</v>
      </c>
      <c r="I142" s="11">
        <v>9</v>
      </c>
      <c r="J142" s="11">
        <v>7</v>
      </c>
      <c r="K142" s="11">
        <v>0</v>
      </c>
      <c r="L142" s="11">
        <v>8</v>
      </c>
      <c r="M142" s="11">
        <v>6</v>
      </c>
      <c r="N142" s="12"/>
      <c r="O142" s="11">
        <v>12</v>
      </c>
      <c r="P142" s="11">
        <v>0</v>
      </c>
      <c r="Q142" s="11" t="s">
        <v>166</v>
      </c>
      <c r="R142" s="30" t="s">
        <v>157</v>
      </c>
      <c r="S142" s="30" t="s">
        <v>157</v>
      </c>
      <c r="T142" s="30" t="s">
        <v>157</v>
      </c>
      <c r="U142" s="12"/>
      <c r="V142" s="11">
        <v>0</v>
      </c>
      <c r="W142" s="11">
        <v>10</v>
      </c>
      <c r="X142" s="11">
        <v>9</v>
      </c>
      <c r="Y142" s="11"/>
      <c r="Z142" s="11"/>
      <c r="AA142" s="11"/>
      <c r="AB142" s="12"/>
      <c r="AC142" s="11"/>
      <c r="AD142" s="11"/>
      <c r="AE142" s="11"/>
      <c r="AF142" s="11"/>
      <c r="AG142" s="11"/>
      <c r="AH142" s="11"/>
      <c r="AI142" s="15">
        <f>COUNTIF(الجدول2336[[#This Row],[2019/05/21]:[2019/06/20]],"س")</f>
        <v>1</v>
      </c>
      <c r="AJ142" s="11">
        <f>COUNTIF(الجدول2336[[#This Row],[2019/05/21]:[2019/06/20]],"ب")</f>
        <v>0</v>
      </c>
      <c r="AK142" s="11">
        <f>COUNTIF(الجدول2336[[#This Row],[2019/05/21]:[2019/06/20]],"غياب")</f>
        <v>0</v>
      </c>
      <c r="AL142" s="11">
        <f>COUNTIF(الجدول2336[[#This Row],[2019/05/21]:[2019/06/20]],"غ")</f>
        <v>0</v>
      </c>
      <c r="AM142" s="11">
        <f>SUM(الجدول2336[[#This Row],[2019/05/21]:[2019/06/20]])</f>
        <v>89</v>
      </c>
      <c r="AN142" s="31">
        <f>الجدول2336[[#This Row],[أيام العمل الفعي ]]-الجدول2336[[#This Row],[الغياب*2]]</f>
        <v>14</v>
      </c>
      <c r="AO142" s="14"/>
      <c r="AP142" s="14">
        <f>COUNTIF(الجدول2336[[#This Row],[2019/05/21]:[2019/06/20]],"&lt;480")</f>
        <v>14</v>
      </c>
      <c r="AQ142" s="14">
        <f>الجدول2336[[#This Row],[الغياب ]]*2</f>
        <v>0</v>
      </c>
      <c r="AR142" s="14" t="str">
        <f>VLOOKUP(الجدول2336[[#This Row],[الرقم الوظيفي ]],[2]المستمرين!$D:$F,3,0)</f>
        <v xml:space="preserve">مصنع الحليب </v>
      </c>
    </row>
    <row r="143" spans="1:44">
      <c r="A143" s="22">
        <v>2623</v>
      </c>
      <c r="B143" s="29" t="s">
        <v>312</v>
      </c>
      <c r="C143" s="29" t="s">
        <v>55</v>
      </c>
      <c r="D143" s="11">
        <v>8</v>
      </c>
      <c r="E143" s="11">
        <v>0</v>
      </c>
      <c r="F143" s="11">
        <v>0</v>
      </c>
      <c r="G143" s="12"/>
      <c r="H143" s="11" t="s">
        <v>152</v>
      </c>
      <c r="I143" s="11">
        <v>9</v>
      </c>
      <c r="J143" s="11">
        <v>26</v>
      </c>
      <c r="K143" s="11">
        <v>0</v>
      </c>
      <c r="L143" s="11">
        <v>0</v>
      </c>
      <c r="M143" s="11">
        <v>24</v>
      </c>
      <c r="N143" s="12"/>
      <c r="O143" s="11">
        <v>0</v>
      </c>
      <c r="P143" s="11">
        <v>0</v>
      </c>
      <c r="Q143" s="11" t="s">
        <v>166</v>
      </c>
      <c r="R143" s="30" t="s">
        <v>157</v>
      </c>
      <c r="S143" s="30" t="s">
        <v>157</v>
      </c>
      <c r="T143" s="30" t="s">
        <v>157</v>
      </c>
      <c r="U143" s="12"/>
      <c r="V143" s="11">
        <v>0</v>
      </c>
      <c r="W143" s="11">
        <v>0</v>
      </c>
      <c r="X143" s="11">
        <v>0</v>
      </c>
      <c r="Y143" s="11"/>
      <c r="Z143" s="11"/>
      <c r="AA143" s="11"/>
      <c r="AB143" s="12"/>
      <c r="AC143" s="11"/>
      <c r="AD143" s="11"/>
      <c r="AE143" s="11"/>
      <c r="AF143" s="11"/>
      <c r="AG143" s="11"/>
      <c r="AH143" s="11"/>
      <c r="AI143" s="15">
        <f>COUNTIF(الجدول2336[[#This Row],[2019/05/21]:[2019/06/20]],"س")</f>
        <v>1</v>
      </c>
      <c r="AJ143" s="11">
        <f>COUNTIF(الجدول2336[[#This Row],[2019/05/21]:[2019/06/20]],"ب")</f>
        <v>0</v>
      </c>
      <c r="AK143" s="11">
        <f>COUNTIF(الجدول2336[[#This Row],[2019/05/21]:[2019/06/20]],"غياب")</f>
        <v>0</v>
      </c>
      <c r="AL143" s="11">
        <f>COUNTIF(الجدول2336[[#This Row],[2019/05/21]:[2019/06/20]],"غ")</f>
        <v>1</v>
      </c>
      <c r="AM143" s="11">
        <f>SUM(الجدول2336[[#This Row],[2019/05/21]:[2019/06/20]])</f>
        <v>67</v>
      </c>
      <c r="AN143" s="31">
        <f>الجدول2336[[#This Row],[أيام العمل الفعي ]]-الجدول2336[[#This Row],[الغياب*2]]</f>
        <v>13</v>
      </c>
      <c r="AO143" s="14"/>
      <c r="AP143" s="14">
        <f>COUNTIF(الجدول2336[[#This Row],[2019/05/21]:[2019/06/20]],"&lt;480")</f>
        <v>13</v>
      </c>
      <c r="AQ143" s="14">
        <f>الجدول2336[[#This Row],[الغياب ]]*2</f>
        <v>0</v>
      </c>
      <c r="AR143" s="14" t="str">
        <f>VLOOKUP(الجدول2336[[#This Row],[الرقم الوظيفي ]],[2]المستمرين!$D:$F,3,0)</f>
        <v xml:space="preserve">الادارة العامة </v>
      </c>
    </row>
    <row r="144" spans="1:44">
      <c r="A144" s="5">
        <v>2624</v>
      </c>
      <c r="B144" s="29" t="s">
        <v>313</v>
      </c>
      <c r="C144" s="29" t="s">
        <v>85</v>
      </c>
      <c r="D144" s="11">
        <v>10</v>
      </c>
      <c r="E144" s="11">
        <v>0</v>
      </c>
      <c r="F144" s="11">
        <v>0</v>
      </c>
      <c r="G144" s="12"/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2"/>
      <c r="O144" s="11">
        <v>0</v>
      </c>
      <c r="P144" s="11">
        <v>0</v>
      </c>
      <c r="Q144" s="11" t="s">
        <v>166</v>
      </c>
      <c r="R144" s="30" t="s">
        <v>157</v>
      </c>
      <c r="S144" s="30" t="s">
        <v>157</v>
      </c>
      <c r="T144" s="30" t="s">
        <v>157</v>
      </c>
      <c r="U144" s="12"/>
      <c r="V144" s="11">
        <v>0</v>
      </c>
      <c r="W144" s="11">
        <v>0</v>
      </c>
      <c r="X144" s="11">
        <v>0</v>
      </c>
      <c r="Y144" s="11"/>
      <c r="Z144" s="11"/>
      <c r="AA144" s="11"/>
      <c r="AB144" s="12"/>
      <c r="AC144" s="11"/>
      <c r="AD144" s="11"/>
      <c r="AE144" s="11"/>
      <c r="AF144" s="11"/>
      <c r="AG144" s="11"/>
      <c r="AH144" s="11"/>
      <c r="AI144" s="15">
        <f>COUNTIF(الجدول2336[[#This Row],[2019/05/21]:[2019/06/20]],"س")</f>
        <v>1</v>
      </c>
      <c r="AJ144" s="11">
        <f>COUNTIF(الجدول2336[[#This Row],[2019/05/21]:[2019/06/20]],"ب")</f>
        <v>0</v>
      </c>
      <c r="AK144" s="11">
        <f>COUNTIF(الجدول2336[[#This Row],[2019/05/21]:[2019/06/20]],"غياب")</f>
        <v>0</v>
      </c>
      <c r="AL144" s="11">
        <f>COUNTIF(الجدول2336[[#This Row],[2019/05/21]:[2019/06/20]],"غ")</f>
        <v>0</v>
      </c>
      <c r="AM144" s="11">
        <f>SUM(الجدول2336[[#This Row],[2019/05/21]:[2019/06/20]])</f>
        <v>10</v>
      </c>
      <c r="AN144" s="31">
        <f>الجدول2336[[#This Row],[أيام العمل الفعي ]]-الجدول2336[[#This Row],[الغياب*2]]</f>
        <v>14</v>
      </c>
      <c r="AO144" s="14"/>
      <c r="AP144" s="14">
        <f>COUNTIF(الجدول2336[[#This Row],[2019/05/21]:[2019/06/20]],"&lt;480")</f>
        <v>14</v>
      </c>
      <c r="AQ144" s="14">
        <f>الجدول2336[[#This Row],[الغياب ]]*2</f>
        <v>0</v>
      </c>
      <c r="AR144" s="14" t="str">
        <f>VLOOKUP(الجدول2336[[#This Row],[الرقم الوظيفي ]],[2]المستمرين!$D:$F,3,0)</f>
        <v xml:space="preserve">الادارة العامة </v>
      </c>
    </row>
    <row r="145" spans="1:44">
      <c r="A145" s="51">
        <v>2639</v>
      </c>
      <c r="B145" s="29" t="s">
        <v>314</v>
      </c>
      <c r="C145" s="29" t="s">
        <v>75</v>
      </c>
      <c r="D145" s="11">
        <v>0</v>
      </c>
      <c r="E145" s="11">
        <v>0</v>
      </c>
      <c r="F145" s="11">
        <v>0</v>
      </c>
      <c r="G145" s="12"/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2"/>
      <c r="O145" s="11">
        <v>0</v>
      </c>
      <c r="P145" s="11" t="s">
        <v>152</v>
      </c>
      <c r="Q145" s="11" t="s">
        <v>166</v>
      </c>
      <c r="R145" s="30" t="s">
        <v>157</v>
      </c>
      <c r="S145" s="30" t="s">
        <v>157</v>
      </c>
      <c r="T145" s="30" t="s">
        <v>157</v>
      </c>
      <c r="U145" s="12"/>
      <c r="V145" s="11" t="s">
        <v>152</v>
      </c>
      <c r="W145" s="11" t="s">
        <v>152</v>
      </c>
      <c r="X145" s="11"/>
      <c r="Y145" s="11"/>
      <c r="Z145" s="11"/>
      <c r="AA145" s="11"/>
      <c r="AB145" s="12"/>
      <c r="AC145" s="11"/>
      <c r="AD145" s="11"/>
      <c r="AE145" s="11"/>
      <c r="AF145" s="11"/>
      <c r="AG145" s="11"/>
      <c r="AH145" s="11"/>
      <c r="AI145" s="15">
        <f>COUNTIF(الجدول2336[[#This Row],[2019/05/21]:[2019/06/20]],"س")</f>
        <v>1</v>
      </c>
      <c r="AJ145" s="11">
        <f>COUNTIF(الجدول2336[[#This Row],[2019/05/21]:[2019/06/20]],"ب")</f>
        <v>0</v>
      </c>
      <c r="AK145" s="11">
        <f>COUNTIF(الجدول2336[[#This Row],[2019/05/21]:[2019/06/20]],"غياب")</f>
        <v>0</v>
      </c>
      <c r="AL145" s="11">
        <f>COUNTIF(الجدول2336[[#This Row],[2019/05/21]:[2019/06/20]],"غ")</f>
        <v>3</v>
      </c>
      <c r="AM145" s="11">
        <f>SUM(الجدول2336[[#This Row],[2019/05/21]:[2019/06/20]])</f>
        <v>0</v>
      </c>
      <c r="AN145" s="31">
        <f>الجدول2336[[#This Row],[أيام العمل الفعي ]]-الجدول2336[[#This Row],[الغياب*2]]</f>
        <v>10</v>
      </c>
      <c r="AO145" s="14"/>
      <c r="AP145" s="14">
        <f>COUNTIF(الجدول2336[[#This Row],[2019/05/21]:[2019/06/20]],"&lt;480")</f>
        <v>10</v>
      </c>
      <c r="AQ145" s="14">
        <f>الجدول2336[[#This Row],[الغياب ]]*2</f>
        <v>0</v>
      </c>
      <c r="AR145" s="14" t="str">
        <f>VLOOKUP(الجدول2336[[#This Row],[الرقم الوظيفي ]],[2]المستمرين!$D:$F,3,0)</f>
        <v xml:space="preserve">مركز تسويق بنغازي </v>
      </c>
    </row>
    <row r="146" spans="1:44">
      <c r="A146" s="51">
        <v>2648</v>
      </c>
      <c r="B146" s="29" t="s">
        <v>315</v>
      </c>
      <c r="C146" s="29" t="s">
        <v>67</v>
      </c>
      <c r="D146" s="11">
        <v>14</v>
      </c>
      <c r="E146" s="11">
        <v>10</v>
      </c>
      <c r="F146" s="11" t="s">
        <v>166</v>
      </c>
      <c r="G146" s="12"/>
      <c r="H146" s="11">
        <v>6</v>
      </c>
      <c r="I146" s="11">
        <v>8</v>
      </c>
      <c r="J146" s="11">
        <v>7</v>
      </c>
      <c r="K146" s="11">
        <v>0</v>
      </c>
      <c r="L146" s="11">
        <v>0</v>
      </c>
      <c r="M146" s="11" t="s">
        <v>166</v>
      </c>
      <c r="N146" s="12"/>
      <c r="O146" s="11">
        <v>0</v>
      </c>
      <c r="P146" s="11">
        <v>19</v>
      </c>
      <c r="Q146" s="11" t="s">
        <v>166</v>
      </c>
      <c r="R146" s="30" t="s">
        <v>157</v>
      </c>
      <c r="S146" s="30" t="s">
        <v>157</v>
      </c>
      <c r="T146" s="30" t="s">
        <v>157</v>
      </c>
      <c r="U146" s="12"/>
      <c r="V146" s="11" t="s">
        <v>152</v>
      </c>
      <c r="W146" s="11">
        <v>6</v>
      </c>
      <c r="X146" s="11">
        <v>0</v>
      </c>
      <c r="Y146" s="11"/>
      <c r="Z146" s="11"/>
      <c r="AA146" s="11" t="s">
        <v>166</v>
      </c>
      <c r="AB146" s="12"/>
      <c r="AC146" s="11"/>
      <c r="AD146" s="11"/>
      <c r="AE146" s="11"/>
      <c r="AF146" s="11"/>
      <c r="AG146" s="11"/>
      <c r="AH146" s="11"/>
      <c r="AI146" s="15">
        <f>COUNTIF(الجدول2336[[#This Row],[2019/05/21]:[2019/06/20]],"س")</f>
        <v>4</v>
      </c>
      <c r="AJ146" s="11">
        <f>COUNTIF(الجدول2336[[#This Row],[2019/05/21]:[2019/06/20]],"ب")</f>
        <v>0</v>
      </c>
      <c r="AK146" s="11">
        <f>COUNTIF(الجدول2336[[#This Row],[2019/05/21]:[2019/06/20]],"غياب")</f>
        <v>0</v>
      </c>
      <c r="AL146" s="11">
        <f>COUNTIF(الجدول2336[[#This Row],[2019/05/21]:[2019/06/20]],"غ")</f>
        <v>1</v>
      </c>
      <c r="AM146" s="11">
        <f>SUM(الجدول2336[[#This Row],[2019/05/21]:[2019/06/20]])</f>
        <v>70</v>
      </c>
      <c r="AN146" s="31">
        <f>الجدول2336[[#This Row],[أيام العمل الفعي ]]-الجدول2336[[#This Row],[الغياب*2]]</f>
        <v>11</v>
      </c>
      <c r="AO146" s="14"/>
      <c r="AP146" s="14">
        <f>COUNTIF(الجدول2336[[#This Row],[2019/05/21]:[2019/06/20]],"&lt;480")</f>
        <v>11</v>
      </c>
      <c r="AQ146" s="14">
        <f>الجدول2336[[#This Row],[الغياب ]]*2</f>
        <v>0</v>
      </c>
      <c r="AR146" s="14" t="str">
        <f>VLOOKUP(الجدول2336[[#This Row],[الرقم الوظيفي ]],[2]المستمرين!$D:$F,3,0)</f>
        <v>مصنع الحليب</v>
      </c>
    </row>
    <row r="147" spans="1:44">
      <c r="A147" s="5">
        <v>2651</v>
      </c>
      <c r="B147" s="29" t="s">
        <v>316</v>
      </c>
      <c r="C147" s="29" t="s">
        <v>45</v>
      </c>
      <c r="D147" s="11">
        <v>26</v>
      </c>
      <c r="E147" s="11" t="s">
        <v>166</v>
      </c>
      <c r="F147" s="11">
        <v>30</v>
      </c>
      <c r="G147" s="12"/>
      <c r="H147" s="11">
        <v>0</v>
      </c>
      <c r="I147" s="11">
        <v>0</v>
      </c>
      <c r="J147" s="11">
        <v>38</v>
      </c>
      <c r="K147" s="11">
        <v>21</v>
      </c>
      <c r="L147" s="11">
        <v>19</v>
      </c>
      <c r="M147" s="11" t="s">
        <v>166</v>
      </c>
      <c r="N147" s="12"/>
      <c r="O147" s="11">
        <v>46</v>
      </c>
      <c r="P147" s="11">
        <v>0</v>
      </c>
      <c r="Q147" s="11" t="s">
        <v>166</v>
      </c>
      <c r="R147" s="30" t="s">
        <v>157</v>
      </c>
      <c r="S147" s="30" t="s">
        <v>157</v>
      </c>
      <c r="T147" s="30" t="s">
        <v>157</v>
      </c>
      <c r="U147" s="12"/>
      <c r="V147" s="11">
        <v>0</v>
      </c>
      <c r="W147" s="11">
        <v>9</v>
      </c>
      <c r="X147" s="11">
        <v>14</v>
      </c>
      <c r="Y147" s="11"/>
      <c r="Z147" s="11"/>
      <c r="AA147" s="11"/>
      <c r="AB147" s="12"/>
      <c r="AC147" s="11"/>
      <c r="AD147" s="11"/>
      <c r="AE147" s="11"/>
      <c r="AF147" s="11"/>
      <c r="AG147" s="11"/>
      <c r="AH147" s="11"/>
      <c r="AI147" s="15">
        <f>COUNTIF(الجدول2336[[#This Row],[2019/05/21]:[2019/06/20]],"س")</f>
        <v>3</v>
      </c>
      <c r="AJ147" s="11">
        <f>COUNTIF(الجدول2336[[#This Row],[2019/05/21]:[2019/06/20]],"ب")</f>
        <v>0</v>
      </c>
      <c r="AK147" s="11">
        <f>COUNTIF(الجدول2336[[#This Row],[2019/05/21]:[2019/06/20]],"غياب")</f>
        <v>0</v>
      </c>
      <c r="AL147" s="11">
        <f>COUNTIF(الجدول2336[[#This Row],[2019/05/21]:[2019/06/20]],"غ")</f>
        <v>0</v>
      </c>
      <c r="AM147" s="11">
        <f>SUM(الجدول2336[[#This Row],[2019/05/21]:[2019/06/20]])</f>
        <v>203</v>
      </c>
      <c r="AN147" s="31">
        <f>الجدول2336[[#This Row],[أيام العمل الفعي ]]-الجدول2336[[#This Row],[الغياب*2]]</f>
        <v>12</v>
      </c>
      <c r="AO147" s="14"/>
      <c r="AP147" s="14">
        <f>COUNTIF(الجدول2336[[#This Row],[2019/05/21]:[2019/06/20]],"&lt;480")</f>
        <v>12</v>
      </c>
      <c r="AQ147" s="14">
        <f>الجدول2336[[#This Row],[الغياب ]]*2</f>
        <v>0</v>
      </c>
      <c r="AR147" s="14" t="str">
        <f>VLOOKUP(الجدول2336[[#This Row],[الرقم الوظيفي ]],[2]المستمرين!$D:$F,3,0)</f>
        <v>مصنع الحليب</v>
      </c>
    </row>
    <row r="148" spans="1:44">
      <c r="A148" s="5">
        <v>2655</v>
      </c>
      <c r="B148" s="29" t="s">
        <v>317</v>
      </c>
      <c r="C148" s="29" t="s">
        <v>86</v>
      </c>
      <c r="D148" s="11">
        <v>0</v>
      </c>
      <c r="E148" s="11">
        <v>0</v>
      </c>
      <c r="F148" s="11">
        <v>0</v>
      </c>
      <c r="G148" s="12"/>
      <c r="H148" s="11">
        <v>0</v>
      </c>
      <c r="I148" s="11">
        <v>6</v>
      </c>
      <c r="J148" s="11">
        <v>0</v>
      </c>
      <c r="K148" s="11">
        <v>0</v>
      </c>
      <c r="L148" s="11">
        <v>0</v>
      </c>
      <c r="M148" s="11">
        <v>0</v>
      </c>
      <c r="N148" s="12"/>
      <c r="O148" s="11">
        <v>0</v>
      </c>
      <c r="P148" s="11">
        <v>0</v>
      </c>
      <c r="Q148" s="11">
        <v>0</v>
      </c>
      <c r="R148" s="30">
        <v>0</v>
      </c>
      <c r="S148" s="30">
        <v>0</v>
      </c>
      <c r="T148" s="30">
        <v>0</v>
      </c>
      <c r="U148" s="12">
        <v>0</v>
      </c>
      <c r="V148" s="11">
        <v>0</v>
      </c>
      <c r="W148" s="11"/>
      <c r="X148" s="11"/>
      <c r="Y148" s="11"/>
      <c r="Z148" s="11"/>
      <c r="AA148" s="11"/>
      <c r="AB148" s="12"/>
      <c r="AC148" s="11"/>
      <c r="AD148" s="11"/>
      <c r="AE148" s="11"/>
      <c r="AF148" s="11"/>
      <c r="AG148" s="11"/>
      <c r="AH148" s="11"/>
      <c r="AI148" s="15">
        <f>COUNTIF(الجدول2336[[#This Row],[2019/05/21]:[2019/06/20]],"س")</f>
        <v>0</v>
      </c>
      <c r="AJ148" s="11">
        <f>COUNTIF(الجدول2336[[#This Row],[2019/05/21]:[2019/06/20]],"ب")</f>
        <v>0</v>
      </c>
      <c r="AK148" s="11">
        <f>COUNTIF(الجدول2336[[#This Row],[2019/05/21]:[2019/06/20]],"غياب")</f>
        <v>0</v>
      </c>
      <c r="AL148" s="11">
        <f>COUNTIF(الجدول2336[[#This Row],[2019/05/21]:[2019/06/20]],"غ")</f>
        <v>0</v>
      </c>
      <c r="AM148" s="11">
        <f>SUM(الجدول2336[[#This Row],[2019/05/21]:[2019/06/20]])</f>
        <v>6</v>
      </c>
      <c r="AN148" s="31">
        <f>الجدول2336[[#This Row],[أيام العمل الفعي ]]-الجدول2336[[#This Row],[الغياب*2]]</f>
        <v>17</v>
      </c>
      <c r="AO148" s="14"/>
      <c r="AP148" s="14">
        <f>COUNTIF(الجدول2336[[#This Row],[2019/05/21]:[2019/06/20]],"&lt;480")</f>
        <v>17</v>
      </c>
      <c r="AQ148" s="14">
        <f>الجدول2336[[#This Row],[الغياب ]]*2</f>
        <v>0</v>
      </c>
      <c r="AR148" s="14" t="str">
        <f>VLOOKUP(الجدول2336[[#This Row],[الرقم الوظيفي ]],[2]المستمرين!$D:$F,3,0)</f>
        <v xml:space="preserve">مصنع العصير </v>
      </c>
    </row>
    <row r="149" spans="1:44">
      <c r="A149" s="51">
        <v>2685</v>
      </c>
      <c r="B149" s="29" t="s">
        <v>318</v>
      </c>
      <c r="C149" s="29" t="s">
        <v>25</v>
      </c>
      <c r="D149" s="11">
        <v>0</v>
      </c>
      <c r="E149" s="11">
        <v>0</v>
      </c>
      <c r="F149" s="11">
        <v>0</v>
      </c>
      <c r="G149" s="12"/>
      <c r="H149" s="11">
        <v>0</v>
      </c>
      <c r="I149" s="11">
        <v>0</v>
      </c>
      <c r="J149" s="11" t="s">
        <v>166</v>
      </c>
      <c r="K149" s="11">
        <v>0</v>
      </c>
      <c r="L149" s="11">
        <v>0</v>
      </c>
      <c r="M149" s="11">
        <v>0</v>
      </c>
      <c r="N149" s="12"/>
      <c r="O149" s="11">
        <v>0</v>
      </c>
      <c r="P149" s="11">
        <v>18</v>
      </c>
      <c r="Q149" s="11" t="s">
        <v>166</v>
      </c>
      <c r="R149" s="30" t="s">
        <v>157</v>
      </c>
      <c r="S149" s="30" t="s">
        <v>157</v>
      </c>
      <c r="T149" s="30" t="s">
        <v>157</v>
      </c>
      <c r="U149" s="12"/>
      <c r="V149" s="11" t="s">
        <v>152</v>
      </c>
      <c r="W149" s="11" t="s">
        <v>152</v>
      </c>
      <c r="X149" s="11">
        <v>0</v>
      </c>
      <c r="Y149" s="11">
        <v>0</v>
      </c>
      <c r="Z149" s="11">
        <v>0</v>
      </c>
      <c r="AA149" s="11">
        <v>0</v>
      </c>
      <c r="AB149" s="12"/>
      <c r="AC149" s="11"/>
      <c r="AD149" s="11"/>
      <c r="AE149" s="11"/>
      <c r="AF149" s="11"/>
      <c r="AG149" s="11"/>
      <c r="AH149" s="11"/>
      <c r="AI149" s="15">
        <f>COUNTIF(الجدول2336[[#This Row],[2019/05/21]:[2019/06/20]],"س")</f>
        <v>2</v>
      </c>
      <c r="AJ149" s="11">
        <f>COUNTIF(الجدول2336[[#This Row],[2019/05/21]:[2019/06/20]],"ب")</f>
        <v>0</v>
      </c>
      <c r="AK149" s="11">
        <f>COUNTIF(الجدول2336[[#This Row],[2019/05/21]:[2019/06/20]],"غياب")</f>
        <v>0</v>
      </c>
      <c r="AL149" s="11">
        <f>COUNTIF(الجدول2336[[#This Row],[2019/05/21]:[2019/06/20]],"غ")</f>
        <v>2</v>
      </c>
      <c r="AM149" s="11">
        <f>SUM(الجدول2336[[#This Row],[2019/05/21]:[2019/06/20]])</f>
        <v>18</v>
      </c>
      <c r="AN149" s="31">
        <f>الجدول2336[[#This Row],[أيام العمل الفعي ]]-الجدول2336[[#This Row],[الغياب*2]]</f>
        <v>14</v>
      </c>
      <c r="AO149" s="14"/>
      <c r="AP149" s="14">
        <f>COUNTIF(الجدول2336[[#This Row],[2019/05/21]:[2019/06/20]],"&lt;480")</f>
        <v>14</v>
      </c>
      <c r="AQ149" s="14">
        <f>الجدول2336[[#This Row],[الغياب ]]*2</f>
        <v>0</v>
      </c>
      <c r="AR149" s="14" t="str">
        <f>VLOOKUP(الجدول2336[[#This Row],[الرقم الوظيفي ]],[2]المستمرين!$D:$F,3,0)</f>
        <v xml:space="preserve">مصنع الحليب </v>
      </c>
    </row>
    <row r="150" spans="1:44">
      <c r="A150" s="51" t="s">
        <v>171</v>
      </c>
      <c r="B150" s="29" t="s">
        <v>319</v>
      </c>
      <c r="C150" s="29" t="s">
        <v>55</v>
      </c>
      <c r="D150" s="11">
        <v>0</v>
      </c>
      <c r="E150" s="11">
        <v>0</v>
      </c>
      <c r="F150" s="11">
        <v>0</v>
      </c>
      <c r="G150" s="12"/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 t="s">
        <v>152</v>
      </c>
      <c r="N150" s="12"/>
      <c r="O150" s="11">
        <v>0</v>
      </c>
      <c r="P150" s="11">
        <v>0</v>
      </c>
      <c r="Q150" s="11" t="s">
        <v>166</v>
      </c>
      <c r="R150" s="30" t="s">
        <v>157</v>
      </c>
      <c r="S150" s="30" t="s">
        <v>157</v>
      </c>
      <c r="T150" s="30" t="s">
        <v>157</v>
      </c>
      <c r="U150" s="12"/>
      <c r="V150" s="11">
        <v>0</v>
      </c>
      <c r="W150" s="11">
        <v>0</v>
      </c>
      <c r="X150" s="11">
        <v>0</v>
      </c>
      <c r="Y150" s="11"/>
      <c r="Z150" s="11"/>
      <c r="AA150" s="11"/>
      <c r="AB150" s="12"/>
      <c r="AC150" s="11"/>
      <c r="AD150" s="11"/>
      <c r="AE150" s="11"/>
      <c r="AF150" s="11"/>
      <c r="AG150" s="11"/>
      <c r="AH150" s="11"/>
      <c r="AI150" s="15">
        <f>COUNTIF(الجدول2336[[#This Row],[2019/05/21]:[2019/06/20]],"س")</f>
        <v>1</v>
      </c>
      <c r="AJ150" s="11">
        <f>COUNTIF(الجدول2336[[#This Row],[2019/05/21]:[2019/06/20]],"ب")</f>
        <v>0</v>
      </c>
      <c r="AK150" s="11">
        <f>COUNTIF(الجدول2336[[#This Row],[2019/05/21]:[2019/06/20]],"غياب")</f>
        <v>0</v>
      </c>
      <c r="AL150" s="11">
        <f>COUNTIF(الجدول2336[[#This Row],[2019/05/21]:[2019/06/20]],"غ")</f>
        <v>1</v>
      </c>
      <c r="AM150" s="11">
        <f>SUM(الجدول2336[[#This Row],[2019/05/21]:[2019/06/20]])</f>
        <v>0</v>
      </c>
      <c r="AN150" s="31">
        <f>الجدول2336[[#This Row],[أيام العمل الفعي ]]-الجدول2336[[#This Row],[الغياب*2]]</f>
        <v>13</v>
      </c>
      <c r="AO150" s="14"/>
      <c r="AP150" s="14">
        <f>COUNTIF(الجدول2336[[#This Row],[2019/05/21]:[2019/06/20]],"&lt;480")</f>
        <v>13</v>
      </c>
      <c r="AQ150" s="14">
        <f>الجدول2336[[#This Row],[الغياب ]]*2</f>
        <v>0</v>
      </c>
      <c r="AR150" s="14" t="e">
        <f>VLOOKUP(الجدول2336[[#This Row],[الرقم الوظيفي ]],[2]المستمرين!$D:$F,3,0)</f>
        <v>#N/A</v>
      </c>
    </row>
    <row r="151" spans="1:44">
      <c r="A151" s="5">
        <v>2760</v>
      </c>
      <c r="B151" s="29" t="s">
        <v>320</v>
      </c>
      <c r="C151" s="29" t="s">
        <v>87</v>
      </c>
      <c r="D151" s="11">
        <v>9</v>
      </c>
      <c r="E151" s="11">
        <v>0</v>
      </c>
      <c r="F151" s="11">
        <v>0</v>
      </c>
      <c r="G151" s="12"/>
      <c r="H151" s="11">
        <v>8</v>
      </c>
      <c r="I151" s="11">
        <v>0</v>
      </c>
      <c r="J151" s="11">
        <v>0</v>
      </c>
      <c r="K151" s="11" t="s">
        <v>166</v>
      </c>
      <c r="L151" s="11">
        <v>0</v>
      </c>
      <c r="M151" s="11">
        <v>8</v>
      </c>
      <c r="N151" s="12"/>
      <c r="O151" s="11">
        <v>0</v>
      </c>
      <c r="P151" s="11">
        <v>0</v>
      </c>
      <c r="Q151" s="11">
        <v>12</v>
      </c>
      <c r="R151" s="30" t="s">
        <v>157</v>
      </c>
      <c r="S151" s="30" t="s">
        <v>157</v>
      </c>
      <c r="T151" s="30" t="s">
        <v>157</v>
      </c>
      <c r="U151" s="12"/>
      <c r="V151" s="11">
        <v>0</v>
      </c>
      <c r="W151" s="11">
        <v>0</v>
      </c>
      <c r="X151" s="11">
        <v>0</v>
      </c>
      <c r="Y151" s="11"/>
      <c r="Z151" s="11"/>
      <c r="AA151" s="11"/>
      <c r="AB151" s="12"/>
      <c r="AC151" s="11"/>
      <c r="AD151" s="11"/>
      <c r="AE151" s="11"/>
      <c r="AF151" s="11"/>
      <c r="AG151" s="11"/>
      <c r="AH151" s="11"/>
      <c r="AI151" s="15">
        <f>COUNTIF(الجدول2336[[#This Row],[2019/05/21]:[2019/06/20]],"س")</f>
        <v>1</v>
      </c>
      <c r="AJ151" s="11">
        <f>COUNTIF(الجدول2336[[#This Row],[2019/05/21]:[2019/06/20]],"ب")</f>
        <v>0</v>
      </c>
      <c r="AK151" s="11">
        <f>COUNTIF(الجدول2336[[#This Row],[2019/05/21]:[2019/06/20]],"غياب")</f>
        <v>0</v>
      </c>
      <c r="AL151" s="11">
        <f>COUNTIF(الجدول2336[[#This Row],[2019/05/21]:[2019/06/20]],"غ")</f>
        <v>0</v>
      </c>
      <c r="AM151" s="11">
        <f>SUM(الجدول2336[[#This Row],[2019/05/21]:[2019/06/20]])</f>
        <v>37</v>
      </c>
      <c r="AN151" s="31">
        <f>الجدول2336[[#This Row],[أيام العمل الفعي ]]-الجدول2336[[#This Row],[الغياب*2]]</f>
        <v>14</v>
      </c>
      <c r="AO151" s="14"/>
      <c r="AP151" s="14">
        <f>COUNTIF(الجدول2336[[#This Row],[2019/05/21]:[2019/06/20]],"&lt;480")</f>
        <v>14</v>
      </c>
      <c r="AQ151" s="14">
        <f>الجدول2336[[#This Row],[الغياب ]]*2</f>
        <v>0</v>
      </c>
      <c r="AR151" s="14" t="str">
        <f>VLOOKUP(الجدول2336[[#This Row],[الرقم الوظيفي ]],[2]المستمرين!$D:$F,3,0)</f>
        <v xml:space="preserve">الادارة العامة </v>
      </c>
    </row>
    <row r="152" spans="1:44">
      <c r="A152" s="51">
        <v>2762</v>
      </c>
      <c r="B152" s="29" t="s">
        <v>321</v>
      </c>
      <c r="C152" s="29" t="s">
        <v>59</v>
      </c>
      <c r="D152" s="11">
        <v>0</v>
      </c>
      <c r="E152" s="11">
        <v>0</v>
      </c>
      <c r="F152" s="11">
        <v>0</v>
      </c>
      <c r="G152" s="12"/>
      <c r="H152" s="11">
        <v>0</v>
      </c>
      <c r="I152" s="11">
        <v>0</v>
      </c>
      <c r="J152" s="11">
        <v>0</v>
      </c>
      <c r="K152" s="11">
        <v>0</v>
      </c>
      <c r="L152" s="11" t="s">
        <v>152</v>
      </c>
      <c r="M152" s="11" t="s">
        <v>152</v>
      </c>
      <c r="N152" s="12"/>
      <c r="O152" s="11">
        <v>0</v>
      </c>
      <c r="P152" s="11">
        <v>0</v>
      </c>
      <c r="Q152" s="11" t="s">
        <v>166</v>
      </c>
      <c r="R152" s="30" t="s">
        <v>157</v>
      </c>
      <c r="S152" s="30" t="s">
        <v>157</v>
      </c>
      <c r="T152" s="30" t="s">
        <v>157</v>
      </c>
      <c r="U152" s="12"/>
      <c r="V152" s="11">
        <v>0</v>
      </c>
      <c r="W152" s="11">
        <v>0</v>
      </c>
      <c r="X152" s="11">
        <v>0</v>
      </c>
      <c r="Y152" s="11"/>
      <c r="Z152" s="11"/>
      <c r="AA152" s="11"/>
      <c r="AB152" s="12"/>
      <c r="AC152" s="11"/>
      <c r="AD152" s="11"/>
      <c r="AE152" s="11"/>
      <c r="AF152" s="11"/>
      <c r="AG152" s="11"/>
      <c r="AH152" s="11"/>
      <c r="AI152" s="15">
        <f>COUNTIF(الجدول2336[[#This Row],[2019/05/21]:[2019/06/20]],"س")</f>
        <v>1</v>
      </c>
      <c r="AJ152" s="11">
        <f>COUNTIF(الجدول2336[[#This Row],[2019/05/21]:[2019/06/20]],"ب")</f>
        <v>0</v>
      </c>
      <c r="AK152" s="11">
        <f>COUNTIF(الجدول2336[[#This Row],[2019/05/21]:[2019/06/20]],"غياب")</f>
        <v>0</v>
      </c>
      <c r="AL152" s="11">
        <f>COUNTIF(الجدول2336[[#This Row],[2019/05/21]:[2019/06/20]],"غ")</f>
        <v>2</v>
      </c>
      <c r="AM152" s="11">
        <f>SUM(الجدول2336[[#This Row],[2019/05/21]:[2019/06/20]])</f>
        <v>0</v>
      </c>
      <c r="AN152" s="31">
        <f>الجدول2336[[#This Row],[أيام العمل الفعي ]]-الجدول2336[[#This Row],[الغياب*2]]</f>
        <v>12</v>
      </c>
      <c r="AO152" s="14"/>
      <c r="AP152" s="14">
        <f>COUNTIF(الجدول2336[[#This Row],[2019/05/21]:[2019/06/20]],"&lt;480")</f>
        <v>12</v>
      </c>
      <c r="AQ152" s="14">
        <f>الجدول2336[[#This Row],[الغياب ]]*2</f>
        <v>0</v>
      </c>
      <c r="AR152" s="14" t="str">
        <f>VLOOKUP(الجدول2336[[#This Row],[الرقم الوظيفي ]],[2]المستمرين!$D:$F,3,0)</f>
        <v xml:space="preserve">مصنع الحليب </v>
      </c>
    </row>
    <row r="153" spans="1:44">
      <c r="A153" s="5">
        <v>2780</v>
      </c>
      <c r="B153" s="29" t="s">
        <v>322</v>
      </c>
      <c r="C153" s="29" t="s">
        <v>88</v>
      </c>
      <c r="D153" s="11">
        <v>0</v>
      </c>
      <c r="E153" s="11">
        <v>0</v>
      </c>
      <c r="F153" s="11">
        <v>0</v>
      </c>
      <c r="G153" s="12"/>
      <c r="H153" s="11">
        <v>0</v>
      </c>
      <c r="I153" s="11">
        <v>11</v>
      </c>
      <c r="J153" s="11">
        <v>0</v>
      </c>
      <c r="K153" s="11">
        <v>0</v>
      </c>
      <c r="L153" s="11">
        <v>12</v>
      </c>
      <c r="M153" s="11">
        <v>0</v>
      </c>
      <c r="N153" s="12"/>
      <c r="O153" s="11">
        <v>0</v>
      </c>
      <c r="P153" s="11">
        <v>0</v>
      </c>
      <c r="Q153" s="11">
        <v>0</v>
      </c>
      <c r="R153" s="30" t="s">
        <v>157</v>
      </c>
      <c r="S153" s="30" t="s">
        <v>157</v>
      </c>
      <c r="T153" s="30" t="s">
        <v>157</v>
      </c>
      <c r="U153" s="12"/>
      <c r="V153" s="11"/>
      <c r="W153" s="11"/>
      <c r="X153" s="11"/>
      <c r="Y153" s="11"/>
      <c r="Z153" s="11"/>
      <c r="AA153" s="11"/>
      <c r="AB153" s="12"/>
      <c r="AC153" s="11"/>
      <c r="AD153" s="11"/>
      <c r="AE153" s="11"/>
      <c r="AF153" s="11"/>
      <c r="AG153" s="11"/>
      <c r="AH153" s="11"/>
      <c r="AI153" s="15">
        <f>COUNTIF(الجدول2336[[#This Row],[2019/05/21]:[2019/06/20]],"س")</f>
        <v>0</v>
      </c>
      <c r="AJ153" s="11">
        <f>COUNTIF(الجدول2336[[#This Row],[2019/05/21]:[2019/06/20]],"ب")</f>
        <v>0</v>
      </c>
      <c r="AK153" s="11">
        <f>COUNTIF(الجدول2336[[#This Row],[2019/05/21]:[2019/06/20]],"غياب")</f>
        <v>0</v>
      </c>
      <c r="AL153" s="11">
        <f>COUNTIF(الجدول2336[[#This Row],[2019/05/21]:[2019/06/20]],"غ")</f>
        <v>0</v>
      </c>
      <c r="AM153" s="11">
        <f>SUM(الجدول2336[[#This Row],[2019/05/21]:[2019/06/20]])</f>
        <v>23</v>
      </c>
      <c r="AN153" s="31">
        <f>الجدول2336[[#This Row],[أيام العمل الفعي ]]-الجدول2336[[#This Row],[الغياب*2]]</f>
        <v>12</v>
      </c>
      <c r="AO153" s="14"/>
      <c r="AP153" s="14">
        <f>COUNTIF(الجدول2336[[#This Row],[2019/05/21]:[2019/06/20]],"&lt;480")</f>
        <v>12</v>
      </c>
      <c r="AQ153" s="14">
        <f>الجدول2336[[#This Row],[الغياب ]]*2</f>
        <v>0</v>
      </c>
      <c r="AR153" s="14" t="str">
        <f>VLOOKUP(الجدول2336[[#This Row],[الرقم الوظيفي ]],[2]المستمرين!$D:$F,3,0)</f>
        <v xml:space="preserve">مركز تسويق بنغازي </v>
      </c>
    </row>
    <row r="154" spans="1:44">
      <c r="A154" s="5">
        <v>2798</v>
      </c>
      <c r="B154" s="29" t="s">
        <v>323</v>
      </c>
      <c r="C154" s="29" t="s">
        <v>80</v>
      </c>
      <c r="D154" s="11">
        <v>67</v>
      </c>
      <c r="E154" s="11">
        <v>91</v>
      </c>
      <c r="F154" s="11">
        <v>90</v>
      </c>
      <c r="G154" s="12"/>
      <c r="H154" s="11">
        <v>52</v>
      </c>
      <c r="I154" s="11">
        <v>45</v>
      </c>
      <c r="J154" s="11">
        <v>148</v>
      </c>
      <c r="K154" s="11">
        <v>102</v>
      </c>
      <c r="L154" s="11">
        <v>71</v>
      </c>
      <c r="M154" s="11">
        <v>72</v>
      </c>
      <c r="N154" s="12"/>
      <c r="O154" s="11">
        <v>95</v>
      </c>
      <c r="P154" s="11">
        <v>92</v>
      </c>
      <c r="Q154" s="11" t="s">
        <v>166</v>
      </c>
      <c r="R154" s="30" t="s">
        <v>157</v>
      </c>
      <c r="S154" s="30" t="s">
        <v>157</v>
      </c>
      <c r="T154" s="30" t="s">
        <v>157</v>
      </c>
      <c r="U154" s="12"/>
      <c r="V154" s="11">
        <v>9</v>
      </c>
      <c r="W154" s="11">
        <v>0</v>
      </c>
      <c r="X154" s="11">
        <v>69</v>
      </c>
      <c r="Y154" s="11"/>
      <c r="Z154" s="11"/>
      <c r="AA154" s="11"/>
      <c r="AB154" s="12"/>
      <c r="AC154" s="11"/>
      <c r="AD154" s="11"/>
      <c r="AE154" s="11"/>
      <c r="AF154" s="11"/>
      <c r="AG154" s="11"/>
      <c r="AH154" s="11"/>
      <c r="AI154" s="15">
        <f>COUNTIF(الجدول2336[[#This Row],[2019/05/21]:[2019/06/20]],"س")</f>
        <v>1</v>
      </c>
      <c r="AJ154" s="11">
        <f>COUNTIF(الجدول2336[[#This Row],[2019/05/21]:[2019/06/20]],"ب")</f>
        <v>0</v>
      </c>
      <c r="AK154" s="11">
        <f>COUNTIF(الجدول2336[[#This Row],[2019/05/21]:[2019/06/20]],"غياب")</f>
        <v>0</v>
      </c>
      <c r="AL154" s="11">
        <f>COUNTIF(الجدول2336[[#This Row],[2019/05/21]:[2019/06/20]],"غ")</f>
        <v>0</v>
      </c>
      <c r="AM154" s="11">
        <f>SUM(الجدول2336[[#This Row],[2019/05/21]:[2019/06/20]])</f>
        <v>1003</v>
      </c>
      <c r="AN154" s="31">
        <f>الجدول2336[[#This Row],[أيام العمل الفعي ]]-الجدول2336[[#This Row],[الغياب*2]]</f>
        <v>14</v>
      </c>
      <c r="AO154" s="14"/>
      <c r="AP154" s="14">
        <f>COUNTIF(الجدول2336[[#This Row],[2019/05/21]:[2019/06/20]],"&lt;480")</f>
        <v>14</v>
      </c>
      <c r="AQ154" s="14">
        <f>الجدول2336[[#This Row],[الغياب ]]*2</f>
        <v>0</v>
      </c>
      <c r="AR154" s="14" t="str">
        <f>VLOOKUP(الجدول2336[[#This Row],[الرقم الوظيفي ]],[2]المستمرين!$D:$F,3,0)</f>
        <v xml:space="preserve">الادارة العامة </v>
      </c>
    </row>
    <row r="155" spans="1:44">
      <c r="A155" s="9">
        <v>2801</v>
      </c>
      <c r="B155" s="29" t="s">
        <v>324</v>
      </c>
      <c r="C155" s="35" t="s">
        <v>19</v>
      </c>
      <c r="D155" s="11"/>
      <c r="E155" s="11"/>
      <c r="F155" s="11"/>
      <c r="G155" s="12"/>
      <c r="H155" s="11"/>
      <c r="I155" s="11"/>
      <c r="J155" s="11"/>
      <c r="K155" s="11"/>
      <c r="L155" s="11"/>
      <c r="M155" s="11"/>
      <c r="N155" s="12"/>
      <c r="O155" s="11"/>
      <c r="P155" s="11"/>
      <c r="Q155" s="11" t="s">
        <v>166</v>
      </c>
      <c r="R155" s="30" t="s">
        <v>157</v>
      </c>
      <c r="S155" s="30" t="s">
        <v>157</v>
      </c>
      <c r="T155" s="30" t="s">
        <v>157</v>
      </c>
      <c r="U155" s="12"/>
      <c r="V155" s="11"/>
      <c r="W155" s="11"/>
      <c r="X155" s="11"/>
      <c r="Y155" s="11"/>
      <c r="Z155" s="11"/>
      <c r="AA155" s="11"/>
      <c r="AB155" s="12"/>
      <c r="AC155" s="11"/>
      <c r="AD155" s="11"/>
      <c r="AE155" s="11"/>
      <c r="AF155" s="11"/>
      <c r="AG155" s="11"/>
      <c r="AH155" s="11"/>
      <c r="AI155" s="33">
        <f>COUNTIF(الجدول2336[[#This Row],[2019/05/21]:[2019/06/20]],"س")</f>
        <v>1</v>
      </c>
      <c r="AJ155" s="14">
        <f>COUNTIF(الجدول2336[[#This Row],[2019/05/21]:[2019/06/20]],"ب")</f>
        <v>0</v>
      </c>
      <c r="AK155" s="14">
        <f>COUNTIF(الجدول2336[[#This Row],[2019/05/21]:[2019/06/20]],"غياب")</f>
        <v>0</v>
      </c>
      <c r="AL155" s="14">
        <f>COUNTIF(الجدول2336[[#This Row],[2019/05/21]:[2019/06/20]],"غ")</f>
        <v>0</v>
      </c>
      <c r="AM155" s="14">
        <f>SUM(الجدول2336[[#This Row],[2019/05/21]:[2019/06/20]])</f>
        <v>0</v>
      </c>
      <c r="AN155" s="34">
        <f>الجدول2336[[#This Row],[أيام العمل الفعي ]]-الجدول2336[[#This Row],[الغياب*2]]</f>
        <v>0</v>
      </c>
      <c r="AO155" s="14"/>
      <c r="AP155" s="14">
        <f>COUNTIF(الجدول2336[[#This Row],[2019/05/21]:[2019/06/20]],"&lt;480")</f>
        <v>0</v>
      </c>
      <c r="AQ155" s="14">
        <f>الجدول2336[[#This Row],[الغياب ]]*2</f>
        <v>0</v>
      </c>
      <c r="AR155" s="14" t="str">
        <f>VLOOKUP(الجدول2336[[#This Row],[الرقم الوظيفي ]],[2]المستمرين!$D:$F,3,0)</f>
        <v>مكتب مصر</v>
      </c>
    </row>
    <row r="156" spans="1:44">
      <c r="A156" s="5">
        <v>2854</v>
      </c>
      <c r="B156" s="29" t="s">
        <v>325</v>
      </c>
      <c r="C156" s="29" t="s">
        <v>89</v>
      </c>
      <c r="D156" s="11">
        <v>0</v>
      </c>
      <c r="E156" s="11">
        <v>0</v>
      </c>
      <c r="F156" s="11">
        <v>0</v>
      </c>
      <c r="G156" s="12"/>
      <c r="H156" s="11">
        <v>120</v>
      </c>
      <c r="I156" s="11">
        <v>118</v>
      </c>
      <c r="J156" s="11">
        <v>0</v>
      </c>
      <c r="K156" s="11">
        <v>0</v>
      </c>
      <c r="L156" s="11" t="s">
        <v>166</v>
      </c>
      <c r="M156" s="11">
        <v>0</v>
      </c>
      <c r="N156" s="12"/>
      <c r="O156" s="11">
        <v>0</v>
      </c>
      <c r="P156" s="11">
        <v>0</v>
      </c>
      <c r="Q156" s="11" t="s">
        <v>166</v>
      </c>
      <c r="R156" s="30" t="s">
        <v>157</v>
      </c>
      <c r="S156" s="30" t="s">
        <v>157</v>
      </c>
      <c r="T156" s="30" t="s">
        <v>157</v>
      </c>
      <c r="U156" s="12"/>
      <c r="V156" s="11">
        <v>0</v>
      </c>
      <c r="W156" s="11">
        <v>6</v>
      </c>
      <c r="X156" s="11">
        <v>0</v>
      </c>
      <c r="Y156" s="11"/>
      <c r="Z156" s="11"/>
      <c r="AA156" s="11"/>
      <c r="AB156" s="12"/>
      <c r="AC156" s="11"/>
      <c r="AD156" s="11"/>
      <c r="AE156" s="11"/>
      <c r="AF156" s="11"/>
      <c r="AG156" s="11"/>
      <c r="AH156" s="11"/>
      <c r="AI156" s="15">
        <f>COUNTIF(الجدول2336[[#This Row],[2019/05/21]:[2019/06/20]],"س")</f>
        <v>2</v>
      </c>
      <c r="AJ156" s="11">
        <f>COUNTIF(الجدول2336[[#This Row],[2019/05/21]:[2019/06/20]],"ب")</f>
        <v>0</v>
      </c>
      <c r="AK156" s="11">
        <f>COUNTIF(الجدول2336[[#This Row],[2019/05/21]:[2019/06/20]],"غياب")</f>
        <v>0</v>
      </c>
      <c r="AL156" s="11">
        <f>COUNTIF(الجدول2336[[#This Row],[2019/05/21]:[2019/06/20]],"غ")</f>
        <v>0</v>
      </c>
      <c r="AM156" s="11">
        <f>SUM(الجدول2336[[#This Row],[2019/05/21]:[2019/06/20]])</f>
        <v>244</v>
      </c>
      <c r="AN156" s="31">
        <f>الجدول2336[[#This Row],[أيام العمل الفعي ]]-الجدول2336[[#This Row],[الغياب*2]]</f>
        <v>13</v>
      </c>
      <c r="AO156" s="14"/>
      <c r="AP156" s="14">
        <f>COUNTIF(الجدول2336[[#This Row],[2019/05/21]:[2019/06/20]],"&lt;480")</f>
        <v>13</v>
      </c>
      <c r="AQ156" s="14">
        <f>الجدول2336[[#This Row],[الغياب ]]*2</f>
        <v>0</v>
      </c>
      <c r="AR156" s="14" t="str">
        <f>VLOOKUP(الجدول2336[[#This Row],[الرقم الوظيفي ]],[2]المستمرين!$D:$F,3,0)</f>
        <v>رؤساء الاقسام</v>
      </c>
    </row>
    <row r="157" spans="1:44">
      <c r="A157" s="51">
        <v>2873</v>
      </c>
      <c r="B157" s="29" t="s">
        <v>326</v>
      </c>
      <c r="C157" s="29" t="s">
        <v>110</v>
      </c>
      <c r="D157" s="11" t="s">
        <v>152</v>
      </c>
      <c r="E157" s="11">
        <v>0</v>
      </c>
      <c r="F157" s="11">
        <v>0</v>
      </c>
      <c r="G157" s="12"/>
      <c r="H157" s="11">
        <v>0</v>
      </c>
      <c r="I157" s="11">
        <v>42</v>
      </c>
      <c r="J157" s="11">
        <v>9</v>
      </c>
      <c r="K157" s="11">
        <v>8</v>
      </c>
      <c r="L157" s="11">
        <v>0</v>
      </c>
      <c r="M157" s="11">
        <v>0</v>
      </c>
      <c r="N157" s="12"/>
      <c r="O157" s="11">
        <v>0</v>
      </c>
      <c r="P157" s="11" t="s">
        <v>168</v>
      </c>
      <c r="Q157" s="11" t="s">
        <v>166</v>
      </c>
      <c r="R157" s="30" t="s">
        <v>157</v>
      </c>
      <c r="S157" s="30" t="s">
        <v>157</v>
      </c>
      <c r="T157" s="30" t="s">
        <v>157</v>
      </c>
      <c r="U157" s="12"/>
      <c r="V157" s="11">
        <v>0</v>
      </c>
      <c r="W157" s="11"/>
      <c r="X157" s="11"/>
      <c r="Y157" s="11"/>
      <c r="Z157" s="11"/>
      <c r="AA157" s="11"/>
      <c r="AB157" s="12"/>
      <c r="AC157" s="11"/>
      <c r="AD157" s="11"/>
      <c r="AE157" s="11"/>
      <c r="AF157" s="11"/>
      <c r="AG157" s="11"/>
      <c r="AH157" s="11"/>
      <c r="AI157" s="15">
        <f>COUNTIF(الجدول2336[[#This Row],[2019/05/21]:[2019/06/20]],"س")</f>
        <v>1</v>
      </c>
      <c r="AJ157" s="11">
        <f>COUNTIF(الجدول2336[[#This Row],[2019/05/21]:[2019/06/20]],"ب")</f>
        <v>0</v>
      </c>
      <c r="AK157" s="11">
        <f>COUNTIF(الجدول2336[[#This Row],[2019/05/21]:[2019/06/20]],"غياب")</f>
        <v>1</v>
      </c>
      <c r="AL157" s="11">
        <f>COUNTIF(الجدول2336[[#This Row],[2019/05/21]:[2019/06/20]],"غ")</f>
        <v>1</v>
      </c>
      <c r="AM157" s="11">
        <f>SUM(الجدول2336[[#This Row],[2019/05/21]:[2019/06/20]])</f>
        <v>59</v>
      </c>
      <c r="AN157" s="31">
        <f>الجدول2336[[#This Row],[أيام العمل الفعي ]]-الجدول2336[[#This Row],[الغياب*2]]</f>
        <v>8</v>
      </c>
      <c r="AO157" s="14"/>
      <c r="AP157" s="14">
        <f>COUNTIF(الجدول2336[[#This Row],[2019/05/21]:[2019/06/20]],"&lt;480")</f>
        <v>10</v>
      </c>
      <c r="AQ157" s="14">
        <f>الجدول2336[[#This Row],[الغياب ]]*2</f>
        <v>2</v>
      </c>
      <c r="AR157" s="14" t="str">
        <f>VLOOKUP(الجدول2336[[#This Row],[الرقم الوظيفي ]],[2]المستمرين!$D:$F,3,0)</f>
        <v xml:space="preserve">مركز تسويق بنغازي </v>
      </c>
    </row>
    <row r="158" spans="1:44">
      <c r="A158" s="26">
        <v>2887</v>
      </c>
      <c r="B158" s="29" t="s">
        <v>327</v>
      </c>
      <c r="C158" s="29" t="s">
        <v>54</v>
      </c>
      <c r="D158" s="11">
        <v>27</v>
      </c>
      <c r="E158" s="11">
        <v>22</v>
      </c>
      <c r="F158" s="11" t="s">
        <v>152</v>
      </c>
      <c r="G158" s="12"/>
      <c r="H158" s="11">
        <v>38</v>
      </c>
      <c r="I158" s="11">
        <v>0</v>
      </c>
      <c r="J158" s="11">
        <v>37</v>
      </c>
      <c r="K158" s="11">
        <v>34</v>
      </c>
      <c r="L158" s="11">
        <v>41</v>
      </c>
      <c r="M158" s="11">
        <v>0</v>
      </c>
      <c r="N158" s="12"/>
      <c r="O158" s="11" t="s">
        <v>152</v>
      </c>
      <c r="P158" s="11">
        <v>46</v>
      </c>
      <c r="Q158" s="11">
        <v>54</v>
      </c>
      <c r="R158" s="30" t="s">
        <v>157</v>
      </c>
      <c r="S158" s="30" t="s">
        <v>157</v>
      </c>
      <c r="T158" s="30" t="s">
        <v>157</v>
      </c>
      <c r="U158" s="12"/>
      <c r="V158" s="11">
        <v>9</v>
      </c>
      <c r="W158" s="11"/>
      <c r="X158" s="11"/>
      <c r="Y158" s="11"/>
      <c r="Z158" s="11"/>
      <c r="AA158" s="11"/>
      <c r="AB158" s="12"/>
      <c r="AC158" s="11"/>
      <c r="AD158" s="11"/>
      <c r="AE158" s="11"/>
      <c r="AF158" s="11"/>
      <c r="AG158" s="11"/>
      <c r="AH158" s="11"/>
      <c r="AI158" s="15">
        <f>COUNTIF(الجدول2336[[#This Row],[2019/05/21]:[2019/06/20]],"س")</f>
        <v>0</v>
      </c>
      <c r="AJ158" s="11">
        <f>COUNTIF(الجدول2336[[#This Row],[2019/05/21]:[2019/06/20]],"ب")</f>
        <v>0</v>
      </c>
      <c r="AK158" s="11">
        <f>COUNTIF(الجدول2336[[#This Row],[2019/05/21]:[2019/06/20]],"غياب")</f>
        <v>0</v>
      </c>
      <c r="AL158" s="11">
        <f>COUNTIF(الجدول2336[[#This Row],[2019/05/21]:[2019/06/20]],"غ")</f>
        <v>2</v>
      </c>
      <c r="AM158" s="11">
        <f>SUM(الجدول2336[[#This Row],[2019/05/21]:[2019/06/20]])</f>
        <v>308</v>
      </c>
      <c r="AN158" s="31">
        <f>الجدول2336[[#This Row],[أيام العمل الفعي ]]-الجدول2336[[#This Row],[الغياب*2]]</f>
        <v>11</v>
      </c>
      <c r="AO158" s="14"/>
      <c r="AP158" s="14">
        <f>COUNTIF(الجدول2336[[#This Row],[2019/05/21]:[2019/06/20]],"&lt;480")</f>
        <v>11</v>
      </c>
      <c r="AQ158" s="14">
        <f>الجدول2336[[#This Row],[الغياب ]]*2</f>
        <v>0</v>
      </c>
      <c r="AR158" s="14" t="str">
        <f>VLOOKUP(الجدول2336[[#This Row],[الرقم الوظيفي ]],[2]المستمرين!$D:$F,3,0)</f>
        <v xml:space="preserve">مركز تسويق بنغازي </v>
      </c>
    </row>
    <row r="159" spans="1:44">
      <c r="A159" s="5">
        <v>2896</v>
      </c>
      <c r="B159" s="29" t="s">
        <v>328</v>
      </c>
      <c r="C159" s="29" t="s">
        <v>90</v>
      </c>
      <c r="D159" s="11"/>
      <c r="E159" s="11"/>
      <c r="F159" s="11"/>
      <c r="G159" s="12"/>
      <c r="H159" s="11"/>
      <c r="I159" s="11"/>
      <c r="J159" s="11"/>
      <c r="K159" s="11"/>
      <c r="L159" s="11"/>
      <c r="M159" s="11"/>
      <c r="N159" s="12"/>
      <c r="O159" s="11"/>
      <c r="P159" s="11"/>
      <c r="Q159" s="11" t="s">
        <v>166</v>
      </c>
      <c r="R159" s="30" t="s">
        <v>157</v>
      </c>
      <c r="S159" s="30" t="s">
        <v>157</v>
      </c>
      <c r="T159" s="30" t="s">
        <v>157</v>
      </c>
      <c r="U159" s="12"/>
      <c r="V159" s="11"/>
      <c r="W159" s="11"/>
      <c r="X159" s="11"/>
      <c r="Y159" s="11"/>
      <c r="Z159" s="11"/>
      <c r="AA159" s="11"/>
      <c r="AB159" s="12"/>
      <c r="AC159" s="11"/>
      <c r="AD159" s="11"/>
      <c r="AE159" s="11"/>
      <c r="AF159" s="11"/>
      <c r="AG159" s="11"/>
      <c r="AH159" s="11"/>
      <c r="AI159" s="15">
        <f>COUNTIF(الجدول2336[[#This Row],[2019/05/21]:[2019/06/20]],"س")</f>
        <v>1</v>
      </c>
      <c r="AJ159" s="11">
        <f>COUNTIF(الجدول2336[[#This Row],[2019/05/21]:[2019/06/20]],"ب")</f>
        <v>0</v>
      </c>
      <c r="AK159" s="11">
        <f>COUNTIF(الجدول2336[[#This Row],[2019/05/21]:[2019/06/20]],"غياب")</f>
        <v>0</v>
      </c>
      <c r="AL159" s="11">
        <f>COUNTIF(الجدول2336[[#This Row],[2019/05/21]:[2019/06/20]],"غ")</f>
        <v>0</v>
      </c>
      <c r="AM159" s="11">
        <f>SUM(الجدول2336[[#This Row],[2019/05/21]:[2019/06/20]])</f>
        <v>0</v>
      </c>
      <c r="AN159" s="31">
        <f>الجدول2336[[#This Row],[أيام العمل الفعي ]]-الجدول2336[[#This Row],[الغياب*2]]</f>
        <v>0</v>
      </c>
      <c r="AO159" s="14"/>
      <c r="AP159" s="14">
        <f>COUNTIF(الجدول2336[[#This Row],[2019/05/21]:[2019/06/20]],"&lt;480")</f>
        <v>0</v>
      </c>
      <c r="AQ159" s="14">
        <f>الجدول2336[[#This Row],[الغياب ]]*2</f>
        <v>0</v>
      </c>
      <c r="AR159" s="14" t="str">
        <f>VLOOKUP(الجدول2336[[#This Row],[الرقم الوظيفي ]],[2]المستمرين!$D:$F,3,0)</f>
        <v>رؤساء الاقسام</v>
      </c>
    </row>
    <row r="160" spans="1:44">
      <c r="A160" s="22">
        <v>2909</v>
      </c>
      <c r="B160" s="29" t="s">
        <v>329</v>
      </c>
      <c r="C160" s="29" t="s">
        <v>55</v>
      </c>
      <c r="D160" s="11">
        <v>11</v>
      </c>
      <c r="E160" s="11">
        <v>0</v>
      </c>
      <c r="F160" s="11">
        <v>13</v>
      </c>
      <c r="G160" s="12"/>
      <c r="H160" s="11">
        <v>0</v>
      </c>
      <c r="I160" s="11">
        <v>0</v>
      </c>
      <c r="J160" s="11">
        <v>8</v>
      </c>
      <c r="K160" s="11">
        <v>9</v>
      </c>
      <c r="L160" s="11">
        <v>21</v>
      </c>
      <c r="M160" s="11">
        <v>20</v>
      </c>
      <c r="N160" s="12"/>
      <c r="O160" s="11">
        <v>16</v>
      </c>
      <c r="P160" s="11">
        <v>13</v>
      </c>
      <c r="Q160" s="11" t="s">
        <v>166</v>
      </c>
      <c r="R160" s="30" t="s">
        <v>157</v>
      </c>
      <c r="S160" s="30" t="s">
        <v>157</v>
      </c>
      <c r="T160" s="30" t="s">
        <v>157</v>
      </c>
      <c r="U160" s="12"/>
      <c r="V160" s="11">
        <v>0</v>
      </c>
      <c r="W160" s="11">
        <v>0</v>
      </c>
      <c r="X160" s="11">
        <v>0</v>
      </c>
      <c r="Y160" s="11"/>
      <c r="Z160" s="11"/>
      <c r="AA160" s="11"/>
      <c r="AB160" s="12"/>
      <c r="AC160" s="11"/>
      <c r="AD160" s="11"/>
      <c r="AE160" s="11"/>
      <c r="AF160" s="11"/>
      <c r="AG160" s="11"/>
      <c r="AH160" s="11"/>
      <c r="AI160" s="15">
        <f>COUNTIF(الجدول2336[[#This Row],[2019/05/21]:[2019/06/20]],"س")</f>
        <v>1</v>
      </c>
      <c r="AJ160" s="11">
        <f>COUNTIF(الجدول2336[[#This Row],[2019/05/21]:[2019/06/20]],"ب")</f>
        <v>0</v>
      </c>
      <c r="AK160" s="11">
        <f>COUNTIF(الجدول2336[[#This Row],[2019/05/21]:[2019/06/20]],"غياب")</f>
        <v>0</v>
      </c>
      <c r="AL160" s="11">
        <f>COUNTIF(الجدول2336[[#This Row],[2019/05/21]:[2019/06/20]],"غ")</f>
        <v>0</v>
      </c>
      <c r="AM160" s="11">
        <f>SUM(الجدول2336[[#This Row],[2019/05/21]:[2019/06/20]])</f>
        <v>111</v>
      </c>
      <c r="AN160" s="31">
        <f>الجدول2336[[#This Row],[أيام العمل الفعي ]]-الجدول2336[[#This Row],[الغياب*2]]</f>
        <v>14</v>
      </c>
      <c r="AO160" s="14"/>
      <c r="AP160" s="14">
        <f>COUNTIF(الجدول2336[[#This Row],[2019/05/21]:[2019/06/20]],"&lt;480")</f>
        <v>14</v>
      </c>
      <c r="AQ160" s="14">
        <f>الجدول2336[[#This Row],[الغياب ]]*2</f>
        <v>0</v>
      </c>
      <c r="AR160" s="14" t="str">
        <f>VLOOKUP(الجدول2336[[#This Row],[الرقم الوظيفي ]],[2]المستمرين!$D:$F,3,0)</f>
        <v xml:space="preserve">الادارة العامة </v>
      </c>
    </row>
    <row r="161" spans="1:44">
      <c r="A161" s="5">
        <v>2940</v>
      </c>
      <c r="B161" s="29" t="s">
        <v>330</v>
      </c>
      <c r="C161" s="29" t="s">
        <v>39</v>
      </c>
      <c r="D161" s="11">
        <v>0</v>
      </c>
      <c r="E161" s="11">
        <v>22</v>
      </c>
      <c r="F161" s="11">
        <v>0</v>
      </c>
      <c r="G161" s="12"/>
      <c r="H161" s="11" t="s">
        <v>152</v>
      </c>
      <c r="I161" s="11">
        <v>0</v>
      </c>
      <c r="J161" s="11">
        <v>0</v>
      </c>
      <c r="K161" s="11">
        <v>0</v>
      </c>
      <c r="L161" s="11">
        <v>0</v>
      </c>
      <c r="M161" s="11">
        <v>6</v>
      </c>
      <c r="N161" s="12"/>
      <c r="O161" s="11">
        <v>0</v>
      </c>
      <c r="P161" s="11">
        <v>0</v>
      </c>
      <c r="Q161" s="11" t="s">
        <v>13</v>
      </c>
      <c r="R161" s="30" t="s">
        <v>157</v>
      </c>
      <c r="S161" s="30" t="s">
        <v>157</v>
      </c>
      <c r="T161" s="30" t="s">
        <v>157</v>
      </c>
      <c r="U161" s="12"/>
      <c r="V161" s="11"/>
      <c r="W161" s="11"/>
      <c r="X161" s="11"/>
      <c r="Y161" s="11"/>
      <c r="Z161" s="11"/>
      <c r="AA161" s="11"/>
      <c r="AB161" s="12"/>
      <c r="AC161" s="11"/>
      <c r="AD161" s="11"/>
      <c r="AE161" s="11"/>
      <c r="AF161" s="11"/>
      <c r="AG161" s="11"/>
      <c r="AH161" s="11"/>
      <c r="AI161" s="15">
        <f>COUNTIF(الجدول2336[[#This Row],[2019/05/21]:[2019/06/20]],"س")</f>
        <v>0</v>
      </c>
      <c r="AJ161" s="11">
        <f>COUNTIF(الجدول2336[[#This Row],[2019/05/21]:[2019/06/20]],"ب")</f>
        <v>1</v>
      </c>
      <c r="AK161" s="11">
        <f>COUNTIF(الجدول2336[[#This Row],[2019/05/21]:[2019/06/20]],"غياب")</f>
        <v>0</v>
      </c>
      <c r="AL161" s="11">
        <f>COUNTIF(الجدول2336[[#This Row],[2019/05/21]:[2019/06/20]],"غ")</f>
        <v>1</v>
      </c>
      <c r="AM161" s="11">
        <f>SUM(الجدول2336[[#This Row],[2019/05/21]:[2019/06/20]])</f>
        <v>28</v>
      </c>
      <c r="AN161" s="31">
        <f>الجدول2336[[#This Row],[أيام العمل الفعي ]]-الجدول2336[[#This Row],[الغياب*2]]</f>
        <v>10</v>
      </c>
      <c r="AO161" s="14"/>
      <c r="AP161" s="14">
        <f>COUNTIF(الجدول2336[[#This Row],[2019/05/21]:[2019/06/20]],"&lt;480")</f>
        <v>10</v>
      </c>
      <c r="AQ161" s="14">
        <f>الجدول2336[[#This Row],[الغياب ]]*2</f>
        <v>0</v>
      </c>
      <c r="AR161" s="14" t="str">
        <f>VLOOKUP(الجدول2336[[#This Row],[الرقم الوظيفي ]],[2]المستمرين!$D:$F,3,0)</f>
        <v xml:space="preserve">مركز تسويق بنغازي </v>
      </c>
    </row>
    <row r="162" spans="1:44">
      <c r="A162" s="9">
        <v>2944</v>
      </c>
      <c r="B162" s="29" t="s">
        <v>331</v>
      </c>
      <c r="C162" s="29" t="s">
        <v>25</v>
      </c>
      <c r="D162" s="11">
        <v>0</v>
      </c>
      <c r="E162" s="11">
        <v>58</v>
      </c>
      <c r="F162" s="11">
        <v>0</v>
      </c>
      <c r="G162" s="12"/>
      <c r="H162" s="11">
        <v>0</v>
      </c>
      <c r="I162" s="11">
        <v>23</v>
      </c>
      <c r="J162" s="11" t="s">
        <v>166</v>
      </c>
      <c r="K162" s="11" t="s">
        <v>166</v>
      </c>
      <c r="L162" s="11">
        <v>0</v>
      </c>
      <c r="M162" s="11">
        <v>61</v>
      </c>
      <c r="N162" s="12"/>
      <c r="O162" s="11">
        <v>0</v>
      </c>
      <c r="P162" s="11">
        <v>37</v>
      </c>
      <c r="Q162" s="11" t="s">
        <v>166</v>
      </c>
      <c r="R162" s="30" t="s">
        <v>157</v>
      </c>
      <c r="S162" s="30" t="s">
        <v>157</v>
      </c>
      <c r="T162" s="30" t="s">
        <v>157</v>
      </c>
      <c r="U162" s="12"/>
      <c r="V162" s="11">
        <v>10</v>
      </c>
      <c r="W162" s="11">
        <v>12</v>
      </c>
      <c r="X162" s="11">
        <v>13</v>
      </c>
      <c r="Y162" s="11"/>
      <c r="Z162" s="11"/>
      <c r="AA162" s="11"/>
      <c r="AB162" s="12"/>
      <c r="AC162" s="11"/>
      <c r="AD162" s="11"/>
      <c r="AE162" s="11"/>
      <c r="AF162" s="11"/>
      <c r="AG162" s="11"/>
      <c r="AH162" s="11"/>
      <c r="AI162" s="15">
        <f>COUNTIF(الجدول2336[[#This Row],[2019/05/21]:[2019/06/20]],"س")</f>
        <v>3</v>
      </c>
      <c r="AJ162" s="11">
        <f>COUNTIF(الجدول2336[[#This Row],[2019/05/21]:[2019/06/20]],"ب")</f>
        <v>0</v>
      </c>
      <c r="AK162" s="11">
        <f>COUNTIF(الجدول2336[[#This Row],[2019/05/21]:[2019/06/20]],"غياب")</f>
        <v>0</v>
      </c>
      <c r="AL162" s="11">
        <f>COUNTIF(الجدول2336[[#This Row],[2019/05/21]:[2019/06/20]],"غ")</f>
        <v>0</v>
      </c>
      <c r="AM162" s="11">
        <f>SUM(الجدول2336[[#This Row],[2019/05/21]:[2019/06/20]])</f>
        <v>214</v>
      </c>
      <c r="AN162" s="31">
        <f>الجدول2336[[#This Row],[أيام العمل الفعي ]]-الجدول2336[[#This Row],[الغياب*2]]</f>
        <v>12</v>
      </c>
      <c r="AO162" s="14"/>
      <c r="AP162" s="14">
        <f>COUNTIF(الجدول2336[[#This Row],[2019/05/21]:[2019/06/20]],"&lt;480")</f>
        <v>12</v>
      </c>
      <c r="AQ162" s="14">
        <f>الجدول2336[[#This Row],[الغياب ]]*2</f>
        <v>0</v>
      </c>
      <c r="AR162" s="14" t="str">
        <f>VLOOKUP(الجدول2336[[#This Row],[الرقم الوظيفي ]],[2]المستمرين!$D:$F,3,0)</f>
        <v>مصنع الحليب</v>
      </c>
    </row>
    <row r="163" spans="1:44">
      <c r="A163" s="5">
        <v>2951</v>
      </c>
      <c r="B163" s="29" t="s">
        <v>332</v>
      </c>
      <c r="C163" s="29" t="s">
        <v>91</v>
      </c>
      <c r="D163" s="11">
        <v>0</v>
      </c>
      <c r="E163" s="11">
        <v>0</v>
      </c>
      <c r="F163" s="11">
        <v>0</v>
      </c>
      <c r="G163" s="12"/>
      <c r="H163" s="11">
        <v>0</v>
      </c>
      <c r="I163" s="11">
        <v>0</v>
      </c>
      <c r="J163" s="11">
        <v>0</v>
      </c>
      <c r="K163" s="11">
        <v>0</v>
      </c>
      <c r="L163" s="11">
        <v>9</v>
      </c>
      <c r="M163" s="11">
        <v>0</v>
      </c>
      <c r="N163" s="12"/>
      <c r="O163" s="11">
        <v>0</v>
      </c>
      <c r="P163" s="11">
        <v>0</v>
      </c>
      <c r="Q163" s="11">
        <v>0</v>
      </c>
      <c r="R163" s="30" t="s">
        <v>157</v>
      </c>
      <c r="S163" s="30" t="s">
        <v>157</v>
      </c>
      <c r="T163" s="30" t="s">
        <v>157</v>
      </c>
      <c r="U163" s="12"/>
      <c r="V163" s="11">
        <v>0</v>
      </c>
      <c r="W163" s="11">
        <v>0</v>
      </c>
      <c r="X163" s="11">
        <v>0</v>
      </c>
      <c r="Y163" s="11"/>
      <c r="Z163" s="11"/>
      <c r="AA163" s="11"/>
      <c r="AB163" s="12"/>
      <c r="AC163" s="11"/>
      <c r="AD163" s="11"/>
      <c r="AE163" s="11"/>
      <c r="AF163" s="11"/>
      <c r="AG163" s="11"/>
      <c r="AH163" s="11"/>
      <c r="AI163" s="15">
        <f>COUNTIF(الجدول2336[[#This Row],[2019/05/21]:[2019/06/20]],"س")</f>
        <v>0</v>
      </c>
      <c r="AJ163" s="11">
        <f>COUNTIF(الجدول2336[[#This Row],[2019/05/21]:[2019/06/20]],"ب")</f>
        <v>0</v>
      </c>
      <c r="AK163" s="11">
        <f>COUNTIF(الجدول2336[[#This Row],[2019/05/21]:[2019/06/20]],"غياب")</f>
        <v>0</v>
      </c>
      <c r="AL163" s="11">
        <f>COUNTIF(الجدول2336[[#This Row],[2019/05/21]:[2019/06/20]],"غ")</f>
        <v>0</v>
      </c>
      <c r="AM163" s="11">
        <f>SUM(الجدول2336[[#This Row],[2019/05/21]:[2019/06/20]])</f>
        <v>9</v>
      </c>
      <c r="AN163" s="31">
        <f>الجدول2336[[#This Row],[أيام العمل الفعي ]]-الجدول2336[[#This Row],[الغياب*2]]</f>
        <v>15</v>
      </c>
      <c r="AO163" s="14"/>
      <c r="AP163" s="14">
        <f>COUNTIF(الجدول2336[[#This Row],[2019/05/21]:[2019/06/20]],"&lt;480")</f>
        <v>15</v>
      </c>
      <c r="AQ163" s="14">
        <f>الجدول2336[[#This Row],[الغياب ]]*2</f>
        <v>0</v>
      </c>
      <c r="AR163" s="14" t="str">
        <f>VLOOKUP(الجدول2336[[#This Row],[الرقم الوظيفي ]],[2]المستمرين!$D:$F,3,0)</f>
        <v xml:space="preserve">الادارة العامة </v>
      </c>
    </row>
    <row r="164" spans="1:44">
      <c r="A164" s="5">
        <v>2957</v>
      </c>
      <c r="B164" s="29" t="s">
        <v>333</v>
      </c>
      <c r="C164" s="29" t="s">
        <v>92</v>
      </c>
      <c r="D164" s="11">
        <v>0</v>
      </c>
      <c r="E164" s="11">
        <v>0</v>
      </c>
      <c r="F164" s="11">
        <v>0</v>
      </c>
      <c r="G164" s="12"/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2"/>
      <c r="O164" s="11">
        <v>0</v>
      </c>
      <c r="P164" s="11">
        <v>0</v>
      </c>
      <c r="Q164" s="11">
        <v>0</v>
      </c>
      <c r="R164" s="30" t="s">
        <v>157</v>
      </c>
      <c r="S164" s="30" t="s">
        <v>157</v>
      </c>
      <c r="T164" s="30" t="s">
        <v>157</v>
      </c>
      <c r="U164" s="12"/>
      <c r="V164" s="11">
        <v>0</v>
      </c>
      <c r="W164" s="11"/>
      <c r="X164" s="11"/>
      <c r="Y164" s="11"/>
      <c r="Z164" s="11"/>
      <c r="AA164" s="11"/>
      <c r="AB164" s="12"/>
      <c r="AC164" s="11"/>
      <c r="AD164" s="11"/>
      <c r="AE164" s="11"/>
      <c r="AF164" s="11"/>
      <c r="AG164" s="11"/>
      <c r="AH164" s="11"/>
      <c r="AI164" s="15">
        <f>COUNTIF(الجدول2336[[#This Row],[2019/05/21]:[2019/06/20]],"س")</f>
        <v>0</v>
      </c>
      <c r="AJ164" s="11">
        <f>COUNTIF(الجدول2336[[#This Row],[2019/05/21]:[2019/06/20]],"ب")</f>
        <v>0</v>
      </c>
      <c r="AK164" s="11">
        <f>COUNTIF(الجدول2336[[#This Row],[2019/05/21]:[2019/06/20]],"غياب")</f>
        <v>0</v>
      </c>
      <c r="AL164" s="11">
        <f>COUNTIF(الجدول2336[[#This Row],[2019/05/21]:[2019/06/20]],"غ")</f>
        <v>0</v>
      </c>
      <c r="AM164" s="11">
        <f>SUM(الجدول2336[[#This Row],[2019/05/21]:[2019/06/20]])</f>
        <v>0</v>
      </c>
      <c r="AN164" s="31">
        <f>الجدول2336[[#This Row],[أيام العمل الفعي ]]-الجدول2336[[#This Row],[الغياب*2]]</f>
        <v>13</v>
      </c>
      <c r="AO164" s="14"/>
      <c r="AP164" s="14">
        <f>COUNTIF(الجدول2336[[#This Row],[2019/05/21]:[2019/06/20]],"&lt;480")</f>
        <v>13</v>
      </c>
      <c r="AQ164" s="14">
        <f>الجدول2336[[#This Row],[الغياب ]]*2</f>
        <v>0</v>
      </c>
      <c r="AR164" s="14" t="str">
        <f>VLOOKUP(الجدول2336[[#This Row],[الرقم الوظيفي ]],[2]المستمرين!$D:$F,3,0)</f>
        <v xml:space="preserve">مركز تسويق بنغازي </v>
      </c>
    </row>
    <row r="165" spans="1:44">
      <c r="A165" s="5">
        <v>2962</v>
      </c>
      <c r="B165" s="29" t="s">
        <v>334</v>
      </c>
      <c r="C165" s="29" t="s">
        <v>93</v>
      </c>
      <c r="D165" s="11">
        <v>11</v>
      </c>
      <c r="E165" s="11">
        <v>0</v>
      </c>
      <c r="F165" s="11">
        <v>0</v>
      </c>
      <c r="G165" s="12"/>
      <c r="H165" s="11">
        <v>0</v>
      </c>
      <c r="I165" s="11" t="s">
        <v>166</v>
      </c>
      <c r="J165" s="11">
        <v>16</v>
      </c>
      <c r="K165" s="11">
        <v>0</v>
      </c>
      <c r="L165" s="11" t="s">
        <v>166</v>
      </c>
      <c r="M165" s="11">
        <v>6</v>
      </c>
      <c r="N165" s="12"/>
      <c r="O165" s="11">
        <v>0</v>
      </c>
      <c r="P165" s="11">
        <v>0</v>
      </c>
      <c r="Q165" s="11" t="s">
        <v>165</v>
      </c>
      <c r="R165" s="30" t="s">
        <v>157</v>
      </c>
      <c r="S165" s="30" t="s">
        <v>157</v>
      </c>
      <c r="T165" s="30" t="s">
        <v>157</v>
      </c>
      <c r="U165" s="12"/>
      <c r="V165" s="11">
        <v>0</v>
      </c>
      <c r="W165" s="11">
        <v>0</v>
      </c>
      <c r="X165" s="11">
        <v>0</v>
      </c>
      <c r="Y165" s="11"/>
      <c r="Z165" s="11"/>
      <c r="AA165" s="11"/>
      <c r="AB165" s="12"/>
      <c r="AC165" s="11"/>
      <c r="AD165" s="11"/>
      <c r="AE165" s="11"/>
      <c r="AF165" s="11"/>
      <c r="AG165" s="11"/>
      <c r="AH165" s="11"/>
      <c r="AI165" s="15">
        <f>COUNTIF(الجدول2336[[#This Row],[2019/05/21]:[2019/06/20]],"س")</f>
        <v>2</v>
      </c>
      <c r="AJ165" s="11">
        <f>COUNTIF(الجدول2336[[#This Row],[2019/05/21]:[2019/06/20]],"ب")</f>
        <v>0</v>
      </c>
      <c r="AK165" s="11">
        <f>COUNTIF(الجدول2336[[#This Row],[2019/05/21]:[2019/06/20]],"غياب")</f>
        <v>0</v>
      </c>
      <c r="AL165" s="11">
        <f>COUNTIF(الجدول2336[[#This Row],[2019/05/21]:[2019/06/20]],"غ")</f>
        <v>0</v>
      </c>
      <c r="AM165" s="11">
        <f>SUM(الجدول2336[[#This Row],[2019/05/21]:[2019/06/20]])</f>
        <v>33</v>
      </c>
      <c r="AN165" s="31">
        <f>الجدول2336[[#This Row],[أيام العمل الفعي ]]-الجدول2336[[#This Row],[الغياب*2]]</f>
        <v>12</v>
      </c>
      <c r="AO165" s="14"/>
      <c r="AP165" s="14">
        <f>COUNTIF(الجدول2336[[#This Row],[2019/05/21]:[2019/06/20]],"&lt;480")</f>
        <v>12</v>
      </c>
      <c r="AQ165" s="14">
        <f>الجدول2336[[#This Row],[الغياب ]]*2</f>
        <v>0</v>
      </c>
      <c r="AR165" s="14" t="str">
        <f>VLOOKUP(الجدول2336[[#This Row],[الرقم الوظيفي ]],[2]المستمرين!$D:$F,3,0)</f>
        <v>رؤساء الاقسام</v>
      </c>
    </row>
    <row r="166" spans="1:44">
      <c r="A166" s="5">
        <v>2963</v>
      </c>
      <c r="B166" s="29" t="s">
        <v>335</v>
      </c>
      <c r="C166" s="29" t="s">
        <v>94</v>
      </c>
      <c r="D166" s="11"/>
      <c r="E166" s="11"/>
      <c r="F166" s="11"/>
      <c r="G166" s="12"/>
      <c r="H166" s="11"/>
      <c r="I166" s="11"/>
      <c r="J166" s="11"/>
      <c r="K166" s="11"/>
      <c r="L166" s="11"/>
      <c r="M166" s="11"/>
      <c r="N166" s="12"/>
      <c r="O166" s="11"/>
      <c r="P166" s="11"/>
      <c r="Q166" s="11" t="s">
        <v>166</v>
      </c>
      <c r="R166" s="30" t="s">
        <v>157</v>
      </c>
      <c r="S166" s="30" t="s">
        <v>157</v>
      </c>
      <c r="T166" s="30" t="s">
        <v>157</v>
      </c>
      <c r="U166" s="12"/>
      <c r="V166" s="11"/>
      <c r="W166" s="11"/>
      <c r="X166" s="11"/>
      <c r="Y166" s="11"/>
      <c r="Z166" s="11"/>
      <c r="AA166" s="11"/>
      <c r="AB166" s="12"/>
      <c r="AC166" s="11"/>
      <c r="AD166" s="11"/>
      <c r="AE166" s="11"/>
      <c r="AF166" s="11"/>
      <c r="AG166" s="11"/>
      <c r="AH166" s="11"/>
      <c r="AI166" s="15">
        <f>COUNTIF(الجدول2336[[#This Row],[2019/05/21]:[2019/06/20]],"س")</f>
        <v>1</v>
      </c>
      <c r="AJ166" s="11">
        <f>COUNTIF(الجدول2336[[#This Row],[2019/05/21]:[2019/06/20]],"ب")</f>
        <v>0</v>
      </c>
      <c r="AK166" s="11">
        <f>COUNTIF(الجدول2336[[#This Row],[2019/05/21]:[2019/06/20]],"غياب")</f>
        <v>0</v>
      </c>
      <c r="AL166" s="11">
        <f>COUNTIF(الجدول2336[[#This Row],[2019/05/21]:[2019/06/20]],"غ")</f>
        <v>0</v>
      </c>
      <c r="AM166" s="11">
        <f>SUM(الجدول2336[[#This Row],[2019/05/21]:[2019/06/20]])</f>
        <v>0</v>
      </c>
      <c r="AN166" s="31">
        <f>الجدول2336[[#This Row],[أيام العمل الفعي ]]-الجدول2336[[#This Row],[الغياب*2]]</f>
        <v>0</v>
      </c>
      <c r="AO166" s="14"/>
      <c r="AP166" s="14">
        <f>COUNTIF(الجدول2336[[#This Row],[2019/05/21]:[2019/06/20]],"&lt;480")</f>
        <v>0</v>
      </c>
      <c r="AQ166" s="14">
        <f>الجدول2336[[#This Row],[الغياب ]]*2</f>
        <v>0</v>
      </c>
      <c r="AR166" s="14" t="str">
        <f>VLOOKUP(الجدول2336[[#This Row],[الرقم الوظيفي ]],[2]المستمرين!$D:$F,3,0)</f>
        <v xml:space="preserve">الادارة العامة </v>
      </c>
    </row>
    <row r="167" spans="1:44">
      <c r="A167" s="26">
        <v>2964</v>
      </c>
      <c r="B167" s="29" t="s">
        <v>336</v>
      </c>
      <c r="C167" s="29" t="s">
        <v>39</v>
      </c>
      <c r="D167" s="11" t="s">
        <v>152</v>
      </c>
      <c r="E167" s="11" t="s">
        <v>152</v>
      </c>
      <c r="F167" s="11">
        <v>0</v>
      </c>
      <c r="G167" s="12"/>
      <c r="H167" s="11">
        <v>0</v>
      </c>
      <c r="I167" s="11">
        <v>0</v>
      </c>
      <c r="J167" s="11">
        <v>26</v>
      </c>
      <c r="K167" s="11">
        <v>24</v>
      </c>
      <c r="L167" s="11">
        <v>0</v>
      </c>
      <c r="M167" s="11">
        <v>46</v>
      </c>
      <c r="N167" s="12"/>
      <c r="O167" s="11" t="s">
        <v>152</v>
      </c>
      <c r="P167" s="11">
        <v>0</v>
      </c>
      <c r="Q167" s="11">
        <v>0</v>
      </c>
      <c r="R167" s="30" t="s">
        <v>157</v>
      </c>
      <c r="S167" s="30" t="s">
        <v>157</v>
      </c>
      <c r="T167" s="30" t="s">
        <v>157</v>
      </c>
      <c r="U167" s="12"/>
      <c r="V167" s="11"/>
      <c r="W167" s="11"/>
      <c r="X167" s="11"/>
      <c r="Y167" s="11"/>
      <c r="Z167" s="11"/>
      <c r="AA167" s="11"/>
      <c r="AB167" s="12"/>
      <c r="AC167" s="11"/>
      <c r="AD167" s="11"/>
      <c r="AE167" s="11"/>
      <c r="AF167" s="11"/>
      <c r="AG167" s="11"/>
      <c r="AH167" s="11"/>
      <c r="AI167" s="15">
        <f>COUNTIF(الجدول2336[[#This Row],[2019/05/21]:[2019/06/20]],"س")</f>
        <v>0</v>
      </c>
      <c r="AJ167" s="11">
        <f>COUNTIF(الجدول2336[[#This Row],[2019/05/21]:[2019/06/20]],"ب")</f>
        <v>0</v>
      </c>
      <c r="AK167" s="11">
        <f>COUNTIF(الجدول2336[[#This Row],[2019/05/21]:[2019/06/20]],"غياب")</f>
        <v>0</v>
      </c>
      <c r="AL167" s="11">
        <f>COUNTIF(الجدول2336[[#This Row],[2019/05/21]:[2019/06/20]],"غ")</f>
        <v>3</v>
      </c>
      <c r="AM167" s="11">
        <f>SUM(الجدول2336[[#This Row],[2019/05/21]:[2019/06/20]])</f>
        <v>96</v>
      </c>
      <c r="AN167" s="31">
        <f>الجدول2336[[#This Row],[أيام العمل الفعي ]]-الجدول2336[[#This Row],[الغياب*2]]</f>
        <v>9</v>
      </c>
      <c r="AO167" s="14"/>
      <c r="AP167" s="14">
        <f>COUNTIF(الجدول2336[[#This Row],[2019/05/21]:[2019/06/20]],"&lt;480")</f>
        <v>9</v>
      </c>
      <c r="AQ167" s="14">
        <f>الجدول2336[[#This Row],[الغياب ]]*2</f>
        <v>0</v>
      </c>
      <c r="AR167" s="14" t="str">
        <f>VLOOKUP(الجدول2336[[#This Row],[الرقم الوظيفي ]],[2]المستمرين!$D:$F,3,0)</f>
        <v xml:space="preserve">مركز تسويق بنغازي </v>
      </c>
    </row>
    <row r="168" spans="1:44">
      <c r="A168" s="5">
        <v>2966</v>
      </c>
      <c r="B168" s="29" t="s">
        <v>337</v>
      </c>
      <c r="C168" s="29" t="s">
        <v>39</v>
      </c>
      <c r="D168" s="11">
        <v>13</v>
      </c>
      <c r="E168" s="11">
        <v>20</v>
      </c>
      <c r="F168" s="11">
        <v>27</v>
      </c>
      <c r="G168" s="12"/>
      <c r="H168" s="11">
        <v>11</v>
      </c>
      <c r="I168" s="11">
        <v>11</v>
      </c>
      <c r="J168" s="11">
        <v>17</v>
      </c>
      <c r="K168" s="11">
        <v>16</v>
      </c>
      <c r="L168" s="11">
        <v>14</v>
      </c>
      <c r="M168" s="11">
        <v>21</v>
      </c>
      <c r="N168" s="12"/>
      <c r="O168" s="11">
        <v>10</v>
      </c>
      <c r="P168" s="11">
        <v>17</v>
      </c>
      <c r="Q168" s="11">
        <v>18</v>
      </c>
      <c r="R168" s="30" t="s">
        <v>157</v>
      </c>
      <c r="S168" s="30" t="s">
        <v>157</v>
      </c>
      <c r="T168" s="30" t="s">
        <v>157</v>
      </c>
      <c r="U168" s="12"/>
      <c r="V168" s="11">
        <v>8</v>
      </c>
      <c r="W168" s="11"/>
      <c r="X168" s="11"/>
      <c r="Y168" s="11"/>
      <c r="Z168" s="11"/>
      <c r="AA168" s="11"/>
      <c r="AB168" s="12"/>
      <c r="AC168" s="11"/>
      <c r="AD168" s="11"/>
      <c r="AE168" s="11"/>
      <c r="AF168" s="11"/>
      <c r="AG168" s="11"/>
      <c r="AH168" s="11"/>
      <c r="AI168" s="15">
        <f>COUNTIF(الجدول2336[[#This Row],[2019/05/21]:[2019/06/20]],"س")</f>
        <v>0</v>
      </c>
      <c r="AJ168" s="11">
        <f>COUNTIF(الجدول2336[[#This Row],[2019/05/21]:[2019/06/20]],"ب")</f>
        <v>0</v>
      </c>
      <c r="AK168" s="11">
        <f>COUNTIF(الجدول2336[[#This Row],[2019/05/21]:[2019/06/20]],"غياب")</f>
        <v>0</v>
      </c>
      <c r="AL168" s="11">
        <f>COUNTIF(الجدول2336[[#This Row],[2019/05/21]:[2019/06/20]],"غ")</f>
        <v>0</v>
      </c>
      <c r="AM168" s="11">
        <f>SUM(الجدول2336[[#This Row],[2019/05/21]:[2019/06/20]])</f>
        <v>203</v>
      </c>
      <c r="AN168" s="31">
        <f>الجدول2336[[#This Row],[أيام العمل الفعي ]]-الجدول2336[[#This Row],[الغياب*2]]</f>
        <v>13</v>
      </c>
      <c r="AO168" s="14"/>
      <c r="AP168" s="14">
        <f>COUNTIF(الجدول2336[[#This Row],[2019/05/21]:[2019/06/20]],"&lt;480")</f>
        <v>13</v>
      </c>
      <c r="AQ168" s="14">
        <f>الجدول2336[[#This Row],[الغياب ]]*2</f>
        <v>0</v>
      </c>
      <c r="AR168" s="14" t="str">
        <f>VLOOKUP(الجدول2336[[#This Row],[الرقم الوظيفي ]],[2]المستمرين!$D:$F,3,0)</f>
        <v xml:space="preserve">مركز تسويق بنغازي </v>
      </c>
    </row>
    <row r="169" spans="1:44">
      <c r="A169" s="5">
        <v>2972</v>
      </c>
      <c r="B169" s="29" t="s">
        <v>338</v>
      </c>
      <c r="C169" s="29" t="s">
        <v>95</v>
      </c>
      <c r="D169" s="11"/>
      <c r="E169" s="11"/>
      <c r="F169" s="11"/>
      <c r="G169" s="12"/>
      <c r="H169" s="11"/>
      <c r="I169" s="11"/>
      <c r="J169" s="11"/>
      <c r="K169" s="11"/>
      <c r="L169" s="11"/>
      <c r="M169" s="11"/>
      <c r="N169" s="12"/>
      <c r="O169" s="11"/>
      <c r="P169" s="11"/>
      <c r="Q169" s="11" t="s">
        <v>166</v>
      </c>
      <c r="R169" s="30" t="s">
        <v>157</v>
      </c>
      <c r="S169" s="30" t="s">
        <v>157</v>
      </c>
      <c r="T169" s="30" t="s">
        <v>157</v>
      </c>
      <c r="U169" s="12"/>
      <c r="V169" s="11"/>
      <c r="W169" s="11"/>
      <c r="X169" s="11"/>
      <c r="Y169" s="11"/>
      <c r="Z169" s="11"/>
      <c r="AA169" s="11"/>
      <c r="AB169" s="12"/>
      <c r="AC169" s="11"/>
      <c r="AD169" s="11"/>
      <c r="AE169" s="11"/>
      <c r="AF169" s="11"/>
      <c r="AG169" s="11"/>
      <c r="AH169" s="11"/>
      <c r="AI169" s="15">
        <f>COUNTIF(الجدول2336[[#This Row],[2019/05/21]:[2019/06/20]],"س")</f>
        <v>1</v>
      </c>
      <c r="AJ169" s="11">
        <f>COUNTIF(الجدول2336[[#This Row],[2019/05/21]:[2019/06/20]],"ب")</f>
        <v>0</v>
      </c>
      <c r="AK169" s="11">
        <f>COUNTIF(الجدول2336[[#This Row],[2019/05/21]:[2019/06/20]],"غياب")</f>
        <v>0</v>
      </c>
      <c r="AL169" s="11">
        <f>COUNTIF(الجدول2336[[#This Row],[2019/05/21]:[2019/06/20]],"غ")</f>
        <v>0</v>
      </c>
      <c r="AM169" s="11">
        <f>SUM(الجدول2336[[#This Row],[2019/05/21]:[2019/06/20]])</f>
        <v>0</v>
      </c>
      <c r="AN169" s="31">
        <f>الجدول2336[[#This Row],[أيام العمل الفعي ]]-الجدول2336[[#This Row],[الغياب*2]]</f>
        <v>0</v>
      </c>
      <c r="AO169" s="14"/>
      <c r="AP169" s="14">
        <f>COUNTIF(الجدول2336[[#This Row],[2019/05/21]:[2019/06/20]],"&lt;480")</f>
        <v>0</v>
      </c>
      <c r="AQ169" s="14">
        <f>الجدول2336[[#This Row],[الغياب ]]*2</f>
        <v>0</v>
      </c>
      <c r="AR169" s="14" t="str">
        <f>VLOOKUP(الجدول2336[[#This Row],[الرقم الوظيفي ]],[2]المستمرين!$D:$F,3,0)</f>
        <v>رؤساء الاقسام</v>
      </c>
    </row>
    <row r="170" spans="1:44">
      <c r="A170" s="51">
        <v>2973</v>
      </c>
      <c r="B170" s="29" t="s">
        <v>339</v>
      </c>
      <c r="C170" s="29" t="s">
        <v>96</v>
      </c>
      <c r="D170" s="11">
        <v>129</v>
      </c>
      <c r="E170" s="11">
        <v>25</v>
      </c>
      <c r="F170" s="11">
        <v>33</v>
      </c>
      <c r="G170" s="12"/>
      <c r="H170" s="11" t="s">
        <v>152</v>
      </c>
      <c r="I170" s="11">
        <v>11</v>
      </c>
      <c r="J170" s="11">
        <v>18</v>
      </c>
      <c r="K170" s="11">
        <v>26</v>
      </c>
      <c r="L170" s="15">
        <v>0</v>
      </c>
      <c r="M170" s="15">
        <v>0</v>
      </c>
      <c r="N170" s="12"/>
      <c r="O170" s="11">
        <v>17</v>
      </c>
      <c r="P170" s="11" t="s">
        <v>152</v>
      </c>
      <c r="Q170" s="11" t="s">
        <v>166</v>
      </c>
      <c r="R170" s="30" t="s">
        <v>157</v>
      </c>
      <c r="S170" s="30" t="s">
        <v>157</v>
      </c>
      <c r="T170" s="30" t="s">
        <v>157</v>
      </c>
      <c r="U170" s="12"/>
      <c r="V170" s="11">
        <v>25</v>
      </c>
      <c r="W170" s="11">
        <v>22</v>
      </c>
      <c r="X170" s="11">
        <v>24</v>
      </c>
      <c r="Y170" s="11"/>
      <c r="Z170" s="11"/>
      <c r="AA170" s="11"/>
      <c r="AB170" s="12"/>
      <c r="AC170" s="11"/>
      <c r="AD170" s="11"/>
      <c r="AE170" s="11"/>
      <c r="AF170" s="11"/>
      <c r="AG170" s="11"/>
      <c r="AH170" s="11"/>
      <c r="AI170" s="15">
        <f>COUNTIF(الجدول2336[[#This Row],[2019/05/21]:[2019/06/20]],"س")</f>
        <v>1</v>
      </c>
      <c r="AJ170" s="11">
        <f>COUNTIF(الجدول2336[[#This Row],[2019/05/21]:[2019/06/20]],"ب")</f>
        <v>0</v>
      </c>
      <c r="AK170" s="11">
        <f>COUNTIF(الجدول2336[[#This Row],[2019/05/21]:[2019/06/20]],"غياب")</f>
        <v>0</v>
      </c>
      <c r="AL170" s="11">
        <f>COUNTIF(الجدول2336[[#This Row],[2019/05/21]:[2019/06/20]],"غ")</f>
        <v>2</v>
      </c>
      <c r="AM170" s="11">
        <f>SUM(الجدول2336[[#This Row],[2019/05/21]:[2019/06/20]])</f>
        <v>330</v>
      </c>
      <c r="AN170" s="31">
        <f>الجدول2336[[#This Row],[أيام العمل الفعي ]]-الجدول2336[[#This Row],[الغياب*2]]</f>
        <v>12</v>
      </c>
      <c r="AO170" s="14"/>
      <c r="AP170" s="14">
        <f>COUNTIF(الجدول2336[[#This Row],[2019/05/21]:[2019/06/20]],"&lt;480")</f>
        <v>12</v>
      </c>
      <c r="AQ170" s="14">
        <f>الجدول2336[[#This Row],[الغياب ]]*2</f>
        <v>0</v>
      </c>
      <c r="AR170" s="14" t="str">
        <f>VLOOKUP(الجدول2336[[#This Row],[الرقم الوظيفي ]],[2]المستمرين!$D:$F,3,0)</f>
        <v>رؤساء الاقسام</v>
      </c>
    </row>
    <row r="171" spans="1:44">
      <c r="A171" s="51">
        <v>2976</v>
      </c>
      <c r="B171" s="29" t="s">
        <v>340</v>
      </c>
      <c r="C171" s="29" t="s">
        <v>38</v>
      </c>
      <c r="D171" s="11" t="s">
        <v>167</v>
      </c>
      <c r="E171" s="11" t="s">
        <v>166</v>
      </c>
      <c r="F171" s="11">
        <v>0</v>
      </c>
      <c r="G171" s="12"/>
      <c r="H171" s="11">
        <v>20</v>
      </c>
      <c r="I171" s="11">
        <v>0</v>
      </c>
      <c r="J171" s="11">
        <v>0</v>
      </c>
      <c r="K171" s="11" t="s">
        <v>150</v>
      </c>
      <c r="L171" s="11">
        <v>0</v>
      </c>
      <c r="M171" s="11">
        <v>0</v>
      </c>
      <c r="N171" s="12"/>
      <c r="O171" s="11">
        <v>0</v>
      </c>
      <c r="P171" s="11">
        <v>0</v>
      </c>
      <c r="Q171" s="11">
        <v>6</v>
      </c>
      <c r="R171" s="30" t="s">
        <v>167</v>
      </c>
      <c r="S171" s="30">
        <v>0</v>
      </c>
      <c r="T171" s="30">
        <v>7</v>
      </c>
      <c r="U171" s="12">
        <v>0</v>
      </c>
      <c r="V171" s="11">
        <v>0</v>
      </c>
      <c r="W171" s="11">
        <v>0</v>
      </c>
      <c r="X171" s="11">
        <v>0</v>
      </c>
      <c r="Y171" s="11" t="s">
        <v>167</v>
      </c>
      <c r="Z171" s="11"/>
      <c r="AA171" s="11"/>
      <c r="AB171" s="12"/>
      <c r="AC171" s="11"/>
      <c r="AD171" s="11"/>
      <c r="AE171" s="11"/>
      <c r="AF171" s="11"/>
      <c r="AG171" s="11"/>
      <c r="AH171" s="11"/>
      <c r="AI171" s="15">
        <f>COUNTIF(الجدول2336[[#This Row],[2019/05/21]:[2019/06/20]],"س")</f>
        <v>1</v>
      </c>
      <c r="AJ171" s="11">
        <f>COUNTIF(الجدول2336[[#This Row],[2019/05/21]:[2019/06/20]],"ب")</f>
        <v>0</v>
      </c>
      <c r="AK171" s="11">
        <f>COUNTIF(الجدول2336[[#This Row],[2019/05/21]:[2019/06/20]],"غياب")</f>
        <v>0</v>
      </c>
      <c r="AL171" s="11">
        <f>COUNTIF(الجدول2336[[#This Row],[2019/05/21]:[2019/06/20]],"غ")</f>
        <v>0</v>
      </c>
      <c r="AM171" s="11">
        <f>SUM(الجدول2336[[#This Row],[2019/05/21]:[2019/06/20]])</f>
        <v>33</v>
      </c>
      <c r="AN171" s="31">
        <f>الجدول2336[[#This Row],[أيام العمل الفعي ]]-الجدول2336[[#This Row],[الغياب*2]]</f>
        <v>15</v>
      </c>
      <c r="AO171" s="14"/>
      <c r="AP171" s="14">
        <f>COUNTIF(الجدول2336[[#This Row],[2019/05/21]:[2019/06/20]],"&lt;480")</f>
        <v>15</v>
      </c>
      <c r="AQ171" s="14">
        <f>الجدول2336[[#This Row],[الغياب ]]*2</f>
        <v>0</v>
      </c>
      <c r="AR171" s="14" t="str">
        <f>VLOOKUP(الجدول2336[[#This Row],[الرقم الوظيفي ]],[2]المستمرين!$D:$F,3,0)</f>
        <v xml:space="preserve">مصنع الحليب </v>
      </c>
    </row>
    <row r="172" spans="1:44">
      <c r="A172" s="5">
        <v>2985</v>
      </c>
      <c r="B172" s="29" t="s">
        <v>341</v>
      </c>
      <c r="C172" s="29" t="s">
        <v>97</v>
      </c>
      <c r="D172" s="11">
        <v>0</v>
      </c>
      <c r="E172" s="11">
        <v>0</v>
      </c>
      <c r="F172" s="11">
        <v>0</v>
      </c>
      <c r="G172" s="12"/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0</v>
      </c>
      <c r="N172" s="12"/>
      <c r="O172" s="11">
        <v>0</v>
      </c>
      <c r="P172" s="11">
        <v>0</v>
      </c>
      <c r="Q172" s="11" t="s">
        <v>166</v>
      </c>
      <c r="R172" s="30" t="s">
        <v>157</v>
      </c>
      <c r="S172" s="30" t="s">
        <v>157</v>
      </c>
      <c r="T172" s="30" t="s">
        <v>157</v>
      </c>
      <c r="U172" s="12"/>
      <c r="V172" s="11">
        <v>0</v>
      </c>
      <c r="W172" s="11">
        <v>0</v>
      </c>
      <c r="X172" s="11">
        <v>0</v>
      </c>
      <c r="Y172" s="11"/>
      <c r="Z172" s="11"/>
      <c r="AA172" s="11"/>
      <c r="AB172" s="12"/>
      <c r="AC172" s="11"/>
      <c r="AD172" s="11"/>
      <c r="AE172" s="11"/>
      <c r="AF172" s="11"/>
      <c r="AG172" s="11"/>
      <c r="AH172" s="11"/>
      <c r="AI172" s="15">
        <f>COUNTIF(الجدول2336[[#This Row],[2019/05/21]:[2019/06/20]],"س")</f>
        <v>1</v>
      </c>
      <c r="AJ172" s="11">
        <f>COUNTIF(الجدول2336[[#This Row],[2019/05/21]:[2019/06/20]],"ب")</f>
        <v>0</v>
      </c>
      <c r="AK172" s="11">
        <f>COUNTIF(الجدول2336[[#This Row],[2019/05/21]:[2019/06/20]],"غياب")</f>
        <v>0</v>
      </c>
      <c r="AL172" s="11">
        <f>COUNTIF(الجدول2336[[#This Row],[2019/05/21]:[2019/06/20]],"غ")</f>
        <v>0</v>
      </c>
      <c r="AM172" s="11">
        <f>SUM(الجدول2336[[#This Row],[2019/05/21]:[2019/06/20]])</f>
        <v>0</v>
      </c>
      <c r="AN172" s="31">
        <f>الجدول2336[[#This Row],[أيام العمل الفعي ]]-الجدول2336[[#This Row],[الغياب*2]]</f>
        <v>14</v>
      </c>
      <c r="AO172" s="14"/>
      <c r="AP172" s="14">
        <f>COUNTIF(الجدول2336[[#This Row],[2019/05/21]:[2019/06/20]],"&lt;480")</f>
        <v>14</v>
      </c>
      <c r="AQ172" s="14">
        <f>الجدول2336[[#This Row],[الغياب ]]*2</f>
        <v>0</v>
      </c>
      <c r="AR172" s="14" t="str">
        <f>VLOOKUP(الجدول2336[[#This Row],[الرقم الوظيفي ]],[2]المستمرين!$D:$F,3,0)</f>
        <v xml:space="preserve">الادارة العامة </v>
      </c>
    </row>
    <row r="173" spans="1:44">
      <c r="A173" s="52">
        <v>2986</v>
      </c>
      <c r="B173" s="29" t="s">
        <v>342</v>
      </c>
      <c r="C173" s="29" t="s">
        <v>38</v>
      </c>
      <c r="D173" s="11" t="s">
        <v>167</v>
      </c>
      <c r="E173" s="11">
        <v>0</v>
      </c>
      <c r="F173" s="11">
        <v>0</v>
      </c>
      <c r="G173" s="12">
        <v>0</v>
      </c>
      <c r="H173" s="11">
        <v>0</v>
      </c>
      <c r="I173" s="11" t="s">
        <v>166</v>
      </c>
      <c r="J173" s="11">
        <v>0</v>
      </c>
      <c r="K173" s="11" t="s">
        <v>150</v>
      </c>
      <c r="L173" s="11">
        <v>91</v>
      </c>
      <c r="M173" s="11">
        <v>0</v>
      </c>
      <c r="N173" s="12">
        <v>0</v>
      </c>
      <c r="O173" s="11">
        <v>0</v>
      </c>
      <c r="P173" s="11">
        <v>0</v>
      </c>
      <c r="Q173" s="11">
        <v>11</v>
      </c>
      <c r="R173" s="30" t="s">
        <v>167</v>
      </c>
      <c r="S173" s="30">
        <v>0</v>
      </c>
      <c r="T173" s="30">
        <v>0</v>
      </c>
      <c r="U173" s="12">
        <v>0</v>
      </c>
      <c r="V173" s="11">
        <v>0</v>
      </c>
      <c r="W173" s="11">
        <v>0</v>
      </c>
      <c r="X173" s="11"/>
      <c r="Y173" s="11"/>
      <c r="Z173" s="11"/>
      <c r="AA173" s="11"/>
      <c r="AB173" s="12"/>
      <c r="AC173" s="11"/>
      <c r="AD173" s="11"/>
      <c r="AE173" s="11"/>
      <c r="AF173" s="11"/>
      <c r="AG173" s="11"/>
      <c r="AH173" s="11"/>
      <c r="AI173" s="15">
        <f>COUNTIF(الجدول2336[[#This Row],[2019/05/21]:[2019/06/20]],"س")</f>
        <v>1</v>
      </c>
      <c r="AJ173" s="11">
        <f>COUNTIF(الجدول2336[[#This Row],[2019/05/21]:[2019/06/20]],"ب")</f>
        <v>0</v>
      </c>
      <c r="AK173" s="11">
        <f>COUNTIF(الجدول2336[[#This Row],[2019/05/21]:[2019/06/20]],"غياب")</f>
        <v>0</v>
      </c>
      <c r="AL173" s="11">
        <f>COUNTIF(الجدول2336[[#This Row],[2019/05/21]:[2019/06/20]],"غ")</f>
        <v>0</v>
      </c>
      <c r="AM173" s="11">
        <f>SUM(الجدول2336[[#This Row],[2019/05/21]:[2019/06/20]])</f>
        <v>102</v>
      </c>
      <c r="AN173" s="31">
        <f>الجدول2336[[#This Row],[أيام العمل الفعي ]]-الجدول2336[[#This Row],[الغياب*2]]</f>
        <v>16</v>
      </c>
      <c r="AO173" s="14"/>
      <c r="AP173" s="14">
        <f>COUNTIF(الجدول2336[[#This Row],[2019/05/21]:[2019/06/20]],"&lt;480")</f>
        <v>16</v>
      </c>
      <c r="AQ173" s="14">
        <f>الجدول2336[[#This Row],[الغياب ]]*2</f>
        <v>0</v>
      </c>
      <c r="AR173" s="14" t="str">
        <f>VLOOKUP(الجدول2336[[#This Row],[الرقم الوظيفي ]],[2]المستمرين!$D:$F,3,0)</f>
        <v>مصنع الحليب</v>
      </c>
    </row>
    <row r="174" spans="1:44">
      <c r="A174" s="5">
        <v>2988</v>
      </c>
      <c r="B174" s="29" t="s">
        <v>343</v>
      </c>
      <c r="C174" s="29" t="s">
        <v>98</v>
      </c>
      <c r="D174" s="11">
        <v>0</v>
      </c>
      <c r="E174" s="11">
        <v>0</v>
      </c>
      <c r="F174" s="11">
        <v>0</v>
      </c>
      <c r="G174" s="12"/>
      <c r="H174" s="11">
        <v>0</v>
      </c>
      <c r="I174" s="11">
        <v>0</v>
      </c>
      <c r="J174" s="11">
        <v>17</v>
      </c>
      <c r="K174" s="11">
        <v>25</v>
      </c>
      <c r="L174" s="11">
        <v>23</v>
      </c>
      <c r="M174" s="11">
        <v>0</v>
      </c>
      <c r="N174" s="12"/>
      <c r="O174" s="11">
        <v>13</v>
      </c>
      <c r="P174" s="11">
        <v>19</v>
      </c>
      <c r="Q174" s="11" t="s">
        <v>166</v>
      </c>
      <c r="R174" s="30" t="s">
        <v>157</v>
      </c>
      <c r="S174" s="30" t="s">
        <v>157</v>
      </c>
      <c r="T174" s="30" t="s">
        <v>157</v>
      </c>
      <c r="U174" s="12"/>
      <c r="V174" s="11">
        <v>0</v>
      </c>
      <c r="W174" s="11">
        <v>7</v>
      </c>
      <c r="X174" s="11">
        <v>0</v>
      </c>
      <c r="Y174" s="11"/>
      <c r="Z174" s="11"/>
      <c r="AA174" s="11"/>
      <c r="AB174" s="12"/>
      <c r="AC174" s="11"/>
      <c r="AD174" s="11"/>
      <c r="AE174" s="11"/>
      <c r="AF174" s="11"/>
      <c r="AG174" s="11"/>
      <c r="AH174" s="11"/>
      <c r="AI174" s="15">
        <f>COUNTIF(الجدول2336[[#This Row],[2019/05/21]:[2019/06/20]],"س")</f>
        <v>1</v>
      </c>
      <c r="AJ174" s="11">
        <f>COUNTIF(الجدول2336[[#This Row],[2019/05/21]:[2019/06/20]],"ب")</f>
        <v>0</v>
      </c>
      <c r="AK174" s="11">
        <f>COUNTIF(الجدول2336[[#This Row],[2019/05/21]:[2019/06/20]],"غياب")</f>
        <v>0</v>
      </c>
      <c r="AL174" s="11">
        <f>COUNTIF(الجدول2336[[#This Row],[2019/05/21]:[2019/06/20]],"غ")</f>
        <v>0</v>
      </c>
      <c r="AM174" s="11">
        <f>SUM(الجدول2336[[#This Row],[2019/05/21]:[2019/06/20]])</f>
        <v>104</v>
      </c>
      <c r="AN174" s="31">
        <f>الجدول2336[[#This Row],[أيام العمل الفعي ]]-الجدول2336[[#This Row],[الغياب*2]]</f>
        <v>14</v>
      </c>
      <c r="AO174" s="14"/>
      <c r="AP174" s="14">
        <f>COUNTIF(الجدول2336[[#This Row],[2019/05/21]:[2019/06/20]],"&lt;480")</f>
        <v>14</v>
      </c>
      <c r="AQ174" s="14">
        <f>الجدول2336[[#This Row],[الغياب ]]*2</f>
        <v>0</v>
      </c>
      <c r="AR174" s="14" t="str">
        <f>VLOOKUP(الجدول2336[[#This Row],[الرقم الوظيفي ]],[2]المستمرين!$D:$F,3,0)</f>
        <v xml:space="preserve">الادارة العامة </v>
      </c>
    </row>
    <row r="175" spans="1:44">
      <c r="A175" s="9">
        <v>2993</v>
      </c>
      <c r="B175" s="29" t="s">
        <v>344</v>
      </c>
      <c r="C175" s="29" t="s">
        <v>52</v>
      </c>
      <c r="D175" s="11">
        <v>0</v>
      </c>
      <c r="E175" s="11">
        <v>0</v>
      </c>
      <c r="F175" s="11">
        <v>0</v>
      </c>
      <c r="G175" s="12"/>
      <c r="H175" s="11">
        <v>0</v>
      </c>
      <c r="I175" s="11">
        <v>0</v>
      </c>
      <c r="J175" s="11">
        <v>0</v>
      </c>
      <c r="K175" s="11">
        <v>0</v>
      </c>
      <c r="L175" s="11">
        <v>0</v>
      </c>
      <c r="M175" s="11">
        <v>0</v>
      </c>
      <c r="N175" s="12"/>
      <c r="O175" s="11">
        <v>0</v>
      </c>
      <c r="P175" s="11">
        <v>0</v>
      </c>
      <c r="Q175" s="11" t="s">
        <v>166</v>
      </c>
      <c r="R175" s="30" t="s">
        <v>157</v>
      </c>
      <c r="S175" s="30" t="s">
        <v>157</v>
      </c>
      <c r="T175" s="30" t="s">
        <v>157</v>
      </c>
      <c r="U175" s="12"/>
      <c r="V175" s="11">
        <v>0</v>
      </c>
      <c r="W175" s="11">
        <v>0</v>
      </c>
      <c r="X175" s="11">
        <v>11</v>
      </c>
      <c r="Y175" s="11"/>
      <c r="Z175" s="11"/>
      <c r="AA175" s="11"/>
      <c r="AB175" s="12"/>
      <c r="AC175" s="11"/>
      <c r="AD175" s="11"/>
      <c r="AE175" s="11"/>
      <c r="AF175" s="11"/>
      <c r="AG175" s="11"/>
      <c r="AH175" s="11"/>
      <c r="AI175" s="15">
        <f>COUNTIF(الجدول2336[[#This Row],[2019/05/21]:[2019/06/20]],"س")</f>
        <v>1</v>
      </c>
      <c r="AJ175" s="11">
        <f>COUNTIF(الجدول2336[[#This Row],[2019/05/21]:[2019/06/20]],"ب")</f>
        <v>0</v>
      </c>
      <c r="AK175" s="11">
        <f>COUNTIF(الجدول2336[[#This Row],[2019/05/21]:[2019/06/20]],"غياب")</f>
        <v>0</v>
      </c>
      <c r="AL175" s="11">
        <f>COUNTIF(الجدول2336[[#This Row],[2019/05/21]:[2019/06/20]],"غ")</f>
        <v>0</v>
      </c>
      <c r="AM175" s="11">
        <f>SUM(الجدول2336[[#This Row],[2019/05/21]:[2019/06/20]])</f>
        <v>11</v>
      </c>
      <c r="AN175" s="31">
        <f>الجدول2336[[#This Row],[أيام العمل الفعي ]]-الجدول2336[[#This Row],[الغياب*2]]</f>
        <v>14</v>
      </c>
      <c r="AO175" s="14"/>
      <c r="AP175" s="14">
        <f>COUNTIF(الجدول2336[[#This Row],[2019/05/21]:[2019/06/20]],"&lt;480")</f>
        <v>14</v>
      </c>
      <c r="AQ175" s="14">
        <f>الجدول2336[[#This Row],[الغياب ]]*2</f>
        <v>0</v>
      </c>
      <c r="AR175" s="14" t="str">
        <f>VLOOKUP(الجدول2336[[#This Row],[الرقم الوظيفي ]],[2]المستمرين!$D:$F,3,0)</f>
        <v>مصنع الحليب</v>
      </c>
    </row>
    <row r="176" spans="1:44">
      <c r="A176" s="51">
        <v>2998</v>
      </c>
      <c r="B176" s="29" t="s">
        <v>345</v>
      </c>
      <c r="C176" s="29" t="s">
        <v>67</v>
      </c>
      <c r="D176" s="11">
        <v>0</v>
      </c>
      <c r="E176" s="11">
        <v>0</v>
      </c>
      <c r="F176" s="11">
        <v>0</v>
      </c>
      <c r="G176" s="12"/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  <c r="N176" s="12"/>
      <c r="O176" s="11">
        <v>0</v>
      </c>
      <c r="P176" s="11">
        <v>0</v>
      </c>
      <c r="Q176" s="11" t="s">
        <v>166</v>
      </c>
      <c r="R176" s="30" t="s">
        <v>157</v>
      </c>
      <c r="S176" s="30" t="s">
        <v>157</v>
      </c>
      <c r="T176" s="30" t="s">
        <v>157</v>
      </c>
      <c r="U176" s="12"/>
      <c r="V176" s="11">
        <v>0</v>
      </c>
      <c r="W176" s="11" t="s">
        <v>166</v>
      </c>
      <c r="X176" s="11" t="s">
        <v>166</v>
      </c>
      <c r="Y176" s="11" t="s">
        <v>166</v>
      </c>
      <c r="Z176" s="11"/>
      <c r="AA176" s="11"/>
      <c r="AB176" s="12"/>
      <c r="AC176" s="11"/>
      <c r="AD176" s="11"/>
      <c r="AE176" s="11"/>
      <c r="AF176" s="11"/>
      <c r="AG176" s="11"/>
      <c r="AH176" s="11"/>
      <c r="AI176" s="15">
        <f>COUNTIF(الجدول2336[[#This Row],[2019/05/21]:[2019/06/20]],"س")</f>
        <v>4</v>
      </c>
      <c r="AJ176" s="11">
        <f>COUNTIF(الجدول2336[[#This Row],[2019/05/21]:[2019/06/20]],"ب")</f>
        <v>0</v>
      </c>
      <c r="AK176" s="11">
        <f>COUNTIF(الجدول2336[[#This Row],[2019/05/21]:[2019/06/20]],"غياب")</f>
        <v>0</v>
      </c>
      <c r="AL176" s="11">
        <f>COUNTIF(الجدول2336[[#This Row],[2019/05/21]:[2019/06/20]],"غ")</f>
        <v>0</v>
      </c>
      <c r="AM176" s="11">
        <f>SUM(الجدول2336[[#This Row],[2019/05/21]:[2019/06/20]])</f>
        <v>0</v>
      </c>
      <c r="AN176" s="31">
        <f>الجدول2336[[#This Row],[أيام العمل الفعي ]]-الجدول2336[[#This Row],[الغياب*2]]</f>
        <v>12</v>
      </c>
      <c r="AO176" s="14"/>
      <c r="AP176" s="14">
        <f>COUNTIF(الجدول2336[[#This Row],[2019/05/21]:[2019/06/20]],"&lt;480")</f>
        <v>12</v>
      </c>
      <c r="AQ176" s="14">
        <f>الجدول2336[[#This Row],[الغياب ]]*2</f>
        <v>0</v>
      </c>
      <c r="AR176" s="14" t="str">
        <f>VLOOKUP(الجدول2336[[#This Row],[الرقم الوظيفي ]],[2]المستمرين!$D:$F,3,0)</f>
        <v xml:space="preserve">مصنع العصير </v>
      </c>
    </row>
    <row r="177" spans="1:44">
      <c r="A177" s="5">
        <v>3012</v>
      </c>
      <c r="B177" s="29" t="s">
        <v>346</v>
      </c>
      <c r="C177" s="29" t="s">
        <v>15</v>
      </c>
      <c r="D177" s="11">
        <v>119</v>
      </c>
      <c r="E177" s="11">
        <v>0</v>
      </c>
      <c r="F177" s="11">
        <v>0</v>
      </c>
      <c r="G177" s="12"/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  <c r="N177" s="12"/>
      <c r="O177" s="11">
        <v>0</v>
      </c>
      <c r="P177" s="11">
        <v>0</v>
      </c>
      <c r="Q177" s="11" t="s">
        <v>166</v>
      </c>
      <c r="R177" s="30" t="s">
        <v>157</v>
      </c>
      <c r="S177" s="30" t="s">
        <v>157</v>
      </c>
      <c r="T177" s="30" t="s">
        <v>157</v>
      </c>
      <c r="U177" s="12"/>
      <c r="V177" s="11">
        <v>0</v>
      </c>
      <c r="W177" s="11">
        <v>0</v>
      </c>
      <c r="X177" s="11">
        <v>0</v>
      </c>
      <c r="Y177" s="11"/>
      <c r="Z177" s="11"/>
      <c r="AA177" s="11"/>
      <c r="AB177" s="12"/>
      <c r="AC177" s="11"/>
      <c r="AD177" s="11"/>
      <c r="AE177" s="11"/>
      <c r="AF177" s="11"/>
      <c r="AG177" s="11"/>
      <c r="AH177" s="11"/>
      <c r="AI177" s="15">
        <f>COUNTIF(الجدول2336[[#This Row],[2019/05/21]:[2019/06/20]],"س")</f>
        <v>1</v>
      </c>
      <c r="AJ177" s="11">
        <f>COUNTIF(الجدول2336[[#This Row],[2019/05/21]:[2019/06/20]],"ب")</f>
        <v>0</v>
      </c>
      <c r="AK177" s="11">
        <f>COUNTIF(الجدول2336[[#This Row],[2019/05/21]:[2019/06/20]],"غياب")</f>
        <v>0</v>
      </c>
      <c r="AL177" s="11">
        <f>COUNTIF(الجدول2336[[#This Row],[2019/05/21]:[2019/06/20]],"غ")</f>
        <v>0</v>
      </c>
      <c r="AM177" s="11">
        <f>SUM(الجدول2336[[#This Row],[2019/05/21]:[2019/06/20]])</f>
        <v>119</v>
      </c>
      <c r="AN177" s="31">
        <f>الجدول2336[[#This Row],[أيام العمل الفعي ]]-الجدول2336[[#This Row],[الغياب*2]]</f>
        <v>14</v>
      </c>
      <c r="AO177" s="14"/>
      <c r="AP177" s="14">
        <f>COUNTIF(الجدول2336[[#This Row],[2019/05/21]:[2019/06/20]],"&lt;480")</f>
        <v>14</v>
      </c>
      <c r="AQ177" s="14">
        <f>الجدول2336[[#This Row],[الغياب ]]*2</f>
        <v>0</v>
      </c>
      <c r="AR177" s="14" t="str">
        <f>VLOOKUP(الجدول2336[[#This Row],[الرقم الوظيفي ]],[2]المستمرين!$D:$F,3,0)</f>
        <v xml:space="preserve">مصنع الحليب </v>
      </c>
    </row>
    <row r="178" spans="1:44">
      <c r="A178" s="5">
        <v>3013</v>
      </c>
      <c r="B178" s="29" t="s">
        <v>347</v>
      </c>
      <c r="C178" s="29" t="s">
        <v>67</v>
      </c>
      <c r="D178" s="11">
        <v>6</v>
      </c>
      <c r="E178" s="11">
        <v>0</v>
      </c>
      <c r="F178" s="11">
        <v>0</v>
      </c>
      <c r="G178" s="12"/>
      <c r="H178" s="11">
        <v>0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  <c r="N178" s="12"/>
      <c r="O178" s="11" t="s">
        <v>166</v>
      </c>
      <c r="P178" s="11">
        <v>0</v>
      </c>
      <c r="Q178" s="11" t="s">
        <v>166</v>
      </c>
      <c r="R178" s="30" t="s">
        <v>157</v>
      </c>
      <c r="S178" s="30" t="s">
        <v>157</v>
      </c>
      <c r="T178" s="30" t="s">
        <v>157</v>
      </c>
      <c r="U178" s="12"/>
      <c r="V178" s="11">
        <v>0</v>
      </c>
      <c r="W178" s="11">
        <v>0</v>
      </c>
      <c r="X178" s="11">
        <v>0</v>
      </c>
      <c r="Y178" s="11"/>
      <c r="Z178" s="11"/>
      <c r="AA178" s="11"/>
      <c r="AB178" s="12"/>
      <c r="AC178" s="11"/>
      <c r="AD178" s="11"/>
      <c r="AE178" s="11"/>
      <c r="AF178" s="11"/>
      <c r="AG178" s="11"/>
      <c r="AH178" s="11"/>
      <c r="AI178" s="15">
        <f>COUNTIF(الجدول2336[[#This Row],[2019/05/21]:[2019/06/20]],"س")</f>
        <v>2</v>
      </c>
      <c r="AJ178" s="11">
        <f>COUNTIF(الجدول2336[[#This Row],[2019/05/21]:[2019/06/20]],"ب")</f>
        <v>0</v>
      </c>
      <c r="AK178" s="11">
        <f>COUNTIF(الجدول2336[[#This Row],[2019/05/21]:[2019/06/20]],"غياب")</f>
        <v>0</v>
      </c>
      <c r="AL178" s="11">
        <f>COUNTIF(الجدول2336[[#This Row],[2019/05/21]:[2019/06/20]],"غ")</f>
        <v>0</v>
      </c>
      <c r="AM178" s="11">
        <f>SUM(الجدول2336[[#This Row],[2019/05/21]:[2019/06/20]])</f>
        <v>6</v>
      </c>
      <c r="AN178" s="31">
        <f>الجدول2336[[#This Row],[أيام العمل الفعي ]]-الجدول2336[[#This Row],[الغياب*2]]</f>
        <v>13</v>
      </c>
      <c r="AO178" s="14"/>
      <c r="AP178" s="14">
        <f>COUNTIF(الجدول2336[[#This Row],[2019/05/21]:[2019/06/20]],"&lt;480")</f>
        <v>13</v>
      </c>
      <c r="AQ178" s="14">
        <f>الجدول2336[[#This Row],[الغياب ]]*2</f>
        <v>0</v>
      </c>
      <c r="AR178" s="14" t="str">
        <f>VLOOKUP(الجدول2336[[#This Row],[الرقم الوظيفي ]],[2]المستمرين!$D:$F,3,0)</f>
        <v>مصنع الحليب</v>
      </c>
    </row>
    <row r="179" spans="1:44">
      <c r="A179" s="51">
        <v>3016</v>
      </c>
      <c r="B179" s="29" t="s">
        <v>348</v>
      </c>
      <c r="C179" s="29" t="s">
        <v>99</v>
      </c>
      <c r="D179" s="11">
        <v>12</v>
      </c>
      <c r="E179" s="11" t="s">
        <v>166</v>
      </c>
      <c r="F179" s="11">
        <v>15</v>
      </c>
      <c r="G179" s="12"/>
      <c r="H179" s="11" t="s">
        <v>166</v>
      </c>
      <c r="I179" s="11">
        <v>0</v>
      </c>
      <c r="J179" s="11" t="s">
        <v>13</v>
      </c>
      <c r="K179" s="11" t="s">
        <v>152</v>
      </c>
      <c r="L179" s="11" t="s">
        <v>13</v>
      </c>
      <c r="M179" s="15">
        <v>0</v>
      </c>
      <c r="N179" s="12"/>
      <c r="O179" s="11" t="s">
        <v>13</v>
      </c>
      <c r="P179" s="11" t="s">
        <v>13</v>
      </c>
      <c r="Q179" s="11" t="s">
        <v>165</v>
      </c>
      <c r="R179" s="30" t="s">
        <v>157</v>
      </c>
      <c r="S179" s="30" t="s">
        <v>157</v>
      </c>
      <c r="T179" s="30" t="s">
        <v>157</v>
      </c>
      <c r="U179" s="12"/>
      <c r="V179" s="15">
        <v>0</v>
      </c>
      <c r="W179" s="11">
        <v>14</v>
      </c>
      <c r="X179" s="11">
        <v>12</v>
      </c>
      <c r="Y179" s="11"/>
      <c r="Z179" s="11"/>
      <c r="AA179" s="11"/>
      <c r="AB179" s="12"/>
      <c r="AC179" s="11"/>
      <c r="AD179" s="11"/>
      <c r="AE179" s="11"/>
      <c r="AF179" s="11"/>
      <c r="AG179" s="11"/>
      <c r="AH179" s="11"/>
      <c r="AI179" s="15">
        <f>COUNTIF(الجدول2336[[#This Row],[2019/05/21]:[2019/06/20]],"س")</f>
        <v>2</v>
      </c>
      <c r="AJ179" s="11">
        <f>COUNTIF(الجدول2336[[#This Row],[2019/05/21]:[2019/06/20]],"ب")</f>
        <v>4</v>
      </c>
      <c r="AK179" s="11">
        <f>COUNTIF(الجدول2336[[#This Row],[2019/05/21]:[2019/06/20]],"غياب")</f>
        <v>0</v>
      </c>
      <c r="AL179" s="11">
        <f>COUNTIF(الجدول2336[[#This Row],[2019/05/21]:[2019/06/20]],"غ")</f>
        <v>1</v>
      </c>
      <c r="AM179" s="11">
        <f>SUM(الجدول2336[[#This Row],[2019/05/21]:[2019/06/20]])</f>
        <v>53</v>
      </c>
      <c r="AN179" s="31">
        <f>الجدول2336[[#This Row],[أيام العمل الفعي ]]-الجدول2336[[#This Row],[الغياب*2]]</f>
        <v>7</v>
      </c>
      <c r="AO179" s="14"/>
      <c r="AP179" s="14">
        <f>COUNTIF(الجدول2336[[#This Row],[2019/05/21]:[2019/06/20]],"&lt;480")</f>
        <v>7</v>
      </c>
      <c r="AQ179" s="14">
        <f>الجدول2336[[#This Row],[الغياب ]]*2</f>
        <v>0</v>
      </c>
      <c r="AR179" s="14" t="str">
        <f>VLOOKUP(الجدول2336[[#This Row],[الرقم الوظيفي ]],[2]المستمرين!$D:$F,3,0)</f>
        <v xml:space="preserve">الادارة العامة </v>
      </c>
    </row>
    <row r="180" spans="1:44">
      <c r="A180" s="8">
        <v>3018</v>
      </c>
      <c r="B180" s="29" t="s">
        <v>349</v>
      </c>
      <c r="C180" s="29" t="s">
        <v>160</v>
      </c>
      <c r="D180" s="11">
        <v>44</v>
      </c>
      <c r="E180" s="11">
        <v>9</v>
      </c>
      <c r="F180" s="11">
        <v>0</v>
      </c>
      <c r="G180" s="12"/>
      <c r="H180" s="11">
        <v>0</v>
      </c>
      <c r="I180" s="11" t="s">
        <v>166</v>
      </c>
      <c r="J180" s="11">
        <v>0</v>
      </c>
      <c r="K180" s="11">
        <v>10</v>
      </c>
      <c r="L180" s="11">
        <v>0</v>
      </c>
      <c r="M180" s="11">
        <v>10</v>
      </c>
      <c r="N180" s="12"/>
      <c r="O180" s="11">
        <v>131</v>
      </c>
      <c r="P180" s="11">
        <v>8</v>
      </c>
      <c r="Q180" s="11" t="s">
        <v>166</v>
      </c>
      <c r="R180" s="30" t="s">
        <v>157</v>
      </c>
      <c r="S180" s="30" t="s">
        <v>157</v>
      </c>
      <c r="T180" s="30" t="s">
        <v>157</v>
      </c>
      <c r="U180" s="12"/>
      <c r="V180" s="11">
        <v>15</v>
      </c>
      <c r="W180" s="11">
        <v>12</v>
      </c>
      <c r="X180" s="11">
        <v>8</v>
      </c>
      <c r="Y180" s="11"/>
      <c r="Z180" s="11"/>
      <c r="AA180" s="11"/>
      <c r="AB180" s="12"/>
      <c r="AC180" s="11"/>
      <c r="AD180" s="11"/>
      <c r="AE180" s="11"/>
      <c r="AF180" s="11"/>
      <c r="AG180" s="11"/>
      <c r="AH180" s="11"/>
      <c r="AI180" s="33">
        <f>COUNTIF(الجدول2336[[#This Row],[2019/05/21]:[2019/06/20]],"س")</f>
        <v>2</v>
      </c>
      <c r="AJ180" s="14">
        <f>COUNTIF(الجدول2336[[#This Row],[2019/05/21]:[2019/06/20]],"ب")</f>
        <v>0</v>
      </c>
      <c r="AK180" s="14">
        <f>COUNTIF(الجدول2336[[#This Row],[2019/05/21]:[2019/06/20]],"غياب")</f>
        <v>0</v>
      </c>
      <c r="AL180" s="14">
        <f>COUNTIF(الجدول2336[[#This Row],[2019/05/21]:[2019/06/20]],"غ")</f>
        <v>0</v>
      </c>
      <c r="AM180" s="14">
        <f>SUM(الجدول2336[[#This Row],[2019/05/21]:[2019/06/20]])</f>
        <v>247</v>
      </c>
      <c r="AN180" s="34">
        <f>الجدول2336[[#This Row],[أيام العمل الفعي ]]-الجدول2336[[#This Row],[الغياب*2]]</f>
        <v>13</v>
      </c>
      <c r="AO180" s="14"/>
      <c r="AP180" s="14">
        <f>COUNTIF(الجدول2336[[#This Row],[2019/05/21]:[2019/06/20]],"&lt;480")</f>
        <v>13</v>
      </c>
      <c r="AQ180" s="14">
        <f>الجدول2336[[#This Row],[الغياب ]]*2</f>
        <v>0</v>
      </c>
      <c r="AR180" s="14" t="str">
        <f>VLOOKUP(الجدول2336[[#This Row],[الرقم الوظيفي ]],[2]المستمرين!$D:$F,3,0)</f>
        <v xml:space="preserve">الادارة العامة </v>
      </c>
    </row>
    <row r="181" spans="1:44">
      <c r="A181" s="5">
        <v>3021</v>
      </c>
      <c r="B181" s="29" t="s">
        <v>350</v>
      </c>
      <c r="C181" s="29" t="s">
        <v>100</v>
      </c>
      <c r="D181" s="11">
        <v>0</v>
      </c>
      <c r="E181" s="11">
        <v>0</v>
      </c>
      <c r="F181" s="11">
        <v>0</v>
      </c>
      <c r="G181" s="12"/>
      <c r="H181" s="11">
        <v>0</v>
      </c>
      <c r="I181" s="11">
        <v>0</v>
      </c>
      <c r="J181" s="11" t="s">
        <v>166</v>
      </c>
      <c r="K181" s="11">
        <v>0</v>
      </c>
      <c r="L181" s="11">
        <v>0</v>
      </c>
      <c r="M181" s="11">
        <v>0</v>
      </c>
      <c r="N181" s="12"/>
      <c r="O181" s="11">
        <v>0</v>
      </c>
      <c r="P181" s="11">
        <v>0</v>
      </c>
      <c r="Q181" s="11" t="s">
        <v>166</v>
      </c>
      <c r="R181" s="30" t="s">
        <v>157</v>
      </c>
      <c r="S181" s="30" t="s">
        <v>157</v>
      </c>
      <c r="T181" s="30" t="s">
        <v>157</v>
      </c>
      <c r="U181" s="12"/>
      <c r="V181" s="11">
        <v>0</v>
      </c>
      <c r="W181" s="11">
        <v>10</v>
      </c>
      <c r="X181" s="11">
        <v>10</v>
      </c>
      <c r="Y181" s="11"/>
      <c r="Z181" s="11"/>
      <c r="AA181" s="11"/>
      <c r="AB181" s="12"/>
      <c r="AC181" s="11"/>
      <c r="AD181" s="11"/>
      <c r="AE181" s="11"/>
      <c r="AF181" s="11"/>
      <c r="AG181" s="11"/>
      <c r="AH181" s="11"/>
      <c r="AI181" s="15">
        <f>COUNTIF(الجدول2336[[#This Row],[2019/05/21]:[2019/06/20]],"س")</f>
        <v>2</v>
      </c>
      <c r="AJ181" s="11">
        <f>COUNTIF(الجدول2336[[#This Row],[2019/05/21]:[2019/06/20]],"ب")</f>
        <v>0</v>
      </c>
      <c r="AK181" s="11">
        <f>COUNTIF(الجدول2336[[#This Row],[2019/05/21]:[2019/06/20]],"غياب")</f>
        <v>0</v>
      </c>
      <c r="AL181" s="11">
        <f>COUNTIF(الجدول2336[[#This Row],[2019/05/21]:[2019/06/20]],"غ")</f>
        <v>0</v>
      </c>
      <c r="AM181" s="11">
        <f>SUM(الجدول2336[[#This Row],[2019/05/21]:[2019/06/20]])</f>
        <v>20</v>
      </c>
      <c r="AN181" s="31">
        <f>الجدول2336[[#This Row],[أيام العمل الفعي ]]-الجدول2336[[#This Row],[الغياب*2]]</f>
        <v>13</v>
      </c>
      <c r="AO181" s="14"/>
      <c r="AP181" s="14">
        <f>COUNTIF(الجدول2336[[#This Row],[2019/05/21]:[2019/06/20]],"&lt;480")</f>
        <v>13</v>
      </c>
      <c r="AQ181" s="14">
        <f>الجدول2336[[#This Row],[الغياب ]]*2</f>
        <v>0</v>
      </c>
      <c r="AR181" s="14" t="str">
        <f>VLOOKUP(الجدول2336[[#This Row],[الرقم الوظيفي ]],[2]المستمرين!$D:$F,3,0)</f>
        <v xml:space="preserve">الادارة العامة </v>
      </c>
    </row>
    <row r="182" spans="1:44">
      <c r="A182" s="5">
        <v>3043</v>
      </c>
      <c r="B182" s="29" t="s">
        <v>351</v>
      </c>
      <c r="C182" s="29" t="s">
        <v>101</v>
      </c>
      <c r="D182" s="11">
        <v>0</v>
      </c>
      <c r="E182" s="11">
        <v>0</v>
      </c>
      <c r="F182" s="11">
        <v>0</v>
      </c>
      <c r="G182" s="12"/>
      <c r="H182" s="11">
        <v>0</v>
      </c>
      <c r="I182" s="11">
        <v>0</v>
      </c>
      <c r="J182" s="11">
        <v>0</v>
      </c>
      <c r="K182" s="11">
        <v>0</v>
      </c>
      <c r="L182" s="11">
        <v>0</v>
      </c>
      <c r="M182" s="11">
        <v>0</v>
      </c>
      <c r="N182" s="12"/>
      <c r="O182" s="11">
        <v>0</v>
      </c>
      <c r="P182" s="11">
        <v>0</v>
      </c>
      <c r="Q182" s="11" t="s">
        <v>166</v>
      </c>
      <c r="R182" s="30" t="s">
        <v>157</v>
      </c>
      <c r="S182" s="30" t="s">
        <v>157</v>
      </c>
      <c r="T182" s="30" t="s">
        <v>157</v>
      </c>
      <c r="U182" s="12"/>
      <c r="V182" s="11">
        <v>0</v>
      </c>
      <c r="W182" s="11"/>
      <c r="X182" s="11"/>
      <c r="Y182" s="11"/>
      <c r="Z182" s="11"/>
      <c r="AA182" s="11"/>
      <c r="AB182" s="12"/>
      <c r="AC182" s="11"/>
      <c r="AD182" s="11"/>
      <c r="AE182" s="11"/>
      <c r="AF182" s="11"/>
      <c r="AG182" s="11"/>
      <c r="AH182" s="11"/>
      <c r="AI182" s="15">
        <f>COUNTIF(الجدول2336[[#This Row],[2019/05/21]:[2019/06/20]],"س")</f>
        <v>1</v>
      </c>
      <c r="AJ182" s="11">
        <f>COUNTIF(الجدول2336[[#This Row],[2019/05/21]:[2019/06/20]],"ب")</f>
        <v>0</v>
      </c>
      <c r="AK182" s="11">
        <f>COUNTIF(الجدول2336[[#This Row],[2019/05/21]:[2019/06/20]],"غياب")</f>
        <v>0</v>
      </c>
      <c r="AL182" s="11">
        <f>COUNTIF(الجدول2336[[#This Row],[2019/05/21]:[2019/06/20]],"غ")</f>
        <v>0</v>
      </c>
      <c r="AM182" s="11">
        <f>SUM(الجدول2336[[#This Row],[2019/05/21]:[2019/06/20]])</f>
        <v>0</v>
      </c>
      <c r="AN182" s="31">
        <f>الجدول2336[[#This Row],[أيام العمل الفعي ]]-الجدول2336[[#This Row],[الغياب*2]]</f>
        <v>12</v>
      </c>
      <c r="AO182" s="14"/>
      <c r="AP182" s="14">
        <f>COUNTIF(الجدول2336[[#This Row],[2019/05/21]:[2019/06/20]],"&lt;480")</f>
        <v>12</v>
      </c>
      <c r="AQ182" s="14">
        <f>الجدول2336[[#This Row],[الغياب ]]*2</f>
        <v>0</v>
      </c>
      <c r="AR182" s="14" t="str">
        <f>VLOOKUP(الجدول2336[[#This Row],[الرقم الوظيفي ]],[2]المستمرين!$D:$F,3,0)</f>
        <v xml:space="preserve">الادارة العامة </v>
      </c>
    </row>
    <row r="183" spans="1:44">
      <c r="A183" s="51">
        <v>3046</v>
      </c>
      <c r="B183" s="29" t="s">
        <v>352</v>
      </c>
      <c r="C183" s="29" t="s">
        <v>66</v>
      </c>
      <c r="D183" s="11">
        <v>120</v>
      </c>
      <c r="E183" s="11">
        <v>61</v>
      </c>
      <c r="F183" s="11">
        <v>130</v>
      </c>
      <c r="G183" s="12"/>
      <c r="H183" s="11">
        <v>21</v>
      </c>
      <c r="I183" s="11">
        <v>0</v>
      </c>
      <c r="J183" s="11">
        <v>0</v>
      </c>
      <c r="K183" s="11">
        <v>29</v>
      </c>
      <c r="L183" s="11" t="s">
        <v>152</v>
      </c>
      <c r="M183" s="11">
        <v>6</v>
      </c>
      <c r="N183" s="12"/>
      <c r="O183" s="11">
        <v>21</v>
      </c>
      <c r="P183" s="11">
        <v>59</v>
      </c>
      <c r="Q183" s="11" t="s">
        <v>166</v>
      </c>
      <c r="R183" s="30" t="s">
        <v>157</v>
      </c>
      <c r="S183" s="30" t="s">
        <v>157</v>
      </c>
      <c r="T183" s="30" t="s">
        <v>157</v>
      </c>
      <c r="U183" s="12"/>
      <c r="V183" s="11">
        <v>13</v>
      </c>
      <c r="W183" s="11">
        <v>8</v>
      </c>
      <c r="X183" s="11">
        <v>0</v>
      </c>
      <c r="Y183" s="11"/>
      <c r="Z183" s="11"/>
      <c r="AA183" s="11"/>
      <c r="AB183" s="12"/>
      <c r="AC183" s="11"/>
      <c r="AD183" s="11"/>
      <c r="AE183" s="11"/>
      <c r="AF183" s="11"/>
      <c r="AG183" s="11"/>
      <c r="AH183" s="11"/>
      <c r="AI183" s="15">
        <f>COUNTIF(الجدول2336[[#This Row],[2019/05/21]:[2019/06/20]],"س")</f>
        <v>1</v>
      </c>
      <c r="AJ183" s="11">
        <f>COUNTIF(الجدول2336[[#This Row],[2019/05/21]:[2019/06/20]],"ب")</f>
        <v>0</v>
      </c>
      <c r="AK183" s="11">
        <f>COUNTIF(الجدول2336[[#This Row],[2019/05/21]:[2019/06/20]],"غياب")</f>
        <v>0</v>
      </c>
      <c r="AL183" s="11">
        <f>COUNTIF(الجدول2336[[#This Row],[2019/05/21]:[2019/06/20]],"غ")</f>
        <v>1</v>
      </c>
      <c r="AM183" s="11">
        <f>SUM(الجدول2336[[#This Row],[2019/05/21]:[2019/06/20]])</f>
        <v>468</v>
      </c>
      <c r="AN183" s="31">
        <f>الجدول2336[[#This Row],[أيام العمل الفعي ]]-الجدول2336[[#This Row],[الغياب*2]]</f>
        <v>13</v>
      </c>
      <c r="AO183" s="14"/>
      <c r="AP183" s="14">
        <f>COUNTIF(الجدول2336[[#This Row],[2019/05/21]:[2019/06/20]],"&lt;480")</f>
        <v>13</v>
      </c>
      <c r="AQ183" s="14">
        <f>الجدول2336[[#This Row],[الغياب ]]*2</f>
        <v>0</v>
      </c>
      <c r="AR183" s="14" t="str">
        <f>VLOOKUP(الجدول2336[[#This Row],[الرقم الوظيفي ]],[2]المستمرين!$D:$F,3,0)</f>
        <v xml:space="preserve">الادارة العامة </v>
      </c>
    </row>
    <row r="184" spans="1:44">
      <c r="A184" s="51">
        <v>3047</v>
      </c>
      <c r="B184" s="29" t="s">
        <v>353</v>
      </c>
      <c r="C184" s="29" t="s">
        <v>102</v>
      </c>
      <c r="D184" s="11">
        <v>8</v>
      </c>
      <c r="E184" s="11">
        <v>0</v>
      </c>
      <c r="F184" s="11">
        <v>0</v>
      </c>
      <c r="G184" s="12"/>
      <c r="H184" s="11">
        <v>8</v>
      </c>
      <c r="I184" s="11">
        <v>0</v>
      </c>
      <c r="J184" s="11">
        <v>9</v>
      </c>
      <c r="K184" s="11">
        <v>0</v>
      </c>
      <c r="L184" s="11">
        <v>17</v>
      </c>
      <c r="M184" s="11">
        <v>22</v>
      </c>
      <c r="N184" s="12"/>
      <c r="O184" s="11" t="s">
        <v>166</v>
      </c>
      <c r="P184" s="11">
        <v>7</v>
      </c>
      <c r="Q184" s="11" t="s">
        <v>166</v>
      </c>
      <c r="R184" s="30" t="s">
        <v>157</v>
      </c>
      <c r="S184" s="30" t="s">
        <v>157</v>
      </c>
      <c r="T184" s="30" t="s">
        <v>157</v>
      </c>
      <c r="U184" s="12"/>
      <c r="V184" s="11" t="s">
        <v>166</v>
      </c>
      <c r="W184" s="11">
        <v>0</v>
      </c>
      <c r="X184" s="11">
        <v>0</v>
      </c>
      <c r="Y184" s="11"/>
      <c r="Z184" s="11"/>
      <c r="AA184" s="11"/>
      <c r="AB184" s="12"/>
      <c r="AC184" s="11"/>
      <c r="AD184" s="11"/>
      <c r="AE184" s="11"/>
      <c r="AF184" s="11"/>
      <c r="AG184" s="11"/>
      <c r="AH184" s="11"/>
      <c r="AI184" s="15">
        <f>COUNTIF(الجدول2336[[#This Row],[2019/05/21]:[2019/06/20]],"س")</f>
        <v>3</v>
      </c>
      <c r="AJ184" s="11">
        <f>COUNTIF(الجدول2336[[#This Row],[2019/05/21]:[2019/06/20]],"ب")</f>
        <v>0</v>
      </c>
      <c r="AK184" s="11">
        <f>COUNTIF(الجدول2336[[#This Row],[2019/05/21]:[2019/06/20]],"غياب")</f>
        <v>0</v>
      </c>
      <c r="AL184" s="11">
        <f>COUNTIF(الجدول2336[[#This Row],[2019/05/21]:[2019/06/20]],"غ")</f>
        <v>0</v>
      </c>
      <c r="AM184" s="11">
        <f>SUM(الجدول2336[[#This Row],[2019/05/21]:[2019/06/20]])</f>
        <v>71</v>
      </c>
      <c r="AN184" s="31">
        <f>الجدول2336[[#This Row],[أيام العمل الفعي ]]-الجدول2336[[#This Row],[الغياب*2]]</f>
        <v>12</v>
      </c>
      <c r="AO184" s="14"/>
      <c r="AP184" s="14">
        <f>COUNTIF(الجدول2336[[#This Row],[2019/05/21]:[2019/06/20]],"&lt;480")</f>
        <v>12</v>
      </c>
      <c r="AQ184" s="14">
        <f>الجدول2336[[#This Row],[الغياب ]]*2</f>
        <v>0</v>
      </c>
      <c r="AR184" s="14" t="str">
        <f>VLOOKUP(الجدول2336[[#This Row],[الرقم الوظيفي ]],[2]المستمرين!$D:$F,3,0)</f>
        <v xml:space="preserve">الادارة العامة </v>
      </c>
    </row>
    <row r="185" spans="1:44">
      <c r="A185" s="5">
        <v>3058</v>
      </c>
      <c r="B185" s="29" t="s">
        <v>354</v>
      </c>
      <c r="C185" s="29" t="s">
        <v>46</v>
      </c>
      <c r="D185" s="11" t="s">
        <v>170</v>
      </c>
      <c r="E185" s="11" t="s">
        <v>170</v>
      </c>
      <c r="F185" s="11" t="s">
        <v>170</v>
      </c>
      <c r="G185" s="11" t="s">
        <v>170</v>
      </c>
      <c r="H185" s="11" t="s">
        <v>170</v>
      </c>
      <c r="I185" s="11" t="s">
        <v>170</v>
      </c>
      <c r="J185" s="11" t="s">
        <v>170</v>
      </c>
      <c r="K185" s="11" t="s">
        <v>170</v>
      </c>
      <c r="L185" s="11" t="s">
        <v>170</v>
      </c>
      <c r="M185" s="11" t="s">
        <v>170</v>
      </c>
      <c r="N185" s="12"/>
      <c r="O185" s="11">
        <v>0</v>
      </c>
      <c r="P185" s="11">
        <v>0</v>
      </c>
      <c r="Q185" s="11" t="s">
        <v>166</v>
      </c>
      <c r="R185" s="30" t="s">
        <v>157</v>
      </c>
      <c r="S185" s="30" t="s">
        <v>157</v>
      </c>
      <c r="T185" s="30" t="s">
        <v>157</v>
      </c>
      <c r="U185" s="12"/>
      <c r="V185" s="11">
        <v>0</v>
      </c>
      <c r="W185" s="11">
        <v>0</v>
      </c>
      <c r="X185" s="11"/>
      <c r="Y185" s="11"/>
      <c r="Z185" s="11"/>
      <c r="AA185" s="11"/>
      <c r="AB185" s="12"/>
      <c r="AC185" s="11"/>
      <c r="AD185" s="11"/>
      <c r="AE185" s="11"/>
      <c r="AF185" s="11"/>
      <c r="AG185" s="11"/>
      <c r="AH185" s="11"/>
      <c r="AI185" s="15">
        <f>COUNTIF(الجدول2336[[#This Row],[2019/05/21]:[2019/06/20]],"س")</f>
        <v>1</v>
      </c>
      <c r="AJ185" s="11">
        <f>COUNTIF(الجدول2336[[#This Row],[2019/05/21]:[2019/06/20]],"ب")</f>
        <v>0</v>
      </c>
      <c r="AK185" s="11">
        <f>COUNTIF(الجدول2336[[#This Row],[2019/05/21]:[2019/06/20]],"غياب")</f>
        <v>0</v>
      </c>
      <c r="AL185" s="11">
        <f>COUNTIF(الجدول2336[[#This Row],[2019/05/21]:[2019/06/20]],"غ")</f>
        <v>0</v>
      </c>
      <c r="AM185" s="11">
        <f>SUM(الجدول2336[[#This Row],[2019/05/21]:[2019/06/20]])</f>
        <v>0</v>
      </c>
      <c r="AN185" s="31">
        <f>الجدول2336[[#This Row],[أيام العمل الفعي ]]-الجدول2336[[#This Row],[الغياب*2]]</f>
        <v>4</v>
      </c>
      <c r="AO185" s="14"/>
      <c r="AP185" s="14">
        <f>COUNTIF(الجدول2336[[#This Row],[2019/05/21]:[2019/06/20]],"&lt;480")</f>
        <v>4</v>
      </c>
      <c r="AQ185" s="14">
        <f>الجدول2336[[#This Row],[الغياب ]]*2</f>
        <v>0</v>
      </c>
      <c r="AR185" s="14" t="str">
        <f>VLOOKUP(الجدول2336[[#This Row],[الرقم الوظيفي ]],[2]المستمرين!$D:$F,3,0)</f>
        <v>رؤساء الاقسام</v>
      </c>
    </row>
    <row r="186" spans="1:44">
      <c r="A186" s="5">
        <v>3061</v>
      </c>
      <c r="B186" s="29" t="s">
        <v>355</v>
      </c>
      <c r="C186" s="29" t="s">
        <v>103</v>
      </c>
      <c r="D186" s="11">
        <v>11</v>
      </c>
      <c r="E186" s="11">
        <v>9</v>
      </c>
      <c r="F186" s="11">
        <v>0</v>
      </c>
      <c r="G186" s="12"/>
      <c r="H186" s="11">
        <v>0</v>
      </c>
      <c r="I186" s="11" t="s">
        <v>166</v>
      </c>
      <c r="J186" s="11">
        <v>0</v>
      </c>
      <c r="K186" s="11">
        <v>12</v>
      </c>
      <c r="L186" s="11">
        <v>8</v>
      </c>
      <c r="M186" s="11">
        <v>0</v>
      </c>
      <c r="N186" s="12"/>
      <c r="O186" s="11">
        <v>14</v>
      </c>
      <c r="P186" s="11">
        <v>0</v>
      </c>
      <c r="Q186" s="11" t="s">
        <v>166</v>
      </c>
      <c r="R186" s="30" t="s">
        <v>157</v>
      </c>
      <c r="S186" s="30" t="s">
        <v>157</v>
      </c>
      <c r="T186" s="30" t="s">
        <v>157</v>
      </c>
      <c r="U186" s="12"/>
      <c r="V186" s="11">
        <v>0</v>
      </c>
      <c r="W186" s="11">
        <v>9</v>
      </c>
      <c r="X186" s="11">
        <v>0</v>
      </c>
      <c r="Y186" s="11"/>
      <c r="Z186" s="11"/>
      <c r="AA186" s="11"/>
      <c r="AB186" s="12"/>
      <c r="AC186" s="11"/>
      <c r="AD186" s="11"/>
      <c r="AE186" s="11"/>
      <c r="AF186" s="11"/>
      <c r="AG186" s="11"/>
      <c r="AH186" s="11"/>
      <c r="AI186" s="15">
        <f>COUNTIF(الجدول2336[[#This Row],[2019/05/21]:[2019/06/20]],"س")</f>
        <v>2</v>
      </c>
      <c r="AJ186" s="11">
        <f>COUNTIF(الجدول2336[[#This Row],[2019/05/21]:[2019/06/20]],"ب")</f>
        <v>0</v>
      </c>
      <c r="AK186" s="11">
        <f>COUNTIF(الجدول2336[[#This Row],[2019/05/21]:[2019/06/20]],"غياب")</f>
        <v>0</v>
      </c>
      <c r="AL186" s="11">
        <f>COUNTIF(الجدول2336[[#This Row],[2019/05/21]:[2019/06/20]],"غ")</f>
        <v>0</v>
      </c>
      <c r="AM186" s="11">
        <f>SUM(الجدول2336[[#This Row],[2019/05/21]:[2019/06/20]])</f>
        <v>63</v>
      </c>
      <c r="AN186" s="31">
        <f>الجدول2336[[#This Row],[أيام العمل الفعي ]]-الجدول2336[[#This Row],[الغياب*2]]</f>
        <v>13</v>
      </c>
      <c r="AO186" s="14"/>
      <c r="AP186" s="14">
        <f>COUNTIF(الجدول2336[[#This Row],[2019/05/21]:[2019/06/20]],"&lt;480")</f>
        <v>13</v>
      </c>
      <c r="AQ186" s="14">
        <f>الجدول2336[[#This Row],[الغياب ]]*2</f>
        <v>0</v>
      </c>
      <c r="AR186" s="14" t="str">
        <f>VLOOKUP(الجدول2336[[#This Row],[الرقم الوظيفي ]],[2]المستمرين!$D:$F,3,0)</f>
        <v>رؤساء الاقسام</v>
      </c>
    </row>
    <row r="187" spans="1:44">
      <c r="A187" s="5">
        <v>3062</v>
      </c>
      <c r="B187" s="29" t="s">
        <v>356</v>
      </c>
      <c r="C187" s="29" t="s">
        <v>104</v>
      </c>
      <c r="D187" s="11">
        <v>0</v>
      </c>
      <c r="E187" s="11">
        <v>0</v>
      </c>
      <c r="F187" s="11">
        <v>0</v>
      </c>
      <c r="G187" s="12"/>
      <c r="H187" s="11">
        <v>0</v>
      </c>
      <c r="I187" s="11">
        <v>0</v>
      </c>
      <c r="J187" s="11">
        <v>0</v>
      </c>
      <c r="K187" s="11">
        <v>0</v>
      </c>
      <c r="L187" s="11">
        <v>0</v>
      </c>
      <c r="M187" s="11">
        <v>0</v>
      </c>
      <c r="N187" s="12"/>
      <c r="O187" s="11">
        <v>0</v>
      </c>
      <c r="P187" s="11">
        <v>0</v>
      </c>
      <c r="Q187" s="11" t="s">
        <v>166</v>
      </c>
      <c r="R187" s="30" t="s">
        <v>157</v>
      </c>
      <c r="S187" s="30" t="s">
        <v>157</v>
      </c>
      <c r="T187" s="30" t="s">
        <v>157</v>
      </c>
      <c r="U187" s="12"/>
      <c r="V187" s="11">
        <v>0</v>
      </c>
      <c r="W187" s="11">
        <v>0</v>
      </c>
      <c r="X187" s="11">
        <v>0</v>
      </c>
      <c r="Y187" s="11"/>
      <c r="Z187" s="11"/>
      <c r="AA187" s="11"/>
      <c r="AB187" s="12"/>
      <c r="AC187" s="11"/>
      <c r="AD187" s="11"/>
      <c r="AE187" s="11"/>
      <c r="AF187" s="11"/>
      <c r="AG187" s="11"/>
      <c r="AH187" s="11"/>
      <c r="AI187" s="15">
        <f>COUNTIF(الجدول2336[[#This Row],[2019/05/21]:[2019/06/20]],"س")</f>
        <v>1</v>
      </c>
      <c r="AJ187" s="11">
        <f>COUNTIF(الجدول2336[[#This Row],[2019/05/21]:[2019/06/20]],"ب")</f>
        <v>0</v>
      </c>
      <c r="AK187" s="11">
        <f>COUNTIF(الجدول2336[[#This Row],[2019/05/21]:[2019/06/20]],"غياب")</f>
        <v>0</v>
      </c>
      <c r="AL187" s="11">
        <f>COUNTIF(الجدول2336[[#This Row],[2019/05/21]:[2019/06/20]],"غ")</f>
        <v>0</v>
      </c>
      <c r="AM187" s="11">
        <f>SUM(الجدول2336[[#This Row],[2019/05/21]:[2019/06/20]])</f>
        <v>0</v>
      </c>
      <c r="AN187" s="31">
        <f>الجدول2336[[#This Row],[أيام العمل الفعي ]]-الجدول2336[[#This Row],[الغياب*2]]</f>
        <v>14</v>
      </c>
      <c r="AO187" s="14"/>
      <c r="AP187" s="14">
        <f>COUNTIF(الجدول2336[[#This Row],[2019/05/21]:[2019/06/20]],"&lt;480")</f>
        <v>14</v>
      </c>
      <c r="AQ187" s="14">
        <f>الجدول2336[[#This Row],[الغياب ]]*2</f>
        <v>0</v>
      </c>
      <c r="AR187" s="14" t="str">
        <f>VLOOKUP(الجدول2336[[#This Row],[الرقم الوظيفي ]],[2]المستمرين!$D:$F,3,0)</f>
        <v>مصنع الحليب</v>
      </c>
    </row>
    <row r="188" spans="1:44">
      <c r="A188" s="5">
        <v>3063</v>
      </c>
      <c r="B188" s="29" t="s">
        <v>357</v>
      </c>
      <c r="C188" s="29" t="s">
        <v>105</v>
      </c>
      <c r="D188" s="11">
        <v>6</v>
      </c>
      <c r="E188" s="11">
        <v>82</v>
      </c>
      <c r="F188" s="11">
        <v>0</v>
      </c>
      <c r="G188" s="12"/>
      <c r="H188" s="11">
        <v>6</v>
      </c>
      <c r="I188" s="11">
        <v>13</v>
      </c>
      <c r="J188" s="11">
        <v>18</v>
      </c>
      <c r="K188" s="11">
        <v>8</v>
      </c>
      <c r="L188" s="11">
        <v>10</v>
      </c>
      <c r="M188" s="11">
        <v>0</v>
      </c>
      <c r="N188" s="12"/>
      <c r="O188" s="11">
        <v>25</v>
      </c>
      <c r="P188" s="11">
        <v>8</v>
      </c>
      <c r="Q188" s="11" t="s">
        <v>166</v>
      </c>
      <c r="R188" s="30" t="s">
        <v>157</v>
      </c>
      <c r="S188" s="30" t="s">
        <v>157</v>
      </c>
      <c r="T188" s="30" t="s">
        <v>157</v>
      </c>
      <c r="U188" s="12"/>
      <c r="V188" s="11">
        <v>0</v>
      </c>
      <c r="W188" s="11">
        <v>17</v>
      </c>
      <c r="X188" s="11">
        <v>0</v>
      </c>
      <c r="Y188" s="11"/>
      <c r="Z188" s="11"/>
      <c r="AA188" s="11"/>
      <c r="AB188" s="12"/>
      <c r="AC188" s="11"/>
      <c r="AD188" s="11"/>
      <c r="AE188" s="11"/>
      <c r="AF188" s="11"/>
      <c r="AG188" s="11"/>
      <c r="AH188" s="11"/>
      <c r="AI188" s="15">
        <f>COUNTIF(الجدول2336[[#This Row],[2019/05/21]:[2019/06/20]],"س")</f>
        <v>1</v>
      </c>
      <c r="AJ188" s="11">
        <f>COUNTIF(الجدول2336[[#This Row],[2019/05/21]:[2019/06/20]],"ب")</f>
        <v>0</v>
      </c>
      <c r="AK188" s="11">
        <f>COUNTIF(الجدول2336[[#This Row],[2019/05/21]:[2019/06/20]],"غياب")</f>
        <v>0</v>
      </c>
      <c r="AL188" s="11">
        <f>COUNTIF(الجدول2336[[#This Row],[2019/05/21]:[2019/06/20]],"غ")</f>
        <v>0</v>
      </c>
      <c r="AM188" s="11">
        <f>SUM(الجدول2336[[#This Row],[2019/05/21]:[2019/06/20]])</f>
        <v>193</v>
      </c>
      <c r="AN188" s="31">
        <f>الجدول2336[[#This Row],[أيام العمل الفعي ]]-الجدول2336[[#This Row],[الغياب*2]]</f>
        <v>14</v>
      </c>
      <c r="AO188" s="14"/>
      <c r="AP188" s="14">
        <f>COUNTIF(الجدول2336[[#This Row],[2019/05/21]:[2019/06/20]],"&lt;480")</f>
        <v>14</v>
      </c>
      <c r="AQ188" s="14">
        <f>الجدول2336[[#This Row],[الغياب ]]*2</f>
        <v>0</v>
      </c>
      <c r="AR188" s="14" t="str">
        <f>VLOOKUP(الجدول2336[[#This Row],[الرقم الوظيفي ]],[2]المستمرين!$D:$F,3,0)</f>
        <v xml:space="preserve">الادارة العامة </v>
      </c>
    </row>
    <row r="189" spans="1:44">
      <c r="A189" s="51">
        <v>3069</v>
      </c>
      <c r="B189" s="29" t="s">
        <v>358</v>
      </c>
      <c r="C189" s="29" t="s">
        <v>37</v>
      </c>
      <c r="D189" s="11">
        <v>20</v>
      </c>
      <c r="E189" s="11" t="s">
        <v>166</v>
      </c>
      <c r="F189" s="11" t="s">
        <v>152</v>
      </c>
      <c r="G189" s="12"/>
      <c r="H189" s="11">
        <v>22</v>
      </c>
      <c r="I189" s="11" t="s">
        <v>166</v>
      </c>
      <c r="J189" s="11" t="s">
        <v>152</v>
      </c>
      <c r="K189" s="11">
        <v>15</v>
      </c>
      <c r="L189" s="11">
        <v>21</v>
      </c>
      <c r="M189" s="11">
        <v>27</v>
      </c>
      <c r="N189" s="12"/>
      <c r="O189" s="11" t="s">
        <v>166</v>
      </c>
      <c r="P189" s="11" t="s">
        <v>166</v>
      </c>
      <c r="Q189" s="11" t="s">
        <v>166</v>
      </c>
      <c r="R189" s="30" t="s">
        <v>157</v>
      </c>
      <c r="S189" s="30" t="s">
        <v>157</v>
      </c>
      <c r="T189" s="30" t="s">
        <v>157</v>
      </c>
      <c r="U189" s="12"/>
      <c r="V189" s="11">
        <v>0</v>
      </c>
      <c r="W189" s="11">
        <v>0</v>
      </c>
      <c r="X189" s="11">
        <v>0</v>
      </c>
      <c r="Y189" s="11"/>
      <c r="Z189" s="11" t="s">
        <v>153</v>
      </c>
      <c r="AA189" s="11"/>
      <c r="AB189" s="12"/>
      <c r="AC189" s="11"/>
      <c r="AD189" s="11"/>
      <c r="AE189" s="11"/>
      <c r="AF189" s="11"/>
      <c r="AG189" s="11"/>
      <c r="AH189" s="11"/>
      <c r="AI189" s="15">
        <f>COUNTIF(الجدول2336[[#This Row],[2019/05/21]:[2019/06/20]],"س")</f>
        <v>5</v>
      </c>
      <c r="AJ189" s="11">
        <f>COUNTIF(الجدول2336[[#This Row],[2019/05/21]:[2019/06/20]],"ب")</f>
        <v>0</v>
      </c>
      <c r="AK189" s="11">
        <f>COUNTIF(الجدول2336[[#This Row],[2019/05/21]:[2019/06/20]],"غياب")</f>
        <v>0</v>
      </c>
      <c r="AL189" s="11">
        <f>COUNTIF(الجدول2336[[#This Row],[2019/05/21]:[2019/06/20]],"غ")</f>
        <v>2</v>
      </c>
      <c r="AM189" s="11">
        <f>SUM(الجدول2336[[#This Row],[2019/05/21]:[2019/06/20]])</f>
        <v>105</v>
      </c>
      <c r="AN189" s="31">
        <f>الجدول2336[[#This Row],[أيام العمل الفعي ]]-الجدول2336[[#This Row],[الغياب*2]]</f>
        <v>8</v>
      </c>
      <c r="AO189" s="14"/>
      <c r="AP189" s="14">
        <f>COUNTIF(الجدول2336[[#This Row],[2019/05/21]:[2019/06/20]],"&lt;480")</f>
        <v>8</v>
      </c>
      <c r="AQ189" s="14">
        <f>الجدول2336[[#This Row],[الغياب ]]*2</f>
        <v>0</v>
      </c>
      <c r="AR189" s="14" t="str">
        <f>VLOOKUP(الجدول2336[[#This Row],[الرقم الوظيفي ]],[2]المستمرين!$D:$F,3,0)</f>
        <v xml:space="preserve">الادارة العامة </v>
      </c>
    </row>
    <row r="190" spans="1:44">
      <c r="A190" s="5">
        <v>3079</v>
      </c>
      <c r="B190" s="29" t="s">
        <v>359</v>
      </c>
      <c r="C190" s="29" t="s">
        <v>106</v>
      </c>
      <c r="D190" s="11"/>
      <c r="E190" s="11"/>
      <c r="F190" s="11"/>
      <c r="G190" s="12"/>
      <c r="H190" s="11"/>
      <c r="I190" s="11"/>
      <c r="J190" s="11"/>
      <c r="K190" s="11"/>
      <c r="L190" s="11"/>
      <c r="M190" s="11"/>
      <c r="N190" s="12"/>
      <c r="O190" s="11"/>
      <c r="P190" s="11"/>
      <c r="Q190" s="11" t="s">
        <v>166</v>
      </c>
      <c r="R190" s="30" t="s">
        <v>157</v>
      </c>
      <c r="S190" s="30" t="s">
        <v>157</v>
      </c>
      <c r="T190" s="30" t="s">
        <v>157</v>
      </c>
      <c r="U190" s="12"/>
      <c r="V190" s="11"/>
      <c r="W190" s="11"/>
      <c r="X190" s="11"/>
      <c r="Y190" s="11"/>
      <c r="Z190" s="11"/>
      <c r="AA190" s="11"/>
      <c r="AB190" s="12"/>
      <c r="AC190" s="11"/>
      <c r="AD190" s="11"/>
      <c r="AE190" s="11"/>
      <c r="AF190" s="11"/>
      <c r="AG190" s="11"/>
      <c r="AH190" s="11"/>
      <c r="AI190" s="15">
        <f>COUNTIF(الجدول2336[[#This Row],[2019/05/21]:[2019/06/20]],"س")</f>
        <v>1</v>
      </c>
      <c r="AJ190" s="11">
        <f>COUNTIF(الجدول2336[[#This Row],[2019/05/21]:[2019/06/20]],"ب")</f>
        <v>0</v>
      </c>
      <c r="AK190" s="11">
        <f>COUNTIF(الجدول2336[[#This Row],[2019/05/21]:[2019/06/20]],"غياب")</f>
        <v>0</v>
      </c>
      <c r="AL190" s="11">
        <f>COUNTIF(الجدول2336[[#This Row],[2019/05/21]:[2019/06/20]],"غ")</f>
        <v>0</v>
      </c>
      <c r="AM190" s="11">
        <f>SUM(الجدول2336[[#This Row],[2019/05/21]:[2019/06/20]])</f>
        <v>0</v>
      </c>
      <c r="AN190" s="31">
        <f>الجدول2336[[#This Row],[أيام العمل الفعي ]]-الجدول2336[[#This Row],[الغياب*2]]</f>
        <v>0</v>
      </c>
      <c r="AO190" s="14"/>
      <c r="AP190" s="14">
        <f>COUNTIF(الجدول2336[[#This Row],[2019/05/21]:[2019/06/20]],"&lt;480")</f>
        <v>0</v>
      </c>
      <c r="AQ190" s="14">
        <f>الجدول2336[[#This Row],[الغياب ]]*2</f>
        <v>0</v>
      </c>
      <c r="AR190" s="14" t="str">
        <f>VLOOKUP(الجدول2336[[#This Row],[الرقم الوظيفي ]],[2]المستمرين!$D:$F,3,0)</f>
        <v xml:space="preserve">الإدارة العامة </v>
      </c>
    </row>
    <row r="191" spans="1:44">
      <c r="A191" s="5">
        <v>3080</v>
      </c>
      <c r="B191" s="29" t="s">
        <v>360</v>
      </c>
      <c r="C191" s="29" t="s">
        <v>107</v>
      </c>
      <c r="D191" s="11">
        <v>6</v>
      </c>
      <c r="E191" s="11">
        <v>0</v>
      </c>
      <c r="F191" s="11">
        <v>3</v>
      </c>
      <c r="G191" s="12"/>
      <c r="H191" s="11">
        <v>15</v>
      </c>
      <c r="I191" s="11">
        <v>5</v>
      </c>
      <c r="J191" s="11">
        <v>0</v>
      </c>
      <c r="K191" s="11">
        <v>13</v>
      </c>
      <c r="L191" s="11">
        <v>0</v>
      </c>
      <c r="M191" s="11">
        <v>0</v>
      </c>
      <c r="N191" s="12"/>
      <c r="O191" s="11">
        <v>3</v>
      </c>
      <c r="P191" s="11">
        <v>121</v>
      </c>
      <c r="Q191" s="11" t="s">
        <v>166</v>
      </c>
      <c r="R191" s="30" t="s">
        <v>157</v>
      </c>
      <c r="S191" s="30" t="s">
        <v>157</v>
      </c>
      <c r="T191" s="30" t="s">
        <v>157</v>
      </c>
      <c r="U191" s="12"/>
      <c r="V191" s="11">
        <v>0</v>
      </c>
      <c r="W191" s="11">
        <v>7</v>
      </c>
      <c r="X191" s="11">
        <v>0</v>
      </c>
      <c r="Y191" s="11"/>
      <c r="Z191" s="11"/>
      <c r="AA191" s="11"/>
      <c r="AB191" s="12"/>
      <c r="AC191" s="11"/>
      <c r="AD191" s="11"/>
      <c r="AE191" s="11"/>
      <c r="AF191" s="11"/>
      <c r="AG191" s="11"/>
      <c r="AH191" s="11"/>
      <c r="AI191" s="15">
        <f>COUNTIF(الجدول2336[[#This Row],[2019/05/21]:[2019/06/20]],"س")</f>
        <v>1</v>
      </c>
      <c r="AJ191" s="11">
        <f>COUNTIF(الجدول2336[[#This Row],[2019/05/21]:[2019/06/20]],"ب")</f>
        <v>0</v>
      </c>
      <c r="AK191" s="11">
        <f>COUNTIF(الجدول2336[[#This Row],[2019/05/21]:[2019/06/20]],"غياب")</f>
        <v>0</v>
      </c>
      <c r="AL191" s="11">
        <f>COUNTIF(الجدول2336[[#This Row],[2019/05/21]:[2019/06/20]],"غ")</f>
        <v>0</v>
      </c>
      <c r="AM191" s="11">
        <f>SUM(الجدول2336[[#This Row],[2019/05/21]:[2019/06/20]])</f>
        <v>173</v>
      </c>
      <c r="AN191" s="31">
        <f>الجدول2336[[#This Row],[أيام العمل الفعي ]]-الجدول2336[[#This Row],[الغياب*2]]</f>
        <v>14</v>
      </c>
      <c r="AO191" s="14"/>
      <c r="AP191" s="14">
        <f>COUNTIF(الجدول2336[[#This Row],[2019/05/21]:[2019/06/20]],"&lt;480")</f>
        <v>14</v>
      </c>
      <c r="AQ191" s="14">
        <f>الجدول2336[[#This Row],[الغياب ]]*2</f>
        <v>0</v>
      </c>
      <c r="AR191" s="14" t="str">
        <f>VLOOKUP(الجدول2336[[#This Row],[الرقم الوظيفي ]],[2]المستمرين!$D:$F,3,0)</f>
        <v xml:space="preserve">الادارة العامة </v>
      </c>
    </row>
    <row r="192" spans="1:44">
      <c r="A192" s="5">
        <v>3081</v>
      </c>
      <c r="B192" s="29" t="s">
        <v>361</v>
      </c>
      <c r="C192" s="29" t="s">
        <v>53</v>
      </c>
      <c r="D192" s="11">
        <v>0</v>
      </c>
      <c r="E192" s="11">
        <v>9</v>
      </c>
      <c r="F192" s="11">
        <v>0</v>
      </c>
      <c r="G192" s="12" t="s">
        <v>167</v>
      </c>
      <c r="H192" s="11">
        <v>12</v>
      </c>
      <c r="I192" s="11">
        <v>7</v>
      </c>
      <c r="J192" s="11">
        <v>13</v>
      </c>
      <c r="K192" s="11">
        <v>8</v>
      </c>
      <c r="L192" s="11">
        <v>15</v>
      </c>
      <c r="M192" s="11">
        <v>16</v>
      </c>
      <c r="N192" s="12" t="s">
        <v>167</v>
      </c>
      <c r="O192" s="11" t="s">
        <v>166</v>
      </c>
      <c r="P192" s="11">
        <v>0</v>
      </c>
      <c r="Q192" s="11">
        <v>81</v>
      </c>
      <c r="R192" s="30">
        <v>0</v>
      </c>
      <c r="S192" s="30">
        <v>0</v>
      </c>
      <c r="T192" s="30" t="s">
        <v>157</v>
      </c>
      <c r="U192" s="12">
        <v>0</v>
      </c>
      <c r="V192" s="11">
        <v>0</v>
      </c>
      <c r="W192" s="11">
        <v>0</v>
      </c>
      <c r="X192" s="11">
        <v>0</v>
      </c>
      <c r="Y192" s="11"/>
      <c r="Z192" s="11" t="s">
        <v>166</v>
      </c>
      <c r="AA192" s="11" t="s">
        <v>166</v>
      </c>
      <c r="AB192" s="12" t="s">
        <v>167</v>
      </c>
      <c r="AC192" s="11"/>
      <c r="AD192" s="11"/>
      <c r="AE192" s="11"/>
      <c r="AF192" s="11"/>
      <c r="AG192" s="11"/>
      <c r="AH192" s="11"/>
      <c r="AI192" s="15">
        <f>COUNTIF(الجدول2336[[#This Row],[2019/05/21]:[2019/06/20]],"س")</f>
        <v>3</v>
      </c>
      <c r="AJ192" s="11">
        <f>COUNTIF(الجدول2336[[#This Row],[2019/05/21]:[2019/06/20]],"ب")</f>
        <v>0</v>
      </c>
      <c r="AK192" s="11">
        <f>COUNTIF(الجدول2336[[#This Row],[2019/05/21]:[2019/06/20]],"غياب")</f>
        <v>0</v>
      </c>
      <c r="AL192" s="11">
        <f>COUNTIF(الجدول2336[[#This Row],[2019/05/21]:[2019/06/20]],"غ")</f>
        <v>0</v>
      </c>
      <c r="AM192" s="11">
        <f>SUM(الجدول2336[[#This Row],[2019/05/21]:[2019/06/20]])</f>
        <v>161</v>
      </c>
      <c r="AN192" s="31">
        <f>الجدول2336[[#This Row],[أيام العمل الفعي ]]-الجدول2336[[#This Row],[الغياب*2]]</f>
        <v>17</v>
      </c>
      <c r="AO192" s="14"/>
      <c r="AP192" s="14">
        <f>COUNTIF(الجدول2336[[#This Row],[2019/05/21]:[2019/06/20]],"&lt;480")</f>
        <v>17</v>
      </c>
      <c r="AQ192" s="14">
        <f>الجدول2336[[#This Row],[الغياب ]]*2</f>
        <v>0</v>
      </c>
      <c r="AR192" s="14" t="str">
        <f>VLOOKUP(الجدول2336[[#This Row],[الرقم الوظيفي ]],[2]المستمرين!$D:$F,3,0)</f>
        <v xml:space="preserve">مصنع العصير </v>
      </c>
    </row>
    <row r="193" spans="1:44">
      <c r="A193" s="26">
        <v>3082</v>
      </c>
      <c r="B193" s="29" t="s">
        <v>362</v>
      </c>
      <c r="C193" s="29" t="s">
        <v>39</v>
      </c>
      <c r="D193" s="11">
        <v>0</v>
      </c>
      <c r="E193" s="11">
        <v>0</v>
      </c>
      <c r="F193" s="11">
        <v>0</v>
      </c>
      <c r="G193" s="12"/>
      <c r="H193" s="11">
        <v>0</v>
      </c>
      <c r="I193" s="11">
        <v>0</v>
      </c>
      <c r="J193" s="11">
        <v>0</v>
      </c>
      <c r="K193" s="11">
        <v>0</v>
      </c>
      <c r="L193" s="11">
        <v>0</v>
      </c>
      <c r="M193" s="11">
        <v>12</v>
      </c>
      <c r="N193" s="12"/>
      <c r="O193" s="11">
        <v>15</v>
      </c>
      <c r="P193" s="11">
        <v>0</v>
      </c>
      <c r="Q193" s="11">
        <v>0</v>
      </c>
      <c r="R193" s="30" t="s">
        <v>157</v>
      </c>
      <c r="S193" s="30" t="s">
        <v>157</v>
      </c>
      <c r="T193" s="30" t="s">
        <v>157</v>
      </c>
      <c r="U193" s="12"/>
      <c r="V193" s="11">
        <v>0</v>
      </c>
      <c r="W193" s="11"/>
      <c r="X193" s="11"/>
      <c r="Y193" s="11"/>
      <c r="Z193" s="11"/>
      <c r="AA193" s="11"/>
      <c r="AB193" s="12"/>
      <c r="AC193" s="11"/>
      <c r="AD193" s="11"/>
      <c r="AE193" s="11"/>
      <c r="AF193" s="11"/>
      <c r="AG193" s="11"/>
      <c r="AH193" s="11"/>
      <c r="AI193" s="15">
        <f>COUNTIF(الجدول2336[[#This Row],[2019/05/21]:[2019/06/20]],"س")</f>
        <v>0</v>
      </c>
      <c r="AJ193" s="11">
        <f>COUNTIF(الجدول2336[[#This Row],[2019/05/21]:[2019/06/20]],"ب")</f>
        <v>0</v>
      </c>
      <c r="AK193" s="11">
        <f>COUNTIF(الجدول2336[[#This Row],[2019/05/21]:[2019/06/20]],"غياب")</f>
        <v>0</v>
      </c>
      <c r="AL193" s="11">
        <f>COUNTIF(الجدول2336[[#This Row],[2019/05/21]:[2019/06/20]],"غ")</f>
        <v>0</v>
      </c>
      <c r="AM193" s="11">
        <f>SUM(الجدول2336[[#This Row],[2019/05/21]:[2019/06/20]])</f>
        <v>27</v>
      </c>
      <c r="AN193" s="31">
        <f>الجدول2336[[#This Row],[أيام العمل الفعي ]]-الجدول2336[[#This Row],[الغياب*2]]</f>
        <v>13</v>
      </c>
      <c r="AO193" s="14"/>
      <c r="AP193" s="14">
        <f>COUNTIF(الجدول2336[[#This Row],[2019/05/21]:[2019/06/20]],"&lt;480")</f>
        <v>13</v>
      </c>
      <c r="AQ193" s="14">
        <f>الجدول2336[[#This Row],[الغياب ]]*2</f>
        <v>0</v>
      </c>
      <c r="AR193" s="14" t="str">
        <f>VLOOKUP(الجدول2336[[#This Row],[الرقم الوظيفي ]],[2]المستمرين!$D:$F,3,0)</f>
        <v xml:space="preserve">مركز تسويق بنغازي </v>
      </c>
    </row>
    <row r="194" spans="1:44">
      <c r="A194" s="51">
        <v>3105</v>
      </c>
      <c r="B194" s="29" t="s">
        <v>363</v>
      </c>
      <c r="C194" s="29" t="s">
        <v>108</v>
      </c>
      <c r="D194" s="11">
        <v>22</v>
      </c>
      <c r="E194" s="11">
        <v>24</v>
      </c>
      <c r="F194" s="11" t="s">
        <v>152</v>
      </c>
      <c r="G194" s="12"/>
      <c r="H194" s="11">
        <v>14</v>
      </c>
      <c r="I194" s="11" t="s">
        <v>152</v>
      </c>
      <c r="J194" s="11">
        <v>0</v>
      </c>
      <c r="K194" s="11">
        <v>0</v>
      </c>
      <c r="L194" s="11">
        <v>0</v>
      </c>
      <c r="M194" s="11">
        <v>0</v>
      </c>
      <c r="N194" s="12"/>
      <c r="O194" s="11" t="s">
        <v>166</v>
      </c>
      <c r="P194" s="11" t="s">
        <v>152</v>
      </c>
      <c r="Q194" s="11" t="s">
        <v>166</v>
      </c>
      <c r="R194" s="30" t="s">
        <v>157</v>
      </c>
      <c r="S194" s="30" t="s">
        <v>157</v>
      </c>
      <c r="T194" s="30" t="s">
        <v>157</v>
      </c>
      <c r="U194" s="12"/>
      <c r="V194" s="11">
        <v>0</v>
      </c>
      <c r="W194" s="11">
        <v>16</v>
      </c>
      <c r="X194" s="11">
        <v>152</v>
      </c>
      <c r="Y194" s="11"/>
      <c r="Z194" s="11"/>
      <c r="AA194" s="11"/>
      <c r="AB194" s="12"/>
      <c r="AC194" s="11"/>
      <c r="AD194" s="11"/>
      <c r="AE194" s="11"/>
      <c r="AF194" s="11"/>
      <c r="AG194" s="11"/>
      <c r="AH194" s="11"/>
      <c r="AI194" s="15">
        <f>COUNTIF(الجدول2336[[#This Row],[2019/05/21]:[2019/06/20]],"س")</f>
        <v>2</v>
      </c>
      <c r="AJ194" s="11">
        <f>COUNTIF(الجدول2336[[#This Row],[2019/05/21]:[2019/06/20]],"ب")</f>
        <v>0</v>
      </c>
      <c r="AK194" s="11">
        <f>COUNTIF(الجدول2336[[#This Row],[2019/05/21]:[2019/06/20]],"غياب")</f>
        <v>0</v>
      </c>
      <c r="AL194" s="11">
        <f>COUNTIF(الجدول2336[[#This Row],[2019/05/21]:[2019/06/20]],"غ")</f>
        <v>3</v>
      </c>
      <c r="AM194" s="11">
        <f>SUM(الجدول2336[[#This Row],[2019/05/21]:[2019/06/20]])</f>
        <v>228</v>
      </c>
      <c r="AN194" s="31">
        <f>الجدول2336[[#This Row],[أيام العمل الفعي ]]-الجدول2336[[#This Row],[الغياب*2]]</f>
        <v>10</v>
      </c>
      <c r="AO194" s="14"/>
      <c r="AP194" s="14">
        <f>COUNTIF(الجدول2336[[#This Row],[2019/05/21]:[2019/06/20]],"&lt;480")</f>
        <v>10</v>
      </c>
      <c r="AQ194" s="14">
        <f>الجدول2336[[#This Row],[الغياب ]]*2</f>
        <v>0</v>
      </c>
      <c r="AR194" s="14" t="str">
        <f>VLOOKUP(الجدول2336[[#This Row],[الرقم الوظيفي ]],[2]المستمرين!$D:$F,3,0)</f>
        <v>مصنع الحليب</v>
      </c>
    </row>
    <row r="195" spans="1:44">
      <c r="A195" s="5">
        <v>3109</v>
      </c>
      <c r="B195" s="29" t="s">
        <v>364</v>
      </c>
      <c r="C195" s="29" t="s">
        <v>58</v>
      </c>
      <c r="D195" s="11">
        <v>0</v>
      </c>
      <c r="E195" s="11">
        <v>0</v>
      </c>
      <c r="F195" s="11">
        <v>0</v>
      </c>
      <c r="G195" s="12"/>
      <c r="H195" s="11">
        <v>0</v>
      </c>
      <c r="I195" s="11">
        <v>0</v>
      </c>
      <c r="J195" s="11">
        <v>0</v>
      </c>
      <c r="K195" s="11">
        <v>0</v>
      </c>
      <c r="L195" s="11" t="s">
        <v>166</v>
      </c>
      <c r="M195" s="11">
        <v>0</v>
      </c>
      <c r="N195" s="12"/>
      <c r="O195" s="11">
        <v>0</v>
      </c>
      <c r="P195" s="11">
        <v>0</v>
      </c>
      <c r="Q195" s="11" t="s">
        <v>166</v>
      </c>
      <c r="R195" s="30" t="s">
        <v>157</v>
      </c>
      <c r="S195" s="30" t="s">
        <v>157</v>
      </c>
      <c r="T195" s="30" t="s">
        <v>157</v>
      </c>
      <c r="U195" s="12"/>
      <c r="V195" s="11">
        <v>0</v>
      </c>
      <c r="W195" s="11">
        <v>0</v>
      </c>
      <c r="X195" s="11">
        <v>0</v>
      </c>
      <c r="Y195" s="11"/>
      <c r="Z195" s="11"/>
      <c r="AA195" s="11"/>
      <c r="AB195" s="12"/>
      <c r="AC195" s="11"/>
      <c r="AD195" s="11"/>
      <c r="AE195" s="11"/>
      <c r="AF195" s="11"/>
      <c r="AG195" s="11"/>
      <c r="AH195" s="11"/>
      <c r="AI195" s="15">
        <f>COUNTIF(الجدول2336[[#This Row],[2019/05/21]:[2019/06/20]],"س")</f>
        <v>2</v>
      </c>
      <c r="AJ195" s="11">
        <f>COUNTIF(الجدول2336[[#This Row],[2019/05/21]:[2019/06/20]],"ب")</f>
        <v>0</v>
      </c>
      <c r="AK195" s="11">
        <f>COUNTIF(الجدول2336[[#This Row],[2019/05/21]:[2019/06/20]],"غياب")</f>
        <v>0</v>
      </c>
      <c r="AL195" s="11">
        <f>COUNTIF(الجدول2336[[#This Row],[2019/05/21]:[2019/06/20]],"غ")</f>
        <v>0</v>
      </c>
      <c r="AM195" s="11">
        <f>SUM(الجدول2336[[#This Row],[2019/05/21]:[2019/06/20]])</f>
        <v>0</v>
      </c>
      <c r="AN195" s="31">
        <f>الجدول2336[[#This Row],[أيام العمل الفعي ]]-الجدول2336[[#This Row],[الغياب*2]]</f>
        <v>13</v>
      </c>
      <c r="AO195" s="14"/>
      <c r="AP195" s="14">
        <f>COUNTIF(الجدول2336[[#This Row],[2019/05/21]:[2019/06/20]],"&lt;480")</f>
        <v>13</v>
      </c>
      <c r="AQ195" s="14">
        <f>الجدول2336[[#This Row],[الغياب ]]*2</f>
        <v>0</v>
      </c>
      <c r="AR195" s="14" t="str">
        <f>VLOOKUP(الجدول2336[[#This Row],[الرقم الوظيفي ]],[2]المستمرين!$D:$F,3,0)</f>
        <v xml:space="preserve">مصنع الحليب </v>
      </c>
    </row>
    <row r="196" spans="1:44">
      <c r="A196" s="51">
        <v>3111</v>
      </c>
      <c r="B196" s="29" t="s">
        <v>365</v>
      </c>
      <c r="C196" s="29" t="s">
        <v>109</v>
      </c>
      <c r="D196" s="11">
        <v>29</v>
      </c>
      <c r="E196" s="15">
        <v>0</v>
      </c>
      <c r="F196" s="11">
        <v>30</v>
      </c>
      <c r="G196" s="12"/>
      <c r="H196" s="11">
        <v>24</v>
      </c>
      <c r="I196" s="11">
        <v>38</v>
      </c>
      <c r="J196" s="15">
        <v>0</v>
      </c>
      <c r="K196" s="11">
        <v>24</v>
      </c>
      <c r="L196" s="11" t="s">
        <v>166</v>
      </c>
      <c r="M196" s="11">
        <v>30</v>
      </c>
      <c r="N196" s="12"/>
      <c r="O196" s="11">
        <v>26</v>
      </c>
      <c r="P196" s="11">
        <v>60</v>
      </c>
      <c r="Q196" s="11" t="s">
        <v>166</v>
      </c>
      <c r="R196" s="30" t="s">
        <v>157</v>
      </c>
      <c r="S196" s="30" t="s">
        <v>157</v>
      </c>
      <c r="T196" s="30" t="s">
        <v>157</v>
      </c>
      <c r="U196" s="12"/>
      <c r="V196" s="11" t="s">
        <v>13</v>
      </c>
      <c r="W196" s="11" t="s">
        <v>13</v>
      </c>
      <c r="X196" s="11">
        <v>30</v>
      </c>
      <c r="Y196" s="11"/>
      <c r="Z196" s="11"/>
      <c r="AA196" s="11"/>
      <c r="AB196" s="12"/>
      <c r="AC196" s="11"/>
      <c r="AD196" s="11"/>
      <c r="AE196" s="11"/>
      <c r="AF196" s="11"/>
      <c r="AG196" s="11"/>
      <c r="AH196" s="11"/>
      <c r="AI196" s="15">
        <f>COUNTIF(الجدول2336[[#This Row],[2019/05/21]:[2019/06/20]],"س")</f>
        <v>2</v>
      </c>
      <c r="AJ196" s="11">
        <f>COUNTIF(الجدول2336[[#This Row],[2019/05/21]:[2019/06/20]],"ب")</f>
        <v>2</v>
      </c>
      <c r="AK196" s="11">
        <f>COUNTIF(الجدول2336[[#This Row],[2019/05/21]:[2019/06/20]],"غياب")</f>
        <v>0</v>
      </c>
      <c r="AL196" s="11">
        <f>COUNTIF(الجدول2336[[#This Row],[2019/05/21]:[2019/06/20]],"غ")</f>
        <v>0</v>
      </c>
      <c r="AM196" s="11">
        <f>SUM(الجدول2336[[#This Row],[2019/05/21]:[2019/06/20]])</f>
        <v>291</v>
      </c>
      <c r="AN196" s="31">
        <f>الجدول2336[[#This Row],[أيام العمل الفعي ]]-الجدول2336[[#This Row],[الغياب*2]]</f>
        <v>11</v>
      </c>
      <c r="AO196" s="14"/>
      <c r="AP196" s="14">
        <f>COUNTIF(الجدول2336[[#This Row],[2019/05/21]:[2019/06/20]],"&lt;480")</f>
        <v>11</v>
      </c>
      <c r="AQ196" s="14">
        <f>الجدول2336[[#This Row],[الغياب ]]*2</f>
        <v>0</v>
      </c>
      <c r="AR196" s="14" t="str">
        <f>VLOOKUP(الجدول2336[[#This Row],[الرقم الوظيفي ]],[2]المستمرين!$D:$F,3,0)</f>
        <v xml:space="preserve">الادارة العامة </v>
      </c>
    </row>
    <row r="197" spans="1:44">
      <c r="A197" s="5">
        <v>3120</v>
      </c>
      <c r="B197" s="29" t="s">
        <v>366</v>
      </c>
      <c r="C197" s="29" t="s">
        <v>137</v>
      </c>
      <c r="D197" s="11">
        <v>0</v>
      </c>
      <c r="E197" s="11">
        <v>8</v>
      </c>
      <c r="F197" s="11" t="s">
        <v>166</v>
      </c>
      <c r="G197" s="12"/>
      <c r="H197" s="11"/>
      <c r="I197" s="11"/>
      <c r="J197" s="11"/>
      <c r="K197" s="11"/>
      <c r="L197" s="11"/>
      <c r="M197" s="11"/>
      <c r="N197" s="12"/>
      <c r="O197" s="11"/>
      <c r="P197" s="11"/>
      <c r="Q197" s="11" t="s">
        <v>166</v>
      </c>
      <c r="R197" s="30" t="s">
        <v>157</v>
      </c>
      <c r="S197" s="30" t="s">
        <v>157</v>
      </c>
      <c r="T197" s="30" t="s">
        <v>157</v>
      </c>
      <c r="U197" s="12"/>
      <c r="V197" s="11"/>
      <c r="W197" s="11"/>
      <c r="X197" s="11"/>
      <c r="Y197" s="11"/>
      <c r="Z197" s="11"/>
      <c r="AA197" s="11"/>
      <c r="AB197" s="12"/>
      <c r="AC197" s="11"/>
      <c r="AD197" s="11"/>
      <c r="AE197" s="11"/>
      <c r="AF197" s="11"/>
      <c r="AG197" s="11"/>
      <c r="AH197" s="11"/>
      <c r="AI197" s="15">
        <f>COUNTIF(الجدول2336[[#This Row],[2019/05/21]:[2019/06/20]],"س")</f>
        <v>2</v>
      </c>
      <c r="AJ197" s="11">
        <f>COUNTIF(الجدول2336[[#This Row],[2019/05/21]:[2019/06/20]],"ب")</f>
        <v>0</v>
      </c>
      <c r="AK197" s="11">
        <f>COUNTIF(الجدول2336[[#This Row],[2019/05/21]:[2019/06/20]],"غياب")</f>
        <v>0</v>
      </c>
      <c r="AL197" s="11">
        <f>COUNTIF(الجدول2336[[#This Row],[2019/05/21]:[2019/06/20]],"غ")</f>
        <v>0</v>
      </c>
      <c r="AM197" s="11">
        <f>SUM(الجدول2336[[#This Row],[2019/05/21]:[2019/06/20]])</f>
        <v>8</v>
      </c>
      <c r="AN197" s="31">
        <f>الجدول2336[[#This Row],[أيام العمل الفعي ]]-الجدول2336[[#This Row],[الغياب*2]]</f>
        <v>2</v>
      </c>
      <c r="AO197" s="14"/>
      <c r="AP197" s="14">
        <f>COUNTIF(الجدول2336[[#This Row],[2019/05/21]:[2019/06/20]],"&lt;480")</f>
        <v>2</v>
      </c>
      <c r="AQ197" s="14">
        <f>الجدول2336[[#This Row],[الغياب ]]*2</f>
        <v>0</v>
      </c>
      <c r="AR197" s="14" t="str">
        <f>VLOOKUP(الجدول2336[[#This Row],[الرقم الوظيفي ]],[2]المستمرين!$D:$F,3,0)</f>
        <v xml:space="preserve">مصنع الحليب </v>
      </c>
    </row>
    <row r="198" spans="1:44">
      <c r="A198" s="5">
        <v>3127</v>
      </c>
      <c r="B198" s="29" t="s">
        <v>367</v>
      </c>
      <c r="C198" s="29" t="s">
        <v>37</v>
      </c>
      <c r="D198" s="11">
        <v>0</v>
      </c>
      <c r="E198" s="11">
        <v>0</v>
      </c>
      <c r="F198" s="11" t="s">
        <v>166</v>
      </c>
      <c r="G198" s="12"/>
      <c r="H198" s="11">
        <v>0</v>
      </c>
      <c r="I198" s="11">
        <v>0</v>
      </c>
      <c r="J198" s="11">
        <v>0</v>
      </c>
      <c r="K198" s="11">
        <v>114</v>
      </c>
      <c r="L198" s="11">
        <v>0</v>
      </c>
      <c r="M198" s="11">
        <v>0</v>
      </c>
      <c r="N198" s="12"/>
      <c r="O198" s="11" t="s">
        <v>166</v>
      </c>
      <c r="P198" s="11" t="s">
        <v>166</v>
      </c>
      <c r="Q198" s="11" t="s">
        <v>166</v>
      </c>
      <c r="R198" s="30" t="s">
        <v>157</v>
      </c>
      <c r="S198" s="30" t="s">
        <v>157</v>
      </c>
      <c r="T198" s="30" t="s">
        <v>157</v>
      </c>
      <c r="U198" s="12"/>
      <c r="V198" s="11">
        <v>0</v>
      </c>
      <c r="W198" s="11">
        <v>0</v>
      </c>
      <c r="X198" s="11">
        <v>0</v>
      </c>
      <c r="Y198" s="11">
        <v>0</v>
      </c>
      <c r="Z198" s="11"/>
      <c r="AA198" s="11"/>
      <c r="AB198" s="12"/>
      <c r="AC198" s="11"/>
      <c r="AD198" s="11"/>
      <c r="AE198" s="11"/>
      <c r="AF198" s="11"/>
      <c r="AG198" s="11"/>
      <c r="AH198" s="11"/>
      <c r="AI198" s="15">
        <f>COUNTIF(الجدول2336[[#This Row],[2019/05/21]:[2019/06/20]],"س")</f>
        <v>4</v>
      </c>
      <c r="AJ198" s="11">
        <f>COUNTIF(الجدول2336[[#This Row],[2019/05/21]:[2019/06/20]],"ب")</f>
        <v>0</v>
      </c>
      <c r="AK198" s="11">
        <f>COUNTIF(الجدول2336[[#This Row],[2019/05/21]:[2019/06/20]],"غياب")</f>
        <v>0</v>
      </c>
      <c r="AL198" s="11">
        <f>COUNTIF(الجدول2336[[#This Row],[2019/05/21]:[2019/06/20]],"غ")</f>
        <v>0</v>
      </c>
      <c r="AM198" s="11">
        <f>SUM(الجدول2336[[#This Row],[2019/05/21]:[2019/06/20]])</f>
        <v>114</v>
      </c>
      <c r="AN198" s="31">
        <f>الجدول2336[[#This Row],[أيام العمل الفعي ]]-الجدول2336[[#This Row],[الغياب*2]]</f>
        <v>12</v>
      </c>
      <c r="AO198" s="14"/>
      <c r="AP198" s="14">
        <f>COUNTIF(الجدول2336[[#This Row],[2019/05/21]:[2019/06/20]],"&lt;480")</f>
        <v>12</v>
      </c>
      <c r="AQ198" s="14">
        <f>الجدول2336[[#This Row],[الغياب ]]*2</f>
        <v>0</v>
      </c>
      <c r="AR198" s="14" t="str">
        <f>VLOOKUP(الجدول2336[[#This Row],[الرقم الوظيفي ]],[2]المستمرين!$D:$F,3,0)</f>
        <v xml:space="preserve">الادارة العامة </v>
      </c>
    </row>
    <row r="199" spans="1:44">
      <c r="A199" s="51">
        <v>3131</v>
      </c>
      <c r="B199" s="29" t="s">
        <v>368</v>
      </c>
      <c r="C199" s="29" t="s">
        <v>111</v>
      </c>
      <c r="D199" s="11">
        <v>73</v>
      </c>
      <c r="E199" s="11" t="s">
        <v>166</v>
      </c>
      <c r="F199" s="11">
        <v>6</v>
      </c>
      <c r="G199" s="12"/>
      <c r="H199" s="11">
        <v>0</v>
      </c>
      <c r="I199" s="11">
        <v>18</v>
      </c>
      <c r="J199" s="11">
        <v>0</v>
      </c>
      <c r="K199" s="11">
        <v>62</v>
      </c>
      <c r="L199" s="11">
        <v>67</v>
      </c>
      <c r="M199" s="11">
        <v>55</v>
      </c>
      <c r="N199" s="12"/>
      <c r="O199" s="11">
        <v>0</v>
      </c>
      <c r="P199" s="11">
        <v>0</v>
      </c>
      <c r="Q199" s="11" t="s">
        <v>166</v>
      </c>
      <c r="R199" s="30" t="s">
        <v>157</v>
      </c>
      <c r="S199" s="30" t="s">
        <v>157</v>
      </c>
      <c r="T199" s="30" t="s">
        <v>157</v>
      </c>
      <c r="U199" s="12"/>
      <c r="V199" s="11">
        <v>65</v>
      </c>
      <c r="W199" s="11" t="s">
        <v>13</v>
      </c>
      <c r="X199" s="11" t="s">
        <v>13</v>
      </c>
      <c r="Y199" s="11"/>
      <c r="Z199" s="11"/>
      <c r="AA199" s="11"/>
      <c r="AB199" s="12"/>
      <c r="AC199" s="11"/>
      <c r="AD199" s="11"/>
      <c r="AE199" s="11"/>
      <c r="AF199" s="11"/>
      <c r="AG199" s="11"/>
      <c r="AH199" s="11"/>
      <c r="AI199" s="15">
        <f>COUNTIF(الجدول2336[[#This Row],[2019/05/21]:[2019/06/20]],"س")</f>
        <v>2</v>
      </c>
      <c r="AJ199" s="11">
        <f>COUNTIF(الجدول2336[[#This Row],[2019/05/21]:[2019/06/20]],"ب")</f>
        <v>2</v>
      </c>
      <c r="AK199" s="11">
        <f>COUNTIF(الجدول2336[[#This Row],[2019/05/21]:[2019/06/20]],"غياب")</f>
        <v>0</v>
      </c>
      <c r="AL199" s="11">
        <f>COUNTIF(الجدول2336[[#This Row],[2019/05/21]:[2019/06/20]],"غ")</f>
        <v>0</v>
      </c>
      <c r="AM199" s="11">
        <f>SUM(الجدول2336[[#This Row],[2019/05/21]:[2019/06/20]])</f>
        <v>346</v>
      </c>
      <c r="AN199" s="31">
        <f>الجدول2336[[#This Row],[أيام العمل الفعي ]]-الجدول2336[[#This Row],[الغياب*2]]</f>
        <v>11</v>
      </c>
      <c r="AO199" s="14"/>
      <c r="AP199" s="14">
        <f>COUNTIF(الجدول2336[[#This Row],[2019/05/21]:[2019/06/20]],"&lt;480")</f>
        <v>11</v>
      </c>
      <c r="AQ199" s="14">
        <f>الجدول2336[[#This Row],[الغياب ]]*2</f>
        <v>0</v>
      </c>
      <c r="AR199" s="14" t="str">
        <f>VLOOKUP(الجدول2336[[#This Row],[الرقم الوظيفي ]],[2]المستمرين!$D:$F,3,0)</f>
        <v>مصنع الحليب</v>
      </c>
    </row>
    <row r="200" spans="1:44">
      <c r="A200" s="5">
        <v>3134</v>
      </c>
      <c r="B200" s="29" t="s">
        <v>369</v>
      </c>
      <c r="C200" s="29" t="s">
        <v>112</v>
      </c>
      <c r="D200" s="11">
        <v>0</v>
      </c>
      <c r="E200" s="11">
        <v>0</v>
      </c>
      <c r="F200" s="11">
        <v>0</v>
      </c>
      <c r="G200" s="12"/>
      <c r="H200" s="11">
        <v>0</v>
      </c>
      <c r="I200" s="11">
        <v>0</v>
      </c>
      <c r="J200" s="11">
        <v>0</v>
      </c>
      <c r="K200" s="11">
        <v>0</v>
      </c>
      <c r="L200" s="11">
        <v>0</v>
      </c>
      <c r="M200" s="11">
        <v>0</v>
      </c>
      <c r="N200" s="12"/>
      <c r="O200" s="11">
        <v>0</v>
      </c>
      <c r="P200" s="11" t="s">
        <v>166</v>
      </c>
      <c r="Q200" s="11" t="s">
        <v>166</v>
      </c>
      <c r="R200" s="30" t="s">
        <v>157</v>
      </c>
      <c r="S200" s="30" t="s">
        <v>157</v>
      </c>
      <c r="T200" s="30" t="s">
        <v>157</v>
      </c>
      <c r="U200" s="12"/>
      <c r="V200" s="11">
        <v>0</v>
      </c>
      <c r="W200" s="11">
        <v>0</v>
      </c>
      <c r="X200" s="11">
        <v>0</v>
      </c>
      <c r="Y200" s="11"/>
      <c r="Z200" s="11"/>
      <c r="AA200" s="11"/>
      <c r="AB200" s="12"/>
      <c r="AC200" s="11"/>
      <c r="AD200" s="11"/>
      <c r="AE200" s="11"/>
      <c r="AF200" s="11"/>
      <c r="AG200" s="11"/>
      <c r="AH200" s="11"/>
      <c r="AI200" s="15">
        <f>COUNTIF(الجدول2336[[#This Row],[2019/05/21]:[2019/06/20]],"س")</f>
        <v>2</v>
      </c>
      <c r="AJ200" s="11">
        <f>COUNTIF(الجدول2336[[#This Row],[2019/05/21]:[2019/06/20]],"ب")</f>
        <v>0</v>
      </c>
      <c r="AK200" s="11">
        <f>COUNTIF(الجدول2336[[#This Row],[2019/05/21]:[2019/06/20]],"غياب")</f>
        <v>0</v>
      </c>
      <c r="AL200" s="11">
        <f>COUNTIF(الجدول2336[[#This Row],[2019/05/21]:[2019/06/20]],"غ")</f>
        <v>0</v>
      </c>
      <c r="AM200" s="11">
        <f>SUM(الجدول2336[[#This Row],[2019/05/21]:[2019/06/20]])</f>
        <v>0</v>
      </c>
      <c r="AN200" s="31">
        <f>الجدول2336[[#This Row],[أيام العمل الفعي ]]-الجدول2336[[#This Row],[الغياب*2]]</f>
        <v>13</v>
      </c>
      <c r="AO200" s="14"/>
      <c r="AP200" s="14">
        <f>COUNTIF(الجدول2336[[#This Row],[2019/05/21]:[2019/06/20]],"&lt;480")</f>
        <v>13</v>
      </c>
      <c r="AQ200" s="14">
        <f>الجدول2336[[#This Row],[الغياب ]]*2</f>
        <v>0</v>
      </c>
      <c r="AR200" s="14" t="str">
        <f>VLOOKUP(الجدول2336[[#This Row],[الرقم الوظيفي ]],[2]المستمرين!$D:$F,3,0)</f>
        <v xml:space="preserve">الإدارة العامة </v>
      </c>
    </row>
    <row r="201" spans="1:44">
      <c r="A201" s="51">
        <v>3135</v>
      </c>
      <c r="B201" s="29" t="s">
        <v>370</v>
      </c>
      <c r="C201" s="29" t="s">
        <v>54</v>
      </c>
      <c r="D201" s="11">
        <v>9</v>
      </c>
      <c r="E201" s="11">
        <v>0</v>
      </c>
      <c r="F201" s="11">
        <v>0</v>
      </c>
      <c r="G201" s="12"/>
      <c r="H201" s="11">
        <v>9</v>
      </c>
      <c r="I201" s="11">
        <v>0</v>
      </c>
      <c r="J201" s="11">
        <v>0</v>
      </c>
      <c r="K201" s="11" t="s">
        <v>152</v>
      </c>
      <c r="L201" s="11">
        <v>0</v>
      </c>
      <c r="M201" s="11">
        <v>0</v>
      </c>
      <c r="N201" s="12"/>
      <c r="O201" s="11">
        <v>6</v>
      </c>
      <c r="P201" s="11">
        <v>0</v>
      </c>
      <c r="Q201" s="11">
        <v>0</v>
      </c>
      <c r="R201" s="30" t="s">
        <v>157</v>
      </c>
      <c r="S201" s="30" t="s">
        <v>157</v>
      </c>
      <c r="T201" s="30" t="s">
        <v>157</v>
      </c>
      <c r="U201" s="12"/>
      <c r="V201" s="11">
        <v>0</v>
      </c>
      <c r="W201" s="11"/>
      <c r="X201" s="11"/>
      <c r="Y201" s="11"/>
      <c r="Z201" s="11"/>
      <c r="AA201" s="11"/>
      <c r="AB201" s="12"/>
      <c r="AC201" s="11"/>
      <c r="AD201" s="11"/>
      <c r="AE201" s="11"/>
      <c r="AF201" s="11"/>
      <c r="AG201" s="11"/>
      <c r="AH201" s="11"/>
      <c r="AI201" s="15">
        <f>COUNTIF(الجدول2336[[#This Row],[2019/05/21]:[2019/06/20]],"س")</f>
        <v>0</v>
      </c>
      <c r="AJ201" s="11">
        <f>COUNTIF(الجدول2336[[#This Row],[2019/05/21]:[2019/06/20]],"ب")</f>
        <v>0</v>
      </c>
      <c r="AK201" s="11">
        <f>COUNTIF(الجدول2336[[#This Row],[2019/05/21]:[2019/06/20]],"غياب")</f>
        <v>0</v>
      </c>
      <c r="AL201" s="11">
        <f>COUNTIF(الجدول2336[[#This Row],[2019/05/21]:[2019/06/20]],"غ")</f>
        <v>1</v>
      </c>
      <c r="AM201" s="11">
        <f>SUM(الجدول2336[[#This Row],[2019/05/21]:[2019/06/20]])</f>
        <v>24</v>
      </c>
      <c r="AN201" s="31">
        <f>الجدول2336[[#This Row],[أيام العمل الفعي ]]-الجدول2336[[#This Row],[الغياب*2]]</f>
        <v>12</v>
      </c>
      <c r="AO201" s="14"/>
      <c r="AP201" s="14">
        <f>COUNTIF(الجدول2336[[#This Row],[2019/05/21]:[2019/06/20]],"&lt;480")</f>
        <v>12</v>
      </c>
      <c r="AQ201" s="14">
        <f>الجدول2336[[#This Row],[الغياب ]]*2</f>
        <v>0</v>
      </c>
      <c r="AR201" s="14" t="str">
        <f>VLOOKUP(الجدول2336[[#This Row],[الرقم الوظيفي ]],[2]المستمرين!$D:$F,3,0)</f>
        <v xml:space="preserve">مركز تسويق بنغازي </v>
      </c>
    </row>
    <row r="202" spans="1:44">
      <c r="A202" s="5">
        <v>3138</v>
      </c>
      <c r="B202" s="29" t="s">
        <v>371</v>
      </c>
      <c r="C202" s="29" t="s">
        <v>40</v>
      </c>
      <c r="D202" s="11">
        <v>0</v>
      </c>
      <c r="E202" s="11">
        <v>0</v>
      </c>
      <c r="F202" s="11">
        <v>0</v>
      </c>
      <c r="G202" s="12"/>
      <c r="H202" s="11" t="s">
        <v>166</v>
      </c>
      <c r="I202" s="11" t="s">
        <v>166</v>
      </c>
      <c r="J202" s="11" t="s">
        <v>166</v>
      </c>
      <c r="K202" s="11">
        <v>0</v>
      </c>
      <c r="L202" s="11">
        <v>0</v>
      </c>
      <c r="M202" s="11">
        <v>0</v>
      </c>
      <c r="N202" s="12"/>
      <c r="O202" s="11">
        <v>0</v>
      </c>
      <c r="P202" s="11">
        <v>6</v>
      </c>
      <c r="Q202" s="11" t="s">
        <v>166</v>
      </c>
      <c r="R202" s="30" t="s">
        <v>157</v>
      </c>
      <c r="S202" s="30" t="s">
        <v>157</v>
      </c>
      <c r="T202" s="30" t="s">
        <v>157</v>
      </c>
      <c r="U202" s="12"/>
      <c r="V202" s="11">
        <v>0</v>
      </c>
      <c r="W202" s="11">
        <v>0</v>
      </c>
      <c r="X202" s="11">
        <v>9</v>
      </c>
      <c r="Y202" s="11"/>
      <c r="Z202" s="11"/>
      <c r="AA202" s="11"/>
      <c r="AB202" s="12"/>
      <c r="AC202" s="11"/>
      <c r="AD202" s="11"/>
      <c r="AE202" s="11"/>
      <c r="AF202" s="11"/>
      <c r="AG202" s="11"/>
      <c r="AH202" s="11"/>
      <c r="AI202" s="15">
        <f>COUNTIF(الجدول2336[[#This Row],[2019/05/21]:[2019/06/20]],"س")</f>
        <v>4</v>
      </c>
      <c r="AJ202" s="11">
        <f>COUNTIF(الجدول2336[[#This Row],[2019/05/21]:[2019/06/20]],"ب")</f>
        <v>0</v>
      </c>
      <c r="AK202" s="11">
        <f>COUNTIF(الجدول2336[[#This Row],[2019/05/21]:[2019/06/20]],"غياب")</f>
        <v>0</v>
      </c>
      <c r="AL202" s="11">
        <f>COUNTIF(الجدول2336[[#This Row],[2019/05/21]:[2019/06/20]],"غ")</f>
        <v>0</v>
      </c>
      <c r="AM202" s="11">
        <f>SUM(الجدول2336[[#This Row],[2019/05/21]:[2019/06/20]])</f>
        <v>15</v>
      </c>
      <c r="AN202" s="31">
        <f>الجدول2336[[#This Row],[أيام العمل الفعي ]]-الجدول2336[[#This Row],[الغياب*2]]</f>
        <v>11</v>
      </c>
      <c r="AO202" s="14"/>
      <c r="AP202" s="14">
        <f>COUNTIF(الجدول2336[[#This Row],[2019/05/21]:[2019/06/20]],"&lt;480")</f>
        <v>11</v>
      </c>
      <c r="AQ202" s="14">
        <f>الجدول2336[[#This Row],[الغياب ]]*2</f>
        <v>0</v>
      </c>
      <c r="AR202" s="14" t="str">
        <f>VLOOKUP(الجدول2336[[#This Row],[الرقم الوظيفي ]],[2]المستمرين!$D:$F,3,0)</f>
        <v xml:space="preserve">الادارة العامة </v>
      </c>
    </row>
    <row r="203" spans="1:44">
      <c r="A203" s="5">
        <v>3167</v>
      </c>
      <c r="B203" s="29" t="s">
        <v>372</v>
      </c>
      <c r="C203" s="29" t="s">
        <v>113</v>
      </c>
      <c r="D203" s="11">
        <v>0</v>
      </c>
      <c r="E203" s="11">
        <v>0</v>
      </c>
      <c r="F203" s="11">
        <v>0</v>
      </c>
      <c r="G203" s="12"/>
      <c r="H203" s="11">
        <v>0</v>
      </c>
      <c r="I203" s="11">
        <v>0</v>
      </c>
      <c r="J203" s="11">
        <v>0</v>
      </c>
      <c r="K203" s="11">
        <v>0</v>
      </c>
      <c r="L203" s="11">
        <v>0</v>
      </c>
      <c r="M203" s="11">
        <v>0</v>
      </c>
      <c r="N203" s="12"/>
      <c r="O203" s="11">
        <v>0</v>
      </c>
      <c r="P203" s="11" t="s">
        <v>168</v>
      </c>
      <c r="Q203" s="11" t="s">
        <v>166</v>
      </c>
      <c r="R203" s="30" t="s">
        <v>157</v>
      </c>
      <c r="S203" s="30" t="s">
        <v>157</v>
      </c>
      <c r="T203" s="30" t="s">
        <v>157</v>
      </c>
      <c r="U203" s="12"/>
      <c r="V203" s="11">
        <v>0</v>
      </c>
      <c r="W203" s="11">
        <v>0</v>
      </c>
      <c r="X203" s="11">
        <v>0</v>
      </c>
      <c r="Y203" s="11"/>
      <c r="Z203" s="11"/>
      <c r="AA203" s="11"/>
      <c r="AB203" s="12"/>
      <c r="AC203" s="11"/>
      <c r="AD203" s="11"/>
      <c r="AE203" s="11"/>
      <c r="AF203" s="11"/>
      <c r="AG203" s="11"/>
      <c r="AH203" s="11"/>
      <c r="AI203" s="15">
        <f>COUNTIF(الجدول2336[[#This Row],[2019/05/21]:[2019/06/20]],"س")</f>
        <v>1</v>
      </c>
      <c r="AJ203" s="11">
        <f>COUNTIF(الجدول2336[[#This Row],[2019/05/21]:[2019/06/20]],"ب")</f>
        <v>0</v>
      </c>
      <c r="AK203" s="11">
        <f>COUNTIF(الجدول2336[[#This Row],[2019/05/21]:[2019/06/20]],"غياب")</f>
        <v>1</v>
      </c>
      <c r="AL203" s="11">
        <f>COUNTIF(الجدول2336[[#This Row],[2019/05/21]:[2019/06/20]],"غ")</f>
        <v>0</v>
      </c>
      <c r="AM203" s="11">
        <f>SUM(الجدول2336[[#This Row],[2019/05/21]:[2019/06/20]])</f>
        <v>0</v>
      </c>
      <c r="AN203" s="31">
        <f>الجدول2336[[#This Row],[أيام العمل الفعي ]]-الجدول2336[[#This Row],[الغياب*2]]</f>
        <v>11</v>
      </c>
      <c r="AO203" s="14"/>
      <c r="AP203" s="14">
        <f>COUNTIF(الجدول2336[[#This Row],[2019/05/21]:[2019/06/20]],"&lt;480")</f>
        <v>13</v>
      </c>
      <c r="AQ203" s="14">
        <f>الجدول2336[[#This Row],[الغياب ]]*2</f>
        <v>2</v>
      </c>
      <c r="AR203" s="14" t="str">
        <f>VLOOKUP(الجدول2336[[#This Row],[الرقم الوظيفي ]],[2]المستمرين!$D:$F,3,0)</f>
        <v>مصنع الحليب</v>
      </c>
    </row>
    <row r="204" spans="1:44">
      <c r="A204" s="5">
        <v>3168</v>
      </c>
      <c r="B204" s="29" t="s">
        <v>373</v>
      </c>
      <c r="C204" s="29" t="s">
        <v>114</v>
      </c>
      <c r="D204" s="11">
        <v>0</v>
      </c>
      <c r="E204" s="11">
        <v>0</v>
      </c>
      <c r="F204" s="11" t="s">
        <v>166</v>
      </c>
      <c r="G204" s="12"/>
      <c r="H204" s="11">
        <v>0</v>
      </c>
      <c r="I204" s="11">
        <v>0</v>
      </c>
      <c r="J204" s="11">
        <v>0</v>
      </c>
      <c r="K204" s="11">
        <v>0</v>
      </c>
      <c r="L204" s="11">
        <v>0</v>
      </c>
      <c r="M204" s="11">
        <v>0</v>
      </c>
      <c r="N204" s="12"/>
      <c r="O204" s="11">
        <v>0</v>
      </c>
      <c r="P204" s="11">
        <v>30</v>
      </c>
      <c r="Q204" s="11" t="s">
        <v>166</v>
      </c>
      <c r="R204" s="30" t="s">
        <v>157</v>
      </c>
      <c r="S204" s="30" t="s">
        <v>157</v>
      </c>
      <c r="T204" s="30" t="s">
        <v>157</v>
      </c>
      <c r="U204" s="12"/>
      <c r="V204" s="11">
        <v>0</v>
      </c>
      <c r="W204" s="11">
        <v>0</v>
      </c>
      <c r="X204" s="11">
        <v>0</v>
      </c>
      <c r="Y204" s="11"/>
      <c r="Z204" s="11"/>
      <c r="AA204" s="11"/>
      <c r="AB204" s="12"/>
      <c r="AC204" s="11"/>
      <c r="AD204" s="11"/>
      <c r="AE204" s="11"/>
      <c r="AF204" s="11"/>
      <c r="AG204" s="11"/>
      <c r="AH204" s="11"/>
      <c r="AI204" s="15">
        <f>COUNTIF(الجدول2336[[#This Row],[2019/05/21]:[2019/06/20]],"س")</f>
        <v>2</v>
      </c>
      <c r="AJ204" s="11">
        <f>COUNTIF(الجدول2336[[#This Row],[2019/05/21]:[2019/06/20]],"ب")</f>
        <v>0</v>
      </c>
      <c r="AK204" s="11">
        <f>COUNTIF(الجدول2336[[#This Row],[2019/05/21]:[2019/06/20]],"غياب")</f>
        <v>0</v>
      </c>
      <c r="AL204" s="11">
        <f>COUNTIF(الجدول2336[[#This Row],[2019/05/21]:[2019/06/20]],"غ")</f>
        <v>0</v>
      </c>
      <c r="AM204" s="11">
        <f>SUM(الجدول2336[[#This Row],[2019/05/21]:[2019/06/20]])</f>
        <v>30</v>
      </c>
      <c r="AN204" s="31">
        <f>الجدول2336[[#This Row],[أيام العمل الفعي ]]-الجدول2336[[#This Row],[الغياب*2]]</f>
        <v>13</v>
      </c>
      <c r="AO204" s="14"/>
      <c r="AP204" s="14">
        <f>COUNTIF(الجدول2336[[#This Row],[2019/05/21]:[2019/06/20]],"&lt;480")</f>
        <v>13</v>
      </c>
      <c r="AQ204" s="14">
        <f>الجدول2336[[#This Row],[الغياب ]]*2</f>
        <v>0</v>
      </c>
      <c r="AR204" s="14" t="str">
        <f>VLOOKUP(الجدول2336[[#This Row],[الرقم الوظيفي ]],[2]المستمرين!$D:$F,3,0)</f>
        <v>رؤساء الاقسام</v>
      </c>
    </row>
    <row r="205" spans="1:44">
      <c r="A205" s="5">
        <v>3175</v>
      </c>
      <c r="B205" s="29" t="s">
        <v>374</v>
      </c>
      <c r="C205" s="29" t="s">
        <v>37</v>
      </c>
      <c r="D205" s="11">
        <v>8</v>
      </c>
      <c r="E205" s="11">
        <v>0</v>
      </c>
      <c r="F205" s="11">
        <v>0</v>
      </c>
      <c r="G205" s="12"/>
      <c r="H205" s="11" t="s">
        <v>166</v>
      </c>
      <c r="I205" s="11">
        <v>0</v>
      </c>
      <c r="J205" s="11">
        <v>8</v>
      </c>
      <c r="K205" s="11">
        <v>0</v>
      </c>
      <c r="L205" s="11" t="s">
        <v>166</v>
      </c>
      <c r="M205" s="11">
        <v>21</v>
      </c>
      <c r="N205" s="12"/>
      <c r="O205" s="11">
        <v>0</v>
      </c>
      <c r="P205" s="11">
        <v>6</v>
      </c>
      <c r="Q205" s="11" t="s">
        <v>166</v>
      </c>
      <c r="R205" s="30" t="s">
        <v>157</v>
      </c>
      <c r="S205" s="30" t="s">
        <v>157</v>
      </c>
      <c r="T205" s="30" t="s">
        <v>157</v>
      </c>
      <c r="U205" s="12"/>
      <c r="V205" s="11" t="s">
        <v>166</v>
      </c>
      <c r="W205" s="11">
        <v>0</v>
      </c>
      <c r="X205" s="11">
        <v>7</v>
      </c>
      <c r="Y205" s="11"/>
      <c r="Z205" s="11"/>
      <c r="AA205" s="11"/>
      <c r="AB205" s="12"/>
      <c r="AC205" s="11"/>
      <c r="AD205" s="11"/>
      <c r="AE205" s="11"/>
      <c r="AF205" s="11"/>
      <c r="AG205" s="11"/>
      <c r="AH205" s="11"/>
      <c r="AI205" s="15">
        <f>COUNTIF(الجدول2336[[#This Row],[2019/05/21]:[2019/06/20]],"س")</f>
        <v>4</v>
      </c>
      <c r="AJ205" s="11">
        <f>COUNTIF(الجدول2336[[#This Row],[2019/05/21]:[2019/06/20]],"ب")</f>
        <v>0</v>
      </c>
      <c r="AK205" s="11">
        <f>COUNTIF(الجدول2336[[#This Row],[2019/05/21]:[2019/06/20]],"غياب")</f>
        <v>0</v>
      </c>
      <c r="AL205" s="11">
        <f>COUNTIF(الجدول2336[[#This Row],[2019/05/21]:[2019/06/20]],"غ")</f>
        <v>0</v>
      </c>
      <c r="AM205" s="11">
        <f>SUM(الجدول2336[[#This Row],[2019/05/21]:[2019/06/20]])</f>
        <v>50</v>
      </c>
      <c r="AN205" s="31">
        <f>الجدول2336[[#This Row],[أيام العمل الفعي ]]-الجدول2336[[#This Row],[الغياب*2]]</f>
        <v>11</v>
      </c>
      <c r="AO205" s="14"/>
      <c r="AP205" s="14">
        <f>COUNTIF(الجدول2336[[#This Row],[2019/05/21]:[2019/06/20]],"&lt;480")</f>
        <v>11</v>
      </c>
      <c r="AQ205" s="14">
        <f>الجدول2336[[#This Row],[الغياب ]]*2</f>
        <v>0</v>
      </c>
      <c r="AR205" s="14" t="str">
        <f>VLOOKUP(الجدول2336[[#This Row],[الرقم الوظيفي ]],[2]المستمرين!$D:$F,3,0)</f>
        <v xml:space="preserve">الادارة العامة </v>
      </c>
    </row>
    <row r="206" spans="1:44">
      <c r="A206" s="51">
        <v>3178</v>
      </c>
      <c r="B206" s="29" t="s">
        <v>375</v>
      </c>
      <c r="C206" s="29" t="s">
        <v>115</v>
      </c>
      <c r="D206" s="11">
        <v>38</v>
      </c>
      <c r="E206" s="11">
        <v>33</v>
      </c>
      <c r="F206" s="11" t="s">
        <v>152</v>
      </c>
      <c r="G206" s="12"/>
      <c r="H206" s="11">
        <v>170</v>
      </c>
      <c r="I206" s="11">
        <v>42</v>
      </c>
      <c r="J206" s="11" t="s">
        <v>152</v>
      </c>
      <c r="K206" s="11" t="s">
        <v>152</v>
      </c>
      <c r="L206" s="15">
        <v>0</v>
      </c>
      <c r="M206" s="15">
        <v>0</v>
      </c>
      <c r="N206" s="12"/>
      <c r="O206" s="11">
        <v>38</v>
      </c>
      <c r="P206" s="11" t="s">
        <v>152</v>
      </c>
      <c r="Q206" s="11" t="s">
        <v>166</v>
      </c>
      <c r="R206" s="30" t="s">
        <v>157</v>
      </c>
      <c r="S206" s="30" t="s">
        <v>157</v>
      </c>
      <c r="T206" s="30" t="s">
        <v>157</v>
      </c>
      <c r="U206" s="12"/>
      <c r="V206" s="11">
        <v>0</v>
      </c>
      <c r="W206" s="11">
        <v>0</v>
      </c>
      <c r="X206" s="11">
        <v>46</v>
      </c>
      <c r="Y206" s="11"/>
      <c r="Z206" s="11"/>
      <c r="AA206" s="11"/>
      <c r="AB206" s="12"/>
      <c r="AC206" s="11"/>
      <c r="AD206" s="11"/>
      <c r="AE206" s="11"/>
      <c r="AF206" s="11"/>
      <c r="AG206" s="11"/>
      <c r="AH206" s="11"/>
      <c r="AI206" s="15">
        <f>COUNTIF(الجدول2336[[#This Row],[2019/05/21]:[2019/06/20]],"س")</f>
        <v>1</v>
      </c>
      <c r="AJ206" s="11">
        <f>COUNTIF(الجدول2336[[#This Row],[2019/05/21]:[2019/06/20]],"ب")</f>
        <v>0</v>
      </c>
      <c r="AK206" s="11">
        <f>COUNTIF(الجدول2336[[#This Row],[2019/05/21]:[2019/06/20]],"غياب")</f>
        <v>0</v>
      </c>
      <c r="AL206" s="11">
        <f>COUNTIF(الجدول2336[[#This Row],[2019/05/21]:[2019/06/20]],"غ")</f>
        <v>4</v>
      </c>
      <c r="AM206" s="11">
        <f>SUM(الجدول2336[[#This Row],[2019/05/21]:[2019/06/20]])</f>
        <v>367</v>
      </c>
      <c r="AN206" s="31">
        <f>الجدول2336[[#This Row],[أيام العمل الفعي ]]-الجدول2336[[#This Row],[الغياب*2]]</f>
        <v>10</v>
      </c>
      <c r="AO206" s="14"/>
      <c r="AP206" s="14">
        <f>COUNTIF(الجدول2336[[#This Row],[2019/05/21]:[2019/06/20]],"&lt;480")</f>
        <v>10</v>
      </c>
      <c r="AQ206" s="14">
        <f>الجدول2336[[#This Row],[الغياب ]]*2</f>
        <v>0</v>
      </c>
      <c r="AR206" s="14" t="str">
        <f>VLOOKUP(الجدول2336[[#This Row],[الرقم الوظيفي ]],[2]المستمرين!$D:$F,3,0)</f>
        <v xml:space="preserve">الادارة العامة </v>
      </c>
    </row>
    <row r="207" spans="1:44">
      <c r="A207" s="26">
        <v>3179</v>
      </c>
      <c r="B207" s="29" t="s">
        <v>376</v>
      </c>
      <c r="C207" s="29" t="s">
        <v>39</v>
      </c>
      <c r="D207" s="11">
        <v>0</v>
      </c>
      <c r="E207" s="11">
        <v>22</v>
      </c>
      <c r="F207" s="11">
        <v>0</v>
      </c>
      <c r="G207" s="12"/>
      <c r="H207" s="11">
        <v>0</v>
      </c>
      <c r="I207" s="11">
        <v>0</v>
      </c>
      <c r="J207" s="11" t="s">
        <v>13</v>
      </c>
      <c r="K207" s="11" t="s">
        <v>13</v>
      </c>
      <c r="L207" s="11" t="s">
        <v>13</v>
      </c>
      <c r="M207" s="11">
        <v>0</v>
      </c>
      <c r="N207" s="12"/>
      <c r="O207" s="11">
        <v>0</v>
      </c>
      <c r="P207" s="11">
        <v>0</v>
      </c>
      <c r="Q207" s="11">
        <v>0</v>
      </c>
      <c r="R207" s="30" t="s">
        <v>157</v>
      </c>
      <c r="S207" s="30" t="s">
        <v>157</v>
      </c>
      <c r="T207" s="30" t="s">
        <v>157</v>
      </c>
      <c r="U207" s="12"/>
      <c r="V207" s="11">
        <v>0</v>
      </c>
      <c r="W207" s="11">
        <v>0</v>
      </c>
      <c r="X207" s="11">
        <v>46</v>
      </c>
      <c r="Y207" s="11"/>
      <c r="Z207" s="11"/>
      <c r="AA207" s="11"/>
      <c r="AB207" s="12"/>
      <c r="AC207" s="11"/>
      <c r="AD207" s="11"/>
      <c r="AE207" s="11"/>
      <c r="AF207" s="11"/>
      <c r="AG207" s="11"/>
      <c r="AH207" s="11"/>
      <c r="AI207" s="15">
        <f>COUNTIF(الجدول2336[[#This Row],[2019/05/21]:[2019/06/20]],"س")</f>
        <v>0</v>
      </c>
      <c r="AJ207" s="11">
        <f>COUNTIF(الجدول2336[[#This Row],[2019/05/21]:[2019/06/20]],"ب")</f>
        <v>3</v>
      </c>
      <c r="AK207" s="11">
        <f>COUNTIF(الجدول2336[[#This Row],[2019/05/21]:[2019/06/20]],"غياب")</f>
        <v>0</v>
      </c>
      <c r="AL207" s="11">
        <f>COUNTIF(الجدول2336[[#This Row],[2019/05/21]:[2019/06/20]],"غ")</f>
        <v>0</v>
      </c>
      <c r="AM207" s="11">
        <f>SUM(الجدول2336[[#This Row],[2019/05/21]:[2019/06/20]])</f>
        <v>68</v>
      </c>
      <c r="AN207" s="31">
        <f>الجدول2336[[#This Row],[أيام العمل الفعي ]]-الجدول2336[[#This Row],[الغياب*2]]</f>
        <v>12</v>
      </c>
      <c r="AO207" s="14"/>
      <c r="AP207" s="14">
        <f>COUNTIF(الجدول2336[[#This Row],[2019/05/21]:[2019/06/20]],"&lt;480")</f>
        <v>12</v>
      </c>
      <c r="AQ207" s="14">
        <f>الجدول2336[[#This Row],[الغياب ]]*2</f>
        <v>0</v>
      </c>
      <c r="AR207" s="14" t="str">
        <f>VLOOKUP(الجدول2336[[#This Row],[الرقم الوظيفي ]],[2]المستمرين!$D:$F,3,0)</f>
        <v xml:space="preserve">مركز تسويق بنغازي </v>
      </c>
    </row>
    <row r="208" spans="1:44">
      <c r="A208" s="5">
        <v>3180</v>
      </c>
      <c r="B208" s="29" t="s">
        <v>377</v>
      </c>
      <c r="C208" s="29" t="s">
        <v>116</v>
      </c>
      <c r="D208" s="11">
        <v>0</v>
      </c>
      <c r="E208" s="11">
        <v>0</v>
      </c>
      <c r="F208" s="11">
        <v>0</v>
      </c>
      <c r="G208" s="12"/>
      <c r="H208" s="11">
        <v>0</v>
      </c>
      <c r="I208" s="11">
        <v>0</v>
      </c>
      <c r="J208" s="11">
        <v>0</v>
      </c>
      <c r="K208" s="11">
        <v>0</v>
      </c>
      <c r="L208" s="11">
        <v>0</v>
      </c>
      <c r="M208" s="11">
        <v>0</v>
      </c>
      <c r="N208" s="12"/>
      <c r="O208" s="11">
        <v>0</v>
      </c>
      <c r="P208" s="11">
        <v>0</v>
      </c>
      <c r="Q208" s="11">
        <v>0</v>
      </c>
      <c r="R208" s="30" t="s">
        <v>157</v>
      </c>
      <c r="S208" s="30" t="s">
        <v>157</v>
      </c>
      <c r="T208" s="30" t="s">
        <v>157</v>
      </c>
      <c r="U208" s="12"/>
      <c r="V208" s="11">
        <v>0</v>
      </c>
      <c r="W208" s="11"/>
      <c r="X208" s="11"/>
      <c r="Y208" s="11"/>
      <c r="Z208" s="11"/>
      <c r="AA208" s="11"/>
      <c r="AB208" s="12"/>
      <c r="AC208" s="11"/>
      <c r="AD208" s="11"/>
      <c r="AE208" s="11"/>
      <c r="AF208" s="11"/>
      <c r="AG208" s="11"/>
      <c r="AH208" s="11"/>
      <c r="AI208" s="15">
        <f>COUNTIF(الجدول2336[[#This Row],[2019/05/21]:[2019/06/20]],"س")</f>
        <v>0</v>
      </c>
      <c r="AJ208" s="11">
        <f>COUNTIF(الجدول2336[[#This Row],[2019/05/21]:[2019/06/20]],"ب")</f>
        <v>0</v>
      </c>
      <c r="AK208" s="11">
        <f>COUNTIF(الجدول2336[[#This Row],[2019/05/21]:[2019/06/20]],"غياب")</f>
        <v>0</v>
      </c>
      <c r="AL208" s="11">
        <f>COUNTIF(الجدول2336[[#This Row],[2019/05/21]:[2019/06/20]],"غ")</f>
        <v>0</v>
      </c>
      <c r="AM208" s="11">
        <f>SUM(الجدول2336[[#This Row],[2019/05/21]:[2019/06/20]])</f>
        <v>0</v>
      </c>
      <c r="AN208" s="31">
        <f>الجدول2336[[#This Row],[أيام العمل الفعي ]]-الجدول2336[[#This Row],[الغياب*2]]</f>
        <v>13</v>
      </c>
      <c r="AO208" s="14"/>
      <c r="AP208" s="14">
        <f>COUNTIF(الجدول2336[[#This Row],[2019/05/21]:[2019/06/20]],"&lt;480")</f>
        <v>13</v>
      </c>
      <c r="AQ208" s="14">
        <f>الجدول2336[[#This Row],[الغياب ]]*2</f>
        <v>0</v>
      </c>
      <c r="AR208" s="14" t="str">
        <f>VLOOKUP(الجدول2336[[#This Row],[الرقم الوظيفي ]],[2]المستمرين!$D:$F,3,0)</f>
        <v xml:space="preserve">مركز تسويق بنغازي </v>
      </c>
    </row>
    <row r="209" spans="1:44">
      <c r="A209" s="5">
        <v>3183</v>
      </c>
      <c r="B209" s="29" t="s">
        <v>378</v>
      </c>
      <c r="C209" s="29" t="s">
        <v>117</v>
      </c>
      <c r="D209" s="11">
        <v>0</v>
      </c>
      <c r="E209" s="11">
        <v>103</v>
      </c>
      <c r="F209" s="11">
        <v>0</v>
      </c>
      <c r="G209" s="12"/>
      <c r="H209" s="11">
        <v>0</v>
      </c>
      <c r="I209" s="11">
        <v>0</v>
      </c>
      <c r="J209" s="11">
        <v>0</v>
      </c>
      <c r="K209" s="11">
        <v>0</v>
      </c>
      <c r="L209" s="11">
        <v>0</v>
      </c>
      <c r="M209" s="11">
        <v>0</v>
      </c>
      <c r="N209" s="12"/>
      <c r="O209" s="11">
        <v>0</v>
      </c>
      <c r="P209" s="11" t="s">
        <v>166</v>
      </c>
      <c r="Q209" s="11" t="s">
        <v>166</v>
      </c>
      <c r="R209" s="30" t="s">
        <v>157</v>
      </c>
      <c r="S209" s="30" t="s">
        <v>157</v>
      </c>
      <c r="T209" s="30" t="s">
        <v>157</v>
      </c>
      <c r="U209" s="12"/>
      <c r="V209" s="11">
        <v>0</v>
      </c>
      <c r="W209" s="11">
        <v>8</v>
      </c>
      <c r="X209" s="11">
        <v>0</v>
      </c>
      <c r="Y209" s="11"/>
      <c r="Z209" s="11"/>
      <c r="AA209" s="11"/>
      <c r="AB209" s="12"/>
      <c r="AC209" s="11"/>
      <c r="AD209" s="11"/>
      <c r="AE209" s="11"/>
      <c r="AF209" s="11"/>
      <c r="AG209" s="11"/>
      <c r="AH209" s="11"/>
      <c r="AI209" s="15">
        <f>COUNTIF(الجدول2336[[#This Row],[2019/05/21]:[2019/06/20]],"س")</f>
        <v>2</v>
      </c>
      <c r="AJ209" s="11">
        <f>COUNTIF(الجدول2336[[#This Row],[2019/05/21]:[2019/06/20]],"ب")</f>
        <v>0</v>
      </c>
      <c r="AK209" s="11">
        <f>COUNTIF(الجدول2336[[#This Row],[2019/05/21]:[2019/06/20]],"غياب")</f>
        <v>0</v>
      </c>
      <c r="AL209" s="11">
        <f>COUNTIF(الجدول2336[[#This Row],[2019/05/21]:[2019/06/20]],"غ")</f>
        <v>0</v>
      </c>
      <c r="AM209" s="11">
        <f>SUM(الجدول2336[[#This Row],[2019/05/21]:[2019/06/20]])</f>
        <v>111</v>
      </c>
      <c r="AN209" s="31">
        <f>الجدول2336[[#This Row],[أيام العمل الفعي ]]-الجدول2336[[#This Row],[الغياب*2]]</f>
        <v>13</v>
      </c>
      <c r="AO209" s="14"/>
      <c r="AP209" s="14">
        <f>COUNTIF(الجدول2336[[#This Row],[2019/05/21]:[2019/06/20]],"&lt;480")</f>
        <v>13</v>
      </c>
      <c r="AQ209" s="14">
        <f>الجدول2336[[#This Row],[الغياب ]]*2</f>
        <v>0</v>
      </c>
      <c r="AR209" s="14" t="str">
        <f>VLOOKUP(الجدول2336[[#This Row],[الرقم الوظيفي ]],[2]المستمرين!$D:$F,3,0)</f>
        <v>رؤساء الاقسام</v>
      </c>
    </row>
    <row r="210" spans="1:44">
      <c r="A210" s="51">
        <v>3186</v>
      </c>
      <c r="B210" s="29" t="s">
        <v>379</v>
      </c>
      <c r="C210" s="29" t="s">
        <v>118</v>
      </c>
      <c r="D210" s="11" t="s">
        <v>152</v>
      </c>
      <c r="E210" s="11">
        <v>0</v>
      </c>
      <c r="F210" s="11" t="s">
        <v>166</v>
      </c>
      <c r="G210" s="12"/>
      <c r="H210" s="11">
        <v>13</v>
      </c>
      <c r="I210" s="11">
        <v>17</v>
      </c>
      <c r="J210" s="11" t="s">
        <v>166</v>
      </c>
      <c r="K210" s="11" t="s">
        <v>152</v>
      </c>
      <c r="L210" s="11" t="s">
        <v>152</v>
      </c>
      <c r="M210" s="11" t="s">
        <v>152</v>
      </c>
      <c r="N210" s="12" t="s">
        <v>152</v>
      </c>
      <c r="O210" s="11" t="s">
        <v>166</v>
      </c>
      <c r="P210" s="11" t="s">
        <v>166</v>
      </c>
      <c r="Q210" s="11" t="s">
        <v>166</v>
      </c>
      <c r="R210" s="30" t="s">
        <v>157</v>
      </c>
      <c r="S210" s="30" t="s">
        <v>157</v>
      </c>
      <c r="T210" s="30" t="s">
        <v>157</v>
      </c>
      <c r="U210" s="12"/>
      <c r="V210" s="11">
        <v>0</v>
      </c>
      <c r="W210" s="11">
        <v>0</v>
      </c>
      <c r="X210" s="11">
        <v>9</v>
      </c>
      <c r="Y210" s="11"/>
      <c r="Z210" s="11"/>
      <c r="AA210" s="11"/>
      <c r="AB210" s="12"/>
      <c r="AC210" s="11"/>
      <c r="AD210" s="11"/>
      <c r="AE210" s="11"/>
      <c r="AF210" s="11"/>
      <c r="AG210" s="11"/>
      <c r="AH210" s="11"/>
      <c r="AI210" s="15">
        <f>COUNTIF(الجدول2336[[#This Row],[2019/05/21]:[2019/06/20]],"س")</f>
        <v>5</v>
      </c>
      <c r="AJ210" s="11">
        <f>COUNTIF(الجدول2336[[#This Row],[2019/05/21]:[2019/06/20]],"ب")</f>
        <v>0</v>
      </c>
      <c r="AK210" s="11">
        <f>COUNTIF(الجدول2336[[#This Row],[2019/05/21]:[2019/06/20]],"غياب")</f>
        <v>0</v>
      </c>
      <c r="AL210" s="11">
        <f>COUNTIF(الجدول2336[[#This Row],[2019/05/21]:[2019/06/20]],"غ")</f>
        <v>5</v>
      </c>
      <c r="AM210" s="11">
        <f>SUM(الجدول2336[[#This Row],[2019/05/21]:[2019/06/20]])</f>
        <v>39</v>
      </c>
      <c r="AN210" s="31">
        <f>الجدول2336[[#This Row],[أيام العمل الفعي ]]-الجدول2336[[#This Row],[الغياب*2]]</f>
        <v>6</v>
      </c>
      <c r="AO210" s="14"/>
      <c r="AP210" s="14">
        <f>COUNTIF(الجدول2336[[#This Row],[2019/05/21]:[2019/06/20]],"&lt;480")</f>
        <v>6</v>
      </c>
      <c r="AQ210" s="14">
        <f>الجدول2336[[#This Row],[الغياب ]]*2</f>
        <v>0</v>
      </c>
      <c r="AR210" s="14" t="str">
        <f>VLOOKUP(الجدول2336[[#This Row],[الرقم الوظيفي ]],[2]المستمرين!$D:$F,3,0)</f>
        <v>رؤساء الاقسام</v>
      </c>
    </row>
    <row r="211" spans="1:44">
      <c r="A211" s="27">
        <v>3191</v>
      </c>
      <c r="B211" s="29" t="s">
        <v>380</v>
      </c>
      <c r="C211" s="29" t="s">
        <v>113</v>
      </c>
      <c r="D211" s="11">
        <v>0</v>
      </c>
      <c r="E211" s="11">
        <v>0</v>
      </c>
      <c r="F211" s="11">
        <v>0</v>
      </c>
      <c r="G211" s="12"/>
      <c r="H211" s="11">
        <v>0</v>
      </c>
      <c r="I211" s="11">
        <v>0</v>
      </c>
      <c r="J211" s="11">
        <v>0</v>
      </c>
      <c r="K211" s="11">
        <v>0</v>
      </c>
      <c r="L211" s="11">
        <v>0</v>
      </c>
      <c r="M211" s="11">
        <v>0</v>
      </c>
      <c r="N211" s="12"/>
      <c r="O211" s="11">
        <v>0</v>
      </c>
      <c r="P211" s="11" t="s">
        <v>168</v>
      </c>
      <c r="Q211" s="11" t="s">
        <v>166</v>
      </c>
      <c r="R211" s="30" t="s">
        <v>157</v>
      </c>
      <c r="S211" s="30" t="s">
        <v>157</v>
      </c>
      <c r="T211" s="30" t="s">
        <v>157</v>
      </c>
      <c r="U211" s="12"/>
      <c r="V211" s="11" t="s">
        <v>13</v>
      </c>
      <c r="W211" s="11">
        <v>0</v>
      </c>
      <c r="X211" s="11">
        <v>0</v>
      </c>
      <c r="Y211" s="11"/>
      <c r="Z211" s="11"/>
      <c r="AA211" s="11"/>
      <c r="AB211" s="12"/>
      <c r="AC211" s="11"/>
      <c r="AD211" s="11"/>
      <c r="AE211" s="11"/>
      <c r="AF211" s="11"/>
      <c r="AG211" s="11"/>
      <c r="AH211" s="11"/>
      <c r="AI211" s="15">
        <f>COUNTIF(الجدول2336[[#This Row],[2019/05/21]:[2019/06/20]],"س")</f>
        <v>1</v>
      </c>
      <c r="AJ211" s="11">
        <f>COUNTIF(الجدول2336[[#This Row],[2019/05/21]:[2019/06/20]],"ب")</f>
        <v>1</v>
      </c>
      <c r="AK211" s="11">
        <f>COUNTIF(الجدول2336[[#This Row],[2019/05/21]:[2019/06/20]],"غياب")</f>
        <v>1</v>
      </c>
      <c r="AL211" s="11">
        <f>COUNTIF(الجدول2336[[#This Row],[2019/05/21]:[2019/06/20]],"غ")</f>
        <v>0</v>
      </c>
      <c r="AM211" s="11">
        <f>SUM(الجدول2336[[#This Row],[2019/05/21]:[2019/06/20]])</f>
        <v>0</v>
      </c>
      <c r="AN211" s="31">
        <f>الجدول2336[[#This Row],[أيام العمل الفعي ]]-الجدول2336[[#This Row],[الغياب*2]]</f>
        <v>10</v>
      </c>
      <c r="AO211" s="14"/>
      <c r="AP211" s="14">
        <f>COUNTIF(الجدول2336[[#This Row],[2019/05/21]:[2019/06/20]],"&lt;480")</f>
        <v>12</v>
      </c>
      <c r="AQ211" s="14">
        <f>الجدول2336[[#This Row],[الغياب ]]*2</f>
        <v>2</v>
      </c>
      <c r="AR211" s="14" t="str">
        <f>VLOOKUP(الجدول2336[[#This Row],[الرقم الوظيفي ]],[2]المستمرين!$D:$F,3,0)</f>
        <v>مصنع الحليب</v>
      </c>
    </row>
    <row r="212" spans="1:44">
      <c r="A212" s="5">
        <v>3194</v>
      </c>
      <c r="B212" s="29" t="s">
        <v>381</v>
      </c>
      <c r="C212" s="29" t="s">
        <v>100</v>
      </c>
      <c r="D212" s="11">
        <v>13</v>
      </c>
      <c r="E212" s="11">
        <v>11</v>
      </c>
      <c r="F212" s="11">
        <v>0</v>
      </c>
      <c r="G212" s="12"/>
      <c r="H212" s="11">
        <v>0</v>
      </c>
      <c r="I212" s="11">
        <v>0</v>
      </c>
      <c r="J212" s="11">
        <v>8</v>
      </c>
      <c r="K212" s="11">
        <v>19</v>
      </c>
      <c r="L212" s="11">
        <v>9</v>
      </c>
      <c r="M212" s="11">
        <v>7</v>
      </c>
      <c r="N212" s="12"/>
      <c r="O212" s="11">
        <v>10</v>
      </c>
      <c r="P212" s="11">
        <v>0</v>
      </c>
      <c r="Q212" s="11" t="s">
        <v>166</v>
      </c>
      <c r="R212" s="30" t="s">
        <v>157</v>
      </c>
      <c r="S212" s="30" t="s">
        <v>157</v>
      </c>
      <c r="T212" s="30" t="s">
        <v>157</v>
      </c>
      <c r="U212" s="12"/>
      <c r="V212" s="11">
        <v>17</v>
      </c>
      <c r="W212" s="11">
        <v>14</v>
      </c>
      <c r="X212" s="11">
        <v>13</v>
      </c>
      <c r="Y212" s="11"/>
      <c r="Z212" s="11"/>
      <c r="AA212" s="11"/>
      <c r="AB212" s="12"/>
      <c r="AC212" s="11"/>
      <c r="AD212" s="11"/>
      <c r="AE212" s="11"/>
      <c r="AF212" s="11"/>
      <c r="AG212" s="11"/>
      <c r="AH212" s="11"/>
      <c r="AI212" s="15">
        <f>COUNTIF(الجدول2336[[#This Row],[2019/05/21]:[2019/06/20]],"س")</f>
        <v>1</v>
      </c>
      <c r="AJ212" s="11">
        <f>COUNTIF(الجدول2336[[#This Row],[2019/05/21]:[2019/06/20]],"ب")</f>
        <v>0</v>
      </c>
      <c r="AK212" s="11">
        <f>COUNTIF(الجدول2336[[#This Row],[2019/05/21]:[2019/06/20]],"غياب")</f>
        <v>0</v>
      </c>
      <c r="AL212" s="11">
        <f>COUNTIF(الجدول2336[[#This Row],[2019/05/21]:[2019/06/20]],"غ")</f>
        <v>0</v>
      </c>
      <c r="AM212" s="11">
        <f>SUM(الجدول2336[[#This Row],[2019/05/21]:[2019/06/20]])</f>
        <v>121</v>
      </c>
      <c r="AN212" s="31">
        <f>الجدول2336[[#This Row],[أيام العمل الفعي ]]-الجدول2336[[#This Row],[الغياب*2]]</f>
        <v>14</v>
      </c>
      <c r="AO212" s="14"/>
      <c r="AP212" s="14">
        <f>COUNTIF(الجدول2336[[#This Row],[2019/05/21]:[2019/06/20]],"&lt;480")</f>
        <v>14</v>
      </c>
      <c r="AQ212" s="14">
        <f>الجدول2336[[#This Row],[الغياب ]]*2</f>
        <v>0</v>
      </c>
      <c r="AR212" s="14" t="str">
        <f>VLOOKUP(الجدول2336[[#This Row],[الرقم الوظيفي ]],[2]المستمرين!$D:$F,3,0)</f>
        <v xml:space="preserve">الادارة العامة </v>
      </c>
    </row>
    <row r="213" spans="1:44">
      <c r="A213" s="51">
        <v>3195</v>
      </c>
      <c r="B213" s="29" t="s">
        <v>382</v>
      </c>
      <c r="C213" s="29" t="s">
        <v>104</v>
      </c>
      <c r="D213" s="11">
        <v>0</v>
      </c>
      <c r="E213" s="11">
        <v>0</v>
      </c>
      <c r="F213" s="11">
        <v>0</v>
      </c>
      <c r="G213" s="12"/>
      <c r="H213" s="11">
        <v>8</v>
      </c>
      <c r="I213" s="11" t="s">
        <v>166</v>
      </c>
      <c r="J213" s="11">
        <v>0</v>
      </c>
      <c r="K213" s="11">
        <v>9</v>
      </c>
      <c r="L213" s="11" t="s">
        <v>166</v>
      </c>
      <c r="M213" s="11" t="s">
        <v>166</v>
      </c>
      <c r="N213" s="12"/>
      <c r="O213" s="11">
        <v>18</v>
      </c>
      <c r="P213" s="11">
        <v>26</v>
      </c>
      <c r="Q213" s="11" t="s">
        <v>165</v>
      </c>
      <c r="R213" s="30" t="s">
        <v>157</v>
      </c>
      <c r="S213" s="30" t="s">
        <v>157</v>
      </c>
      <c r="T213" s="30" t="s">
        <v>157</v>
      </c>
      <c r="U213" s="12"/>
      <c r="V213" s="11">
        <v>0</v>
      </c>
      <c r="W213" s="11" t="s">
        <v>152</v>
      </c>
      <c r="X213" s="11">
        <v>15</v>
      </c>
      <c r="Y213" s="11"/>
      <c r="Z213" s="11"/>
      <c r="AA213" s="11"/>
      <c r="AB213" s="12"/>
      <c r="AC213" s="11"/>
      <c r="AD213" s="11"/>
      <c r="AE213" s="11"/>
      <c r="AF213" s="11"/>
      <c r="AG213" s="11"/>
      <c r="AH213" s="11"/>
      <c r="AI213" s="15">
        <f>COUNTIF(الجدول2336[[#This Row],[2019/05/21]:[2019/06/20]],"س")</f>
        <v>3</v>
      </c>
      <c r="AJ213" s="11">
        <f>COUNTIF(الجدول2336[[#This Row],[2019/05/21]:[2019/06/20]],"ب")</f>
        <v>0</v>
      </c>
      <c r="AK213" s="11">
        <f>COUNTIF(الجدول2336[[#This Row],[2019/05/21]:[2019/06/20]],"غياب")</f>
        <v>0</v>
      </c>
      <c r="AL213" s="11">
        <f>COUNTIF(الجدول2336[[#This Row],[2019/05/21]:[2019/06/20]],"غ")</f>
        <v>1</v>
      </c>
      <c r="AM213" s="11">
        <f>SUM(الجدول2336[[#This Row],[2019/05/21]:[2019/06/20]])</f>
        <v>76</v>
      </c>
      <c r="AN213" s="31">
        <f>الجدول2336[[#This Row],[أيام العمل الفعي ]]-الجدول2336[[#This Row],[الغياب*2]]</f>
        <v>10</v>
      </c>
      <c r="AO213" s="14"/>
      <c r="AP213" s="14">
        <f>COUNTIF(الجدول2336[[#This Row],[2019/05/21]:[2019/06/20]],"&lt;480")</f>
        <v>10</v>
      </c>
      <c r="AQ213" s="14">
        <f>الجدول2336[[#This Row],[الغياب ]]*2</f>
        <v>0</v>
      </c>
      <c r="AR213" s="14" t="str">
        <f>VLOOKUP(الجدول2336[[#This Row],[الرقم الوظيفي ]],[2]المستمرين!$D:$F,3,0)</f>
        <v>مصنع الحليب</v>
      </c>
    </row>
    <row r="214" spans="1:44">
      <c r="A214" s="5">
        <v>3200</v>
      </c>
      <c r="B214" s="29" t="s">
        <v>383</v>
      </c>
      <c r="C214" s="29" t="s">
        <v>52</v>
      </c>
      <c r="D214" s="11" t="s">
        <v>166</v>
      </c>
      <c r="E214" s="11">
        <v>0</v>
      </c>
      <c r="F214" s="11">
        <v>0</v>
      </c>
      <c r="G214" s="12"/>
      <c r="H214" s="11">
        <v>23</v>
      </c>
      <c r="I214" s="11">
        <v>54</v>
      </c>
      <c r="J214" s="11">
        <v>0</v>
      </c>
      <c r="K214" s="11">
        <v>0</v>
      </c>
      <c r="L214" s="11" t="s">
        <v>168</v>
      </c>
      <c r="M214" s="11">
        <v>12</v>
      </c>
      <c r="N214" s="12"/>
      <c r="O214" s="11">
        <v>83</v>
      </c>
      <c r="P214" s="11" t="s">
        <v>168</v>
      </c>
      <c r="Q214" s="11" t="s">
        <v>166</v>
      </c>
      <c r="R214" s="30" t="s">
        <v>157</v>
      </c>
      <c r="S214" s="30" t="s">
        <v>157</v>
      </c>
      <c r="T214" s="30" t="s">
        <v>157</v>
      </c>
      <c r="U214" s="12"/>
      <c r="V214" s="11">
        <v>0</v>
      </c>
      <c r="W214" s="11" t="s">
        <v>168</v>
      </c>
      <c r="X214" s="11">
        <v>0</v>
      </c>
      <c r="Y214" s="11"/>
      <c r="Z214" s="11"/>
      <c r="AA214" s="11"/>
      <c r="AB214" s="12"/>
      <c r="AC214" s="11"/>
      <c r="AD214" s="11"/>
      <c r="AE214" s="11"/>
      <c r="AF214" s="11"/>
      <c r="AG214" s="11"/>
      <c r="AH214" s="11"/>
      <c r="AI214" s="15">
        <f>COUNTIF(الجدول2336[[#This Row],[2019/05/21]:[2019/06/20]],"س")</f>
        <v>2</v>
      </c>
      <c r="AJ214" s="11">
        <f>COUNTIF(الجدول2336[[#This Row],[2019/05/21]:[2019/06/20]],"ب")</f>
        <v>0</v>
      </c>
      <c r="AK214" s="11">
        <f>COUNTIF(الجدول2336[[#This Row],[2019/05/21]:[2019/06/20]],"غياب")</f>
        <v>3</v>
      </c>
      <c r="AL214" s="11">
        <f>COUNTIF(الجدول2336[[#This Row],[2019/05/21]:[2019/06/20]],"غ")</f>
        <v>0</v>
      </c>
      <c r="AM214" s="11">
        <f>SUM(الجدول2336[[#This Row],[2019/05/21]:[2019/06/20]])</f>
        <v>172</v>
      </c>
      <c r="AN214" s="31">
        <f>الجدول2336[[#This Row],[أيام العمل الفعي ]]-الجدول2336[[#This Row],[الغياب*2]]</f>
        <v>4</v>
      </c>
      <c r="AO214" s="14"/>
      <c r="AP214" s="14">
        <f>COUNTIF(الجدول2336[[#This Row],[2019/05/21]:[2019/06/20]],"&lt;480")</f>
        <v>10</v>
      </c>
      <c r="AQ214" s="14">
        <f>الجدول2336[[#This Row],[الغياب ]]*2</f>
        <v>6</v>
      </c>
      <c r="AR214" s="14" t="str">
        <f>VLOOKUP(الجدول2336[[#This Row],[الرقم الوظيفي ]],[2]المستمرين!$D:$F,3,0)</f>
        <v>مصنع الحليب</v>
      </c>
    </row>
    <row r="215" spans="1:44">
      <c r="A215" s="5">
        <v>3202</v>
      </c>
      <c r="B215" s="29" t="s">
        <v>384</v>
      </c>
      <c r="C215" s="29" t="s">
        <v>119</v>
      </c>
      <c r="D215" s="11">
        <v>29</v>
      </c>
      <c r="E215" s="11">
        <v>0</v>
      </c>
      <c r="F215" s="11">
        <v>28</v>
      </c>
      <c r="G215" s="12"/>
      <c r="H215" s="11">
        <v>27</v>
      </c>
      <c r="I215" s="11">
        <v>132</v>
      </c>
      <c r="J215" s="11" t="s">
        <v>166</v>
      </c>
      <c r="K215" s="11">
        <v>14</v>
      </c>
      <c r="L215" s="11">
        <v>60</v>
      </c>
      <c r="M215" s="11">
        <v>15</v>
      </c>
      <c r="N215" s="12"/>
      <c r="O215" s="11">
        <v>40</v>
      </c>
      <c r="P215" s="11" t="s">
        <v>152</v>
      </c>
      <c r="Q215" s="11" t="s">
        <v>166</v>
      </c>
      <c r="R215" s="30" t="s">
        <v>157</v>
      </c>
      <c r="S215" s="30" t="s">
        <v>157</v>
      </c>
      <c r="T215" s="30" t="s">
        <v>157</v>
      </c>
      <c r="U215" s="12"/>
      <c r="V215" s="11">
        <v>0</v>
      </c>
      <c r="W215" s="11">
        <v>0</v>
      </c>
      <c r="X215" s="11">
        <v>8</v>
      </c>
      <c r="Y215" s="11"/>
      <c r="Z215" s="11"/>
      <c r="AA215" s="11"/>
      <c r="AB215" s="12"/>
      <c r="AC215" s="11"/>
      <c r="AD215" s="11"/>
      <c r="AE215" s="11"/>
      <c r="AF215" s="11"/>
      <c r="AG215" s="11"/>
      <c r="AH215" s="11"/>
      <c r="AI215" s="15">
        <f>COUNTIF(الجدول2336[[#This Row],[2019/05/21]:[2019/06/20]],"س")</f>
        <v>2</v>
      </c>
      <c r="AJ215" s="11">
        <f>COUNTIF(الجدول2336[[#This Row],[2019/05/21]:[2019/06/20]],"ب")</f>
        <v>0</v>
      </c>
      <c r="AK215" s="11">
        <f>COUNTIF(الجدول2336[[#This Row],[2019/05/21]:[2019/06/20]],"غياب")</f>
        <v>0</v>
      </c>
      <c r="AL215" s="11">
        <f>COUNTIF(الجدول2336[[#This Row],[2019/05/21]:[2019/06/20]],"غ")</f>
        <v>1</v>
      </c>
      <c r="AM215" s="11">
        <f>SUM(الجدول2336[[#This Row],[2019/05/21]:[2019/06/20]])</f>
        <v>353</v>
      </c>
      <c r="AN215" s="31">
        <f>الجدول2336[[#This Row],[أيام العمل الفعي ]]-الجدول2336[[#This Row],[الغياب*2]]</f>
        <v>12</v>
      </c>
      <c r="AO215" s="14"/>
      <c r="AP215" s="14">
        <f>COUNTIF(الجدول2336[[#This Row],[2019/05/21]:[2019/06/20]],"&lt;480")</f>
        <v>12</v>
      </c>
      <c r="AQ215" s="14">
        <f>الجدول2336[[#This Row],[الغياب ]]*2</f>
        <v>0</v>
      </c>
      <c r="AR215" s="14" t="str">
        <f>VLOOKUP(الجدول2336[[#This Row],[الرقم الوظيفي ]],[2]المستمرين!$D:$F,3,0)</f>
        <v xml:space="preserve">الادارة العامة </v>
      </c>
    </row>
    <row r="216" spans="1:44">
      <c r="A216" s="5">
        <v>3205</v>
      </c>
      <c r="B216" s="29" t="s">
        <v>385</v>
      </c>
      <c r="C216" s="29" t="s">
        <v>120</v>
      </c>
      <c r="D216" s="11">
        <v>38</v>
      </c>
      <c r="E216" s="11">
        <v>39</v>
      </c>
      <c r="F216" s="11">
        <v>39</v>
      </c>
      <c r="G216" s="12"/>
      <c r="H216" s="11">
        <v>31</v>
      </c>
      <c r="I216" s="11">
        <v>45</v>
      </c>
      <c r="J216" s="11">
        <v>38</v>
      </c>
      <c r="K216" s="11">
        <v>30</v>
      </c>
      <c r="L216" s="11">
        <v>36</v>
      </c>
      <c r="M216" s="11">
        <v>31</v>
      </c>
      <c r="N216" s="12"/>
      <c r="O216" s="11">
        <v>38</v>
      </c>
      <c r="P216" s="11">
        <v>29</v>
      </c>
      <c r="Q216" s="11" t="s">
        <v>166</v>
      </c>
      <c r="R216" s="30" t="s">
        <v>157</v>
      </c>
      <c r="S216" s="30" t="s">
        <v>157</v>
      </c>
      <c r="T216" s="30" t="s">
        <v>157</v>
      </c>
      <c r="U216" s="12"/>
      <c r="V216" s="11">
        <v>6</v>
      </c>
      <c r="W216" s="11">
        <v>6</v>
      </c>
      <c r="X216" s="11">
        <v>0</v>
      </c>
      <c r="Y216" s="11"/>
      <c r="Z216" s="11"/>
      <c r="AA216" s="11"/>
      <c r="AB216" s="12"/>
      <c r="AC216" s="11"/>
      <c r="AD216" s="11"/>
      <c r="AE216" s="11"/>
      <c r="AF216" s="11"/>
      <c r="AG216" s="11"/>
      <c r="AH216" s="11"/>
      <c r="AI216" s="15">
        <f>COUNTIF(الجدول2336[[#This Row],[2019/05/21]:[2019/06/20]],"س")</f>
        <v>1</v>
      </c>
      <c r="AJ216" s="11">
        <f>COUNTIF(الجدول2336[[#This Row],[2019/05/21]:[2019/06/20]],"ب")</f>
        <v>0</v>
      </c>
      <c r="AK216" s="11">
        <f>COUNTIF(الجدول2336[[#This Row],[2019/05/21]:[2019/06/20]],"غياب")</f>
        <v>0</v>
      </c>
      <c r="AL216" s="11">
        <f>COUNTIF(الجدول2336[[#This Row],[2019/05/21]:[2019/06/20]],"غ")</f>
        <v>0</v>
      </c>
      <c r="AM216" s="11">
        <f>SUM(الجدول2336[[#This Row],[2019/05/21]:[2019/06/20]])</f>
        <v>406</v>
      </c>
      <c r="AN216" s="31">
        <f>الجدول2336[[#This Row],[أيام العمل الفعي ]]-الجدول2336[[#This Row],[الغياب*2]]</f>
        <v>14</v>
      </c>
      <c r="AO216" s="14"/>
      <c r="AP216" s="14">
        <f>COUNTIF(الجدول2336[[#This Row],[2019/05/21]:[2019/06/20]],"&lt;480")</f>
        <v>14</v>
      </c>
      <c r="AQ216" s="14">
        <f>الجدول2336[[#This Row],[الغياب ]]*2</f>
        <v>0</v>
      </c>
      <c r="AR216" s="14" t="str">
        <f>VLOOKUP(الجدول2336[[#This Row],[الرقم الوظيفي ]],[2]المستمرين!$D:$F,3,0)</f>
        <v xml:space="preserve">الادارة العامة </v>
      </c>
    </row>
    <row r="217" spans="1:44">
      <c r="A217" s="5">
        <v>3221</v>
      </c>
      <c r="B217" s="29" t="s">
        <v>386</v>
      </c>
      <c r="C217" s="29" t="s">
        <v>113</v>
      </c>
      <c r="D217" s="11">
        <v>0</v>
      </c>
      <c r="E217" s="11">
        <v>0</v>
      </c>
      <c r="F217" s="11">
        <v>0</v>
      </c>
      <c r="G217" s="12"/>
      <c r="H217" s="11">
        <v>0</v>
      </c>
      <c r="I217" s="11" t="s">
        <v>166</v>
      </c>
      <c r="J217" s="11">
        <v>0</v>
      </c>
      <c r="K217" s="11">
        <v>0</v>
      </c>
      <c r="L217" s="11">
        <v>0</v>
      </c>
      <c r="M217" s="11">
        <v>0</v>
      </c>
      <c r="N217" s="12"/>
      <c r="O217" s="11">
        <v>0</v>
      </c>
      <c r="P217" s="11">
        <v>32</v>
      </c>
      <c r="Q217" s="11" t="s">
        <v>166</v>
      </c>
      <c r="R217" s="30" t="s">
        <v>157</v>
      </c>
      <c r="S217" s="30" t="s">
        <v>157</v>
      </c>
      <c r="T217" s="30" t="s">
        <v>157</v>
      </c>
      <c r="U217" s="12"/>
      <c r="V217" s="11" t="s">
        <v>13</v>
      </c>
      <c r="W217" s="11">
        <v>0</v>
      </c>
      <c r="X217" s="11">
        <v>0</v>
      </c>
      <c r="Y217" s="11"/>
      <c r="Z217" s="11"/>
      <c r="AA217" s="11"/>
      <c r="AB217" s="12"/>
      <c r="AC217" s="11"/>
      <c r="AD217" s="11"/>
      <c r="AE217" s="11"/>
      <c r="AF217" s="11"/>
      <c r="AG217" s="11"/>
      <c r="AH217" s="11"/>
      <c r="AI217" s="15">
        <f>COUNTIF(الجدول2336[[#This Row],[2019/05/21]:[2019/06/20]],"س")</f>
        <v>2</v>
      </c>
      <c r="AJ217" s="11">
        <f>COUNTIF(الجدول2336[[#This Row],[2019/05/21]:[2019/06/20]],"ب")</f>
        <v>1</v>
      </c>
      <c r="AK217" s="11">
        <f>COUNTIF(الجدول2336[[#This Row],[2019/05/21]:[2019/06/20]],"غياب")</f>
        <v>0</v>
      </c>
      <c r="AL217" s="11">
        <f>COUNTIF(الجدول2336[[#This Row],[2019/05/21]:[2019/06/20]],"غ")</f>
        <v>0</v>
      </c>
      <c r="AM217" s="11">
        <f>SUM(الجدول2336[[#This Row],[2019/05/21]:[2019/06/20]])</f>
        <v>32</v>
      </c>
      <c r="AN217" s="31">
        <f>الجدول2336[[#This Row],[أيام العمل الفعي ]]-الجدول2336[[#This Row],[الغياب*2]]</f>
        <v>12</v>
      </c>
      <c r="AO217" s="14"/>
      <c r="AP217" s="14">
        <f>COUNTIF(الجدول2336[[#This Row],[2019/05/21]:[2019/06/20]],"&lt;480")</f>
        <v>12</v>
      </c>
      <c r="AQ217" s="14">
        <f>الجدول2336[[#This Row],[الغياب ]]*2</f>
        <v>0</v>
      </c>
      <c r="AR217" s="14" t="str">
        <f>VLOOKUP(الجدول2336[[#This Row],[الرقم الوظيفي ]],[2]المستمرين!$D:$F,3,0)</f>
        <v>مصنع الحليب</v>
      </c>
    </row>
    <row r="218" spans="1:44">
      <c r="A218" s="5">
        <v>3224</v>
      </c>
      <c r="B218" s="29" t="s">
        <v>387</v>
      </c>
      <c r="C218" s="29" t="s">
        <v>63</v>
      </c>
      <c r="D218" s="11">
        <v>0</v>
      </c>
      <c r="E218" s="11">
        <v>0</v>
      </c>
      <c r="F218" s="11">
        <v>0</v>
      </c>
      <c r="G218" s="12"/>
      <c r="H218" s="11">
        <v>0</v>
      </c>
      <c r="I218" s="11">
        <v>0</v>
      </c>
      <c r="J218" s="11">
        <v>0</v>
      </c>
      <c r="K218" s="11">
        <v>0</v>
      </c>
      <c r="L218" s="11">
        <v>6</v>
      </c>
      <c r="M218" s="11">
        <v>19</v>
      </c>
      <c r="N218" s="12"/>
      <c r="O218" s="11">
        <v>23</v>
      </c>
      <c r="P218" s="11">
        <v>7</v>
      </c>
      <c r="Q218" s="11" t="s">
        <v>166</v>
      </c>
      <c r="R218" s="30" t="s">
        <v>157</v>
      </c>
      <c r="S218" s="30" t="s">
        <v>157</v>
      </c>
      <c r="T218" s="30" t="s">
        <v>157</v>
      </c>
      <c r="U218" s="12"/>
      <c r="V218" s="11">
        <v>0</v>
      </c>
      <c r="W218" s="11">
        <v>0</v>
      </c>
      <c r="X218" s="11">
        <v>10</v>
      </c>
      <c r="Y218" s="11"/>
      <c r="Z218" s="11"/>
      <c r="AA218" s="11"/>
      <c r="AB218" s="12"/>
      <c r="AC218" s="11"/>
      <c r="AD218" s="11"/>
      <c r="AE218" s="11"/>
      <c r="AF218" s="11"/>
      <c r="AG218" s="11"/>
      <c r="AH218" s="11"/>
      <c r="AI218" s="15">
        <f>COUNTIF(الجدول2336[[#This Row],[2019/05/21]:[2019/06/20]],"س")</f>
        <v>1</v>
      </c>
      <c r="AJ218" s="11">
        <f>COUNTIF(الجدول2336[[#This Row],[2019/05/21]:[2019/06/20]],"ب")</f>
        <v>0</v>
      </c>
      <c r="AK218" s="11">
        <f>COUNTIF(الجدول2336[[#This Row],[2019/05/21]:[2019/06/20]],"غياب")</f>
        <v>0</v>
      </c>
      <c r="AL218" s="11">
        <f>COUNTIF(الجدول2336[[#This Row],[2019/05/21]:[2019/06/20]],"غ")</f>
        <v>0</v>
      </c>
      <c r="AM218" s="11">
        <f>SUM(الجدول2336[[#This Row],[2019/05/21]:[2019/06/20]])</f>
        <v>65</v>
      </c>
      <c r="AN218" s="31">
        <f>الجدول2336[[#This Row],[أيام العمل الفعي ]]-الجدول2336[[#This Row],[الغياب*2]]</f>
        <v>14</v>
      </c>
      <c r="AO218" s="14"/>
      <c r="AP218" s="14">
        <f>COUNTIF(الجدول2336[[#This Row],[2019/05/21]:[2019/06/20]],"&lt;480")</f>
        <v>14</v>
      </c>
      <c r="AQ218" s="14">
        <f>الجدول2336[[#This Row],[الغياب ]]*2</f>
        <v>0</v>
      </c>
      <c r="AR218" s="14" t="str">
        <f>VLOOKUP(الجدول2336[[#This Row],[الرقم الوظيفي ]],[2]المستمرين!$D:$F,3,0)</f>
        <v>مصنع الحليب</v>
      </c>
    </row>
    <row r="219" spans="1:44">
      <c r="A219" s="9">
        <v>3234</v>
      </c>
      <c r="B219" s="29" t="s">
        <v>388</v>
      </c>
      <c r="C219" s="29" t="s">
        <v>113</v>
      </c>
      <c r="D219" s="11">
        <v>0</v>
      </c>
      <c r="E219" s="11">
        <v>12</v>
      </c>
      <c r="F219" s="11" t="s">
        <v>168</v>
      </c>
      <c r="G219" s="12"/>
      <c r="H219" s="11">
        <v>33</v>
      </c>
      <c r="I219" s="11">
        <v>38</v>
      </c>
      <c r="J219" s="11">
        <v>58</v>
      </c>
      <c r="K219" s="11" t="s">
        <v>152</v>
      </c>
      <c r="L219" s="11">
        <v>21</v>
      </c>
      <c r="M219" s="11">
        <v>0</v>
      </c>
      <c r="N219" s="12"/>
      <c r="O219" s="11" t="s">
        <v>168</v>
      </c>
      <c r="P219" s="11" t="s">
        <v>152</v>
      </c>
      <c r="Q219" s="11" t="s">
        <v>166</v>
      </c>
      <c r="R219" s="30" t="s">
        <v>157</v>
      </c>
      <c r="S219" s="30" t="s">
        <v>157</v>
      </c>
      <c r="T219" s="30" t="s">
        <v>157</v>
      </c>
      <c r="U219" s="12"/>
      <c r="V219" s="11">
        <v>0</v>
      </c>
      <c r="W219" s="11">
        <v>0</v>
      </c>
      <c r="X219" s="11">
        <v>0</v>
      </c>
      <c r="Y219" s="11"/>
      <c r="Z219" s="11"/>
      <c r="AA219" s="11"/>
      <c r="AB219" s="12"/>
      <c r="AC219" s="11"/>
      <c r="AD219" s="11"/>
      <c r="AE219" s="11"/>
      <c r="AF219" s="11"/>
      <c r="AG219" s="11"/>
      <c r="AH219" s="11"/>
      <c r="AI219" s="33">
        <f>COUNTIF(الجدول2336[[#This Row],[2019/05/21]:[2019/06/20]],"س")</f>
        <v>1</v>
      </c>
      <c r="AJ219" s="14">
        <f>COUNTIF(الجدول2336[[#This Row],[2019/05/21]:[2019/06/20]],"ب")</f>
        <v>0</v>
      </c>
      <c r="AK219" s="14">
        <f>COUNTIF(الجدول2336[[#This Row],[2019/05/21]:[2019/06/20]],"غياب")</f>
        <v>2</v>
      </c>
      <c r="AL219" s="14">
        <f>COUNTIF(الجدول2336[[#This Row],[2019/05/21]:[2019/06/20]],"غ")</f>
        <v>2</v>
      </c>
      <c r="AM219" s="14">
        <f>SUM(الجدول2336[[#This Row],[2019/05/21]:[2019/06/20]])</f>
        <v>162</v>
      </c>
      <c r="AN219" s="34">
        <f>الجدول2336[[#This Row],[أيام العمل الفعي ]]-الجدول2336[[#This Row],[الغياب*2]]</f>
        <v>6</v>
      </c>
      <c r="AO219" s="14"/>
      <c r="AP219" s="14">
        <f>COUNTIF(الجدول2336[[#This Row],[2019/05/21]:[2019/06/20]],"&lt;480")</f>
        <v>10</v>
      </c>
      <c r="AQ219" s="14">
        <f>الجدول2336[[#This Row],[الغياب ]]*2</f>
        <v>4</v>
      </c>
      <c r="AR219" s="14" t="str">
        <f>VLOOKUP(الجدول2336[[#This Row],[الرقم الوظيفي ]],[2]المستمرين!$D:$F,3,0)</f>
        <v>مصنع الحليب</v>
      </c>
    </row>
    <row r="220" spans="1:44">
      <c r="A220" s="9">
        <v>3236</v>
      </c>
      <c r="B220" s="29" t="s">
        <v>389</v>
      </c>
      <c r="C220" s="29" t="s">
        <v>25</v>
      </c>
      <c r="D220" s="11">
        <v>0</v>
      </c>
      <c r="E220" s="11">
        <v>0</v>
      </c>
      <c r="F220" s="11">
        <v>6</v>
      </c>
      <c r="G220" s="12"/>
      <c r="H220" s="11" t="s">
        <v>168</v>
      </c>
      <c r="I220" s="11">
        <v>0</v>
      </c>
      <c r="J220" s="11">
        <v>0</v>
      </c>
      <c r="K220" s="11">
        <v>0</v>
      </c>
      <c r="L220" s="11">
        <v>0</v>
      </c>
      <c r="M220" s="11">
        <v>0</v>
      </c>
      <c r="N220" s="12"/>
      <c r="O220" s="11">
        <v>49</v>
      </c>
      <c r="P220" s="11">
        <v>0</v>
      </c>
      <c r="Q220" s="11" t="s">
        <v>166</v>
      </c>
      <c r="R220" s="30" t="s">
        <v>157</v>
      </c>
      <c r="S220" s="30" t="s">
        <v>157</v>
      </c>
      <c r="T220" s="30" t="s">
        <v>157</v>
      </c>
      <c r="U220" s="12"/>
      <c r="V220" s="11">
        <v>0</v>
      </c>
      <c r="W220" s="11">
        <v>10</v>
      </c>
      <c r="X220" s="11">
        <v>6</v>
      </c>
      <c r="Y220" s="11"/>
      <c r="Z220" s="11"/>
      <c r="AA220" s="11"/>
      <c r="AB220" s="12"/>
      <c r="AC220" s="11"/>
      <c r="AD220" s="11"/>
      <c r="AE220" s="11"/>
      <c r="AF220" s="11"/>
      <c r="AG220" s="11"/>
      <c r="AH220" s="11"/>
      <c r="AI220" s="15">
        <f>COUNTIF(الجدول2336[[#This Row],[2019/05/21]:[2019/06/20]],"س")</f>
        <v>1</v>
      </c>
      <c r="AJ220" s="11">
        <f>COUNTIF(الجدول2336[[#This Row],[2019/05/21]:[2019/06/20]],"ب")</f>
        <v>0</v>
      </c>
      <c r="AK220" s="11">
        <f>COUNTIF(الجدول2336[[#This Row],[2019/05/21]:[2019/06/20]],"غياب")</f>
        <v>1</v>
      </c>
      <c r="AL220" s="11">
        <f>COUNTIF(الجدول2336[[#This Row],[2019/05/21]:[2019/06/20]],"غ")</f>
        <v>0</v>
      </c>
      <c r="AM220" s="11">
        <f>SUM(الجدول2336[[#This Row],[2019/05/21]:[2019/06/20]])</f>
        <v>71</v>
      </c>
      <c r="AN220" s="31">
        <f>الجدول2336[[#This Row],[أيام العمل الفعي ]]-الجدول2336[[#This Row],[الغياب*2]]</f>
        <v>11</v>
      </c>
      <c r="AO220" s="14"/>
      <c r="AP220" s="14">
        <f>COUNTIF(الجدول2336[[#This Row],[2019/05/21]:[2019/06/20]],"&lt;480")</f>
        <v>13</v>
      </c>
      <c r="AQ220" s="14">
        <f>الجدول2336[[#This Row],[الغياب ]]*2</f>
        <v>2</v>
      </c>
      <c r="AR220" s="14" t="str">
        <f>VLOOKUP(الجدول2336[[#This Row],[الرقم الوظيفي ]],[2]المستمرين!$D:$F,3,0)</f>
        <v>مصنع الحليب</v>
      </c>
    </row>
    <row r="221" spans="1:44">
      <c r="A221" s="27">
        <v>3237</v>
      </c>
      <c r="B221" s="29" t="s">
        <v>390</v>
      </c>
      <c r="C221" s="29" t="s">
        <v>25</v>
      </c>
      <c r="D221" s="11">
        <v>0</v>
      </c>
      <c r="E221" s="11" t="s">
        <v>152</v>
      </c>
      <c r="F221" s="11">
        <v>9</v>
      </c>
      <c r="G221" s="12"/>
      <c r="H221" s="11">
        <v>0</v>
      </c>
      <c r="I221" s="11">
        <v>9</v>
      </c>
      <c r="J221" s="11">
        <v>0</v>
      </c>
      <c r="K221" s="11">
        <v>0</v>
      </c>
      <c r="L221" s="11" t="s">
        <v>166</v>
      </c>
      <c r="M221" s="11">
        <v>0</v>
      </c>
      <c r="N221" s="12"/>
      <c r="O221" s="11" t="s">
        <v>168</v>
      </c>
      <c r="P221" s="11">
        <v>119</v>
      </c>
      <c r="Q221" s="11" t="s">
        <v>166</v>
      </c>
      <c r="R221" s="30" t="s">
        <v>157</v>
      </c>
      <c r="S221" s="30" t="s">
        <v>157</v>
      </c>
      <c r="T221" s="30" t="s">
        <v>157</v>
      </c>
      <c r="U221" s="12"/>
      <c r="V221" s="11">
        <v>0</v>
      </c>
      <c r="W221" s="11" t="s">
        <v>13</v>
      </c>
      <c r="X221" s="11">
        <v>9</v>
      </c>
      <c r="Y221" s="11"/>
      <c r="Z221" s="11"/>
      <c r="AA221" s="11"/>
      <c r="AB221" s="12"/>
      <c r="AC221" s="11"/>
      <c r="AD221" s="11"/>
      <c r="AE221" s="11"/>
      <c r="AF221" s="11"/>
      <c r="AG221" s="11"/>
      <c r="AH221" s="11"/>
      <c r="AI221" s="15">
        <f>COUNTIF(الجدول2336[[#This Row],[2019/05/21]:[2019/06/20]],"س")</f>
        <v>2</v>
      </c>
      <c r="AJ221" s="11">
        <f>COUNTIF(الجدول2336[[#This Row],[2019/05/21]:[2019/06/20]],"ب")</f>
        <v>1</v>
      </c>
      <c r="AK221" s="11">
        <f>COUNTIF(الجدول2336[[#This Row],[2019/05/21]:[2019/06/20]],"غياب")</f>
        <v>1</v>
      </c>
      <c r="AL221" s="11">
        <f>COUNTIF(الجدول2336[[#This Row],[2019/05/21]:[2019/06/20]],"غ")</f>
        <v>1</v>
      </c>
      <c r="AM221" s="11">
        <f>SUM(الجدول2336[[#This Row],[2019/05/21]:[2019/06/20]])</f>
        <v>146</v>
      </c>
      <c r="AN221" s="31">
        <f>الجدول2336[[#This Row],[أيام العمل الفعي ]]-الجدول2336[[#This Row],[الغياب*2]]</f>
        <v>8</v>
      </c>
      <c r="AO221" s="14"/>
      <c r="AP221" s="14">
        <f>COUNTIF(الجدول2336[[#This Row],[2019/05/21]:[2019/06/20]],"&lt;480")</f>
        <v>10</v>
      </c>
      <c r="AQ221" s="14">
        <f>الجدول2336[[#This Row],[الغياب ]]*2</f>
        <v>2</v>
      </c>
      <c r="AR221" s="14" t="str">
        <f>VLOOKUP(الجدول2336[[#This Row],[الرقم الوظيفي ]],[2]المستمرين!$D:$F,3,0)</f>
        <v>مصنع الحليب</v>
      </c>
    </row>
    <row r="222" spans="1:44">
      <c r="A222" s="9">
        <v>3257</v>
      </c>
      <c r="B222" s="29" t="s">
        <v>391</v>
      </c>
      <c r="C222" s="29" t="s">
        <v>39</v>
      </c>
      <c r="D222" s="11">
        <v>0</v>
      </c>
      <c r="E222" s="11">
        <v>13</v>
      </c>
      <c r="F222" s="11">
        <v>0</v>
      </c>
      <c r="G222" s="12"/>
      <c r="H222" s="11">
        <v>0</v>
      </c>
      <c r="I222" s="11">
        <v>12</v>
      </c>
      <c r="J222" s="11">
        <v>10</v>
      </c>
      <c r="K222" s="11">
        <v>7</v>
      </c>
      <c r="L222" s="11">
        <v>0</v>
      </c>
      <c r="M222" s="11">
        <v>0</v>
      </c>
      <c r="N222" s="12"/>
      <c r="O222" s="11">
        <v>0</v>
      </c>
      <c r="P222" s="11">
        <v>0</v>
      </c>
      <c r="Q222" s="11">
        <v>0</v>
      </c>
      <c r="R222" s="30" t="s">
        <v>157</v>
      </c>
      <c r="S222" s="30" t="s">
        <v>157</v>
      </c>
      <c r="T222" s="30" t="s">
        <v>157</v>
      </c>
      <c r="U222" s="12"/>
      <c r="V222" s="11">
        <v>0</v>
      </c>
      <c r="W222" s="11"/>
      <c r="X222" s="11"/>
      <c r="Y222" s="11"/>
      <c r="Z222" s="11"/>
      <c r="AA222" s="11"/>
      <c r="AB222" s="12"/>
      <c r="AC222" s="11"/>
      <c r="AD222" s="11"/>
      <c r="AE222" s="11"/>
      <c r="AF222" s="11"/>
      <c r="AG222" s="11"/>
      <c r="AH222" s="11"/>
      <c r="AI222" s="15">
        <f>COUNTIF(الجدول2336[[#This Row],[2019/05/21]:[2019/06/20]],"س")</f>
        <v>0</v>
      </c>
      <c r="AJ222" s="11">
        <f>COUNTIF(الجدول2336[[#This Row],[2019/05/21]:[2019/06/20]],"ب")</f>
        <v>0</v>
      </c>
      <c r="AK222" s="11">
        <f>COUNTIF(الجدول2336[[#This Row],[2019/05/21]:[2019/06/20]],"غياب")</f>
        <v>0</v>
      </c>
      <c r="AL222" s="11">
        <f>COUNTIF(الجدول2336[[#This Row],[2019/05/21]:[2019/06/20]],"غ")</f>
        <v>0</v>
      </c>
      <c r="AM222" s="11">
        <f>SUM(الجدول2336[[#This Row],[2019/05/21]:[2019/06/20]])</f>
        <v>42</v>
      </c>
      <c r="AN222" s="31">
        <f>الجدول2336[[#This Row],[أيام العمل الفعي ]]-الجدول2336[[#This Row],[الغياب*2]]</f>
        <v>13</v>
      </c>
      <c r="AO222" s="14"/>
      <c r="AP222" s="14">
        <f>COUNTIF(الجدول2336[[#This Row],[2019/05/21]:[2019/06/20]],"&lt;480")</f>
        <v>13</v>
      </c>
      <c r="AQ222" s="14">
        <f>الجدول2336[[#This Row],[الغياب ]]*2</f>
        <v>0</v>
      </c>
      <c r="AR222" s="14" t="str">
        <f>VLOOKUP(الجدول2336[[#This Row],[الرقم الوظيفي ]],[2]المستمرين!$D:$F,3,0)</f>
        <v xml:space="preserve">مركز تسويق بنغازي </v>
      </c>
    </row>
    <row r="223" spans="1:44">
      <c r="A223" s="25">
        <v>3260</v>
      </c>
      <c r="B223" s="29" t="s">
        <v>392</v>
      </c>
      <c r="C223" s="35" t="s">
        <v>161</v>
      </c>
      <c r="D223" s="11"/>
      <c r="E223" s="11"/>
      <c r="F223" s="11"/>
      <c r="G223" s="12"/>
      <c r="H223" s="11">
        <v>23</v>
      </c>
      <c r="I223" s="11">
        <v>17</v>
      </c>
      <c r="J223" s="11">
        <v>17</v>
      </c>
      <c r="K223" s="11">
        <v>25</v>
      </c>
      <c r="L223" s="11">
        <v>23</v>
      </c>
      <c r="M223" s="11">
        <v>90</v>
      </c>
      <c r="N223" s="12"/>
      <c r="O223" s="11">
        <v>37</v>
      </c>
      <c r="P223" s="11">
        <v>13</v>
      </c>
      <c r="Q223" s="11" t="s">
        <v>152</v>
      </c>
      <c r="R223" s="30" t="s">
        <v>157</v>
      </c>
      <c r="S223" s="30" t="s">
        <v>157</v>
      </c>
      <c r="T223" s="30" t="s">
        <v>157</v>
      </c>
      <c r="U223" s="12"/>
      <c r="V223" s="11">
        <v>0</v>
      </c>
      <c r="W223" s="11" t="s">
        <v>13</v>
      </c>
      <c r="X223" s="11">
        <v>7</v>
      </c>
      <c r="Y223" s="11"/>
      <c r="Z223" s="11"/>
      <c r="AA223" s="11"/>
      <c r="AB223" s="12"/>
      <c r="AC223" s="11"/>
      <c r="AD223" s="11"/>
      <c r="AE223" s="11"/>
      <c r="AF223" s="11"/>
      <c r="AG223" s="11"/>
      <c r="AH223" s="11"/>
      <c r="AI223" s="33">
        <f>COUNTIF(الجدول2336[[#This Row],[2019/05/21]:[2019/06/20]],"س")</f>
        <v>0</v>
      </c>
      <c r="AJ223" s="14">
        <f>COUNTIF(الجدول2336[[#This Row],[2019/05/21]:[2019/06/20]],"ب")</f>
        <v>1</v>
      </c>
      <c r="AK223" s="14">
        <f>COUNTIF(الجدول2336[[#This Row],[2019/05/21]:[2019/06/20]],"غياب")</f>
        <v>0</v>
      </c>
      <c r="AL223" s="14">
        <f>COUNTIF(الجدول2336[[#This Row],[2019/05/21]:[2019/06/20]],"غ")</f>
        <v>1</v>
      </c>
      <c r="AM223" s="14">
        <f>SUM(الجدول2336[[#This Row],[2019/05/21]:[2019/06/20]])</f>
        <v>252</v>
      </c>
      <c r="AN223" s="34">
        <f>الجدول2336[[#This Row],[أيام العمل الفعي ]]-الجدول2336[[#This Row],[الغياب*2]]</f>
        <v>10</v>
      </c>
      <c r="AO223" s="14"/>
      <c r="AP223" s="14">
        <f>COUNTIF(الجدول2336[[#This Row],[2019/05/21]:[2019/06/20]],"&lt;480")</f>
        <v>10</v>
      </c>
      <c r="AQ223" s="14">
        <f>الجدول2336[[#This Row],[الغياب ]]*2</f>
        <v>0</v>
      </c>
      <c r="AR223" s="14" t="str">
        <f>VLOOKUP(الجدول2336[[#This Row],[الرقم الوظيفي ]],[2]المستمرين!$D:$F,3,0)</f>
        <v xml:space="preserve">الادارة العامة </v>
      </c>
    </row>
    <row r="224" spans="1:44">
      <c r="A224" s="5">
        <v>3271</v>
      </c>
      <c r="B224" s="29" t="s">
        <v>393</v>
      </c>
      <c r="C224" s="29" t="s">
        <v>111</v>
      </c>
      <c r="D224" s="11">
        <v>0</v>
      </c>
      <c r="E224" s="11">
        <v>0</v>
      </c>
      <c r="F224" s="11" t="s">
        <v>166</v>
      </c>
      <c r="G224" s="12"/>
      <c r="H224" s="11">
        <v>0</v>
      </c>
      <c r="I224" s="11">
        <v>0</v>
      </c>
      <c r="J224" s="11">
        <v>0</v>
      </c>
      <c r="K224" s="11">
        <v>0</v>
      </c>
      <c r="L224" s="11">
        <v>0</v>
      </c>
      <c r="M224" s="11">
        <v>0</v>
      </c>
      <c r="N224" s="12"/>
      <c r="O224" s="11">
        <v>0</v>
      </c>
      <c r="P224" s="11">
        <v>16</v>
      </c>
      <c r="Q224" s="11" t="s">
        <v>166</v>
      </c>
      <c r="R224" s="30" t="s">
        <v>157</v>
      </c>
      <c r="S224" s="30" t="s">
        <v>157</v>
      </c>
      <c r="T224" s="30" t="s">
        <v>157</v>
      </c>
      <c r="U224" s="12"/>
      <c r="V224" s="11">
        <v>0</v>
      </c>
      <c r="W224" s="11">
        <v>0</v>
      </c>
      <c r="X224" s="11">
        <v>0</v>
      </c>
      <c r="Y224" s="11"/>
      <c r="Z224" s="11"/>
      <c r="AA224" s="11"/>
      <c r="AB224" s="12"/>
      <c r="AC224" s="11"/>
      <c r="AD224" s="11"/>
      <c r="AE224" s="11"/>
      <c r="AF224" s="11"/>
      <c r="AG224" s="11"/>
      <c r="AH224" s="11"/>
      <c r="AI224" s="15">
        <f>COUNTIF(الجدول2336[[#This Row],[2019/05/21]:[2019/06/20]],"س")</f>
        <v>2</v>
      </c>
      <c r="AJ224" s="11">
        <f>COUNTIF(الجدول2336[[#This Row],[2019/05/21]:[2019/06/20]],"ب")</f>
        <v>0</v>
      </c>
      <c r="AK224" s="11">
        <f>COUNTIF(الجدول2336[[#This Row],[2019/05/21]:[2019/06/20]],"غياب")</f>
        <v>0</v>
      </c>
      <c r="AL224" s="11">
        <f>COUNTIF(الجدول2336[[#This Row],[2019/05/21]:[2019/06/20]],"غ")</f>
        <v>0</v>
      </c>
      <c r="AM224" s="11">
        <f>SUM(الجدول2336[[#This Row],[2019/05/21]:[2019/06/20]])</f>
        <v>16</v>
      </c>
      <c r="AN224" s="31">
        <f>الجدول2336[[#This Row],[أيام العمل الفعي ]]-الجدول2336[[#This Row],[الغياب*2]]</f>
        <v>13</v>
      </c>
      <c r="AO224" s="14"/>
      <c r="AP224" s="14">
        <f>COUNTIF(الجدول2336[[#This Row],[2019/05/21]:[2019/06/20]],"&lt;480")</f>
        <v>13</v>
      </c>
      <c r="AQ224" s="14">
        <f>الجدول2336[[#This Row],[الغياب ]]*2</f>
        <v>0</v>
      </c>
      <c r="AR224" s="14" t="str">
        <f>VLOOKUP(الجدول2336[[#This Row],[الرقم الوظيفي ]],[2]المستمرين!$D:$F,3,0)</f>
        <v>مصنع الحليب</v>
      </c>
    </row>
    <row r="225" spans="1:44">
      <c r="A225" s="5">
        <v>3273</v>
      </c>
      <c r="B225" s="29" t="s">
        <v>394</v>
      </c>
      <c r="C225" s="29" t="s">
        <v>122</v>
      </c>
      <c r="D225" s="11">
        <v>26</v>
      </c>
      <c r="E225" s="11">
        <v>144</v>
      </c>
      <c r="F225" s="11">
        <v>29</v>
      </c>
      <c r="G225" s="12"/>
      <c r="H225" s="11">
        <v>24</v>
      </c>
      <c r="I225" s="11">
        <v>38</v>
      </c>
      <c r="J225" s="11" t="s">
        <v>166</v>
      </c>
      <c r="K225" s="11">
        <v>24</v>
      </c>
      <c r="L225" s="11">
        <v>143</v>
      </c>
      <c r="M225" s="11" t="s">
        <v>166</v>
      </c>
      <c r="N225" s="12"/>
      <c r="O225" s="11">
        <v>26</v>
      </c>
      <c r="P225" s="11">
        <v>0</v>
      </c>
      <c r="Q225" s="11" t="s">
        <v>166</v>
      </c>
      <c r="R225" s="30" t="s">
        <v>157</v>
      </c>
      <c r="S225" s="30" t="s">
        <v>157</v>
      </c>
      <c r="T225" s="30" t="s">
        <v>157</v>
      </c>
      <c r="U225" s="12"/>
      <c r="V225" s="11" t="s">
        <v>166</v>
      </c>
      <c r="W225" s="11">
        <v>21</v>
      </c>
      <c r="X225" s="11">
        <v>0</v>
      </c>
      <c r="Y225" s="11"/>
      <c r="Z225" s="11"/>
      <c r="AA225" s="11"/>
      <c r="AB225" s="12"/>
      <c r="AC225" s="11"/>
      <c r="AD225" s="11"/>
      <c r="AE225" s="11"/>
      <c r="AF225" s="11"/>
      <c r="AG225" s="11"/>
      <c r="AH225" s="11"/>
      <c r="AI225" s="15">
        <f>COUNTIF(الجدول2336[[#This Row],[2019/05/21]:[2019/06/20]],"س")</f>
        <v>4</v>
      </c>
      <c r="AJ225" s="11">
        <f>COUNTIF(الجدول2336[[#This Row],[2019/05/21]:[2019/06/20]],"ب")</f>
        <v>0</v>
      </c>
      <c r="AK225" s="11">
        <f>COUNTIF(الجدول2336[[#This Row],[2019/05/21]:[2019/06/20]],"غياب")</f>
        <v>0</v>
      </c>
      <c r="AL225" s="11">
        <f>COUNTIF(الجدول2336[[#This Row],[2019/05/21]:[2019/06/20]],"غ")</f>
        <v>0</v>
      </c>
      <c r="AM225" s="11">
        <f>SUM(الجدول2336[[#This Row],[2019/05/21]:[2019/06/20]])</f>
        <v>475</v>
      </c>
      <c r="AN225" s="31">
        <f>الجدول2336[[#This Row],[أيام العمل الفعي ]]-الجدول2336[[#This Row],[الغياب*2]]</f>
        <v>11</v>
      </c>
      <c r="AO225" s="14"/>
      <c r="AP225" s="14">
        <f>COUNTIF(الجدول2336[[#This Row],[2019/05/21]:[2019/06/20]],"&lt;480")</f>
        <v>11</v>
      </c>
      <c r="AQ225" s="14">
        <f>الجدول2336[[#This Row],[الغياب ]]*2</f>
        <v>0</v>
      </c>
      <c r="AR225" s="14" t="str">
        <f>VLOOKUP(الجدول2336[[#This Row],[الرقم الوظيفي ]],[2]المستمرين!$D:$F,3,0)</f>
        <v xml:space="preserve">الادارة العامة </v>
      </c>
    </row>
    <row r="226" spans="1:44">
      <c r="A226" s="9">
        <v>3279</v>
      </c>
      <c r="B226" s="29" t="s">
        <v>395</v>
      </c>
      <c r="C226" s="29" t="s">
        <v>119</v>
      </c>
      <c r="D226" s="11">
        <v>0</v>
      </c>
      <c r="E226" s="11">
        <v>0</v>
      </c>
      <c r="F226" s="11">
        <v>12</v>
      </c>
      <c r="G226" s="12"/>
      <c r="H226" s="11">
        <v>0</v>
      </c>
      <c r="I226" s="11">
        <v>11</v>
      </c>
      <c r="J226" s="11">
        <v>8</v>
      </c>
      <c r="K226" s="11" t="s">
        <v>166</v>
      </c>
      <c r="L226" s="11" t="s">
        <v>166</v>
      </c>
      <c r="M226" s="11">
        <v>0</v>
      </c>
      <c r="N226" s="12"/>
      <c r="O226" s="11">
        <v>0</v>
      </c>
      <c r="P226" s="11">
        <v>0</v>
      </c>
      <c r="Q226" s="11" t="s">
        <v>166</v>
      </c>
      <c r="R226" s="30" t="s">
        <v>157</v>
      </c>
      <c r="S226" s="30" t="s">
        <v>157</v>
      </c>
      <c r="T226" s="30" t="s">
        <v>157</v>
      </c>
      <c r="U226" s="12"/>
      <c r="V226" s="11">
        <v>0</v>
      </c>
      <c r="W226" s="11">
        <v>0</v>
      </c>
      <c r="X226" s="11">
        <v>0</v>
      </c>
      <c r="Y226" s="11"/>
      <c r="Z226" s="11"/>
      <c r="AA226" s="11"/>
      <c r="AB226" s="12"/>
      <c r="AC226" s="11"/>
      <c r="AD226" s="11"/>
      <c r="AE226" s="11"/>
      <c r="AF226" s="11"/>
      <c r="AG226" s="11"/>
      <c r="AH226" s="11"/>
      <c r="AI226" s="15">
        <f>COUNTIF(الجدول2336[[#This Row],[2019/05/21]:[2019/06/20]],"س")</f>
        <v>3</v>
      </c>
      <c r="AJ226" s="11">
        <f>COUNTIF(الجدول2336[[#This Row],[2019/05/21]:[2019/06/20]],"ب")</f>
        <v>0</v>
      </c>
      <c r="AK226" s="11">
        <f>COUNTIF(الجدول2336[[#This Row],[2019/05/21]:[2019/06/20]],"غياب")</f>
        <v>0</v>
      </c>
      <c r="AL226" s="11">
        <f>COUNTIF(الجدول2336[[#This Row],[2019/05/21]:[2019/06/20]],"غ")</f>
        <v>0</v>
      </c>
      <c r="AM226" s="11">
        <f>SUM(الجدول2336[[#This Row],[2019/05/21]:[2019/06/20]])</f>
        <v>31</v>
      </c>
      <c r="AN226" s="31">
        <f>الجدول2336[[#This Row],[أيام العمل الفعي ]]-الجدول2336[[#This Row],[الغياب*2]]</f>
        <v>12</v>
      </c>
      <c r="AO226" s="14"/>
      <c r="AP226" s="14">
        <f>COUNTIF(الجدول2336[[#This Row],[2019/05/21]:[2019/06/20]],"&lt;480")</f>
        <v>12</v>
      </c>
      <c r="AQ226" s="14">
        <f>الجدول2336[[#This Row],[الغياب ]]*2</f>
        <v>0</v>
      </c>
      <c r="AR226" s="14" t="str">
        <f>VLOOKUP(الجدول2336[[#This Row],[الرقم الوظيفي ]],[2]المستمرين!$D:$F,3,0)</f>
        <v xml:space="preserve">الادارة العامة </v>
      </c>
    </row>
    <row r="227" spans="1:44">
      <c r="A227" s="9">
        <v>3289</v>
      </c>
      <c r="B227" s="29" t="s">
        <v>396</v>
      </c>
      <c r="C227" s="29" t="s">
        <v>25</v>
      </c>
      <c r="D227" s="11">
        <v>9</v>
      </c>
      <c r="E227" s="11">
        <v>6</v>
      </c>
      <c r="F227" s="11">
        <v>9</v>
      </c>
      <c r="G227" s="12"/>
      <c r="H227" s="11">
        <v>8</v>
      </c>
      <c r="I227" s="11">
        <v>0</v>
      </c>
      <c r="J227" s="11">
        <v>0</v>
      </c>
      <c r="K227" s="11">
        <v>0</v>
      </c>
      <c r="L227" s="11">
        <v>0</v>
      </c>
      <c r="M227" s="11">
        <v>0</v>
      </c>
      <c r="N227" s="12"/>
      <c r="O227" s="11">
        <v>8</v>
      </c>
      <c r="P227" s="11">
        <v>0</v>
      </c>
      <c r="Q227" s="11" t="s">
        <v>166</v>
      </c>
      <c r="R227" s="30" t="s">
        <v>157</v>
      </c>
      <c r="S227" s="30" t="s">
        <v>157</v>
      </c>
      <c r="T227" s="30" t="s">
        <v>157</v>
      </c>
      <c r="U227" s="12"/>
      <c r="V227" s="11">
        <v>106</v>
      </c>
      <c r="W227" s="11">
        <v>0</v>
      </c>
      <c r="X227" s="11">
        <v>0</v>
      </c>
      <c r="Y227" s="11"/>
      <c r="Z227" s="11"/>
      <c r="AA227" s="11"/>
      <c r="AB227" s="12"/>
      <c r="AC227" s="11"/>
      <c r="AD227" s="11"/>
      <c r="AE227" s="11"/>
      <c r="AF227" s="11"/>
      <c r="AG227" s="11"/>
      <c r="AH227" s="11"/>
      <c r="AI227" s="15">
        <f>COUNTIF(الجدول2336[[#This Row],[2019/05/21]:[2019/06/20]],"س")</f>
        <v>1</v>
      </c>
      <c r="AJ227" s="11">
        <f>COUNTIF(الجدول2336[[#This Row],[2019/05/21]:[2019/06/20]],"ب")</f>
        <v>0</v>
      </c>
      <c r="AK227" s="11">
        <f>COUNTIF(الجدول2336[[#This Row],[2019/05/21]:[2019/06/20]],"غياب")</f>
        <v>0</v>
      </c>
      <c r="AL227" s="11">
        <f>COUNTIF(الجدول2336[[#This Row],[2019/05/21]:[2019/06/20]],"غ")</f>
        <v>0</v>
      </c>
      <c r="AM227" s="11">
        <f>SUM(الجدول2336[[#This Row],[2019/05/21]:[2019/06/20]])</f>
        <v>146</v>
      </c>
      <c r="AN227" s="31">
        <f>الجدول2336[[#This Row],[أيام العمل الفعي ]]-الجدول2336[[#This Row],[الغياب*2]]</f>
        <v>14</v>
      </c>
      <c r="AO227" s="14"/>
      <c r="AP227" s="14">
        <f>COUNTIF(الجدول2336[[#This Row],[2019/05/21]:[2019/06/20]],"&lt;480")</f>
        <v>14</v>
      </c>
      <c r="AQ227" s="14">
        <f>الجدول2336[[#This Row],[الغياب ]]*2</f>
        <v>0</v>
      </c>
      <c r="AR227" s="14" t="str">
        <f>VLOOKUP(الجدول2336[[#This Row],[الرقم الوظيفي ]],[2]المستمرين!$D:$F,3,0)</f>
        <v>مصنع الحليب</v>
      </c>
    </row>
    <row r="228" spans="1:44">
      <c r="A228" s="9">
        <v>3298</v>
      </c>
      <c r="B228" s="29" t="s">
        <v>397</v>
      </c>
      <c r="C228" s="29" t="s">
        <v>25</v>
      </c>
      <c r="D228" s="11">
        <v>0</v>
      </c>
      <c r="E228" s="11">
        <v>0</v>
      </c>
      <c r="F228" s="11">
        <v>0</v>
      </c>
      <c r="G228" s="12"/>
      <c r="H228" s="11">
        <v>0</v>
      </c>
      <c r="I228" s="11">
        <v>0</v>
      </c>
      <c r="J228" s="11">
        <v>0</v>
      </c>
      <c r="K228" s="11">
        <v>0</v>
      </c>
      <c r="L228" s="11">
        <v>0</v>
      </c>
      <c r="M228" s="11" t="s">
        <v>152</v>
      </c>
      <c r="N228" s="12"/>
      <c r="O228" s="11">
        <v>0</v>
      </c>
      <c r="P228" s="11">
        <v>0</v>
      </c>
      <c r="Q228" s="11" t="s">
        <v>166</v>
      </c>
      <c r="R228" s="30" t="s">
        <v>157</v>
      </c>
      <c r="S228" s="30" t="s">
        <v>157</v>
      </c>
      <c r="T228" s="30" t="s">
        <v>157</v>
      </c>
      <c r="U228" s="12"/>
      <c r="V228" s="11" t="s">
        <v>166</v>
      </c>
      <c r="W228" s="11">
        <v>0</v>
      </c>
      <c r="X228" s="11">
        <v>0</v>
      </c>
      <c r="Y228" s="11"/>
      <c r="Z228" s="11"/>
      <c r="AA228" s="11"/>
      <c r="AB228" s="12"/>
      <c r="AC228" s="11"/>
      <c r="AD228" s="11"/>
      <c r="AE228" s="11"/>
      <c r="AF228" s="11"/>
      <c r="AG228" s="11"/>
      <c r="AH228" s="11"/>
      <c r="AI228" s="15">
        <f>COUNTIF(الجدول2336[[#This Row],[2019/05/21]:[2019/06/20]],"س")</f>
        <v>2</v>
      </c>
      <c r="AJ228" s="11">
        <f>COUNTIF(الجدول2336[[#This Row],[2019/05/21]:[2019/06/20]],"ب")</f>
        <v>0</v>
      </c>
      <c r="AK228" s="11">
        <f>COUNTIF(الجدول2336[[#This Row],[2019/05/21]:[2019/06/20]],"غياب")</f>
        <v>0</v>
      </c>
      <c r="AL228" s="11">
        <f>COUNTIF(الجدول2336[[#This Row],[2019/05/21]:[2019/06/20]],"غ")</f>
        <v>1</v>
      </c>
      <c r="AM228" s="11">
        <f>SUM(الجدول2336[[#This Row],[2019/05/21]:[2019/06/20]])</f>
        <v>0</v>
      </c>
      <c r="AN228" s="31">
        <f>الجدول2336[[#This Row],[أيام العمل الفعي ]]-الجدول2336[[#This Row],[الغياب*2]]</f>
        <v>12</v>
      </c>
      <c r="AO228" s="14"/>
      <c r="AP228" s="14">
        <f>COUNTIF(الجدول2336[[#This Row],[2019/05/21]:[2019/06/20]],"&lt;480")</f>
        <v>12</v>
      </c>
      <c r="AQ228" s="14">
        <f>الجدول2336[[#This Row],[الغياب ]]*2</f>
        <v>0</v>
      </c>
      <c r="AR228" s="14" t="str">
        <f>VLOOKUP(الجدول2336[[#This Row],[الرقم الوظيفي ]],[2]المستمرين!$D:$F,3,0)</f>
        <v>مصنع الحليب</v>
      </c>
    </row>
    <row r="229" spans="1:44">
      <c r="A229" s="9">
        <v>3306</v>
      </c>
      <c r="B229" s="29" t="s">
        <v>398</v>
      </c>
      <c r="C229" s="29" t="s">
        <v>110</v>
      </c>
      <c r="D229" s="11">
        <v>29</v>
      </c>
      <c r="E229" s="11" t="s">
        <v>152</v>
      </c>
      <c r="F229" s="11">
        <v>20</v>
      </c>
      <c r="G229" s="12"/>
      <c r="H229" s="11">
        <v>0</v>
      </c>
      <c r="I229" s="11">
        <v>43</v>
      </c>
      <c r="J229" s="11">
        <v>50</v>
      </c>
      <c r="K229" s="11" t="s">
        <v>152</v>
      </c>
      <c r="L229" s="11">
        <v>30</v>
      </c>
      <c r="M229" s="11">
        <v>35</v>
      </c>
      <c r="N229" s="12"/>
      <c r="O229" s="11">
        <v>29</v>
      </c>
      <c r="P229" s="11" t="s">
        <v>168</v>
      </c>
      <c r="Q229" s="11">
        <v>36</v>
      </c>
      <c r="R229" s="30" t="s">
        <v>157</v>
      </c>
      <c r="S229" s="30" t="s">
        <v>157</v>
      </c>
      <c r="T229" s="30" t="s">
        <v>157</v>
      </c>
      <c r="U229" s="12"/>
      <c r="V229" s="11"/>
      <c r="W229" s="11"/>
      <c r="X229" s="11"/>
      <c r="Y229" s="11"/>
      <c r="Z229" s="11"/>
      <c r="AA229" s="11"/>
      <c r="AB229" s="12"/>
      <c r="AC229" s="11"/>
      <c r="AD229" s="11"/>
      <c r="AE229" s="11"/>
      <c r="AF229" s="11"/>
      <c r="AG229" s="11"/>
      <c r="AH229" s="11"/>
      <c r="AI229" s="15">
        <f>COUNTIF(الجدول2336[[#This Row],[2019/05/21]:[2019/06/20]],"س")</f>
        <v>0</v>
      </c>
      <c r="AJ229" s="11">
        <f>COUNTIF(الجدول2336[[#This Row],[2019/05/21]:[2019/06/20]],"ب")</f>
        <v>0</v>
      </c>
      <c r="AK229" s="11">
        <f>COUNTIF(الجدول2336[[#This Row],[2019/05/21]:[2019/06/20]],"غياب")</f>
        <v>1</v>
      </c>
      <c r="AL229" s="11">
        <f>COUNTIF(الجدول2336[[#This Row],[2019/05/21]:[2019/06/20]],"غ")</f>
        <v>2</v>
      </c>
      <c r="AM229" s="11">
        <f>SUM(الجدول2336[[#This Row],[2019/05/21]:[2019/06/20]])</f>
        <v>272</v>
      </c>
      <c r="AN229" s="31">
        <f>الجدول2336[[#This Row],[أيام العمل الفعي ]]-الجدول2336[[#This Row],[الغياب*2]]</f>
        <v>7</v>
      </c>
      <c r="AO229" s="14"/>
      <c r="AP229" s="14">
        <f>COUNTIF(الجدول2336[[#This Row],[2019/05/21]:[2019/06/20]],"&lt;480")</f>
        <v>9</v>
      </c>
      <c r="AQ229" s="14">
        <f>الجدول2336[[#This Row],[الغياب ]]*2</f>
        <v>2</v>
      </c>
      <c r="AR229" s="14" t="str">
        <f>VLOOKUP(الجدول2336[[#This Row],[الرقم الوظيفي ]],[2]المستمرين!$D:$F,3,0)</f>
        <v xml:space="preserve">مركز تسويق بنغازي </v>
      </c>
    </row>
    <row r="230" spans="1:44">
      <c r="A230" s="5">
        <v>3308</v>
      </c>
      <c r="B230" s="29" t="s">
        <v>399</v>
      </c>
      <c r="C230" s="29" t="s">
        <v>162</v>
      </c>
      <c r="D230" s="11">
        <v>0</v>
      </c>
      <c r="E230" s="11">
        <v>0</v>
      </c>
      <c r="F230" s="11">
        <v>0</v>
      </c>
      <c r="G230" s="12"/>
      <c r="H230" s="11">
        <v>22</v>
      </c>
      <c r="I230" s="11">
        <v>0</v>
      </c>
      <c r="J230" s="11">
        <v>0</v>
      </c>
      <c r="K230" s="11">
        <v>0</v>
      </c>
      <c r="L230" s="11">
        <v>0</v>
      </c>
      <c r="M230" s="11">
        <v>0</v>
      </c>
      <c r="N230" s="12"/>
      <c r="O230" s="11">
        <v>0</v>
      </c>
      <c r="P230" s="11">
        <v>0</v>
      </c>
      <c r="Q230" s="11" t="s">
        <v>166</v>
      </c>
      <c r="R230" s="30" t="s">
        <v>157</v>
      </c>
      <c r="S230" s="30" t="s">
        <v>157</v>
      </c>
      <c r="T230" s="30" t="s">
        <v>157</v>
      </c>
      <c r="U230" s="12"/>
      <c r="V230" s="11">
        <v>0</v>
      </c>
      <c r="W230" s="11">
        <v>19</v>
      </c>
      <c r="X230" s="11" t="s">
        <v>152</v>
      </c>
      <c r="Y230" s="11"/>
      <c r="Z230" s="11"/>
      <c r="AA230" s="11"/>
      <c r="AB230" s="12"/>
      <c r="AC230" s="11"/>
      <c r="AD230" s="11"/>
      <c r="AE230" s="11"/>
      <c r="AF230" s="11"/>
      <c r="AG230" s="11"/>
      <c r="AH230" s="11"/>
      <c r="AI230" s="15">
        <f>COUNTIF(الجدول2336[[#This Row],[2019/05/21]:[2019/06/20]],"س")</f>
        <v>1</v>
      </c>
      <c r="AJ230" s="11">
        <f>COUNTIF(الجدول2336[[#This Row],[2019/05/21]:[2019/06/20]],"ب")</f>
        <v>0</v>
      </c>
      <c r="AK230" s="11">
        <f>COUNTIF(الجدول2336[[#This Row],[2019/05/21]:[2019/06/20]],"غياب")</f>
        <v>0</v>
      </c>
      <c r="AL230" s="11">
        <f>COUNTIF(الجدول2336[[#This Row],[2019/05/21]:[2019/06/20]],"غ")</f>
        <v>1</v>
      </c>
      <c r="AM230" s="11">
        <f>SUM(الجدول2336[[#This Row],[2019/05/21]:[2019/06/20]])</f>
        <v>41</v>
      </c>
      <c r="AN230" s="31">
        <f>الجدول2336[[#This Row],[أيام العمل الفعي ]]-الجدول2336[[#This Row],[الغياب*2]]</f>
        <v>13</v>
      </c>
      <c r="AO230" s="14"/>
      <c r="AP230" s="14">
        <f>COUNTIF(الجدول2336[[#This Row],[2019/05/21]:[2019/06/20]],"&lt;480")</f>
        <v>13</v>
      </c>
      <c r="AQ230" s="14">
        <f>الجدول2336[[#This Row],[الغياب ]]*2</f>
        <v>0</v>
      </c>
      <c r="AR230" s="14" t="str">
        <f>VLOOKUP(الجدول2336[[#This Row],[الرقم الوظيفي ]],[2]المستمرين!$D:$F,3,0)</f>
        <v xml:space="preserve">الادارة العامة </v>
      </c>
    </row>
    <row r="231" spans="1:44">
      <c r="A231" s="25">
        <v>3317</v>
      </c>
      <c r="B231" s="29" t="s">
        <v>400</v>
      </c>
      <c r="C231" s="29" t="s">
        <v>25</v>
      </c>
      <c r="D231" s="11">
        <v>12</v>
      </c>
      <c r="E231" s="11">
        <v>29</v>
      </c>
      <c r="F231" s="11">
        <v>8</v>
      </c>
      <c r="G231" s="12"/>
      <c r="H231" s="11">
        <v>18</v>
      </c>
      <c r="I231" s="11">
        <v>10</v>
      </c>
      <c r="J231" s="11">
        <v>9</v>
      </c>
      <c r="K231" s="11">
        <v>16</v>
      </c>
      <c r="L231" s="11" t="s">
        <v>166</v>
      </c>
      <c r="M231" s="11">
        <v>0</v>
      </c>
      <c r="N231" s="12"/>
      <c r="O231" s="11">
        <v>10</v>
      </c>
      <c r="P231" s="11">
        <v>18</v>
      </c>
      <c r="Q231" s="11" t="s">
        <v>166</v>
      </c>
      <c r="R231" s="30" t="s">
        <v>157</v>
      </c>
      <c r="S231" s="30" t="s">
        <v>157</v>
      </c>
      <c r="T231" s="30" t="s">
        <v>157</v>
      </c>
      <c r="U231" s="12"/>
      <c r="V231" s="11" t="s">
        <v>168</v>
      </c>
      <c r="W231" s="11">
        <v>118</v>
      </c>
      <c r="X231" s="11">
        <v>6</v>
      </c>
      <c r="Y231" s="11"/>
      <c r="Z231" s="11"/>
      <c r="AA231" s="11"/>
      <c r="AB231" s="12"/>
      <c r="AC231" s="11"/>
      <c r="AD231" s="11"/>
      <c r="AE231" s="11"/>
      <c r="AF231" s="11"/>
      <c r="AG231" s="11"/>
      <c r="AH231" s="11"/>
      <c r="AI231" s="33">
        <f>COUNTIF(الجدول2336[[#This Row],[2019/05/21]:[2019/06/20]],"س")</f>
        <v>2</v>
      </c>
      <c r="AJ231" s="14">
        <f>COUNTIF(الجدول2336[[#This Row],[2019/05/21]:[2019/06/20]],"ب")</f>
        <v>0</v>
      </c>
      <c r="AK231" s="14">
        <f>COUNTIF(الجدول2336[[#This Row],[2019/05/21]:[2019/06/20]],"غياب")</f>
        <v>1</v>
      </c>
      <c r="AL231" s="14">
        <f>COUNTIF(الجدول2336[[#This Row],[2019/05/21]:[2019/06/20]],"غ")</f>
        <v>0</v>
      </c>
      <c r="AM231" s="14">
        <f>SUM(الجدول2336[[#This Row],[2019/05/21]:[2019/06/20]])</f>
        <v>254</v>
      </c>
      <c r="AN231" s="34">
        <f>الجدول2336[[#This Row],[أيام العمل الفعي ]]-الجدول2336[[#This Row],[الغياب*2]]</f>
        <v>10</v>
      </c>
      <c r="AO231" s="14"/>
      <c r="AP231" s="14">
        <f>COUNTIF(الجدول2336[[#This Row],[2019/05/21]:[2019/06/20]],"&lt;480")</f>
        <v>12</v>
      </c>
      <c r="AQ231" s="14">
        <f>الجدول2336[[#This Row],[الغياب ]]*2</f>
        <v>2</v>
      </c>
      <c r="AR231" s="14" t="str">
        <f>VLOOKUP(الجدول2336[[#This Row],[الرقم الوظيفي ]],[2]المستمرين!$D:$F,3,0)</f>
        <v>مصنع الحليب</v>
      </c>
    </row>
    <row r="232" spans="1:44">
      <c r="A232" s="5">
        <v>3319</v>
      </c>
      <c r="B232" s="29" t="s">
        <v>401</v>
      </c>
      <c r="C232" s="29" t="s">
        <v>124</v>
      </c>
      <c r="D232" s="11">
        <v>38</v>
      </c>
      <c r="E232" s="11">
        <v>39</v>
      </c>
      <c r="F232" s="11">
        <v>39</v>
      </c>
      <c r="G232" s="12"/>
      <c r="H232" s="11" t="s">
        <v>166</v>
      </c>
      <c r="I232" s="11" t="s">
        <v>166</v>
      </c>
      <c r="J232" s="11">
        <v>38</v>
      </c>
      <c r="K232" s="11" t="s">
        <v>13</v>
      </c>
      <c r="L232" s="11">
        <v>0</v>
      </c>
      <c r="M232" s="11" t="s">
        <v>168</v>
      </c>
      <c r="N232" s="12"/>
      <c r="O232" s="11" t="s">
        <v>152</v>
      </c>
      <c r="P232" s="11" t="s">
        <v>152</v>
      </c>
      <c r="Q232" s="11" t="s">
        <v>165</v>
      </c>
      <c r="R232" s="30" t="s">
        <v>157</v>
      </c>
      <c r="S232" s="30" t="s">
        <v>157</v>
      </c>
      <c r="T232" s="30" t="s">
        <v>157</v>
      </c>
      <c r="U232" s="12"/>
      <c r="V232" s="11">
        <v>0</v>
      </c>
      <c r="W232" s="11">
        <v>8</v>
      </c>
      <c r="X232" s="11">
        <v>0</v>
      </c>
      <c r="Y232" s="11"/>
      <c r="Z232" s="11"/>
      <c r="AA232" s="11"/>
      <c r="AB232" s="12"/>
      <c r="AC232" s="11"/>
      <c r="AD232" s="11"/>
      <c r="AE232" s="11"/>
      <c r="AF232" s="11"/>
      <c r="AG232" s="11"/>
      <c r="AH232" s="11"/>
      <c r="AI232" s="15">
        <f>COUNTIF(الجدول2336[[#This Row],[2019/05/21]:[2019/06/20]],"س")</f>
        <v>2</v>
      </c>
      <c r="AJ232" s="11">
        <f>COUNTIF(الجدول2336[[#This Row],[2019/05/21]:[2019/06/20]],"ب")</f>
        <v>1</v>
      </c>
      <c r="AK232" s="11">
        <f>COUNTIF(الجدول2336[[#This Row],[2019/05/21]:[2019/06/20]],"غياب")</f>
        <v>1</v>
      </c>
      <c r="AL232" s="11">
        <f>COUNTIF(الجدول2336[[#This Row],[2019/05/21]:[2019/06/20]],"غ")</f>
        <v>2</v>
      </c>
      <c r="AM232" s="11">
        <f>SUM(الجدول2336[[#This Row],[2019/05/21]:[2019/06/20]])</f>
        <v>162</v>
      </c>
      <c r="AN232" s="31">
        <f>الجدول2336[[#This Row],[أيام العمل الفعي ]]-الجدول2336[[#This Row],[الغياب*2]]</f>
        <v>6</v>
      </c>
      <c r="AO232" s="14"/>
      <c r="AP232" s="14">
        <f>COUNTIF(الجدول2336[[#This Row],[2019/05/21]:[2019/06/20]],"&lt;480")</f>
        <v>8</v>
      </c>
      <c r="AQ232" s="14">
        <f>الجدول2336[[#This Row],[الغياب ]]*2</f>
        <v>2</v>
      </c>
      <c r="AR232" s="14" t="str">
        <f>VLOOKUP(الجدول2336[[#This Row],[الرقم الوظيفي ]],[2]المستمرين!$D:$F,3,0)</f>
        <v>رؤساء الاقسام</v>
      </c>
    </row>
    <row r="233" spans="1:44">
      <c r="A233" s="5">
        <v>3332</v>
      </c>
      <c r="B233" s="29" t="s">
        <v>402</v>
      </c>
      <c r="C233" s="29" t="s">
        <v>125</v>
      </c>
      <c r="D233" s="11">
        <v>0</v>
      </c>
      <c r="E233" s="11">
        <v>0</v>
      </c>
      <c r="F233" s="11">
        <v>0</v>
      </c>
      <c r="G233" s="12"/>
      <c r="H233" s="11">
        <v>22</v>
      </c>
      <c r="I233" s="11">
        <v>0</v>
      </c>
      <c r="J233" s="11">
        <v>0</v>
      </c>
      <c r="K233" s="11">
        <v>0</v>
      </c>
      <c r="L233" s="11">
        <v>0</v>
      </c>
      <c r="M233" s="11">
        <v>0</v>
      </c>
      <c r="N233" s="12"/>
      <c r="O233" s="11">
        <v>0</v>
      </c>
      <c r="P233" s="11">
        <v>0</v>
      </c>
      <c r="Q233" s="11" t="s">
        <v>166</v>
      </c>
      <c r="R233" s="30" t="s">
        <v>157</v>
      </c>
      <c r="S233" s="30" t="s">
        <v>157</v>
      </c>
      <c r="T233" s="30" t="s">
        <v>157</v>
      </c>
      <c r="U233" s="12"/>
      <c r="V233" s="11">
        <v>0</v>
      </c>
      <c r="W233" s="11">
        <v>19</v>
      </c>
      <c r="X233" s="11" t="s">
        <v>152</v>
      </c>
      <c r="Y233" s="11"/>
      <c r="Z233" s="11"/>
      <c r="AA233" s="11"/>
      <c r="AB233" s="12"/>
      <c r="AC233" s="11"/>
      <c r="AD233" s="11"/>
      <c r="AE233" s="11"/>
      <c r="AF233" s="11"/>
      <c r="AG233" s="11"/>
      <c r="AH233" s="11"/>
      <c r="AI233" s="15">
        <f>COUNTIF(الجدول2336[[#This Row],[2019/05/21]:[2019/06/20]],"س")</f>
        <v>1</v>
      </c>
      <c r="AJ233" s="11">
        <f>COUNTIF(الجدول2336[[#This Row],[2019/05/21]:[2019/06/20]],"ب")</f>
        <v>0</v>
      </c>
      <c r="AK233" s="11">
        <f>COUNTIF(الجدول2336[[#This Row],[2019/05/21]:[2019/06/20]],"غياب")</f>
        <v>0</v>
      </c>
      <c r="AL233" s="11">
        <f>COUNTIF(الجدول2336[[#This Row],[2019/05/21]:[2019/06/20]],"غ")</f>
        <v>1</v>
      </c>
      <c r="AM233" s="11">
        <f>SUM(الجدول2336[[#This Row],[2019/05/21]:[2019/06/20]])</f>
        <v>41</v>
      </c>
      <c r="AN233" s="31">
        <f>الجدول2336[[#This Row],[أيام العمل الفعي ]]-الجدول2336[[#This Row],[الغياب*2]]</f>
        <v>13</v>
      </c>
      <c r="AO233" s="14"/>
      <c r="AP233" s="14">
        <f>COUNTIF(الجدول2336[[#This Row],[2019/05/21]:[2019/06/20]],"&lt;480")</f>
        <v>13</v>
      </c>
      <c r="AQ233" s="14">
        <f>الجدول2336[[#This Row],[الغياب ]]*2</f>
        <v>0</v>
      </c>
      <c r="AR233" s="14" t="str">
        <f>VLOOKUP(الجدول2336[[#This Row],[الرقم الوظيفي ]],[2]المستمرين!$D:$F,3,0)</f>
        <v xml:space="preserve">الإدارة العامة </v>
      </c>
    </row>
    <row r="234" spans="1:44">
      <c r="A234" s="5">
        <v>3349</v>
      </c>
      <c r="B234" s="29" t="s">
        <v>403</v>
      </c>
      <c r="C234" s="29" t="s">
        <v>27</v>
      </c>
      <c r="D234" s="11">
        <v>0</v>
      </c>
      <c r="E234" s="11">
        <v>0</v>
      </c>
      <c r="F234" s="11">
        <v>0</v>
      </c>
      <c r="G234" s="12"/>
      <c r="H234" s="11">
        <v>0</v>
      </c>
      <c r="I234" s="11">
        <v>0</v>
      </c>
      <c r="J234" s="11">
        <v>0</v>
      </c>
      <c r="K234" s="11">
        <v>0</v>
      </c>
      <c r="L234" s="11">
        <v>0</v>
      </c>
      <c r="M234" s="11">
        <v>0</v>
      </c>
      <c r="N234" s="12"/>
      <c r="O234" s="11">
        <v>0</v>
      </c>
      <c r="P234" s="11" t="s">
        <v>166</v>
      </c>
      <c r="Q234" s="11" t="s">
        <v>166</v>
      </c>
      <c r="R234" s="30" t="s">
        <v>157</v>
      </c>
      <c r="S234" s="30" t="s">
        <v>157</v>
      </c>
      <c r="T234" s="30" t="s">
        <v>157</v>
      </c>
      <c r="U234" s="12"/>
      <c r="V234" s="11">
        <v>0</v>
      </c>
      <c r="W234" s="11">
        <v>0</v>
      </c>
      <c r="X234" s="11">
        <v>0</v>
      </c>
      <c r="Y234" s="11"/>
      <c r="Z234" s="11"/>
      <c r="AA234" s="11"/>
      <c r="AB234" s="12"/>
      <c r="AC234" s="11"/>
      <c r="AD234" s="11"/>
      <c r="AE234" s="11"/>
      <c r="AF234" s="11"/>
      <c r="AG234" s="11"/>
      <c r="AH234" s="11"/>
      <c r="AI234" s="15">
        <f>COUNTIF(الجدول2336[[#This Row],[2019/05/21]:[2019/06/20]],"س")</f>
        <v>2</v>
      </c>
      <c r="AJ234" s="11">
        <f>COUNTIF(الجدول2336[[#This Row],[2019/05/21]:[2019/06/20]],"ب")</f>
        <v>0</v>
      </c>
      <c r="AK234" s="11">
        <f>COUNTIF(الجدول2336[[#This Row],[2019/05/21]:[2019/06/20]],"غياب")</f>
        <v>0</v>
      </c>
      <c r="AL234" s="11">
        <f>COUNTIF(الجدول2336[[#This Row],[2019/05/21]:[2019/06/20]],"غ")</f>
        <v>0</v>
      </c>
      <c r="AM234" s="11">
        <f>SUM(الجدول2336[[#This Row],[2019/05/21]:[2019/06/20]])</f>
        <v>0</v>
      </c>
      <c r="AN234" s="31">
        <f>الجدول2336[[#This Row],[أيام العمل الفعي ]]-الجدول2336[[#This Row],[الغياب*2]]</f>
        <v>13</v>
      </c>
      <c r="AO234" s="14"/>
      <c r="AP234" s="14">
        <f>COUNTIF(الجدول2336[[#This Row],[2019/05/21]:[2019/06/20]],"&lt;480")</f>
        <v>13</v>
      </c>
      <c r="AQ234" s="14">
        <f>الجدول2336[[#This Row],[الغياب ]]*2</f>
        <v>0</v>
      </c>
      <c r="AR234" s="14" t="str">
        <f>VLOOKUP(الجدول2336[[#This Row],[الرقم الوظيفي ]],[2]المستمرين!$D:$F,3,0)</f>
        <v xml:space="preserve">مصنع الحليب </v>
      </c>
    </row>
    <row r="235" spans="1:44">
      <c r="A235" s="5">
        <v>3353</v>
      </c>
      <c r="B235" s="29" t="s">
        <v>404</v>
      </c>
      <c r="C235" s="29" t="s">
        <v>132</v>
      </c>
      <c r="D235" s="11">
        <v>35</v>
      </c>
      <c r="E235" s="11">
        <v>20</v>
      </c>
      <c r="F235" s="11">
        <v>49</v>
      </c>
      <c r="G235" s="12"/>
      <c r="H235" s="11">
        <v>82</v>
      </c>
      <c r="I235" s="11" t="s">
        <v>152</v>
      </c>
      <c r="J235" s="11">
        <v>0</v>
      </c>
      <c r="K235" s="11">
        <v>28</v>
      </c>
      <c r="L235" s="11">
        <v>47</v>
      </c>
      <c r="M235" s="11">
        <v>42</v>
      </c>
      <c r="N235" s="12"/>
      <c r="O235" s="11">
        <v>124</v>
      </c>
      <c r="P235" s="11">
        <v>38</v>
      </c>
      <c r="Q235" s="11" t="s">
        <v>166</v>
      </c>
      <c r="R235" s="30" t="s">
        <v>157</v>
      </c>
      <c r="S235" s="30" t="s">
        <v>157</v>
      </c>
      <c r="T235" s="30" t="s">
        <v>157</v>
      </c>
      <c r="U235" s="12"/>
      <c r="V235" s="11">
        <v>0</v>
      </c>
      <c r="W235" s="11">
        <v>11</v>
      </c>
      <c r="X235" s="11" t="s">
        <v>152</v>
      </c>
      <c r="Y235" s="11"/>
      <c r="Z235" s="11"/>
      <c r="AA235" s="11"/>
      <c r="AB235" s="12"/>
      <c r="AC235" s="11"/>
      <c r="AD235" s="11"/>
      <c r="AE235" s="11"/>
      <c r="AF235" s="11"/>
      <c r="AG235" s="11"/>
      <c r="AH235" s="11"/>
      <c r="AI235" s="15">
        <f>COUNTIF(الجدول2336[[#This Row],[2019/05/21]:[2019/06/20]],"س")</f>
        <v>1</v>
      </c>
      <c r="AJ235" s="11">
        <f>COUNTIF(الجدول2336[[#This Row],[2019/05/21]:[2019/06/20]],"ب")</f>
        <v>0</v>
      </c>
      <c r="AK235" s="11">
        <f>COUNTIF(الجدول2336[[#This Row],[2019/05/21]:[2019/06/20]],"غياب")</f>
        <v>0</v>
      </c>
      <c r="AL235" s="11">
        <f>COUNTIF(الجدول2336[[#This Row],[2019/05/21]:[2019/06/20]],"غ")</f>
        <v>2</v>
      </c>
      <c r="AM235" s="11">
        <f>SUM(الجدول2336[[#This Row],[2019/05/21]:[2019/06/20]])</f>
        <v>476</v>
      </c>
      <c r="AN235" s="31">
        <f>الجدول2336[[#This Row],[أيام العمل الفعي ]]-الجدول2336[[#This Row],[الغياب*2]]</f>
        <v>12</v>
      </c>
      <c r="AO235" s="14"/>
      <c r="AP235" s="14">
        <f>COUNTIF(الجدول2336[[#This Row],[2019/05/21]:[2019/06/20]],"&lt;480")</f>
        <v>12</v>
      </c>
      <c r="AQ235" s="14">
        <f>الجدول2336[[#This Row],[الغياب ]]*2</f>
        <v>0</v>
      </c>
      <c r="AR235" s="14" t="str">
        <f>VLOOKUP(الجدول2336[[#This Row],[الرقم الوظيفي ]],[2]المستمرين!$D:$F,3,0)</f>
        <v>مصنع الحليب</v>
      </c>
    </row>
    <row r="236" spans="1:44">
      <c r="A236" s="5">
        <v>3359</v>
      </c>
      <c r="B236" s="29" t="s">
        <v>405</v>
      </c>
      <c r="C236" s="29" t="s">
        <v>21</v>
      </c>
      <c r="D236" s="11">
        <v>0</v>
      </c>
      <c r="E236" s="11">
        <v>0</v>
      </c>
      <c r="F236" s="11" t="s">
        <v>152</v>
      </c>
      <c r="G236" s="12"/>
      <c r="H236" s="11">
        <v>13</v>
      </c>
      <c r="I236" s="11">
        <v>0</v>
      </c>
      <c r="J236" s="11">
        <v>0</v>
      </c>
      <c r="K236" s="11">
        <v>0</v>
      </c>
      <c r="L236" s="11">
        <v>9</v>
      </c>
      <c r="M236" s="11">
        <v>7</v>
      </c>
      <c r="N236" s="12"/>
      <c r="O236" s="11">
        <v>20</v>
      </c>
      <c r="P236" s="11" t="s">
        <v>152</v>
      </c>
      <c r="Q236" s="11" t="s">
        <v>166</v>
      </c>
      <c r="R236" s="30" t="s">
        <v>157</v>
      </c>
      <c r="S236" s="30" t="s">
        <v>157</v>
      </c>
      <c r="T236" s="30" t="s">
        <v>157</v>
      </c>
      <c r="U236" s="12"/>
      <c r="V236" s="11" t="s">
        <v>152</v>
      </c>
      <c r="W236" s="11">
        <v>8</v>
      </c>
      <c r="X236" s="11">
        <v>0</v>
      </c>
      <c r="Y236" s="11"/>
      <c r="Z236" s="11"/>
      <c r="AA236" s="11"/>
      <c r="AB236" s="12"/>
      <c r="AC236" s="11"/>
      <c r="AD236" s="11"/>
      <c r="AE236" s="11"/>
      <c r="AF236" s="11"/>
      <c r="AG236" s="11"/>
      <c r="AH236" s="11"/>
      <c r="AI236" s="15">
        <f>COUNTIF(الجدول2336[[#This Row],[2019/05/21]:[2019/06/20]],"س")</f>
        <v>1</v>
      </c>
      <c r="AJ236" s="11">
        <f>COUNTIF(الجدول2336[[#This Row],[2019/05/21]:[2019/06/20]],"ب")</f>
        <v>0</v>
      </c>
      <c r="AK236" s="11">
        <f>COUNTIF(الجدول2336[[#This Row],[2019/05/21]:[2019/06/20]],"غياب")</f>
        <v>0</v>
      </c>
      <c r="AL236" s="11">
        <f>COUNTIF(الجدول2336[[#This Row],[2019/05/21]:[2019/06/20]],"غ")</f>
        <v>3</v>
      </c>
      <c r="AM236" s="11">
        <f>SUM(الجدول2336[[#This Row],[2019/05/21]:[2019/06/20]])</f>
        <v>57</v>
      </c>
      <c r="AN236" s="31">
        <f>الجدول2336[[#This Row],[أيام العمل الفعي ]]-الجدول2336[[#This Row],[الغياب*2]]</f>
        <v>11</v>
      </c>
      <c r="AO236" s="14"/>
      <c r="AP236" s="14">
        <f>COUNTIF(الجدول2336[[#This Row],[2019/05/21]:[2019/06/20]],"&lt;480")</f>
        <v>11</v>
      </c>
      <c r="AQ236" s="14">
        <f>الجدول2336[[#This Row],[الغياب ]]*2</f>
        <v>0</v>
      </c>
      <c r="AR236" s="14" t="str">
        <f>VLOOKUP(الجدول2336[[#This Row],[الرقم الوظيفي ]],[2]المستمرين!$D:$F,3,0)</f>
        <v>مصنع الحليب</v>
      </c>
    </row>
    <row r="237" spans="1:44">
      <c r="A237" s="5">
        <v>3381</v>
      </c>
      <c r="B237" s="29" t="s">
        <v>406</v>
      </c>
      <c r="C237" s="29" t="s">
        <v>39</v>
      </c>
      <c r="D237" s="11">
        <v>23</v>
      </c>
      <c r="E237" s="11">
        <v>20</v>
      </c>
      <c r="F237" s="11">
        <v>26</v>
      </c>
      <c r="G237" s="12"/>
      <c r="H237" s="11">
        <v>15</v>
      </c>
      <c r="I237" s="11" t="s">
        <v>152</v>
      </c>
      <c r="J237" s="11">
        <v>26</v>
      </c>
      <c r="K237" s="11">
        <v>55</v>
      </c>
      <c r="L237" s="11">
        <v>20</v>
      </c>
      <c r="M237" s="11">
        <v>47</v>
      </c>
      <c r="N237" s="12"/>
      <c r="O237" s="11">
        <v>12</v>
      </c>
      <c r="P237" s="11">
        <v>17</v>
      </c>
      <c r="Q237" s="11">
        <v>16</v>
      </c>
      <c r="R237" s="30" t="s">
        <v>157</v>
      </c>
      <c r="S237" s="30" t="s">
        <v>157</v>
      </c>
      <c r="T237" s="30" t="s">
        <v>157</v>
      </c>
      <c r="U237" s="12"/>
      <c r="V237" s="11">
        <v>17</v>
      </c>
      <c r="W237" s="11"/>
      <c r="X237" s="11"/>
      <c r="Y237" s="11"/>
      <c r="Z237" s="11"/>
      <c r="AA237" s="11"/>
      <c r="AB237" s="12"/>
      <c r="AC237" s="11"/>
      <c r="AD237" s="11"/>
      <c r="AE237" s="11"/>
      <c r="AF237" s="11"/>
      <c r="AG237" s="11"/>
      <c r="AH237" s="11"/>
      <c r="AI237" s="15">
        <f>COUNTIF(الجدول2336[[#This Row],[2019/05/21]:[2019/06/20]],"س")</f>
        <v>0</v>
      </c>
      <c r="AJ237" s="11">
        <f>COUNTIF(الجدول2336[[#This Row],[2019/05/21]:[2019/06/20]],"ب")</f>
        <v>0</v>
      </c>
      <c r="AK237" s="11">
        <f>COUNTIF(الجدول2336[[#This Row],[2019/05/21]:[2019/06/20]],"غياب")</f>
        <v>0</v>
      </c>
      <c r="AL237" s="11">
        <f>COUNTIF(الجدول2336[[#This Row],[2019/05/21]:[2019/06/20]],"غ")</f>
        <v>1</v>
      </c>
      <c r="AM237" s="11">
        <f>SUM(الجدول2336[[#This Row],[2019/05/21]:[2019/06/20]])</f>
        <v>294</v>
      </c>
      <c r="AN237" s="31">
        <f>الجدول2336[[#This Row],[أيام العمل الفعي ]]-الجدول2336[[#This Row],[الغياب*2]]</f>
        <v>12</v>
      </c>
      <c r="AO237" s="14"/>
      <c r="AP237" s="14">
        <f>COUNTIF(الجدول2336[[#This Row],[2019/05/21]:[2019/06/20]],"&lt;480")</f>
        <v>12</v>
      </c>
      <c r="AQ237" s="14">
        <f>الجدول2336[[#This Row],[الغياب ]]*2</f>
        <v>0</v>
      </c>
      <c r="AR237" s="14" t="str">
        <f>VLOOKUP(الجدول2336[[#This Row],[الرقم الوظيفي ]],[2]المستمرين!$D:$F,3,0)</f>
        <v xml:space="preserve">مركز تسويق بنغازي </v>
      </c>
    </row>
    <row r="238" spans="1:44">
      <c r="A238" s="5">
        <v>3383</v>
      </c>
      <c r="B238" s="29" t="s">
        <v>407</v>
      </c>
      <c r="C238" s="29" t="s">
        <v>59</v>
      </c>
      <c r="D238" s="11">
        <v>11</v>
      </c>
      <c r="E238" s="11">
        <v>14</v>
      </c>
      <c r="F238" s="11">
        <v>16</v>
      </c>
      <c r="G238" s="12"/>
      <c r="H238" s="11">
        <v>12</v>
      </c>
      <c r="I238" s="11">
        <v>0</v>
      </c>
      <c r="J238" s="11">
        <v>12</v>
      </c>
      <c r="K238" s="11">
        <v>0</v>
      </c>
      <c r="L238" s="11">
        <v>0</v>
      </c>
      <c r="M238" s="11">
        <v>0</v>
      </c>
      <c r="N238" s="12"/>
      <c r="O238" s="11">
        <v>0</v>
      </c>
      <c r="P238" s="11">
        <v>0</v>
      </c>
      <c r="Q238" s="11" t="s">
        <v>166</v>
      </c>
      <c r="R238" s="30" t="s">
        <v>157</v>
      </c>
      <c r="S238" s="30" t="s">
        <v>157</v>
      </c>
      <c r="T238" s="30" t="s">
        <v>157</v>
      </c>
      <c r="U238" s="12"/>
      <c r="V238" s="11">
        <v>0</v>
      </c>
      <c r="W238" s="11">
        <v>0</v>
      </c>
      <c r="X238" s="11">
        <v>0</v>
      </c>
      <c r="Y238" s="11"/>
      <c r="Z238" s="11"/>
      <c r="AA238" s="11"/>
      <c r="AB238" s="12"/>
      <c r="AC238" s="11"/>
      <c r="AD238" s="11"/>
      <c r="AE238" s="11"/>
      <c r="AF238" s="11"/>
      <c r="AG238" s="11"/>
      <c r="AH238" s="11"/>
      <c r="AI238" s="15">
        <f>COUNTIF(الجدول2336[[#This Row],[2019/05/21]:[2019/06/20]],"س")</f>
        <v>1</v>
      </c>
      <c r="AJ238" s="11">
        <f>COUNTIF(الجدول2336[[#This Row],[2019/05/21]:[2019/06/20]],"ب")</f>
        <v>0</v>
      </c>
      <c r="AK238" s="11">
        <f>COUNTIF(الجدول2336[[#This Row],[2019/05/21]:[2019/06/20]],"غياب")</f>
        <v>0</v>
      </c>
      <c r="AL238" s="11">
        <f>COUNTIF(الجدول2336[[#This Row],[2019/05/21]:[2019/06/20]],"غ")</f>
        <v>0</v>
      </c>
      <c r="AM238" s="11">
        <f>SUM(الجدول2336[[#This Row],[2019/05/21]:[2019/06/20]])</f>
        <v>65</v>
      </c>
      <c r="AN238" s="31">
        <f>الجدول2336[[#This Row],[أيام العمل الفعي ]]-الجدول2336[[#This Row],[الغياب*2]]</f>
        <v>14</v>
      </c>
      <c r="AO238" s="14"/>
      <c r="AP238" s="14">
        <f>COUNTIF(الجدول2336[[#This Row],[2019/05/21]:[2019/06/20]],"&lt;480")</f>
        <v>14</v>
      </c>
      <c r="AQ238" s="14">
        <f>الجدول2336[[#This Row],[الغياب ]]*2</f>
        <v>0</v>
      </c>
      <c r="AR238" s="14" t="str">
        <f>VLOOKUP(الجدول2336[[#This Row],[الرقم الوظيفي ]],[2]المستمرين!$D:$F,3,0)</f>
        <v>مصنع الحليب</v>
      </c>
    </row>
    <row r="239" spans="1:44">
      <c r="A239" s="5">
        <v>3387</v>
      </c>
      <c r="B239" s="29" t="s">
        <v>408</v>
      </c>
      <c r="C239" s="29" t="s">
        <v>52</v>
      </c>
      <c r="D239" s="11">
        <v>8</v>
      </c>
      <c r="E239" s="11">
        <v>89</v>
      </c>
      <c r="F239" s="11">
        <v>0</v>
      </c>
      <c r="G239" s="12"/>
      <c r="H239" s="11">
        <v>21</v>
      </c>
      <c r="I239" s="11">
        <v>35</v>
      </c>
      <c r="J239" s="11">
        <v>10</v>
      </c>
      <c r="K239" s="11">
        <v>32</v>
      </c>
      <c r="L239" s="11" t="s">
        <v>166</v>
      </c>
      <c r="M239" s="11">
        <v>0</v>
      </c>
      <c r="N239" s="12"/>
      <c r="O239" s="11" t="s">
        <v>168</v>
      </c>
      <c r="P239" s="11" t="s">
        <v>152</v>
      </c>
      <c r="Q239" s="11" t="s">
        <v>166</v>
      </c>
      <c r="R239" s="30" t="s">
        <v>157</v>
      </c>
      <c r="S239" s="30" t="s">
        <v>157</v>
      </c>
      <c r="T239" s="30" t="s">
        <v>157</v>
      </c>
      <c r="U239" s="12"/>
      <c r="V239" s="11" t="s">
        <v>168</v>
      </c>
      <c r="W239" s="11">
        <v>0</v>
      </c>
      <c r="X239" s="11">
        <v>32</v>
      </c>
      <c r="Y239" s="11"/>
      <c r="Z239" s="11"/>
      <c r="AA239" s="11"/>
      <c r="AB239" s="12"/>
      <c r="AC239" s="11"/>
      <c r="AD239" s="11"/>
      <c r="AE239" s="11"/>
      <c r="AF239" s="11"/>
      <c r="AG239" s="11"/>
      <c r="AH239" s="11"/>
      <c r="AI239" s="15">
        <f>COUNTIF(الجدول2336[[#This Row],[2019/05/21]:[2019/06/20]],"س")</f>
        <v>2</v>
      </c>
      <c r="AJ239" s="11">
        <f>COUNTIF(الجدول2336[[#This Row],[2019/05/21]:[2019/06/20]],"ب")</f>
        <v>0</v>
      </c>
      <c r="AK239" s="11">
        <f>COUNTIF(الجدول2336[[#This Row],[2019/05/21]:[2019/06/20]],"غياب")</f>
        <v>2</v>
      </c>
      <c r="AL239" s="11">
        <f>COUNTIF(الجدول2336[[#This Row],[2019/05/21]:[2019/06/20]],"غ")</f>
        <v>1</v>
      </c>
      <c r="AM239" s="11">
        <f>SUM(الجدول2336[[#This Row],[2019/05/21]:[2019/06/20]])</f>
        <v>227</v>
      </c>
      <c r="AN239" s="31">
        <f>الجدول2336[[#This Row],[أيام العمل الفعي ]]-الجدول2336[[#This Row],[الغياب*2]]</f>
        <v>6</v>
      </c>
      <c r="AO239" s="14"/>
      <c r="AP239" s="14">
        <f>COUNTIF(الجدول2336[[#This Row],[2019/05/21]:[2019/06/20]],"&lt;480")</f>
        <v>10</v>
      </c>
      <c r="AQ239" s="14">
        <f>الجدول2336[[#This Row],[الغياب ]]*2</f>
        <v>4</v>
      </c>
      <c r="AR239" s="14" t="str">
        <f>VLOOKUP(الجدول2336[[#This Row],[الرقم الوظيفي ]],[2]المستمرين!$D:$F,3,0)</f>
        <v>مصنع الحليب</v>
      </c>
    </row>
    <row r="240" spans="1:44">
      <c r="A240" s="5">
        <v>3391</v>
      </c>
      <c r="B240" s="29" t="s">
        <v>409</v>
      </c>
      <c r="C240" s="29" t="s">
        <v>111</v>
      </c>
      <c r="D240" s="11">
        <v>39</v>
      </c>
      <c r="E240" s="11">
        <v>130</v>
      </c>
      <c r="F240" s="11">
        <v>72</v>
      </c>
      <c r="G240" s="12"/>
      <c r="H240" s="11">
        <v>44</v>
      </c>
      <c r="I240" s="11">
        <v>119</v>
      </c>
      <c r="J240" s="11">
        <v>74</v>
      </c>
      <c r="K240" s="11">
        <v>37</v>
      </c>
      <c r="L240" s="11">
        <v>44</v>
      </c>
      <c r="M240" s="11">
        <v>76</v>
      </c>
      <c r="N240" s="12"/>
      <c r="O240" s="11">
        <v>42</v>
      </c>
      <c r="P240" s="11">
        <v>0</v>
      </c>
      <c r="Q240" s="11" t="s">
        <v>166</v>
      </c>
      <c r="R240" s="30" t="s">
        <v>157</v>
      </c>
      <c r="S240" s="30" t="s">
        <v>157</v>
      </c>
      <c r="T240" s="30" t="s">
        <v>157</v>
      </c>
      <c r="U240" s="12"/>
      <c r="V240" s="11">
        <v>13</v>
      </c>
      <c r="W240" s="11">
        <v>104</v>
      </c>
      <c r="X240" s="11">
        <v>0</v>
      </c>
      <c r="Y240" s="11"/>
      <c r="Z240" s="11"/>
      <c r="AA240" s="11"/>
      <c r="AB240" s="12"/>
      <c r="AC240" s="11"/>
      <c r="AD240" s="11"/>
      <c r="AE240" s="11"/>
      <c r="AF240" s="11"/>
      <c r="AG240" s="11"/>
      <c r="AH240" s="11"/>
      <c r="AI240" s="15">
        <f>COUNTIF(الجدول2336[[#This Row],[2019/05/21]:[2019/06/20]],"س")</f>
        <v>1</v>
      </c>
      <c r="AJ240" s="11">
        <f>COUNTIF(الجدول2336[[#This Row],[2019/05/21]:[2019/06/20]],"ب")</f>
        <v>0</v>
      </c>
      <c r="AK240" s="11">
        <f>COUNTIF(الجدول2336[[#This Row],[2019/05/21]:[2019/06/20]],"غياب")</f>
        <v>0</v>
      </c>
      <c r="AL240" s="11">
        <f>COUNTIF(الجدول2336[[#This Row],[2019/05/21]:[2019/06/20]],"غ")</f>
        <v>0</v>
      </c>
      <c r="AM240" s="11">
        <f>SUM(الجدول2336[[#This Row],[2019/05/21]:[2019/06/20]])</f>
        <v>794</v>
      </c>
      <c r="AN240" s="31">
        <f>الجدول2336[[#This Row],[أيام العمل الفعي ]]-الجدول2336[[#This Row],[الغياب*2]]</f>
        <v>14</v>
      </c>
      <c r="AO240" s="14"/>
      <c r="AP240" s="14">
        <f>COUNTIF(الجدول2336[[#This Row],[2019/05/21]:[2019/06/20]],"&lt;480")</f>
        <v>14</v>
      </c>
      <c r="AQ240" s="14">
        <f>الجدول2336[[#This Row],[الغياب ]]*2</f>
        <v>0</v>
      </c>
      <c r="AR240" s="14" t="str">
        <f>VLOOKUP(الجدول2336[[#This Row],[الرقم الوظيفي ]],[2]المستمرين!$D:$F,3,0)</f>
        <v>مصنع الحليب</v>
      </c>
    </row>
    <row r="241" spans="1:44">
      <c r="A241" s="9">
        <v>3407</v>
      </c>
      <c r="B241" s="29" t="s">
        <v>410</v>
      </c>
      <c r="C241" s="29" t="s">
        <v>113</v>
      </c>
      <c r="D241" s="11">
        <v>13</v>
      </c>
      <c r="E241" s="11">
        <v>6</v>
      </c>
      <c r="F241" s="11">
        <v>8</v>
      </c>
      <c r="G241" s="12"/>
      <c r="H241" s="11">
        <v>8</v>
      </c>
      <c r="I241" s="11">
        <v>0</v>
      </c>
      <c r="J241" s="11">
        <v>6</v>
      </c>
      <c r="K241" s="11">
        <v>10</v>
      </c>
      <c r="L241" s="11">
        <v>0</v>
      </c>
      <c r="M241" s="11">
        <v>39</v>
      </c>
      <c r="N241" s="12"/>
      <c r="O241" s="11">
        <v>0</v>
      </c>
      <c r="P241" s="11">
        <v>59</v>
      </c>
      <c r="Q241" s="11" t="s">
        <v>166</v>
      </c>
      <c r="R241" s="30" t="s">
        <v>157</v>
      </c>
      <c r="S241" s="30" t="s">
        <v>157</v>
      </c>
      <c r="T241" s="30" t="s">
        <v>157</v>
      </c>
      <c r="U241" s="12"/>
      <c r="V241" s="11">
        <v>7</v>
      </c>
      <c r="W241" s="11">
        <v>13</v>
      </c>
      <c r="X241" s="11" t="s">
        <v>152</v>
      </c>
      <c r="Y241" s="11"/>
      <c r="Z241" s="11"/>
      <c r="AA241" s="11"/>
      <c r="AB241" s="12"/>
      <c r="AC241" s="11"/>
      <c r="AD241" s="11"/>
      <c r="AE241" s="11"/>
      <c r="AF241" s="11"/>
      <c r="AG241" s="11"/>
      <c r="AH241" s="11"/>
      <c r="AI241" s="15">
        <f>COUNTIF(الجدول2336[[#This Row],[2019/05/21]:[2019/06/20]],"س")</f>
        <v>1</v>
      </c>
      <c r="AJ241" s="11">
        <f>COUNTIF(الجدول2336[[#This Row],[2019/05/21]:[2019/06/20]],"ب")</f>
        <v>0</v>
      </c>
      <c r="AK241" s="11">
        <f>COUNTIF(الجدول2336[[#This Row],[2019/05/21]:[2019/06/20]],"غياب")</f>
        <v>0</v>
      </c>
      <c r="AL241" s="11">
        <f>COUNTIF(الجدول2336[[#This Row],[2019/05/21]:[2019/06/20]],"غ")</f>
        <v>1</v>
      </c>
      <c r="AM241" s="11">
        <f>SUM(الجدول2336[[#This Row],[2019/05/21]:[2019/06/20]])</f>
        <v>169</v>
      </c>
      <c r="AN241" s="31">
        <f>الجدول2336[[#This Row],[أيام العمل الفعي ]]-الجدول2336[[#This Row],[الغياب*2]]</f>
        <v>13</v>
      </c>
      <c r="AO241" s="14"/>
      <c r="AP241" s="14">
        <f>COUNTIF(الجدول2336[[#This Row],[2019/05/21]:[2019/06/20]],"&lt;480")</f>
        <v>13</v>
      </c>
      <c r="AQ241" s="14">
        <f>الجدول2336[[#This Row],[الغياب ]]*2</f>
        <v>0</v>
      </c>
      <c r="AR241" s="14" t="str">
        <f>VLOOKUP(الجدول2336[[#This Row],[الرقم الوظيفي ]],[2]المستمرين!$D:$F,3,0)</f>
        <v>مصنع الحليب</v>
      </c>
    </row>
    <row r="242" spans="1:44">
      <c r="A242" s="5">
        <v>3409</v>
      </c>
      <c r="B242" s="29" t="s">
        <v>411</v>
      </c>
      <c r="C242" s="29" t="s">
        <v>100</v>
      </c>
      <c r="D242" s="11"/>
      <c r="E242" s="11"/>
      <c r="F242" s="11"/>
      <c r="G242" s="12"/>
      <c r="H242" s="11"/>
      <c r="I242" s="11"/>
      <c r="J242" s="11"/>
      <c r="K242" s="11"/>
      <c r="L242" s="11"/>
      <c r="M242" s="11"/>
      <c r="N242" s="12"/>
      <c r="O242" s="11"/>
      <c r="P242" s="11"/>
      <c r="Q242" s="11" t="s">
        <v>166</v>
      </c>
      <c r="R242" s="30" t="s">
        <v>157</v>
      </c>
      <c r="S242" s="30" t="s">
        <v>157</v>
      </c>
      <c r="T242" s="30" t="s">
        <v>157</v>
      </c>
      <c r="U242" s="12"/>
      <c r="V242" s="11"/>
      <c r="W242" s="11"/>
      <c r="X242" s="11"/>
      <c r="Y242" s="11"/>
      <c r="Z242" s="11"/>
      <c r="AA242" s="11"/>
      <c r="AB242" s="12"/>
      <c r="AC242" s="11"/>
      <c r="AD242" s="11"/>
      <c r="AE242" s="11"/>
      <c r="AF242" s="11"/>
      <c r="AG242" s="11"/>
      <c r="AH242" s="11"/>
      <c r="AI242" s="15">
        <f>COUNTIF(الجدول2336[[#This Row],[2019/05/21]:[2019/06/20]],"س")</f>
        <v>1</v>
      </c>
      <c r="AJ242" s="11">
        <f>COUNTIF(الجدول2336[[#This Row],[2019/05/21]:[2019/06/20]],"ب")</f>
        <v>0</v>
      </c>
      <c r="AK242" s="11">
        <f>COUNTIF(الجدول2336[[#This Row],[2019/05/21]:[2019/06/20]],"غياب")</f>
        <v>0</v>
      </c>
      <c r="AL242" s="11">
        <f>COUNTIF(الجدول2336[[#This Row],[2019/05/21]:[2019/06/20]],"غ")</f>
        <v>0</v>
      </c>
      <c r="AM242" s="11">
        <f>SUM(الجدول2336[[#This Row],[2019/05/21]:[2019/06/20]])</f>
        <v>0</v>
      </c>
      <c r="AN242" s="31">
        <f>الجدول2336[[#This Row],[أيام العمل الفعي ]]-الجدول2336[[#This Row],[الغياب*2]]</f>
        <v>0</v>
      </c>
      <c r="AO242" s="14"/>
      <c r="AP242" s="14">
        <f>COUNTIF(الجدول2336[[#This Row],[2019/05/21]:[2019/06/20]],"&lt;480")</f>
        <v>0</v>
      </c>
      <c r="AQ242" s="14">
        <f>الجدول2336[[#This Row],[الغياب ]]*2</f>
        <v>0</v>
      </c>
      <c r="AR242" s="14" t="str">
        <f>VLOOKUP(الجدول2336[[#This Row],[الرقم الوظيفي ]],[2]المستمرين!$D:$F,3,0)</f>
        <v xml:space="preserve">الادارة العامة </v>
      </c>
    </row>
    <row r="243" spans="1:44">
      <c r="A243" s="5">
        <v>3421</v>
      </c>
      <c r="B243" s="29" t="s">
        <v>412</v>
      </c>
      <c r="C243" s="29" t="s">
        <v>127</v>
      </c>
      <c r="D243" s="11">
        <v>0</v>
      </c>
      <c r="E243" s="11">
        <v>0</v>
      </c>
      <c r="F243" s="11">
        <v>0</v>
      </c>
      <c r="G243" s="12"/>
      <c r="H243" s="11">
        <v>0</v>
      </c>
      <c r="I243" s="11">
        <v>0</v>
      </c>
      <c r="J243" s="11">
        <v>0</v>
      </c>
      <c r="K243" s="11">
        <v>0</v>
      </c>
      <c r="L243" s="11">
        <v>0</v>
      </c>
      <c r="M243" s="11">
        <v>0</v>
      </c>
      <c r="N243" s="12"/>
      <c r="O243" s="11">
        <v>0</v>
      </c>
      <c r="P243" s="11">
        <v>0</v>
      </c>
      <c r="Q243" s="11">
        <v>0</v>
      </c>
      <c r="R243" s="30">
        <v>0</v>
      </c>
      <c r="S243" s="30">
        <v>0</v>
      </c>
      <c r="T243" s="30">
        <v>0</v>
      </c>
      <c r="U243" s="12"/>
      <c r="V243" s="11">
        <v>0</v>
      </c>
      <c r="W243" s="11">
        <v>0</v>
      </c>
      <c r="X243" s="11">
        <v>0</v>
      </c>
      <c r="Y243" s="11"/>
      <c r="Z243" s="11"/>
      <c r="AA243" s="11"/>
      <c r="AB243" s="12"/>
      <c r="AC243" s="11"/>
      <c r="AD243" s="11"/>
      <c r="AE243" s="11"/>
      <c r="AF243" s="11"/>
      <c r="AG243" s="11"/>
      <c r="AH243" s="11"/>
      <c r="AI243" s="15">
        <f>COUNTIF(الجدول2336[[#This Row],[2019/05/21]:[2019/06/20]],"س")</f>
        <v>0</v>
      </c>
      <c r="AJ243" s="11">
        <f>COUNTIF(الجدول2336[[#This Row],[2019/05/21]:[2019/06/20]],"ب")</f>
        <v>0</v>
      </c>
      <c r="AK243" s="11">
        <f>COUNTIF(الجدول2336[[#This Row],[2019/05/21]:[2019/06/20]],"غياب")</f>
        <v>0</v>
      </c>
      <c r="AL243" s="11">
        <f>COUNTIF(الجدول2336[[#This Row],[2019/05/21]:[2019/06/20]],"غ")</f>
        <v>0</v>
      </c>
      <c r="AM243" s="11">
        <f>SUM(الجدول2336[[#This Row],[2019/05/21]:[2019/06/20]])</f>
        <v>0</v>
      </c>
      <c r="AN243" s="31">
        <f>الجدول2336[[#This Row],[أيام العمل الفعي ]]-الجدول2336[[#This Row],[الغياب*2]]</f>
        <v>18</v>
      </c>
      <c r="AO243" s="14"/>
      <c r="AP243" s="14">
        <f>COUNTIF(الجدول2336[[#This Row],[2019/05/21]:[2019/06/20]],"&lt;480")</f>
        <v>18</v>
      </c>
      <c r="AQ243" s="14">
        <f>الجدول2336[[#This Row],[الغياب ]]*2</f>
        <v>0</v>
      </c>
      <c r="AR243" s="14" t="str">
        <f>VLOOKUP(الجدول2336[[#This Row],[الرقم الوظيفي ]],[2]المستمرين!$D:$F,3,0)</f>
        <v>رؤساء الاقسام</v>
      </c>
    </row>
    <row r="244" spans="1:44">
      <c r="A244" s="5">
        <v>3424</v>
      </c>
      <c r="B244" s="29" t="s">
        <v>413</v>
      </c>
      <c r="C244" s="29" t="s">
        <v>31</v>
      </c>
      <c r="D244" s="11">
        <v>0</v>
      </c>
      <c r="E244" s="11">
        <v>0</v>
      </c>
      <c r="F244" s="11">
        <v>0</v>
      </c>
      <c r="G244" s="12"/>
      <c r="H244" s="11">
        <v>0</v>
      </c>
      <c r="I244" s="11">
        <v>13</v>
      </c>
      <c r="J244" s="11">
        <v>0</v>
      </c>
      <c r="K244" s="11">
        <v>0</v>
      </c>
      <c r="L244" s="11">
        <v>0</v>
      </c>
      <c r="M244" s="11">
        <v>0</v>
      </c>
      <c r="N244" s="12"/>
      <c r="O244" s="11">
        <v>0</v>
      </c>
      <c r="P244" s="11">
        <v>0</v>
      </c>
      <c r="Q244" s="11" t="s">
        <v>166</v>
      </c>
      <c r="R244" s="30" t="s">
        <v>157</v>
      </c>
      <c r="S244" s="30" t="s">
        <v>157</v>
      </c>
      <c r="T244" s="30" t="s">
        <v>157</v>
      </c>
      <c r="U244" s="12"/>
      <c r="V244" s="11">
        <v>0</v>
      </c>
      <c r="W244" s="11">
        <v>0</v>
      </c>
      <c r="X244" s="11">
        <v>0</v>
      </c>
      <c r="Y244" s="11"/>
      <c r="Z244" s="11"/>
      <c r="AA244" s="11"/>
      <c r="AB244" s="12"/>
      <c r="AC244" s="11"/>
      <c r="AD244" s="11"/>
      <c r="AE244" s="11"/>
      <c r="AF244" s="11"/>
      <c r="AG244" s="11"/>
      <c r="AH244" s="11"/>
      <c r="AI244" s="15">
        <f>COUNTIF(الجدول2336[[#This Row],[2019/05/21]:[2019/06/20]],"س")</f>
        <v>1</v>
      </c>
      <c r="AJ244" s="11">
        <f>COUNTIF(الجدول2336[[#This Row],[2019/05/21]:[2019/06/20]],"ب")</f>
        <v>0</v>
      </c>
      <c r="AK244" s="11">
        <f>COUNTIF(الجدول2336[[#This Row],[2019/05/21]:[2019/06/20]],"غياب")</f>
        <v>0</v>
      </c>
      <c r="AL244" s="11">
        <f>COUNTIF(الجدول2336[[#This Row],[2019/05/21]:[2019/06/20]],"غ")</f>
        <v>0</v>
      </c>
      <c r="AM244" s="11">
        <f>SUM(الجدول2336[[#This Row],[2019/05/21]:[2019/06/20]])</f>
        <v>13</v>
      </c>
      <c r="AN244" s="31">
        <f>الجدول2336[[#This Row],[أيام العمل الفعي ]]-الجدول2336[[#This Row],[الغياب*2]]</f>
        <v>14</v>
      </c>
      <c r="AO244" s="14"/>
      <c r="AP244" s="14">
        <f>COUNTIF(الجدول2336[[#This Row],[2019/05/21]:[2019/06/20]],"&lt;480")</f>
        <v>14</v>
      </c>
      <c r="AQ244" s="14">
        <f>الجدول2336[[#This Row],[الغياب ]]*2</f>
        <v>0</v>
      </c>
      <c r="AR244" s="14" t="str">
        <f>VLOOKUP(الجدول2336[[#This Row],[الرقم الوظيفي ]],[2]المستمرين!$D:$F,3,0)</f>
        <v xml:space="preserve">الإدارة العامة </v>
      </c>
    </row>
    <row r="245" spans="1:44">
      <c r="A245" s="5">
        <v>3426</v>
      </c>
      <c r="B245" s="29" t="s">
        <v>414</v>
      </c>
      <c r="C245" s="29" t="s">
        <v>25</v>
      </c>
      <c r="D245" s="11">
        <v>0</v>
      </c>
      <c r="E245" s="11">
        <v>0</v>
      </c>
      <c r="F245" s="11">
        <v>0</v>
      </c>
      <c r="G245" s="12"/>
      <c r="H245" s="11">
        <v>6</v>
      </c>
      <c r="I245" s="11">
        <v>0</v>
      </c>
      <c r="J245" s="11">
        <v>0</v>
      </c>
      <c r="K245" s="11">
        <v>0</v>
      </c>
      <c r="L245" s="11">
        <v>0</v>
      </c>
      <c r="M245" s="11">
        <v>0</v>
      </c>
      <c r="N245" s="12"/>
      <c r="O245" s="11" t="s">
        <v>152</v>
      </c>
      <c r="P245" s="11" t="s">
        <v>152</v>
      </c>
      <c r="Q245" s="11" t="s">
        <v>166</v>
      </c>
      <c r="R245" s="30" t="s">
        <v>157</v>
      </c>
      <c r="S245" s="30" t="s">
        <v>157</v>
      </c>
      <c r="T245" s="30" t="s">
        <v>157</v>
      </c>
      <c r="U245" s="12"/>
      <c r="V245" s="11">
        <v>0</v>
      </c>
      <c r="W245" s="11">
        <v>0</v>
      </c>
      <c r="X245" s="11">
        <v>0</v>
      </c>
      <c r="Y245" s="11"/>
      <c r="Z245" s="11"/>
      <c r="AA245" s="11"/>
      <c r="AB245" s="12"/>
      <c r="AC245" s="11"/>
      <c r="AD245" s="11"/>
      <c r="AE245" s="11"/>
      <c r="AF245" s="11"/>
      <c r="AG245" s="11"/>
      <c r="AH245" s="11"/>
      <c r="AI245" s="15">
        <f>COUNTIF(الجدول2336[[#This Row],[2019/05/21]:[2019/06/20]],"س")</f>
        <v>1</v>
      </c>
      <c r="AJ245" s="11">
        <f>COUNTIF(الجدول2336[[#This Row],[2019/05/21]:[2019/06/20]],"ب")</f>
        <v>0</v>
      </c>
      <c r="AK245" s="11">
        <f>COUNTIF(الجدول2336[[#This Row],[2019/05/21]:[2019/06/20]],"غياب")</f>
        <v>0</v>
      </c>
      <c r="AL245" s="11">
        <f>COUNTIF(الجدول2336[[#This Row],[2019/05/21]:[2019/06/20]],"غ")</f>
        <v>2</v>
      </c>
      <c r="AM245" s="11">
        <f>SUM(الجدول2336[[#This Row],[2019/05/21]:[2019/06/20]])</f>
        <v>6</v>
      </c>
      <c r="AN245" s="31">
        <f>الجدول2336[[#This Row],[أيام العمل الفعي ]]-الجدول2336[[#This Row],[الغياب*2]]</f>
        <v>12</v>
      </c>
      <c r="AO245" s="14"/>
      <c r="AP245" s="14">
        <f>COUNTIF(الجدول2336[[#This Row],[2019/05/21]:[2019/06/20]],"&lt;480")</f>
        <v>12</v>
      </c>
      <c r="AQ245" s="14">
        <f>الجدول2336[[#This Row],[الغياب ]]*2</f>
        <v>0</v>
      </c>
      <c r="AR245" s="14" t="str">
        <f>VLOOKUP(الجدول2336[[#This Row],[الرقم الوظيفي ]],[2]المستمرين!$D:$F,3,0)</f>
        <v>مصنع الحليب</v>
      </c>
    </row>
    <row r="246" spans="1:44">
      <c r="A246" s="10">
        <v>3432</v>
      </c>
      <c r="B246" s="29" t="s">
        <v>415</v>
      </c>
      <c r="C246" s="29" t="s">
        <v>128</v>
      </c>
      <c r="D246" s="11">
        <v>0</v>
      </c>
      <c r="E246" s="11">
        <v>94</v>
      </c>
      <c r="F246" s="11">
        <v>0</v>
      </c>
      <c r="G246" s="12"/>
      <c r="H246" s="11">
        <v>9</v>
      </c>
      <c r="I246" s="11">
        <v>0</v>
      </c>
      <c r="J246" s="11">
        <v>0</v>
      </c>
      <c r="K246" s="11">
        <v>0</v>
      </c>
      <c r="L246" s="11">
        <v>11</v>
      </c>
      <c r="M246" s="11">
        <v>102</v>
      </c>
      <c r="N246" s="12"/>
      <c r="O246" s="11">
        <v>0</v>
      </c>
      <c r="P246" s="11">
        <v>8</v>
      </c>
      <c r="Q246" s="11" t="s">
        <v>166</v>
      </c>
      <c r="R246" s="30" t="s">
        <v>157</v>
      </c>
      <c r="S246" s="30" t="s">
        <v>157</v>
      </c>
      <c r="T246" s="30" t="s">
        <v>157</v>
      </c>
      <c r="U246" s="12"/>
      <c r="V246" s="11">
        <v>0</v>
      </c>
      <c r="W246" s="11">
        <v>0</v>
      </c>
      <c r="X246" s="11">
        <v>0</v>
      </c>
      <c r="Y246" s="11"/>
      <c r="Z246" s="11"/>
      <c r="AA246" s="11"/>
      <c r="AB246" s="12"/>
      <c r="AC246" s="11"/>
      <c r="AD246" s="11"/>
      <c r="AE246" s="11"/>
      <c r="AF246" s="11"/>
      <c r="AG246" s="11"/>
      <c r="AH246" s="11"/>
      <c r="AI246" s="15">
        <f>COUNTIF(الجدول2336[[#This Row],[2019/05/21]:[2019/06/20]],"س")</f>
        <v>1</v>
      </c>
      <c r="AJ246" s="11">
        <f>COUNTIF(الجدول2336[[#This Row],[2019/05/21]:[2019/06/20]],"ب")</f>
        <v>0</v>
      </c>
      <c r="AK246" s="11">
        <f>COUNTIF(الجدول2336[[#This Row],[2019/05/21]:[2019/06/20]],"غياب")</f>
        <v>0</v>
      </c>
      <c r="AL246" s="11">
        <f>COUNTIF(الجدول2336[[#This Row],[2019/05/21]:[2019/06/20]],"غ")</f>
        <v>0</v>
      </c>
      <c r="AM246" s="11">
        <f>SUM(الجدول2336[[#This Row],[2019/05/21]:[2019/06/20]])</f>
        <v>224</v>
      </c>
      <c r="AN246" s="31">
        <f>الجدول2336[[#This Row],[أيام العمل الفعي ]]-الجدول2336[[#This Row],[الغياب*2]]</f>
        <v>14</v>
      </c>
      <c r="AO246" s="14"/>
      <c r="AP246" s="14">
        <f>COUNTIF(الجدول2336[[#This Row],[2019/05/21]:[2019/06/20]],"&lt;480")</f>
        <v>14</v>
      </c>
      <c r="AQ246" s="14">
        <f>الجدول2336[[#This Row],[الغياب ]]*2</f>
        <v>0</v>
      </c>
      <c r="AR246" s="14" t="str">
        <f>VLOOKUP(الجدول2336[[#This Row],[الرقم الوظيفي ]],[2]المستمرين!$D:$F,3,0)</f>
        <v>مصنع الحليب</v>
      </c>
    </row>
    <row r="247" spans="1:44">
      <c r="A247" s="25">
        <v>3443</v>
      </c>
      <c r="B247" s="29" t="s">
        <v>416</v>
      </c>
      <c r="C247" s="29" t="s">
        <v>119</v>
      </c>
      <c r="D247" s="11">
        <v>0</v>
      </c>
      <c r="E247" s="11">
        <v>0</v>
      </c>
      <c r="F247" s="11">
        <v>0</v>
      </c>
      <c r="G247" s="12"/>
      <c r="H247" s="11">
        <v>0</v>
      </c>
      <c r="I247" s="11">
        <v>0</v>
      </c>
      <c r="J247" s="11">
        <v>0</v>
      </c>
      <c r="K247" s="11">
        <v>108</v>
      </c>
      <c r="L247" s="11">
        <v>0</v>
      </c>
      <c r="M247" s="11">
        <v>0</v>
      </c>
      <c r="N247" s="12"/>
      <c r="O247" s="11">
        <v>0</v>
      </c>
      <c r="P247" s="11">
        <v>0</v>
      </c>
      <c r="Q247" s="11" t="s">
        <v>165</v>
      </c>
      <c r="R247" s="30" t="s">
        <v>157</v>
      </c>
      <c r="S247" s="30" t="s">
        <v>157</v>
      </c>
      <c r="T247" s="30" t="s">
        <v>157</v>
      </c>
      <c r="U247" s="12"/>
      <c r="V247" s="11" t="s">
        <v>152</v>
      </c>
      <c r="W247" s="11" t="s">
        <v>152</v>
      </c>
      <c r="X247" s="11">
        <v>0</v>
      </c>
      <c r="Y247" s="11"/>
      <c r="Z247" s="11"/>
      <c r="AA247" s="11"/>
      <c r="AB247" s="12"/>
      <c r="AC247" s="11"/>
      <c r="AD247" s="11"/>
      <c r="AE247" s="11"/>
      <c r="AF247" s="11"/>
      <c r="AG247" s="11"/>
      <c r="AH247" s="11"/>
      <c r="AI247" s="33">
        <f>COUNTIF(الجدول2336[[#This Row],[2019/05/21]:[2019/06/20]],"س")</f>
        <v>0</v>
      </c>
      <c r="AJ247" s="14">
        <f>COUNTIF(الجدول2336[[#This Row],[2019/05/21]:[2019/06/20]],"ب")</f>
        <v>0</v>
      </c>
      <c r="AK247" s="14">
        <f>COUNTIF(الجدول2336[[#This Row],[2019/05/21]:[2019/06/20]],"غياب")</f>
        <v>0</v>
      </c>
      <c r="AL247" s="14">
        <f>COUNTIF(الجدول2336[[#This Row],[2019/05/21]:[2019/06/20]],"غ")</f>
        <v>2</v>
      </c>
      <c r="AM247" s="14">
        <f>SUM(الجدول2336[[#This Row],[2019/05/21]:[2019/06/20]])</f>
        <v>108</v>
      </c>
      <c r="AN247" s="34">
        <f>الجدول2336[[#This Row],[أيام العمل الفعي ]]-الجدول2336[[#This Row],[الغياب*2]]</f>
        <v>12</v>
      </c>
      <c r="AO247" s="14"/>
      <c r="AP247" s="14">
        <f>COUNTIF(الجدول2336[[#This Row],[2019/05/21]:[2019/06/20]],"&lt;480")</f>
        <v>12</v>
      </c>
      <c r="AQ247" s="14">
        <f>الجدول2336[[#This Row],[الغياب ]]*2</f>
        <v>0</v>
      </c>
      <c r="AR247" s="14" t="str">
        <f>VLOOKUP(الجدول2336[[#This Row],[الرقم الوظيفي ]],[2]المستمرين!$D:$F,3,0)</f>
        <v xml:space="preserve">الادارة العامة </v>
      </c>
    </row>
    <row r="248" spans="1:44">
      <c r="A248" s="5">
        <v>3445</v>
      </c>
      <c r="B248" s="29" t="s">
        <v>417</v>
      </c>
      <c r="C248" s="29" t="s">
        <v>52</v>
      </c>
      <c r="D248" s="11">
        <v>0</v>
      </c>
      <c r="E248" s="11">
        <v>28</v>
      </c>
      <c r="F248" s="11">
        <v>0</v>
      </c>
      <c r="G248" s="12"/>
      <c r="H248" s="11">
        <v>33</v>
      </c>
      <c r="I248" s="11" t="s">
        <v>166</v>
      </c>
      <c r="J248" s="11">
        <v>22</v>
      </c>
      <c r="K248" s="11">
        <v>19</v>
      </c>
      <c r="L248" s="11">
        <v>60</v>
      </c>
      <c r="M248" s="11">
        <v>0</v>
      </c>
      <c r="N248" s="12"/>
      <c r="O248" s="11" t="s">
        <v>168</v>
      </c>
      <c r="P248" s="11" t="s">
        <v>152</v>
      </c>
      <c r="Q248" s="11" t="s">
        <v>166</v>
      </c>
      <c r="R248" s="30" t="s">
        <v>157</v>
      </c>
      <c r="S248" s="30" t="s">
        <v>157</v>
      </c>
      <c r="T248" s="30" t="s">
        <v>157</v>
      </c>
      <c r="U248" s="12"/>
      <c r="V248" s="11">
        <v>16</v>
      </c>
      <c r="W248" s="11" t="s">
        <v>168</v>
      </c>
      <c r="X248" s="11">
        <v>12</v>
      </c>
      <c r="Y248" s="11"/>
      <c r="Z248" s="11"/>
      <c r="AA248" s="11"/>
      <c r="AB248" s="12"/>
      <c r="AC248" s="11"/>
      <c r="AD248" s="11"/>
      <c r="AE248" s="11"/>
      <c r="AF248" s="11"/>
      <c r="AG248" s="11"/>
      <c r="AH248" s="11"/>
      <c r="AI248" s="15">
        <f>COUNTIF(الجدول2336[[#This Row],[2019/05/21]:[2019/06/20]],"س")</f>
        <v>2</v>
      </c>
      <c r="AJ248" s="11">
        <f>COUNTIF(الجدول2336[[#This Row],[2019/05/21]:[2019/06/20]],"ب")</f>
        <v>0</v>
      </c>
      <c r="AK248" s="11">
        <f>COUNTIF(الجدول2336[[#This Row],[2019/05/21]:[2019/06/20]],"غياب")</f>
        <v>2</v>
      </c>
      <c r="AL248" s="11">
        <f>COUNTIF(الجدول2336[[#This Row],[2019/05/21]:[2019/06/20]],"غ")</f>
        <v>1</v>
      </c>
      <c r="AM248" s="11">
        <f>SUM(الجدول2336[[#This Row],[2019/05/21]:[2019/06/20]])</f>
        <v>190</v>
      </c>
      <c r="AN248" s="31">
        <f>الجدول2336[[#This Row],[أيام العمل الفعي ]]-الجدول2336[[#This Row],[الغياب*2]]</f>
        <v>6</v>
      </c>
      <c r="AO248" s="14"/>
      <c r="AP248" s="14">
        <f>COUNTIF(الجدول2336[[#This Row],[2019/05/21]:[2019/06/20]],"&lt;480")</f>
        <v>10</v>
      </c>
      <c r="AQ248" s="14">
        <f>الجدول2336[[#This Row],[الغياب ]]*2</f>
        <v>4</v>
      </c>
      <c r="AR248" s="14" t="str">
        <f>VLOOKUP(الجدول2336[[#This Row],[الرقم الوظيفي ]],[2]المستمرين!$D:$F,3,0)</f>
        <v>مصنع الحليب</v>
      </c>
    </row>
    <row r="249" spans="1:44">
      <c r="A249" s="5">
        <v>3453</v>
      </c>
      <c r="B249" s="29" t="s">
        <v>418</v>
      </c>
      <c r="C249" s="29" t="s">
        <v>38</v>
      </c>
      <c r="D249" s="11">
        <v>0</v>
      </c>
      <c r="E249" s="11" t="s">
        <v>167</v>
      </c>
      <c r="F249" s="11">
        <v>0</v>
      </c>
      <c r="G249" s="12">
        <v>0</v>
      </c>
      <c r="H249" s="11">
        <v>0</v>
      </c>
      <c r="I249" s="11">
        <v>0</v>
      </c>
      <c r="J249" s="11">
        <v>0</v>
      </c>
      <c r="K249" s="11">
        <v>0</v>
      </c>
      <c r="L249" s="11" t="s">
        <v>167</v>
      </c>
      <c r="M249" s="11">
        <v>0</v>
      </c>
      <c r="N249" s="12">
        <v>0</v>
      </c>
      <c r="O249" s="11">
        <v>0</v>
      </c>
      <c r="P249" s="11">
        <v>0</v>
      </c>
      <c r="Q249" s="11">
        <v>0</v>
      </c>
      <c r="R249" s="30">
        <v>0</v>
      </c>
      <c r="S249" s="30" t="s">
        <v>152</v>
      </c>
      <c r="T249" s="30">
        <v>0</v>
      </c>
      <c r="U249" s="12">
        <v>0</v>
      </c>
      <c r="V249" s="11">
        <v>0</v>
      </c>
      <c r="W249" s="11">
        <v>0</v>
      </c>
      <c r="X249" s="11" t="s">
        <v>152</v>
      </c>
      <c r="Y249" s="11"/>
      <c r="Z249" s="11"/>
      <c r="AA249" s="11"/>
      <c r="AB249" s="12"/>
      <c r="AC249" s="11"/>
      <c r="AD249" s="11"/>
      <c r="AE249" s="11"/>
      <c r="AF249" s="11"/>
      <c r="AG249" s="11"/>
      <c r="AH249" s="11"/>
      <c r="AI249" s="15">
        <f>COUNTIF(الجدول2336[[#This Row],[2019/05/21]:[2019/06/20]],"س")</f>
        <v>0</v>
      </c>
      <c r="AJ249" s="11">
        <f>COUNTIF(الجدول2336[[#This Row],[2019/05/21]:[2019/06/20]],"ب")</f>
        <v>0</v>
      </c>
      <c r="AK249" s="11">
        <f>COUNTIF(الجدول2336[[#This Row],[2019/05/21]:[2019/06/20]],"غياب")</f>
        <v>0</v>
      </c>
      <c r="AL249" s="11">
        <f>COUNTIF(الجدول2336[[#This Row],[2019/05/21]:[2019/06/20]],"غ")</f>
        <v>2</v>
      </c>
      <c r="AM249" s="11">
        <f>SUM(الجدول2336[[#This Row],[2019/05/21]:[2019/06/20]])</f>
        <v>0</v>
      </c>
      <c r="AN249" s="31">
        <f>الجدول2336[[#This Row],[أيام العمل الفعي ]]-الجدول2336[[#This Row],[الغياب*2]]</f>
        <v>17</v>
      </c>
      <c r="AO249" s="14"/>
      <c r="AP249" s="14">
        <f>COUNTIF(الجدول2336[[#This Row],[2019/05/21]:[2019/06/20]],"&lt;480")</f>
        <v>17</v>
      </c>
      <c r="AQ249" s="14">
        <f>الجدول2336[[#This Row],[الغياب ]]*2</f>
        <v>0</v>
      </c>
      <c r="AR249" s="14" t="str">
        <f>VLOOKUP(الجدول2336[[#This Row],[الرقم الوظيفي ]],[2]المستمرين!$D:$F,3,0)</f>
        <v>مصنع الحليب</v>
      </c>
    </row>
    <row r="250" spans="1:44">
      <c r="A250" s="9">
        <v>3454</v>
      </c>
      <c r="B250" s="29" t="s">
        <v>419</v>
      </c>
      <c r="C250" s="29" t="s">
        <v>38</v>
      </c>
      <c r="D250" s="11">
        <v>12</v>
      </c>
      <c r="E250" s="11" t="s">
        <v>152</v>
      </c>
      <c r="F250" s="11" t="s">
        <v>167</v>
      </c>
      <c r="G250" s="12"/>
      <c r="H250" s="11">
        <v>20</v>
      </c>
      <c r="I250" s="11">
        <v>12</v>
      </c>
      <c r="J250" s="11">
        <v>20</v>
      </c>
      <c r="K250" s="11">
        <v>29</v>
      </c>
      <c r="L250" s="11">
        <v>23</v>
      </c>
      <c r="M250" s="11" t="s">
        <v>167</v>
      </c>
      <c r="N250" s="12">
        <v>34</v>
      </c>
      <c r="O250" s="11">
        <v>20</v>
      </c>
      <c r="P250" s="11">
        <v>0</v>
      </c>
      <c r="Q250" s="11" t="s">
        <v>150</v>
      </c>
      <c r="R250" s="30" t="s">
        <v>152</v>
      </c>
      <c r="S250" s="30" t="s">
        <v>152</v>
      </c>
      <c r="T250" s="30" t="s">
        <v>152</v>
      </c>
      <c r="U250" s="12" t="s">
        <v>152</v>
      </c>
      <c r="V250" s="11">
        <v>12</v>
      </c>
      <c r="W250" s="11">
        <v>9</v>
      </c>
      <c r="X250" s="11" t="s">
        <v>152</v>
      </c>
      <c r="Y250" s="11"/>
      <c r="Z250" s="11"/>
      <c r="AA250" s="11"/>
      <c r="AB250" s="12"/>
      <c r="AC250" s="11"/>
      <c r="AD250" s="11"/>
      <c r="AE250" s="11"/>
      <c r="AF250" s="11"/>
      <c r="AG250" s="11"/>
      <c r="AH250" s="11"/>
      <c r="AI250" s="15">
        <f>COUNTIF(الجدول2336[[#This Row],[2019/05/21]:[2019/06/20]],"س")</f>
        <v>0</v>
      </c>
      <c r="AJ250" s="11">
        <f>COUNTIF(الجدول2336[[#This Row],[2019/05/21]:[2019/06/20]],"ب")</f>
        <v>0</v>
      </c>
      <c r="AK250" s="11">
        <f>COUNTIF(الجدول2336[[#This Row],[2019/05/21]:[2019/06/20]],"غياب")</f>
        <v>0</v>
      </c>
      <c r="AL250" s="11">
        <f>COUNTIF(الجدول2336[[#This Row],[2019/05/21]:[2019/06/20]],"غ")</f>
        <v>6</v>
      </c>
      <c r="AM250" s="11">
        <f>SUM(الجدول2336[[#This Row],[2019/05/21]:[2019/06/20]])</f>
        <v>191</v>
      </c>
      <c r="AN250" s="31">
        <f>الجدول2336[[#This Row],[أيام العمل الفعي ]]-الجدول2336[[#This Row],[الغياب*2]]</f>
        <v>11</v>
      </c>
      <c r="AO250" s="14"/>
      <c r="AP250" s="14">
        <f>COUNTIF(الجدول2336[[#This Row],[2019/05/21]:[2019/06/20]],"&lt;480")</f>
        <v>11</v>
      </c>
      <c r="AQ250" s="14">
        <f>الجدول2336[[#This Row],[الغياب ]]*2</f>
        <v>0</v>
      </c>
      <c r="AR250" s="14" t="str">
        <f>VLOOKUP(الجدول2336[[#This Row],[الرقم الوظيفي ]],[2]المستمرين!$D:$F,3,0)</f>
        <v>مصنع الحليب</v>
      </c>
    </row>
    <row r="251" spans="1:44">
      <c r="A251" s="5">
        <v>3456</v>
      </c>
      <c r="B251" s="29" t="s">
        <v>420</v>
      </c>
      <c r="C251" s="29" t="s">
        <v>38</v>
      </c>
      <c r="D251" s="11" t="s">
        <v>166</v>
      </c>
      <c r="E251" s="11" t="s">
        <v>166</v>
      </c>
      <c r="F251" s="11">
        <v>0</v>
      </c>
      <c r="G251" s="12">
        <v>0</v>
      </c>
      <c r="H251" s="11" t="s">
        <v>167</v>
      </c>
      <c r="I251" s="11">
        <v>20</v>
      </c>
      <c r="J251" s="11" t="s">
        <v>13</v>
      </c>
      <c r="K251" s="11">
        <v>23</v>
      </c>
      <c r="L251" s="11">
        <v>56</v>
      </c>
      <c r="M251" s="11">
        <v>0</v>
      </c>
      <c r="N251" s="12">
        <v>35</v>
      </c>
      <c r="O251" s="11" t="s">
        <v>167</v>
      </c>
      <c r="P251" s="11" t="s">
        <v>13</v>
      </c>
      <c r="Q251" s="11" t="s">
        <v>13</v>
      </c>
      <c r="R251" s="30" t="s">
        <v>152</v>
      </c>
      <c r="S251" s="30">
        <v>0</v>
      </c>
      <c r="T251" s="30" t="s">
        <v>152</v>
      </c>
      <c r="U251" s="12">
        <v>0</v>
      </c>
      <c r="V251" s="11" t="s">
        <v>167</v>
      </c>
      <c r="W251" s="11">
        <v>0</v>
      </c>
      <c r="X251" s="11">
        <v>6</v>
      </c>
      <c r="Y251" s="11"/>
      <c r="Z251" s="11"/>
      <c r="AA251" s="11"/>
      <c r="AB251" s="12"/>
      <c r="AC251" s="11"/>
      <c r="AD251" s="11"/>
      <c r="AE251" s="11"/>
      <c r="AF251" s="11"/>
      <c r="AG251" s="11"/>
      <c r="AH251" s="11"/>
      <c r="AI251" s="15">
        <f>COUNTIF(الجدول2336[[#This Row],[2019/05/21]:[2019/06/20]],"س")</f>
        <v>2</v>
      </c>
      <c r="AJ251" s="11">
        <f>COUNTIF(الجدول2336[[#This Row],[2019/05/21]:[2019/06/20]],"ب")</f>
        <v>3</v>
      </c>
      <c r="AK251" s="11">
        <f>COUNTIF(الجدول2336[[#This Row],[2019/05/21]:[2019/06/20]],"غياب")</f>
        <v>0</v>
      </c>
      <c r="AL251" s="11">
        <f>COUNTIF(الجدول2336[[#This Row],[2019/05/21]:[2019/06/20]],"غ")</f>
        <v>2</v>
      </c>
      <c r="AM251" s="11">
        <f>SUM(الجدول2336[[#This Row],[2019/05/21]:[2019/06/20]])</f>
        <v>140</v>
      </c>
      <c r="AN251" s="31">
        <f>الجدول2336[[#This Row],[أيام العمل الفعي ]]-الجدول2336[[#This Row],[الغياب*2]]</f>
        <v>11</v>
      </c>
      <c r="AO251" s="14"/>
      <c r="AP251" s="14">
        <f>COUNTIF(الجدول2336[[#This Row],[2019/05/21]:[2019/06/20]],"&lt;480")</f>
        <v>11</v>
      </c>
      <c r="AQ251" s="14">
        <f>الجدول2336[[#This Row],[الغياب ]]*2</f>
        <v>0</v>
      </c>
      <c r="AR251" s="14" t="str">
        <f>VLOOKUP(الجدول2336[[#This Row],[الرقم الوظيفي ]],[2]المستمرين!$D:$F,3,0)</f>
        <v>مصنع الحليب</v>
      </c>
    </row>
    <row r="252" spans="1:44">
      <c r="A252" s="5">
        <v>3471</v>
      </c>
      <c r="B252" s="29" t="s">
        <v>421</v>
      </c>
      <c r="C252" s="29" t="s">
        <v>38</v>
      </c>
      <c r="D252" s="11">
        <v>19</v>
      </c>
      <c r="E252" s="11">
        <v>26</v>
      </c>
      <c r="F252" s="11">
        <v>0</v>
      </c>
      <c r="G252" s="12">
        <v>8</v>
      </c>
      <c r="H252" s="11">
        <v>0</v>
      </c>
      <c r="I252" s="11">
        <v>0</v>
      </c>
      <c r="J252" s="11" t="s">
        <v>167</v>
      </c>
      <c r="K252" s="11">
        <v>11</v>
      </c>
      <c r="L252" s="11">
        <v>14</v>
      </c>
      <c r="M252" s="11">
        <v>12</v>
      </c>
      <c r="N252" s="12">
        <v>6</v>
      </c>
      <c r="O252" s="11">
        <v>0</v>
      </c>
      <c r="P252" s="11">
        <v>15</v>
      </c>
      <c r="Q252" s="11" t="s">
        <v>167</v>
      </c>
      <c r="R252" s="30">
        <v>0</v>
      </c>
      <c r="S252" s="30">
        <v>0</v>
      </c>
      <c r="T252" s="30" t="s">
        <v>152</v>
      </c>
      <c r="U252" s="12">
        <v>22</v>
      </c>
      <c r="V252" s="11" t="s">
        <v>152</v>
      </c>
      <c r="W252" s="11" t="s">
        <v>152</v>
      </c>
      <c r="X252" s="11" t="s">
        <v>152</v>
      </c>
      <c r="Y252" s="11"/>
      <c r="Z252" s="11"/>
      <c r="AA252" s="11"/>
      <c r="AB252" s="12"/>
      <c r="AC252" s="11"/>
      <c r="AD252" s="11"/>
      <c r="AE252" s="11"/>
      <c r="AF252" s="11"/>
      <c r="AG252" s="11"/>
      <c r="AH252" s="11"/>
      <c r="AI252" s="15">
        <f>COUNTIF(الجدول2336[[#This Row],[2019/05/21]:[2019/06/20]],"س")</f>
        <v>0</v>
      </c>
      <c r="AJ252" s="11">
        <f>COUNTIF(الجدول2336[[#This Row],[2019/05/21]:[2019/06/20]],"ب")</f>
        <v>0</v>
      </c>
      <c r="AK252" s="11">
        <f>COUNTIF(الجدول2336[[#This Row],[2019/05/21]:[2019/06/20]],"غياب")</f>
        <v>0</v>
      </c>
      <c r="AL252" s="11">
        <f>COUNTIF(الجدول2336[[#This Row],[2019/05/21]:[2019/06/20]],"غ")</f>
        <v>4</v>
      </c>
      <c r="AM252" s="11">
        <f>SUM(الجدول2336[[#This Row],[2019/05/21]:[2019/06/20]])</f>
        <v>133</v>
      </c>
      <c r="AN252" s="31">
        <f>الجدول2336[[#This Row],[أيام العمل الفعي ]]-الجدول2336[[#This Row],[الغياب*2]]</f>
        <v>15</v>
      </c>
      <c r="AO252" s="14"/>
      <c r="AP252" s="14">
        <f>COUNTIF(الجدول2336[[#This Row],[2019/05/21]:[2019/06/20]],"&lt;480")</f>
        <v>15</v>
      </c>
      <c r="AQ252" s="14">
        <f>الجدول2336[[#This Row],[الغياب ]]*2</f>
        <v>0</v>
      </c>
      <c r="AR252" s="14" t="str">
        <f>VLOOKUP(الجدول2336[[#This Row],[الرقم الوظيفي ]],[2]المستمرين!$D:$F,3,0)</f>
        <v>مصنع الحليب</v>
      </c>
    </row>
    <row r="253" spans="1:44">
      <c r="A253" s="5">
        <v>3481</v>
      </c>
      <c r="B253" s="29" t="s">
        <v>422</v>
      </c>
      <c r="C253" s="29" t="s">
        <v>29</v>
      </c>
      <c r="D253" s="11" t="s">
        <v>166</v>
      </c>
      <c r="E253" s="11">
        <v>0</v>
      </c>
      <c r="F253" s="11">
        <v>12</v>
      </c>
      <c r="G253" s="12"/>
      <c r="H253" s="11" t="s">
        <v>166</v>
      </c>
      <c r="I253" s="11">
        <v>0</v>
      </c>
      <c r="J253" s="11">
        <v>0</v>
      </c>
      <c r="K253" s="11" t="s">
        <v>169</v>
      </c>
      <c r="L253" s="11" t="s">
        <v>169</v>
      </c>
      <c r="M253" s="11" t="s">
        <v>169</v>
      </c>
      <c r="N253" s="12"/>
      <c r="O253" s="11" t="s">
        <v>13</v>
      </c>
      <c r="P253" s="11" t="s">
        <v>13</v>
      </c>
      <c r="Q253" s="11" t="s">
        <v>165</v>
      </c>
      <c r="R253" s="30" t="s">
        <v>157</v>
      </c>
      <c r="S253" s="30" t="s">
        <v>157</v>
      </c>
      <c r="T253" s="30" t="s">
        <v>157</v>
      </c>
      <c r="U253" s="12"/>
      <c r="V253" s="11" t="s">
        <v>13</v>
      </c>
      <c r="W253" s="11" t="s">
        <v>13</v>
      </c>
      <c r="X253" s="11" t="s">
        <v>152</v>
      </c>
      <c r="Y253" s="11"/>
      <c r="Z253" s="11"/>
      <c r="AA253" s="11"/>
      <c r="AB253" s="12"/>
      <c r="AC253" s="11"/>
      <c r="AD253" s="11"/>
      <c r="AE253" s="11"/>
      <c r="AF253" s="11"/>
      <c r="AG253" s="11"/>
      <c r="AH253" s="11"/>
      <c r="AI253" s="15">
        <f>COUNTIF(الجدول2336[[#This Row],[2019/05/21]:[2019/06/20]],"س")</f>
        <v>2</v>
      </c>
      <c r="AJ253" s="11">
        <f>COUNTIF(الجدول2336[[#This Row],[2019/05/21]:[2019/06/20]],"ب")</f>
        <v>4</v>
      </c>
      <c r="AK253" s="11">
        <f>COUNTIF(الجدول2336[[#This Row],[2019/05/21]:[2019/06/20]],"غياب")</f>
        <v>0</v>
      </c>
      <c r="AL253" s="11">
        <f>COUNTIF(الجدول2336[[#This Row],[2019/05/21]:[2019/06/20]],"غ")</f>
        <v>1</v>
      </c>
      <c r="AM253" s="11">
        <f>SUM(الجدول2336[[#This Row],[2019/05/21]:[2019/06/20]])</f>
        <v>12</v>
      </c>
      <c r="AN253" s="31">
        <f>الجدول2336[[#This Row],[أيام العمل الفعي ]]-الجدول2336[[#This Row],[الغياب*2]]</f>
        <v>4</v>
      </c>
      <c r="AO253" s="14"/>
      <c r="AP253" s="14">
        <f>COUNTIF(الجدول2336[[#This Row],[2019/05/21]:[2019/06/20]],"&lt;480")</f>
        <v>4</v>
      </c>
      <c r="AQ253" s="14">
        <f>الجدول2336[[#This Row],[الغياب ]]*2</f>
        <v>0</v>
      </c>
      <c r="AR253" s="14" t="str">
        <f>VLOOKUP(الجدول2336[[#This Row],[الرقم الوظيفي ]],[2]المستمرين!$D:$F,3,0)</f>
        <v>مصنع الحليب</v>
      </c>
    </row>
    <row r="254" spans="1:44">
      <c r="A254" s="5">
        <v>3483</v>
      </c>
      <c r="B254" s="29" t="s">
        <v>423</v>
      </c>
      <c r="C254" s="29" t="s">
        <v>129</v>
      </c>
      <c r="D254" s="11">
        <v>0</v>
      </c>
      <c r="E254" s="11">
        <v>0</v>
      </c>
      <c r="F254" s="11">
        <v>6</v>
      </c>
      <c r="G254" s="12"/>
      <c r="H254" s="11">
        <v>0</v>
      </c>
      <c r="I254" s="11">
        <v>12</v>
      </c>
      <c r="J254" s="11">
        <v>7</v>
      </c>
      <c r="K254" s="11">
        <v>6</v>
      </c>
      <c r="L254" s="11">
        <v>9</v>
      </c>
      <c r="M254" s="11">
        <v>14</v>
      </c>
      <c r="N254" s="12"/>
      <c r="O254" s="11">
        <v>12</v>
      </c>
      <c r="P254" s="11">
        <v>54</v>
      </c>
      <c r="Q254" s="11" t="s">
        <v>166</v>
      </c>
      <c r="R254" s="30" t="s">
        <v>157</v>
      </c>
      <c r="S254" s="30" t="s">
        <v>157</v>
      </c>
      <c r="T254" s="30" t="s">
        <v>157</v>
      </c>
      <c r="U254" s="12"/>
      <c r="V254" s="11">
        <v>11</v>
      </c>
      <c r="W254" s="11">
        <v>15</v>
      </c>
      <c r="X254" s="11">
        <v>0</v>
      </c>
      <c r="Y254" s="11"/>
      <c r="Z254" s="11"/>
      <c r="AA254" s="11"/>
      <c r="AB254" s="12"/>
      <c r="AC254" s="11"/>
      <c r="AD254" s="11"/>
      <c r="AE254" s="11"/>
      <c r="AF254" s="11"/>
      <c r="AG254" s="11"/>
      <c r="AH254" s="11"/>
      <c r="AI254" s="15">
        <f>COUNTIF(الجدول2336[[#This Row],[2019/05/21]:[2019/06/20]],"س")</f>
        <v>1</v>
      </c>
      <c r="AJ254" s="11">
        <f>COUNTIF(الجدول2336[[#This Row],[2019/05/21]:[2019/06/20]],"ب")</f>
        <v>0</v>
      </c>
      <c r="AK254" s="11">
        <f>COUNTIF(الجدول2336[[#This Row],[2019/05/21]:[2019/06/20]],"غياب")</f>
        <v>0</v>
      </c>
      <c r="AL254" s="11">
        <f>COUNTIF(الجدول2336[[#This Row],[2019/05/21]:[2019/06/20]],"غ")</f>
        <v>0</v>
      </c>
      <c r="AM254" s="11">
        <f>SUM(الجدول2336[[#This Row],[2019/05/21]:[2019/06/20]])</f>
        <v>146</v>
      </c>
      <c r="AN254" s="31">
        <f>الجدول2336[[#This Row],[أيام العمل الفعي ]]-الجدول2336[[#This Row],[الغياب*2]]</f>
        <v>14</v>
      </c>
      <c r="AO254" s="14"/>
      <c r="AP254" s="14">
        <f>COUNTIF(الجدول2336[[#This Row],[2019/05/21]:[2019/06/20]],"&lt;480")</f>
        <v>14</v>
      </c>
      <c r="AQ254" s="14">
        <f>الجدول2336[[#This Row],[الغياب ]]*2</f>
        <v>0</v>
      </c>
      <c r="AR254" s="14" t="str">
        <f>VLOOKUP(الجدول2336[[#This Row],[الرقم الوظيفي ]],[2]المستمرين!$D:$F,3,0)</f>
        <v>مصنع الحليب</v>
      </c>
    </row>
    <row r="255" spans="1:44">
      <c r="A255" s="5">
        <v>3484</v>
      </c>
      <c r="B255" s="29" t="s">
        <v>424</v>
      </c>
      <c r="C255" s="29" t="s">
        <v>39</v>
      </c>
      <c r="D255" s="11">
        <v>0</v>
      </c>
      <c r="E255" s="11">
        <v>0</v>
      </c>
      <c r="F255" s="11">
        <v>0</v>
      </c>
      <c r="G255" s="12"/>
      <c r="H255" s="11">
        <v>0</v>
      </c>
      <c r="I255" s="11">
        <v>0</v>
      </c>
      <c r="J255" s="11">
        <v>0</v>
      </c>
      <c r="K255" s="11" t="s">
        <v>13</v>
      </c>
      <c r="L255" s="11">
        <v>0</v>
      </c>
      <c r="M255" s="11">
        <v>0</v>
      </c>
      <c r="N255" s="12"/>
      <c r="O255" s="11">
        <v>0</v>
      </c>
      <c r="P255" s="11">
        <v>0</v>
      </c>
      <c r="Q255" s="11">
        <v>0</v>
      </c>
      <c r="R255" s="30" t="s">
        <v>157</v>
      </c>
      <c r="S255" s="30" t="s">
        <v>157</v>
      </c>
      <c r="T255" s="30" t="s">
        <v>157</v>
      </c>
      <c r="U255" s="12"/>
      <c r="V255" s="11">
        <v>0</v>
      </c>
      <c r="W255" s="11"/>
      <c r="X255" s="11"/>
      <c r="Y255" s="11"/>
      <c r="Z255" s="11"/>
      <c r="AA255" s="11"/>
      <c r="AB255" s="12"/>
      <c r="AC255" s="11"/>
      <c r="AD255" s="11"/>
      <c r="AE255" s="11"/>
      <c r="AF255" s="11"/>
      <c r="AG255" s="11"/>
      <c r="AH255" s="11"/>
      <c r="AI255" s="15">
        <f>COUNTIF(الجدول2336[[#This Row],[2019/05/21]:[2019/06/20]],"س")</f>
        <v>0</v>
      </c>
      <c r="AJ255" s="11">
        <f>COUNTIF(الجدول2336[[#This Row],[2019/05/21]:[2019/06/20]],"ب")</f>
        <v>1</v>
      </c>
      <c r="AK255" s="11">
        <f>COUNTIF(الجدول2336[[#This Row],[2019/05/21]:[2019/06/20]],"غياب")</f>
        <v>0</v>
      </c>
      <c r="AL255" s="11">
        <f>COUNTIF(الجدول2336[[#This Row],[2019/05/21]:[2019/06/20]],"غ")</f>
        <v>0</v>
      </c>
      <c r="AM255" s="11">
        <f>SUM(الجدول2336[[#This Row],[2019/05/21]:[2019/06/20]])</f>
        <v>0</v>
      </c>
      <c r="AN255" s="31">
        <f>الجدول2336[[#This Row],[أيام العمل الفعي ]]-الجدول2336[[#This Row],[الغياب*2]]</f>
        <v>12</v>
      </c>
      <c r="AO255" s="14"/>
      <c r="AP255" s="14">
        <f>COUNTIF(الجدول2336[[#This Row],[2019/05/21]:[2019/06/20]],"&lt;480")</f>
        <v>12</v>
      </c>
      <c r="AQ255" s="14">
        <f>الجدول2336[[#This Row],[الغياب ]]*2</f>
        <v>0</v>
      </c>
      <c r="AR255" s="14" t="str">
        <f>VLOOKUP(الجدول2336[[#This Row],[الرقم الوظيفي ]],[2]المستمرين!$D:$F,3,0)</f>
        <v xml:space="preserve">مركز تسويق بنغازي </v>
      </c>
    </row>
    <row r="256" spans="1:44">
      <c r="A256" s="9">
        <v>3490</v>
      </c>
      <c r="B256" s="29" t="s">
        <v>425</v>
      </c>
      <c r="C256" s="29" t="s">
        <v>113</v>
      </c>
      <c r="D256" s="11">
        <v>0</v>
      </c>
      <c r="E256" s="11">
        <v>0</v>
      </c>
      <c r="F256" s="11">
        <v>0</v>
      </c>
      <c r="G256" s="12"/>
      <c r="H256" s="11">
        <v>18</v>
      </c>
      <c r="I256" s="11">
        <v>0</v>
      </c>
      <c r="J256" s="11" t="s">
        <v>152</v>
      </c>
      <c r="K256" s="11" t="s">
        <v>168</v>
      </c>
      <c r="L256" s="11" t="s">
        <v>152</v>
      </c>
      <c r="M256" s="11">
        <v>0</v>
      </c>
      <c r="N256" s="12"/>
      <c r="O256" s="11">
        <v>0</v>
      </c>
      <c r="P256" s="11">
        <v>0</v>
      </c>
      <c r="Q256" s="11" t="s">
        <v>166</v>
      </c>
      <c r="R256" s="30" t="s">
        <v>157</v>
      </c>
      <c r="S256" s="30" t="s">
        <v>157</v>
      </c>
      <c r="T256" s="30" t="s">
        <v>157</v>
      </c>
      <c r="U256" s="12"/>
      <c r="V256" s="11">
        <v>0</v>
      </c>
      <c r="W256" s="11" t="s">
        <v>166</v>
      </c>
      <c r="X256" s="11">
        <v>0</v>
      </c>
      <c r="Y256" s="11"/>
      <c r="Z256" s="11"/>
      <c r="AA256" s="11"/>
      <c r="AB256" s="12"/>
      <c r="AC256" s="11"/>
      <c r="AD256" s="11"/>
      <c r="AE256" s="11"/>
      <c r="AF256" s="11"/>
      <c r="AG256" s="11"/>
      <c r="AH256" s="11"/>
      <c r="AI256" s="15">
        <f>COUNTIF(الجدول2336[[#This Row],[2019/05/21]:[2019/06/20]],"س")</f>
        <v>2</v>
      </c>
      <c r="AJ256" s="11">
        <f>COUNTIF(الجدول2336[[#This Row],[2019/05/21]:[2019/06/20]],"ب")</f>
        <v>0</v>
      </c>
      <c r="AK256" s="11">
        <f>COUNTIF(الجدول2336[[#This Row],[2019/05/21]:[2019/06/20]],"غياب")</f>
        <v>1</v>
      </c>
      <c r="AL256" s="11">
        <f>COUNTIF(الجدول2336[[#This Row],[2019/05/21]:[2019/06/20]],"غ")</f>
        <v>2</v>
      </c>
      <c r="AM256" s="11">
        <f>SUM(الجدول2336[[#This Row],[2019/05/21]:[2019/06/20]])</f>
        <v>18</v>
      </c>
      <c r="AN256" s="31">
        <f>الجدول2336[[#This Row],[أيام العمل الفعي ]]-الجدول2336[[#This Row],[الغياب*2]]</f>
        <v>8</v>
      </c>
      <c r="AO256" s="14"/>
      <c r="AP256" s="14">
        <f>COUNTIF(الجدول2336[[#This Row],[2019/05/21]:[2019/06/20]],"&lt;480")</f>
        <v>10</v>
      </c>
      <c r="AQ256" s="14">
        <f>الجدول2336[[#This Row],[الغياب ]]*2</f>
        <v>2</v>
      </c>
      <c r="AR256" s="14" t="str">
        <f>VLOOKUP(الجدول2336[[#This Row],[الرقم الوظيفي ]],[2]المستمرين!$D:$F,3,0)</f>
        <v>مصنع الحليب</v>
      </c>
    </row>
    <row r="257" spans="1:44">
      <c r="A257" s="5">
        <v>3500</v>
      </c>
      <c r="B257" s="29" t="s">
        <v>426</v>
      </c>
      <c r="C257" s="29" t="s">
        <v>101</v>
      </c>
      <c r="D257" s="11">
        <v>0</v>
      </c>
      <c r="E257" s="11">
        <v>0</v>
      </c>
      <c r="F257" s="11">
        <v>0</v>
      </c>
      <c r="G257" s="12"/>
      <c r="H257" s="11">
        <v>0</v>
      </c>
      <c r="I257" s="11">
        <v>0</v>
      </c>
      <c r="J257" s="11">
        <v>0</v>
      </c>
      <c r="K257" s="11">
        <v>0</v>
      </c>
      <c r="L257" s="11">
        <v>0</v>
      </c>
      <c r="M257" s="11">
        <v>0</v>
      </c>
      <c r="N257" s="12"/>
      <c r="O257" s="11">
        <v>0</v>
      </c>
      <c r="P257" s="11">
        <v>0</v>
      </c>
      <c r="Q257" s="11" t="s">
        <v>166</v>
      </c>
      <c r="R257" s="30" t="s">
        <v>157</v>
      </c>
      <c r="S257" s="30" t="s">
        <v>157</v>
      </c>
      <c r="T257" s="30" t="s">
        <v>157</v>
      </c>
      <c r="U257" s="12"/>
      <c r="V257" s="11"/>
      <c r="W257" s="11"/>
      <c r="X257" s="11"/>
      <c r="Y257" s="11"/>
      <c r="Z257" s="11"/>
      <c r="AA257" s="11"/>
      <c r="AB257" s="12"/>
      <c r="AC257" s="11"/>
      <c r="AD257" s="11"/>
      <c r="AE257" s="11"/>
      <c r="AF257" s="11"/>
      <c r="AG257" s="11"/>
      <c r="AH257" s="11"/>
      <c r="AI257" s="15">
        <f>COUNTIF(الجدول2336[[#This Row],[2019/05/21]:[2019/06/20]],"س")</f>
        <v>1</v>
      </c>
      <c r="AJ257" s="11">
        <f>COUNTIF(الجدول2336[[#This Row],[2019/05/21]:[2019/06/20]],"ب")</f>
        <v>0</v>
      </c>
      <c r="AK257" s="11">
        <f>COUNTIF(الجدول2336[[#This Row],[2019/05/21]:[2019/06/20]],"غياب")</f>
        <v>0</v>
      </c>
      <c r="AL257" s="11">
        <f>COUNTIF(الجدول2336[[#This Row],[2019/05/21]:[2019/06/20]],"غ")</f>
        <v>0</v>
      </c>
      <c r="AM257" s="11">
        <f>SUM(الجدول2336[[#This Row],[2019/05/21]:[2019/06/20]])</f>
        <v>0</v>
      </c>
      <c r="AN257" s="31">
        <f>الجدول2336[[#This Row],[أيام العمل الفعي ]]-الجدول2336[[#This Row],[الغياب*2]]</f>
        <v>11</v>
      </c>
      <c r="AO257" s="14"/>
      <c r="AP257" s="14">
        <f>COUNTIF(الجدول2336[[#This Row],[2019/05/21]:[2019/06/20]],"&lt;480")</f>
        <v>11</v>
      </c>
      <c r="AQ257" s="14">
        <f>الجدول2336[[#This Row],[الغياب ]]*2</f>
        <v>0</v>
      </c>
      <c r="AR257" s="14" t="str">
        <f>VLOOKUP(الجدول2336[[#This Row],[الرقم الوظيفي ]],[2]المستمرين!$D:$F,3,0)</f>
        <v xml:space="preserve">الادارة العامة </v>
      </c>
    </row>
    <row r="258" spans="1:44">
      <c r="A258" s="5">
        <v>3508</v>
      </c>
      <c r="B258" s="29" t="s">
        <v>427</v>
      </c>
      <c r="C258" s="29" t="s">
        <v>30</v>
      </c>
      <c r="D258" s="11">
        <v>20</v>
      </c>
      <c r="E258" s="11">
        <v>16</v>
      </c>
      <c r="F258" s="11">
        <v>176</v>
      </c>
      <c r="G258" s="12"/>
      <c r="H258" s="11">
        <v>0</v>
      </c>
      <c r="I258" s="11">
        <v>12</v>
      </c>
      <c r="J258" s="11" t="s">
        <v>166</v>
      </c>
      <c r="K258" s="11">
        <v>13</v>
      </c>
      <c r="L258" s="11">
        <v>13</v>
      </c>
      <c r="M258" s="11">
        <v>17</v>
      </c>
      <c r="N258" s="12"/>
      <c r="O258" s="11">
        <v>14</v>
      </c>
      <c r="P258" s="11">
        <v>16</v>
      </c>
      <c r="Q258" s="11">
        <v>85</v>
      </c>
      <c r="R258" s="30" t="s">
        <v>157</v>
      </c>
      <c r="S258" s="30" t="s">
        <v>157</v>
      </c>
      <c r="T258" s="30" t="s">
        <v>157</v>
      </c>
      <c r="U258" s="12"/>
      <c r="V258" s="11">
        <v>0</v>
      </c>
      <c r="W258" s="11">
        <v>0</v>
      </c>
      <c r="X258" s="11">
        <v>0</v>
      </c>
      <c r="Y258" s="11"/>
      <c r="Z258" s="11"/>
      <c r="AA258" s="11"/>
      <c r="AB258" s="12"/>
      <c r="AC258" s="11"/>
      <c r="AD258" s="11"/>
      <c r="AE258" s="11"/>
      <c r="AF258" s="11"/>
      <c r="AG258" s="11"/>
      <c r="AH258" s="11"/>
      <c r="AI258" s="15">
        <f>COUNTIF(الجدول2336[[#This Row],[2019/05/21]:[2019/06/20]],"س")</f>
        <v>1</v>
      </c>
      <c r="AJ258" s="11">
        <f>COUNTIF(الجدول2336[[#This Row],[2019/05/21]:[2019/06/20]],"ب")</f>
        <v>0</v>
      </c>
      <c r="AK258" s="11">
        <f>COUNTIF(الجدول2336[[#This Row],[2019/05/21]:[2019/06/20]],"غياب")</f>
        <v>0</v>
      </c>
      <c r="AL258" s="11">
        <f>COUNTIF(الجدول2336[[#This Row],[2019/05/21]:[2019/06/20]],"غ")</f>
        <v>0</v>
      </c>
      <c r="AM258" s="11">
        <f>SUM(الجدول2336[[#This Row],[2019/05/21]:[2019/06/20]])</f>
        <v>382</v>
      </c>
      <c r="AN258" s="31">
        <f>الجدول2336[[#This Row],[أيام العمل الفعي ]]-الجدول2336[[#This Row],[الغياب*2]]</f>
        <v>14</v>
      </c>
      <c r="AO258" s="14"/>
      <c r="AP258" s="14">
        <f>COUNTIF(الجدول2336[[#This Row],[2019/05/21]:[2019/06/20]],"&lt;480")</f>
        <v>14</v>
      </c>
      <c r="AQ258" s="14">
        <f>الجدول2336[[#This Row],[الغياب ]]*2</f>
        <v>0</v>
      </c>
      <c r="AR258" s="14" t="str">
        <f>VLOOKUP(الجدول2336[[#This Row],[الرقم الوظيفي ]],[2]المستمرين!$D:$F,3,0)</f>
        <v xml:space="preserve">الادارة العامة </v>
      </c>
    </row>
    <row r="259" spans="1:44">
      <c r="A259" s="5">
        <v>3512</v>
      </c>
      <c r="B259" s="29" t="s">
        <v>428</v>
      </c>
      <c r="C259" s="29" t="s">
        <v>130</v>
      </c>
      <c r="D259" s="11">
        <v>0</v>
      </c>
      <c r="E259" s="11">
        <v>89</v>
      </c>
      <c r="F259" s="11">
        <v>53</v>
      </c>
      <c r="G259" s="12"/>
      <c r="H259" s="11">
        <v>0</v>
      </c>
      <c r="I259" s="11">
        <v>27</v>
      </c>
      <c r="J259" s="11">
        <v>0</v>
      </c>
      <c r="K259" s="11" t="s">
        <v>166</v>
      </c>
      <c r="L259" s="11">
        <v>25</v>
      </c>
      <c r="M259" s="11">
        <v>0</v>
      </c>
      <c r="N259" s="12"/>
      <c r="O259" s="11" t="s">
        <v>166</v>
      </c>
      <c r="P259" s="11" t="s">
        <v>152</v>
      </c>
      <c r="Q259" s="11">
        <v>0</v>
      </c>
      <c r="R259" s="30">
        <v>0</v>
      </c>
      <c r="S259" s="30">
        <v>0</v>
      </c>
      <c r="T259" s="30">
        <v>0</v>
      </c>
      <c r="U259" s="12"/>
      <c r="V259" s="11">
        <v>0</v>
      </c>
      <c r="W259" s="11">
        <v>0</v>
      </c>
      <c r="X259" s="11">
        <v>13</v>
      </c>
      <c r="Y259" s="11"/>
      <c r="Z259" s="11"/>
      <c r="AA259" s="11"/>
      <c r="AB259" s="12"/>
      <c r="AC259" s="11"/>
      <c r="AD259" s="11"/>
      <c r="AE259" s="11"/>
      <c r="AF259" s="11"/>
      <c r="AG259" s="11"/>
      <c r="AH259" s="11"/>
      <c r="AI259" s="15">
        <f>COUNTIF(الجدول2336[[#This Row],[2019/05/21]:[2019/06/20]],"س")</f>
        <v>2</v>
      </c>
      <c r="AJ259" s="11">
        <f>COUNTIF(الجدول2336[[#This Row],[2019/05/21]:[2019/06/20]],"ب")</f>
        <v>0</v>
      </c>
      <c r="AK259" s="11">
        <f>COUNTIF(الجدول2336[[#This Row],[2019/05/21]:[2019/06/20]],"غياب")</f>
        <v>0</v>
      </c>
      <c r="AL259" s="11">
        <f>COUNTIF(الجدول2336[[#This Row],[2019/05/21]:[2019/06/20]],"غ")</f>
        <v>1</v>
      </c>
      <c r="AM259" s="11">
        <f>SUM(الجدول2336[[#This Row],[2019/05/21]:[2019/06/20]])</f>
        <v>207</v>
      </c>
      <c r="AN259" s="31">
        <f>الجدول2336[[#This Row],[أيام العمل الفعي ]]-الجدول2336[[#This Row],[الغياب*2]]</f>
        <v>15</v>
      </c>
      <c r="AO259" s="14"/>
      <c r="AP259" s="14">
        <f>COUNTIF(الجدول2336[[#This Row],[2019/05/21]:[2019/06/20]],"&lt;480")</f>
        <v>15</v>
      </c>
      <c r="AQ259" s="14">
        <f>الجدول2336[[#This Row],[الغياب ]]*2</f>
        <v>0</v>
      </c>
      <c r="AR259" s="14" t="str">
        <f>VLOOKUP(الجدول2336[[#This Row],[الرقم الوظيفي ]],[2]المستمرين!$D:$F,3,0)</f>
        <v>مصنع الحليب</v>
      </c>
    </row>
    <row r="260" spans="1:44">
      <c r="A260" s="9">
        <v>3521</v>
      </c>
      <c r="B260" s="29" t="s">
        <v>429</v>
      </c>
      <c r="C260" s="29" t="s">
        <v>128</v>
      </c>
      <c r="D260" s="11">
        <v>6</v>
      </c>
      <c r="E260" s="11">
        <v>32</v>
      </c>
      <c r="F260" s="11" t="s">
        <v>152</v>
      </c>
      <c r="G260" s="12"/>
      <c r="H260" s="11">
        <v>20</v>
      </c>
      <c r="I260" s="11">
        <v>0</v>
      </c>
      <c r="J260" s="11">
        <v>0</v>
      </c>
      <c r="K260" s="11" t="s">
        <v>152</v>
      </c>
      <c r="L260" s="11">
        <v>0</v>
      </c>
      <c r="M260" s="11" t="s">
        <v>166</v>
      </c>
      <c r="N260" s="12"/>
      <c r="O260" s="11">
        <v>0</v>
      </c>
      <c r="P260" s="11">
        <v>0</v>
      </c>
      <c r="Q260" s="11" t="s">
        <v>166</v>
      </c>
      <c r="R260" s="30" t="s">
        <v>157</v>
      </c>
      <c r="S260" s="30" t="s">
        <v>157</v>
      </c>
      <c r="T260" s="30" t="s">
        <v>157</v>
      </c>
      <c r="U260" s="12"/>
      <c r="V260" s="11">
        <v>0</v>
      </c>
      <c r="W260" s="11">
        <v>0</v>
      </c>
      <c r="X260" s="11">
        <v>0</v>
      </c>
      <c r="Y260" s="11"/>
      <c r="Z260" s="11"/>
      <c r="AA260" s="11"/>
      <c r="AB260" s="12"/>
      <c r="AC260" s="11"/>
      <c r="AD260" s="11"/>
      <c r="AE260" s="11"/>
      <c r="AF260" s="11"/>
      <c r="AG260" s="11"/>
      <c r="AH260" s="11"/>
      <c r="AI260" s="15">
        <f>COUNTIF(الجدول2336[[#This Row],[2019/05/21]:[2019/06/20]],"س")</f>
        <v>2</v>
      </c>
      <c r="AJ260" s="11">
        <f>COUNTIF(الجدول2336[[#This Row],[2019/05/21]:[2019/06/20]],"ب")</f>
        <v>0</v>
      </c>
      <c r="AK260" s="11">
        <f>COUNTIF(الجدول2336[[#This Row],[2019/05/21]:[2019/06/20]],"غياب")</f>
        <v>0</v>
      </c>
      <c r="AL260" s="11">
        <f>COUNTIF(الجدول2336[[#This Row],[2019/05/21]:[2019/06/20]],"غ")</f>
        <v>2</v>
      </c>
      <c r="AM260" s="11">
        <f>SUM(الجدول2336[[#This Row],[2019/05/21]:[2019/06/20]])</f>
        <v>58</v>
      </c>
      <c r="AN260" s="31">
        <f>الجدول2336[[#This Row],[أيام العمل الفعي ]]-الجدول2336[[#This Row],[الغياب*2]]</f>
        <v>11</v>
      </c>
      <c r="AO260" s="14"/>
      <c r="AP260" s="14">
        <f>COUNTIF(الجدول2336[[#This Row],[2019/05/21]:[2019/06/20]],"&lt;480")</f>
        <v>11</v>
      </c>
      <c r="AQ260" s="14">
        <f>الجدول2336[[#This Row],[الغياب ]]*2</f>
        <v>0</v>
      </c>
      <c r="AR260" s="14" t="str">
        <f>VLOOKUP(الجدول2336[[#This Row],[الرقم الوظيفي ]],[2]المستمرين!$D:$F,3,0)</f>
        <v>مصنع الحليب</v>
      </c>
    </row>
    <row r="261" spans="1:44">
      <c r="A261" s="5">
        <v>3526</v>
      </c>
      <c r="B261" s="29" t="s">
        <v>430</v>
      </c>
      <c r="C261" s="29" t="s">
        <v>27</v>
      </c>
      <c r="D261" s="11">
        <v>0</v>
      </c>
      <c r="E261" s="11">
        <v>0</v>
      </c>
      <c r="F261" s="11">
        <v>148</v>
      </c>
      <c r="G261" s="12"/>
      <c r="H261" s="11" t="s">
        <v>166</v>
      </c>
      <c r="I261" s="11" t="s">
        <v>166</v>
      </c>
      <c r="J261" s="11">
        <v>0</v>
      </c>
      <c r="K261" s="11">
        <v>6</v>
      </c>
      <c r="L261" s="11">
        <v>16</v>
      </c>
      <c r="M261" s="11">
        <v>0</v>
      </c>
      <c r="N261" s="12"/>
      <c r="O261" s="11">
        <v>64</v>
      </c>
      <c r="P261" s="11">
        <v>0</v>
      </c>
      <c r="Q261" s="11" t="s">
        <v>166</v>
      </c>
      <c r="R261" s="30" t="s">
        <v>157</v>
      </c>
      <c r="S261" s="30" t="s">
        <v>157</v>
      </c>
      <c r="T261" s="30" t="s">
        <v>157</v>
      </c>
      <c r="U261" s="12"/>
      <c r="V261" s="11">
        <v>0</v>
      </c>
      <c r="W261" s="11">
        <v>7</v>
      </c>
      <c r="X261" s="11">
        <v>0</v>
      </c>
      <c r="Y261" s="11"/>
      <c r="Z261" s="11"/>
      <c r="AA261" s="11"/>
      <c r="AB261" s="12"/>
      <c r="AC261" s="11"/>
      <c r="AD261" s="11"/>
      <c r="AE261" s="11"/>
      <c r="AF261" s="11"/>
      <c r="AG261" s="11"/>
      <c r="AH261" s="11"/>
      <c r="AI261" s="15">
        <f>COUNTIF(الجدول2336[[#This Row],[2019/05/21]:[2019/06/20]],"س")</f>
        <v>3</v>
      </c>
      <c r="AJ261" s="11">
        <f>COUNTIF(الجدول2336[[#This Row],[2019/05/21]:[2019/06/20]],"ب")</f>
        <v>0</v>
      </c>
      <c r="AK261" s="11">
        <f>COUNTIF(الجدول2336[[#This Row],[2019/05/21]:[2019/06/20]],"غياب")</f>
        <v>0</v>
      </c>
      <c r="AL261" s="11">
        <f>COUNTIF(الجدول2336[[#This Row],[2019/05/21]:[2019/06/20]],"غ")</f>
        <v>0</v>
      </c>
      <c r="AM261" s="11">
        <f>SUM(الجدول2336[[#This Row],[2019/05/21]:[2019/06/20]])</f>
        <v>241</v>
      </c>
      <c r="AN261" s="31">
        <f>الجدول2336[[#This Row],[أيام العمل الفعي ]]-الجدول2336[[#This Row],[الغياب*2]]</f>
        <v>12</v>
      </c>
      <c r="AO261" s="14"/>
      <c r="AP261" s="14">
        <f>COUNTIF(الجدول2336[[#This Row],[2019/05/21]:[2019/06/20]],"&lt;480")</f>
        <v>12</v>
      </c>
      <c r="AQ261" s="14">
        <f>الجدول2336[[#This Row],[الغياب ]]*2</f>
        <v>0</v>
      </c>
      <c r="AR261" s="14" t="str">
        <f>VLOOKUP(الجدول2336[[#This Row],[الرقم الوظيفي ]],[2]المستمرين!$D:$F,3,0)</f>
        <v>مصنع الحليب</v>
      </c>
    </row>
    <row r="262" spans="1:44">
      <c r="A262" s="5">
        <v>3528</v>
      </c>
      <c r="B262" s="29" t="s">
        <v>431</v>
      </c>
      <c r="C262" s="29" t="s">
        <v>27</v>
      </c>
      <c r="D262" s="11">
        <v>0</v>
      </c>
      <c r="E262" s="11">
        <v>0</v>
      </c>
      <c r="F262" s="11">
        <v>11</v>
      </c>
      <c r="G262" s="12"/>
      <c r="H262" s="11">
        <v>0</v>
      </c>
      <c r="I262" s="11">
        <v>0</v>
      </c>
      <c r="J262" s="11">
        <v>7</v>
      </c>
      <c r="K262" s="11">
        <v>25</v>
      </c>
      <c r="L262" s="11">
        <v>10</v>
      </c>
      <c r="M262" s="11">
        <v>10</v>
      </c>
      <c r="N262" s="12"/>
      <c r="O262" s="11">
        <v>0</v>
      </c>
      <c r="P262" s="11">
        <v>18</v>
      </c>
      <c r="Q262" s="11" t="s">
        <v>166</v>
      </c>
      <c r="R262" s="30" t="s">
        <v>157</v>
      </c>
      <c r="S262" s="30" t="s">
        <v>157</v>
      </c>
      <c r="T262" s="30" t="s">
        <v>157</v>
      </c>
      <c r="U262" s="12"/>
      <c r="V262" s="11">
        <v>0</v>
      </c>
      <c r="W262" s="11">
        <v>0</v>
      </c>
      <c r="X262" s="11">
        <v>7</v>
      </c>
      <c r="Y262" s="11"/>
      <c r="Z262" s="11"/>
      <c r="AA262" s="11"/>
      <c r="AB262" s="12"/>
      <c r="AC262" s="11"/>
      <c r="AD262" s="11"/>
      <c r="AE262" s="11"/>
      <c r="AF262" s="11"/>
      <c r="AG262" s="11"/>
      <c r="AH262" s="11"/>
      <c r="AI262" s="15">
        <f>COUNTIF(الجدول2336[[#This Row],[2019/05/21]:[2019/06/20]],"س")</f>
        <v>1</v>
      </c>
      <c r="AJ262" s="11">
        <f>COUNTIF(الجدول2336[[#This Row],[2019/05/21]:[2019/06/20]],"ب")</f>
        <v>0</v>
      </c>
      <c r="AK262" s="11">
        <f>COUNTIF(الجدول2336[[#This Row],[2019/05/21]:[2019/06/20]],"غياب")</f>
        <v>0</v>
      </c>
      <c r="AL262" s="11">
        <f>COUNTIF(الجدول2336[[#This Row],[2019/05/21]:[2019/06/20]],"غ")</f>
        <v>0</v>
      </c>
      <c r="AM262" s="11">
        <f>SUM(الجدول2336[[#This Row],[2019/05/21]:[2019/06/20]])</f>
        <v>88</v>
      </c>
      <c r="AN262" s="31">
        <f>الجدول2336[[#This Row],[أيام العمل الفعي ]]-الجدول2336[[#This Row],[الغياب*2]]</f>
        <v>14</v>
      </c>
      <c r="AO262" s="14"/>
      <c r="AP262" s="14">
        <f>COUNTIF(الجدول2336[[#This Row],[2019/05/21]:[2019/06/20]],"&lt;480")</f>
        <v>14</v>
      </c>
      <c r="AQ262" s="14">
        <f>الجدول2336[[#This Row],[الغياب ]]*2</f>
        <v>0</v>
      </c>
      <c r="AR262" s="14" t="str">
        <f>VLOOKUP(الجدول2336[[#This Row],[الرقم الوظيفي ]],[2]المستمرين!$D:$F,3,0)</f>
        <v>مصنع الحليب</v>
      </c>
    </row>
    <row r="263" spans="1:44">
      <c r="A263" s="5">
        <v>3529</v>
      </c>
      <c r="B263" s="29" t="s">
        <v>432</v>
      </c>
      <c r="C263" s="29" t="s">
        <v>130</v>
      </c>
      <c r="D263" s="11">
        <v>0</v>
      </c>
      <c r="E263" s="11">
        <v>0</v>
      </c>
      <c r="F263" s="11" t="s">
        <v>166</v>
      </c>
      <c r="G263" s="12"/>
      <c r="H263" s="11" t="s">
        <v>166</v>
      </c>
      <c r="I263" s="11">
        <v>0</v>
      </c>
      <c r="J263" s="11">
        <v>0</v>
      </c>
      <c r="K263" s="11">
        <v>0</v>
      </c>
      <c r="L263" s="11">
        <v>0</v>
      </c>
      <c r="M263" s="11">
        <v>0</v>
      </c>
      <c r="N263" s="12"/>
      <c r="O263" s="11">
        <v>0</v>
      </c>
      <c r="P263" s="11">
        <v>7</v>
      </c>
      <c r="Q263" s="11" t="s">
        <v>166</v>
      </c>
      <c r="R263" s="30" t="s">
        <v>157</v>
      </c>
      <c r="S263" s="30" t="s">
        <v>157</v>
      </c>
      <c r="T263" s="30" t="s">
        <v>157</v>
      </c>
      <c r="U263" s="12"/>
      <c r="V263" s="11">
        <v>7</v>
      </c>
      <c r="W263" s="11">
        <v>0</v>
      </c>
      <c r="X263" s="11">
        <v>8</v>
      </c>
      <c r="Y263" s="11"/>
      <c r="Z263" s="11"/>
      <c r="AA263" s="11"/>
      <c r="AB263" s="12"/>
      <c r="AC263" s="11"/>
      <c r="AD263" s="11"/>
      <c r="AE263" s="11"/>
      <c r="AF263" s="11"/>
      <c r="AG263" s="11"/>
      <c r="AH263" s="11"/>
      <c r="AI263" s="15">
        <f>COUNTIF(الجدول2336[[#This Row],[2019/05/21]:[2019/06/20]],"س")</f>
        <v>3</v>
      </c>
      <c r="AJ263" s="11">
        <f>COUNTIF(الجدول2336[[#This Row],[2019/05/21]:[2019/06/20]],"ب")</f>
        <v>0</v>
      </c>
      <c r="AK263" s="11">
        <f>COUNTIF(الجدول2336[[#This Row],[2019/05/21]:[2019/06/20]],"غياب")</f>
        <v>0</v>
      </c>
      <c r="AL263" s="11">
        <f>COUNTIF(الجدول2336[[#This Row],[2019/05/21]:[2019/06/20]],"غ")</f>
        <v>0</v>
      </c>
      <c r="AM263" s="11">
        <f>SUM(الجدول2336[[#This Row],[2019/05/21]:[2019/06/20]])</f>
        <v>22</v>
      </c>
      <c r="AN263" s="31">
        <f>الجدول2336[[#This Row],[أيام العمل الفعي ]]-الجدول2336[[#This Row],[الغياب*2]]</f>
        <v>12</v>
      </c>
      <c r="AO263" s="14"/>
      <c r="AP263" s="14">
        <f>COUNTIF(الجدول2336[[#This Row],[2019/05/21]:[2019/06/20]],"&lt;480")</f>
        <v>12</v>
      </c>
      <c r="AQ263" s="14">
        <f>الجدول2336[[#This Row],[الغياب ]]*2</f>
        <v>0</v>
      </c>
      <c r="AR263" s="14" t="str">
        <f>VLOOKUP(الجدول2336[[#This Row],[الرقم الوظيفي ]],[2]المستمرين!$D:$F,3,0)</f>
        <v>مصنع الحليب</v>
      </c>
    </row>
    <row r="264" spans="1:44">
      <c r="A264" s="5">
        <v>3532</v>
      </c>
      <c r="B264" s="29" t="s">
        <v>433</v>
      </c>
      <c r="C264" s="29" t="s">
        <v>75</v>
      </c>
      <c r="D264" s="11">
        <v>0</v>
      </c>
      <c r="E264" s="11">
        <v>0</v>
      </c>
      <c r="F264" s="11">
        <v>0</v>
      </c>
      <c r="G264" s="12"/>
      <c r="H264" s="11">
        <v>0</v>
      </c>
      <c r="I264" s="11">
        <v>0</v>
      </c>
      <c r="J264" s="11">
        <v>0</v>
      </c>
      <c r="K264" s="11" t="s">
        <v>152</v>
      </c>
      <c r="L264" s="11" t="s">
        <v>152</v>
      </c>
      <c r="M264" s="11">
        <v>0</v>
      </c>
      <c r="N264" s="12"/>
      <c r="O264" s="11">
        <v>0</v>
      </c>
      <c r="P264" s="11">
        <v>0</v>
      </c>
      <c r="Q264" s="11" t="s">
        <v>166</v>
      </c>
      <c r="R264" s="30" t="s">
        <v>157</v>
      </c>
      <c r="S264" s="30" t="s">
        <v>157</v>
      </c>
      <c r="T264" s="30" t="s">
        <v>157</v>
      </c>
      <c r="U264" s="12"/>
      <c r="V264" s="11">
        <v>0</v>
      </c>
      <c r="W264" s="11"/>
      <c r="X264" s="11"/>
      <c r="Y264" s="11"/>
      <c r="Z264" s="11"/>
      <c r="AA264" s="11"/>
      <c r="AB264" s="12"/>
      <c r="AC264" s="11"/>
      <c r="AD264" s="11"/>
      <c r="AE264" s="11"/>
      <c r="AF264" s="11"/>
      <c r="AG264" s="11"/>
      <c r="AH264" s="11"/>
      <c r="AI264" s="15">
        <f>COUNTIF(الجدول2336[[#This Row],[2019/05/21]:[2019/06/20]],"س")</f>
        <v>1</v>
      </c>
      <c r="AJ264" s="11">
        <f>COUNTIF(الجدول2336[[#This Row],[2019/05/21]:[2019/06/20]],"ب")</f>
        <v>0</v>
      </c>
      <c r="AK264" s="11">
        <f>COUNTIF(الجدول2336[[#This Row],[2019/05/21]:[2019/06/20]],"غياب")</f>
        <v>0</v>
      </c>
      <c r="AL264" s="11">
        <f>COUNTIF(الجدول2336[[#This Row],[2019/05/21]:[2019/06/20]],"غ")</f>
        <v>2</v>
      </c>
      <c r="AM264" s="11">
        <f>SUM(الجدول2336[[#This Row],[2019/05/21]:[2019/06/20]])</f>
        <v>0</v>
      </c>
      <c r="AN264" s="31">
        <f>الجدول2336[[#This Row],[أيام العمل الفعي ]]-الجدول2336[[#This Row],[الغياب*2]]</f>
        <v>10</v>
      </c>
      <c r="AO264" s="14"/>
      <c r="AP264" s="14">
        <f>COUNTIF(الجدول2336[[#This Row],[2019/05/21]:[2019/06/20]],"&lt;480")</f>
        <v>10</v>
      </c>
      <c r="AQ264" s="14">
        <f>الجدول2336[[#This Row],[الغياب ]]*2</f>
        <v>0</v>
      </c>
      <c r="AR264" s="14" t="str">
        <f>VLOOKUP(الجدول2336[[#This Row],[الرقم الوظيفي ]],[2]المستمرين!$D:$F,3,0)</f>
        <v xml:space="preserve">مركز تسويق بنغازي </v>
      </c>
    </row>
    <row r="265" spans="1:44">
      <c r="A265" s="5">
        <v>3538</v>
      </c>
      <c r="B265" s="29" t="s">
        <v>434</v>
      </c>
      <c r="C265" s="29" t="s">
        <v>108</v>
      </c>
      <c r="D265" s="11" t="s">
        <v>166</v>
      </c>
      <c r="E265" s="11">
        <v>0</v>
      </c>
      <c r="F265" s="11">
        <v>49</v>
      </c>
      <c r="G265" s="12"/>
      <c r="H265" s="11">
        <v>0</v>
      </c>
      <c r="I265" s="11">
        <v>0</v>
      </c>
      <c r="J265" s="11">
        <v>0</v>
      </c>
      <c r="K265" s="11">
        <v>13</v>
      </c>
      <c r="L265" s="11" t="s">
        <v>166</v>
      </c>
      <c r="M265" s="11">
        <v>0</v>
      </c>
      <c r="N265" s="12"/>
      <c r="O265" s="11">
        <v>0</v>
      </c>
      <c r="P265" s="11">
        <v>0</v>
      </c>
      <c r="Q265" s="11" t="s">
        <v>165</v>
      </c>
      <c r="R265" s="30" t="s">
        <v>157</v>
      </c>
      <c r="S265" s="30" t="s">
        <v>157</v>
      </c>
      <c r="T265" s="30" t="s">
        <v>157</v>
      </c>
      <c r="U265" s="12"/>
      <c r="V265" s="11">
        <v>14</v>
      </c>
      <c r="W265" s="11">
        <v>11</v>
      </c>
      <c r="X265" s="11" t="s">
        <v>152</v>
      </c>
      <c r="Y265" s="11"/>
      <c r="Z265" s="11"/>
      <c r="AA265" s="11"/>
      <c r="AB265" s="12"/>
      <c r="AC265" s="11"/>
      <c r="AD265" s="11"/>
      <c r="AE265" s="11"/>
      <c r="AF265" s="11"/>
      <c r="AG265" s="11"/>
      <c r="AH265" s="11"/>
      <c r="AI265" s="15">
        <f>COUNTIF(الجدول2336[[#This Row],[2019/05/21]:[2019/06/20]],"س")</f>
        <v>2</v>
      </c>
      <c r="AJ265" s="11">
        <f>COUNTIF(الجدول2336[[#This Row],[2019/05/21]:[2019/06/20]],"ب")</f>
        <v>0</v>
      </c>
      <c r="AK265" s="11">
        <f>COUNTIF(الجدول2336[[#This Row],[2019/05/21]:[2019/06/20]],"غياب")</f>
        <v>0</v>
      </c>
      <c r="AL265" s="11">
        <f>COUNTIF(الجدول2336[[#This Row],[2019/05/21]:[2019/06/20]],"غ")</f>
        <v>1</v>
      </c>
      <c r="AM265" s="11">
        <f>SUM(الجدول2336[[#This Row],[2019/05/21]:[2019/06/20]])</f>
        <v>87</v>
      </c>
      <c r="AN265" s="31">
        <f>الجدول2336[[#This Row],[أيام العمل الفعي ]]-الجدول2336[[#This Row],[الغياب*2]]</f>
        <v>11</v>
      </c>
      <c r="AO265" s="14"/>
      <c r="AP265" s="14">
        <f>COUNTIF(الجدول2336[[#This Row],[2019/05/21]:[2019/06/20]],"&lt;480")</f>
        <v>11</v>
      </c>
      <c r="AQ265" s="14">
        <f>الجدول2336[[#This Row],[الغياب ]]*2</f>
        <v>0</v>
      </c>
      <c r="AR265" s="14" t="str">
        <f>VLOOKUP(الجدول2336[[#This Row],[الرقم الوظيفي ]],[2]المستمرين!$D:$F,3,0)</f>
        <v>مصنع الحليب</v>
      </c>
    </row>
    <row r="266" spans="1:44">
      <c r="A266" s="5">
        <v>3539</v>
      </c>
      <c r="B266" s="29" t="s">
        <v>435</v>
      </c>
      <c r="C266" s="29" t="s">
        <v>134</v>
      </c>
      <c r="D266" s="11">
        <v>0</v>
      </c>
      <c r="E266" s="11">
        <v>6</v>
      </c>
      <c r="F266" s="11">
        <v>11</v>
      </c>
      <c r="G266" s="12"/>
      <c r="H266" s="11">
        <v>56</v>
      </c>
      <c r="I266" s="11">
        <v>7</v>
      </c>
      <c r="J266" s="11">
        <v>0</v>
      </c>
      <c r="K266" s="11">
        <v>8</v>
      </c>
      <c r="L266" s="11">
        <v>8</v>
      </c>
      <c r="M266" s="11">
        <v>0</v>
      </c>
      <c r="N266" s="12"/>
      <c r="O266" s="11">
        <v>0</v>
      </c>
      <c r="P266" s="11">
        <v>6</v>
      </c>
      <c r="Q266" s="11" t="s">
        <v>166</v>
      </c>
      <c r="R266" s="30" t="s">
        <v>157</v>
      </c>
      <c r="S266" s="30" t="s">
        <v>157</v>
      </c>
      <c r="T266" s="30" t="s">
        <v>157</v>
      </c>
      <c r="U266" s="12"/>
      <c r="V266" s="11">
        <v>0</v>
      </c>
      <c r="W266" s="11" t="s">
        <v>166</v>
      </c>
      <c r="X266" s="11">
        <v>0</v>
      </c>
      <c r="Y266" s="11"/>
      <c r="Z266" s="11"/>
      <c r="AA266" s="11"/>
      <c r="AB266" s="12"/>
      <c r="AC266" s="11"/>
      <c r="AD266" s="11"/>
      <c r="AE266" s="11"/>
      <c r="AF266" s="11"/>
      <c r="AG266" s="11"/>
      <c r="AH266" s="11"/>
      <c r="AI266" s="15">
        <f>COUNTIF(الجدول2336[[#This Row],[2019/05/21]:[2019/06/20]],"س")</f>
        <v>2</v>
      </c>
      <c r="AJ266" s="11">
        <f>COUNTIF(الجدول2336[[#This Row],[2019/05/21]:[2019/06/20]],"ب")</f>
        <v>0</v>
      </c>
      <c r="AK266" s="11">
        <f>COUNTIF(الجدول2336[[#This Row],[2019/05/21]:[2019/06/20]],"غياب")</f>
        <v>0</v>
      </c>
      <c r="AL266" s="11">
        <f>COUNTIF(الجدول2336[[#This Row],[2019/05/21]:[2019/06/20]],"غ")</f>
        <v>0</v>
      </c>
      <c r="AM266" s="11">
        <f>SUM(الجدول2336[[#This Row],[2019/05/21]:[2019/06/20]])</f>
        <v>102</v>
      </c>
      <c r="AN266" s="31">
        <f>الجدول2336[[#This Row],[أيام العمل الفعي ]]-الجدول2336[[#This Row],[الغياب*2]]</f>
        <v>13</v>
      </c>
      <c r="AO266" s="14"/>
      <c r="AP266" s="14">
        <f>COUNTIF(الجدول2336[[#This Row],[2019/05/21]:[2019/06/20]],"&lt;480")</f>
        <v>13</v>
      </c>
      <c r="AQ266" s="14">
        <f>الجدول2336[[#This Row],[الغياب ]]*2</f>
        <v>0</v>
      </c>
      <c r="AR266" s="14" t="str">
        <f>VLOOKUP(الجدول2336[[#This Row],[الرقم الوظيفي ]],[2]المستمرين!$D:$F,3,0)</f>
        <v>مصنع الحليب</v>
      </c>
    </row>
    <row r="267" spans="1:44">
      <c r="A267" s="5">
        <v>3544</v>
      </c>
      <c r="B267" s="29" t="s">
        <v>436</v>
      </c>
      <c r="C267" s="29" t="s">
        <v>70</v>
      </c>
      <c r="D267" s="11">
        <v>0</v>
      </c>
      <c r="E267" s="11">
        <v>0</v>
      </c>
      <c r="F267" s="11">
        <v>0</v>
      </c>
      <c r="G267" s="12"/>
      <c r="H267" s="11">
        <v>0</v>
      </c>
      <c r="I267" s="11">
        <v>0</v>
      </c>
      <c r="J267" s="11">
        <v>0</v>
      </c>
      <c r="K267" s="11">
        <v>0</v>
      </c>
      <c r="L267" s="11">
        <v>0</v>
      </c>
      <c r="M267" s="11">
        <v>0</v>
      </c>
      <c r="N267" s="12"/>
      <c r="O267" s="11" t="s">
        <v>166</v>
      </c>
      <c r="P267" s="11">
        <v>0</v>
      </c>
      <c r="Q267" s="11" t="s">
        <v>166</v>
      </c>
      <c r="R267" s="30" t="s">
        <v>157</v>
      </c>
      <c r="S267" s="30" t="s">
        <v>157</v>
      </c>
      <c r="T267" s="30" t="s">
        <v>157</v>
      </c>
      <c r="U267" s="12"/>
      <c r="V267" s="11">
        <v>19</v>
      </c>
      <c r="W267" s="11">
        <v>0</v>
      </c>
      <c r="X267" s="11">
        <v>8</v>
      </c>
      <c r="Y267" s="11"/>
      <c r="Z267" s="11"/>
      <c r="AA267" s="11"/>
      <c r="AB267" s="12"/>
      <c r="AC267" s="11"/>
      <c r="AD267" s="11"/>
      <c r="AE267" s="11"/>
      <c r="AF267" s="11"/>
      <c r="AG267" s="11"/>
      <c r="AH267" s="11"/>
      <c r="AI267" s="15">
        <f>COUNTIF(الجدول2336[[#This Row],[2019/05/21]:[2019/06/20]],"س")</f>
        <v>2</v>
      </c>
      <c r="AJ267" s="11">
        <f>COUNTIF(الجدول2336[[#This Row],[2019/05/21]:[2019/06/20]],"ب")</f>
        <v>0</v>
      </c>
      <c r="AK267" s="11">
        <f>COUNTIF(الجدول2336[[#This Row],[2019/05/21]:[2019/06/20]],"غياب")</f>
        <v>0</v>
      </c>
      <c r="AL267" s="11">
        <f>COUNTIF(الجدول2336[[#This Row],[2019/05/21]:[2019/06/20]],"غ")</f>
        <v>0</v>
      </c>
      <c r="AM267" s="11">
        <f>SUM(الجدول2336[[#This Row],[2019/05/21]:[2019/06/20]])</f>
        <v>27</v>
      </c>
      <c r="AN267" s="31">
        <f>الجدول2336[[#This Row],[أيام العمل الفعي ]]-الجدول2336[[#This Row],[الغياب*2]]</f>
        <v>13</v>
      </c>
      <c r="AO267" s="14"/>
      <c r="AP267" s="14">
        <f>COUNTIF(الجدول2336[[#This Row],[2019/05/21]:[2019/06/20]],"&lt;480")</f>
        <v>13</v>
      </c>
      <c r="AQ267" s="14">
        <f>الجدول2336[[#This Row],[الغياب ]]*2</f>
        <v>0</v>
      </c>
      <c r="AR267" s="14" t="str">
        <f>VLOOKUP(الجدول2336[[#This Row],[الرقم الوظيفي ]],[2]المستمرين!$D:$F,3,0)</f>
        <v xml:space="preserve">الادارة العامة </v>
      </c>
    </row>
    <row r="268" spans="1:44">
      <c r="A268" s="5">
        <v>3546</v>
      </c>
      <c r="B268" s="29" t="s">
        <v>437</v>
      </c>
      <c r="C268" s="29" t="s">
        <v>131</v>
      </c>
      <c r="D268" s="11">
        <v>63</v>
      </c>
      <c r="E268" s="11">
        <v>0</v>
      </c>
      <c r="F268" s="11" t="s">
        <v>152</v>
      </c>
      <c r="G268" s="12"/>
      <c r="H268" s="11">
        <v>12</v>
      </c>
      <c r="I268" s="11">
        <v>7</v>
      </c>
      <c r="J268" s="11">
        <v>21</v>
      </c>
      <c r="K268" s="11">
        <v>29</v>
      </c>
      <c r="L268" s="11" t="s">
        <v>166</v>
      </c>
      <c r="M268" s="11" t="s">
        <v>166</v>
      </c>
      <c r="N268" s="12" t="s">
        <v>152</v>
      </c>
      <c r="O268" s="11" t="s">
        <v>13</v>
      </c>
      <c r="P268" s="11" t="s">
        <v>152</v>
      </c>
      <c r="Q268" s="11" t="s">
        <v>165</v>
      </c>
      <c r="R268" s="30" t="s">
        <v>157</v>
      </c>
      <c r="S268" s="30" t="s">
        <v>157</v>
      </c>
      <c r="T268" s="30" t="s">
        <v>157</v>
      </c>
      <c r="U268" s="12"/>
      <c r="V268" s="11">
        <v>6</v>
      </c>
      <c r="W268" s="11">
        <v>41</v>
      </c>
      <c r="X268" s="11">
        <v>16</v>
      </c>
      <c r="Y268" s="11"/>
      <c r="Z268" s="11"/>
      <c r="AA268" s="11"/>
      <c r="AB268" s="12"/>
      <c r="AC268" s="11"/>
      <c r="AD268" s="11"/>
      <c r="AE268" s="11"/>
      <c r="AF268" s="11"/>
      <c r="AG268" s="11"/>
      <c r="AH268" s="11"/>
      <c r="AI268" s="15">
        <f>COUNTIF(الجدول2336[[#This Row],[2019/05/21]:[2019/06/20]],"س")</f>
        <v>2</v>
      </c>
      <c r="AJ268" s="11">
        <f>COUNTIF(الجدول2336[[#This Row],[2019/05/21]:[2019/06/20]],"ب")</f>
        <v>1</v>
      </c>
      <c r="AK268" s="11">
        <f>COUNTIF(الجدول2336[[#This Row],[2019/05/21]:[2019/06/20]],"غياب")</f>
        <v>0</v>
      </c>
      <c r="AL268" s="11">
        <f>COUNTIF(الجدول2336[[#This Row],[2019/05/21]:[2019/06/20]],"غ")</f>
        <v>3</v>
      </c>
      <c r="AM268" s="11">
        <f>SUM(الجدول2336[[#This Row],[2019/05/21]:[2019/06/20]])</f>
        <v>195</v>
      </c>
      <c r="AN268" s="31">
        <f>الجدول2336[[#This Row],[أيام العمل الفعي ]]-الجدول2336[[#This Row],[الغياب*2]]</f>
        <v>9</v>
      </c>
      <c r="AO268" s="14"/>
      <c r="AP268" s="14">
        <f>COUNTIF(الجدول2336[[#This Row],[2019/05/21]:[2019/06/20]],"&lt;480")</f>
        <v>9</v>
      </c>
      <c r="AQ268" s="14">
        <f>الجدول2336[[#This Row],[الغياب ]]*2</f>
        <v>0</v>
      </c>
      <c r="AR268" s="14" t="str">
        <f>VLOOKUP(الجدول2336[[#This Row],[الرقم الوظيفي ]],[2]المستمرين!$D:$F,3,0)</f>
        <v>رؤساء الاقسام</v>
      </c>
    </row>
    <row r="269" spans="1:44">
      <c r="A269" s="5">
        <v>3552</v>
      </c>
      <c r="B269" s="29" t="s">
        <v>438</v>
      </c>
      <c r="C269" s="29" t="s">
        <v>120</v>
      </c>
      <c r="D269" s="11">
        <v>8</v>
      </c>
      <c r="E269" s="11">
        <v>15</v>
      </c>
      <c r="F269" s="11">
        <v>0</v>
      </c>
      <c r="G269" s="12"/>
      <c r="H269" s="11">
        <v>8</v>
      </c>
      <c r="I269" s="11">
        <v>8</v>
      </c>
      <c r="J269" s="11">
        <v>116</v>
      </c>
      <c r="K269" s="11">
        <v>0</v>
      </c>
      <c r="L269" s="11">
        <v>0</v>
      </c>
      <c r="M269" s="11">
        <v>0</v>
      </c>
      <c r="N269" s="12"/>
      <c r="O269" s="11">
        <v>41</v>
      </c>
      <c r="P269" s="11">
        <v>0</v>
      </c>
      <c r="Q269" s="11">
        <v>0</v>
      </c>
      <c r="R269" s="30" t="s">
        <v>157</v>
      </c>
      <c r="S269" s="30" t="s">
        <v>157</v>
      </c>
      <c r="T269" s="30" t="s">
        <v>157</v>
      </c>
      <c r="U269" s="12"/>
      <c r="V269" s="11">
        <v>11</v>
      </c>
      <c r="W269" s="11">
        <v>9</v>
      </c>
      <c r="X269" s="11">
        <v>0</v>
      </c>
      <c r="Y269" s="11"/>
      <c r="Z269" s="11"/>
      <c r="AA269" s="11"/>
      <c r="AB269" s="12"/>
      <c r="AC269" s="11"/>
      <c r="AD269" s="11"/>
      <c r="AE269" s="11"/>
      <c r="AF269" s="11"/>
      <c r="AG269" s="11"/>
      <c r="AH269" s="11"/>
      <c r="AI269" s="15">
        <f>COUNTIF(الجدول2336[[#This Row],[2019/05/21]:[2019/06/20]],"س")</f>
        <v>0</v>
      </c>
      <c r="AJ269" s="11">
        <f>COUNTIF(الجدول2336[[#This Row],[2019/05/21]:[2019/06/20]],"ب")</f>
        <v>0</v>
      </c>
      <c r="AK269" s="11">
        <f>COUNTIF(الجدول2336[[#This Row],[2019/05/21]:[2019/06/20]],"غياب")</f>
        <v>0</v>
      </c>
      <c r="AL269" s="11">
        <f>COUNTIF(الجدول2336[[#This Row],[2019/05/21]:[2019/06/20]],"غ")</f>
        <v>0</v>
      </c>
      <c r="AM269" s="11">
        <f>SUM(الجدول2336[[#This Row],[2019/05/21]:[2019/06/20]])</f>
        <v>216</v>
      </c>
      <c r="AN269" s="31">
        <f>الجدول2336[[#This Row],[أيام العمل الفعي ]]-الجدول2336[[#This Row],[الغياب*2]]</f>
        <v>15</v>
      </c>
      <c r="AO269" s="14"/>
      <c r="AP269" s="14">
        <f>COUNTIF(الجدول2336[[#This Row],[2019/05/21]:[2019/06/20]],"&lt;480")</f>
        <v>15</v>
      </c>
      <c r="AQ269" s="14">
        <f>الجدول2336[[#This Row],[الغياب ]]*2</f>
        <v>0</v>
      </c>
      <c r="AR269" s="14" t="str">
        <f>VLOOKUP(الجدول2336[[#This Row],[الرقم الوظيفي ]],[2]المستمرين!$D:$F,3,0)</f>
        <v xml:space="preserve">مركز تسويق بنغازي </v>
      </c>
    </row>
    <row r="270" spans="1:44">
      <c r="A270" s="27">
        <v>3554</v>
      </c>
      <c r="B270" s="29" t="s">
        <v>439</v>
      </c>
      <c r="C270" s="29" t="s">
        <v>113</v>
      </c>
      <c r="D270" s="11">
        <v>13</v>
      </c>
      <c r="E270" s="11" t="s">
        <v>166</v>
      </c>
      <c r="F270" s="11">
        <v>9</v>
      </c>
      <c r="G270" s="12"/>
      <c r="H270" s="11">
        <v>0</v>
      </c>
      <c r="I270" s="11">
        <v>33</v>
      </c>
      <c r="J270" s="11">
        <v>18</v>
      </c>
      <c r="K270" s="11" t="s">
        <v>168</v>
      </c>
      <c r="L270" s="11">
        <v>0</v>
      </c>
      <c r="M270" s="11">
        <v>0</v>
      </c>
      <c r="N270" s="12"/>
      <c r="O270" s="11" t="s">
        <v>168</v>
      </c>
      <c r="P270" s="11">
        <v>50</v>
      </c>
      <c r="Q270" s="11" t="s">
        <v>166</v>
      </c>
      <c r="R270" s="30" t="s">
        <v>157</v>
      </c>
      <c r="S270" s="30" t="s">
        <v>157</v>
      </c>
      <c r="T270" s="30" t="s">
        <v>157</v>
      </c>
      <c r="U270" s="12"/>
      <c r="V270" s="11" t="s">
        <v>13</v>
      </c>
      <c r="W270" s="11">
        <v>7</v>
      </c>
      <c r="X270" s="11" t="s">
        <v>152</v>
      </c>
      <c r="Y270" s="11"/>
      <c r="Z270" s="11"/>
      <c r="AA270" s="11"/>
      <c r="AB270" s="12"/>
      <c r="AC270" s="11"/>
      <c r="AD270" s="11"/>
      <c r="AE270" s="11"/>
      <c r="AF270" s="11"/>
      <c r="AG270" s="11"/>
      <c r="AH270" s="11"/>
      <c r="AI270" s="33">
        <f>COUNTIF(الجدول2336[[#This Row],[2019/05/21]:[2019/06/20]],"س")</f>
        <v>2</v>
      </c>
      <c r="AJ270" s="14">
        <f>COUNTIF(الجدول2336[[#This Row],[2019/05/21]:[2019/06/20]],"ب")</f>
        <v>1</v>
      </c>
      <c r="AK270" s="14">
        <f>COUNTIF(الجدول2336[[#This Row],[2019/05/21]:[2019/06/20]],"غياب")</f>
        <v>2</v>
      </c>
      <c r="AL270" s="14">
        <f>COUNTIF(الجدول2336[[#This Row],[2019/05/21]:[2019/06/20]],"غ")</f>
        <v>1</v>
      </c>
      <c r="AM270" s="14">
        <f>SUM(الجدول2336[[#This Row],[2019/05/21]:[2019/06/20]])</f>
        <v>130</v>
      </c>
      <c r="AN270" s="34">
        <f>الجدول2336[[#This Row],[أيام العمل الفعي ]]-الجدول2336[[#This Row],[الغياب*2]]</f>
        <v>5</v>
      </c>
      <c r="AO270" s="14"/>
      <c r="AP270" s="14">
        <f>COUNTIF(الجدول2336[[#This Row],[2019/05/21]:[2019/06/20]],"&lt;480")</f>
        <v>9</v>
      </c>
      <c r="AQ270" s="14">
        <f>الجدول2336[[#This Row],[الغياب ]]*2</f>
        <v>4</v>
      </c>
      <c r="AR270" s="14" t="str">
        <f>VLOOKUP(الجدول2336[[#This Row],[الرقم الوظيفي ]],[2]المستمرين!$D:$F,3,0)</f>
        <v>مصنع الحليب</v>
      </c>
    </row>
    <row r="271" spans="1:44">
      <c r="A271" s="5">
        <v>3562</v>
      </c>
      <c r="B271" s="29" t="s">
        <v>440</v>
      </c>
      <c r="C271" s="29" t="s">
        <v>130</v>
      </c>
      <c r="D271" s="11">
        <v>26</v>
      </c>
      <c r="E271" s="11">
        <v>75</v>
      </c>
      <c r="F271" s="11" t="s">
        <v>166</v>
      </c>
      <c r="G271" s="12" t="s">
        <v>152</v>
      </c>
      <c r="H271" s="11" t="s">
        <v>166</v>
      </c>
      <c r="I271" s="11">
        <v>15</v>
      </c>
      <c r="J271" s="11">
        <v>21</v>
      </c>
      <c r="K271" s="11">
        <v>129</v>
      </c>
      <c r="L271" s="11" t="s">
        <v>152</v>
      </c>
      <c r="M271" s="11">
        <v>120</v>
      </c>
      <c r="N271" s="12"/>
      <c r="O271" s="11">
        <v>0</v>
      </c>
      <c r="P271" s="11">
        <v>18</v>
      </c>
      <c r="Q271" s="11" t="s">
        <v>165</v>
      </c>
      <c r="R271" s="30" t="s">
        <v>157</v>
      </c>
      <c r="S271" s="30" t="s">
        <v>157</v>
      </c>
      <c r="T271" s="30" t="s">
        <v>157</v>
      </c>
      <c r="U271" s="12"/>
      <c r="V271" s="11" t="s">
        <v>152</v>
      </c>
      <c r="W271" s="11">
        <v>12</v>
      </c>
      <c r="X271" s="11">
        <v>22</v>
      </c>
      <c r="Y271" s="11"/>
      <c r="Z271" s="11"/>
      <c r="AA271" s="11"/>
      <c r="AB271" s="12"/>
      <c r="AC271" s="11"/>
      <c r="AD271" s="11"/>
      <c r="AE271" s="11"/>
      <c r="AF271" s="11"/>
      <c r="AG271" s="11"/>
      <c r="AH271" s="11"/>
      <c r="AI271" s="15">
        <f>COUNTIF(الجدول2336[[#This Row],[2019/05/21]:[2019/06/20]],"س")</f>
        <v>2</v>
      </c>
      <c r="AJ271" s="11">
        <f>COUNTIF(الجدول2336[[#This Row],[2019/05/21]:[2019/06/20]],"ب")</f>
        <v>0</v>
      </c>
      <c r="AK271" s="11">
        <f>COUNTIF(الجدول2336[[#This Row],[2019/05/21]:[2019/06/20]],"غياب")</f>
        <v>0</v>
      </c>
      <c r="AL271" s="11">
        <f>COUNTIF(الجدول2336[[#This Row],[2019/05/21]:[2019/06/20]],"غ")</f>
        <v>3</v>
      </c>
      <c r="AM271" s="11">
        <f>SUM(الجدول2336[[#This Row],[2019/05/21]:[2019/06/20]])</f>
        <v>438</v>
      </c>
      <c r="AN271" s="31">
        <f>الجدول2336[[#This Row],[أيام العمل الفعي ]]-الجدول2336[[#This Row],[الغياب*2]]</f>
        <v>10</v>
      </c>
      <c r="AO271" s="14"/>
      <c r="AP271" s="14">
        <f>COUNTIF(الجدول2336[[#This Row],[2019/05/21]:[2019/06/20]],"&lt;480")</f>
        <v>10</v>
      </c>
      <c r="AQ271" s="14">
        <f>الجدول2336[[#This Row],[الغياب ]]*2</f>
        <v>0</v>
      </c>
      <c r="AR271" s="14" t="str">
        <f>VLOOKUP(الجدول2336[[#This Row],[الرقم الوظيفي ]],[2]المستمرين!$D:$F,3,0)</f>
        <v xml:space="preserve">الادارة العامة </v>
      </c>
    </row>
    <row r="272" spans="1:44">
      <c r="A272" s="5">
        <v>3563</v>
      </c>
      <c r="B272" s="29" t="s">
        <v>441</v>
      </c>
      <c r="C272" s="29" t="s">
        <v>75</v>
      </c>
      <c r="D272" s="11" t="s">
        <v>152</v>
      </c>
      <c r="E272" s="11">
        <v>0</v>
      </c>
      <c r="F272" s="11">
        <v>0</v>
      </c>
      <c r="G272" s="12"/>
      <c r="H272" s="11">
        <v>0</v>
      </c>
      <c r="I272" s="11">
        <v>0</v>
      </c>
      <c r="J272" s="11">
        <v>9</v>
      </c>
      <c r="K272" s="11" t="s">
        <v>166</v>
      </c>
      <c r="L272" s="11">
        <v>14</v>
      </c>
      <c r="M272" s="11">
        <v>0</v>
      </c>
      <c r="N272" s="12"/>
      <c r="O272" s="11">
        <v>0</v>
      </c>
      <c r="P272" s="11">
        <v>0</v>
      </c>
      <c r="Q272" s="11" t="s">
        <v>166</v>
      </c>
      <c r="R272" s="30" t="s">
        <v>157</v>
      </c>
      <c r="S272" s="30" t="s">
        <v>157</v>
      </c>
      <c r="T272" s="30" t="s">
        <v>157</v>
      </c>
      <c r="U272" s="12"/>
      <c r="V272" s="11"/>
      <c r="W272" s="11"/>
      <c r="X272" s="11"/>
      <c r="Y272" s="11"/>
      <c r="Z272" s="11"/>
      <c r="AA272" s="11"/>
      <c r="AB272" s="12"/>
      <c r="AC272" s="11"/>
      <c r="AD272" s="11"/>
      <c r="AE272" s="11"/>
      <c r="AF272" s="11"/>
      <c r="AG272" s="11"/>
      <c r="AH272" s="11"/>
      <c r="AI272" s="15">
        <f>COUNTIF(الجدول2336[[#This Row],[2019/05/21]:[2019/06/20]],"س")</f>
        <v>2</v>
      </c>
      <c r="AJ272" s="11">
        <f>COUNTIF(الجدول2336[[#This Row],[2019/05/21]:[2019/06/20]],"ب")</f>
        <v>0</v>
      </c>
      <c r="AK272" s="11">
        <f>COUNTIF(الجدول2336[[#This Row],[2019/05/21]:[2019/06/20]],"غياب")</f>
        <v>0</v>
      </c>
      <c r="AL272" s="11">
        <f>COUNTIF(الجدول2336[[#This Row],[2019/05/21]:[2019/06/20]],"غ")</f>
        <v>1</v>
      </c>
      <c r="AM272" s="11">
        <f>SUM(الجدول2336[[#This Row],[2019/05/21]:[2019/06/20]])</f>
        <v>23</v>
      </c>
      <c r="AN272" s="31">
        <f>الجدول2336[[#This Row],[أيام العمل الفعي ]]-الجدول2336[[#This Row],[الغياب*2]]</f>
        <v>9</v>
      </c>
      <c r="AO272" s="14"/>
      <c r="AP272" s="14">
        <f>COUNTIF(الجدول2336[[#This Row],[2019/05/21]:[2019/06/20]],"&lt;480")</f>
        <v>9</v>
      </c>
      <c r="AQ272" s="14">
        <f>الجدول2336[[#This Row],[الغياب ]]*2</f>
        <v>0</v>
      </c>
      <c r="AR272" s="14" t="str">
        <f>VLOOKUP(الجدول2336[[#This Row],[الرقم الوظيفي ]],[2]المستمرين!$D:$F,3,0)</f>
        <v xml:space="preserve">مركز تسويق بنغازي </v>
      </c>
    </row>
    <row r="273" spans="1:44">
      <c r="A273" s="5">
        <v>3564</v>
      </c>
      <c r="B273" s="29" t="s">
        <v>442</v>
      </c>
      <c r="C273" s="29" t="s">
        <v>110</v>
      </c>
      <c r="D273" s="11">
        <v>0</v>
      </c>
      <c r="E273" s="11">
        <v>0</v>
      </c>
      <c r="F273" s="11">
        <v>0</v>
      </c>
      <c r="G273" s="12"/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  <c r="N273" s="12"/>
      <c r="O273" s="11">
        <v>0</v>
      </c>
      <c r="P273" s="11">
        <v>0</v>
      </c>
      <c r="Q273" s="11">
        <v>0</v>
      </c>
      <c r="R273" s="30" t="s">
        <v>157</v>
      </c>
      <c r="S273" s="30" t="s">
        <v>157</v>
      </c>
      <c r="T273" s="30" t="s">
        <v>157</v>
      </c>
      <c r="U273" s="12"/>
      <c r="V273" s="11">
        <v>0</v>
      </c>
      <c r="W273" s="11"/>
      <c r="X273" s="11"/>
      <c r="Y273" s="11"/>
      <c r="Z273" s="11"/>
      <c r="AA273" s="11"/>
      <c r="AB273" s="12"/>
      <c r="AC273" s="11"/>
      <c r="AD273" s="11"/>
      <c r="AE273" s="11"/>
      <c r="AF273" s="11"/>
      <c r="AG273" s="11"/>
      <c r="AH273" s="11"/>
      <c r="AI273" s="15">
        <f>COUNTIF(الجدول2336[[#This Row],[2019/05/21]:[2019/06/20]],"س")</f>
        <v>0</v>
      </c>
      <c r="AJ273" s="11">
        <f>COUNTIF(الجدول2336[[#This Row],[2019/05/21]:[2019/06/20]],"ب")</f>
        <v>0</v>
      </c>
      <c r="AK273" s="11">
        <f>COUNTIF(الجدول2336[[#This Row],[2019/05/21]:[2019/06/20]],"غياب")</f>
        <v>0</v>
      </c>
      <c r="AL273" s="11">
        <f>COUNTIF(الجدول2336[[#This Row],[2019/05/21]:[2019/06/20]],"غ")</f>
        <v>0</v>
      </c>
      <c r="AM273" s="11">
        <f>SUM(الجدول2336[[#This Row],[2019/05/21]:[2019/06/20]])</f>
        <v>0</v>
      </c>
      <c r="AN273" s="31">
        <f>الجدول2336[[#This Row],[أيام العمل الفعي ]]-الجدول2336[[#This Row],[الغياب*2]]</f>
        <v>13</v>
      </c>
      <c r="AO273" s="14"/>
      <c r="AP273" s="14">
        <f>COUNTIF(الجدول2336[[#This Row],[2019/05/21]:[2019/06/20]],"&lt;480")</f>
        <v>13</v>
      </c>
      <c r="AQ273" s="14">
        <f>الجدول2336[[#This Row],[الغياب ]]*2</f>
        <v>0</v>
      </c>
      <c r="AR273" s="14" t="str">
        <f>VLOOKUP(الجدول2336[[#This Row],[الرقم الوظيفي ]],[2]المستمرين!$D:$F,3,0)</f>
        <v xml:space="preserve">مركز تسويق بنغازي </v>
      </c>
    </row>
    <row r="274" spans="1:44">
      <c r="A274" s="5">
        <v>3565</v>
      </c>
      <c r="B274" s="29" t="s">
        <v>443</v>
      </c>
      <c r="C274" s="29" t="s">
        <v>132</v>
      </c>
      <c r="D274" s="11">
        <v>114</v>
      </c>
      <c r="E274" s="11">
        <v>33</v>
      </c>
      <c r="F274" s="11" t="s">
        <v>166</v>
      </c>
      <c r="G274" s="12"/>
      <c r="H274" s="11">
        <v>17</v>
      </c>
      <c r="I274" s="11">
        <v>21</v>
      </c>
      <c r="J274" s="11">
        <v>137</v>
      </c>
      <c r="K274" s="11">
        <v>26</v>
      </c>
      <c r="L274" s="11">
        <v>24</v>
      </c>
      <c r="M274" s="11">
        <v>31</v>
      </c>
      <c r="N274" s="12"/>
      <c r="O274" s="11">
        <v>38</v>
      </c>
      <c r="P274" s="11">
        <v>13</v>
      </c>
      <c r="Q274" s="11" t="s">
        <v>166</v>
      </c>
      <c r="R274" s="30" t="s">
        <v>157</v>
      </c>
      <c r="S274" s="30" t="s">
        <v>157</v>
      </c>
      <c r="T274" s="30" t="s">
        <v>157</v>
      </c>
      <c r="U274" s="12"/>
      <c r="V274" s="11">
        <v>14</v>
      </c>
      <c r="W274" s="11">
        <v>41</v>
      </c>
      <c r="X274" s="11">
        <v>21</v>
      </c>
      <c r="Y274" s="11"/>
      <c r="Z274" s="11"/>
      <c r="AA274" s="11"/>
      <c r="AB274" s="12"/>
      <c r="AC274" s="11"/>
      <c r="AD274" s="11"/>
      <c r="AE274" s="11"/>
      <c r="AF274" s="11"/>
      <c r="AG274" s="11"/>
      <c r="AH274" s="11"/>
      <c r="AI274" s="15">
        <f>COUNTIF(الجدول2336[[#This Row],[2019/05/21]:[2019/06/20]],"س")</f>
        <v>2</v>
      </c>
      <c r="AJ274" s="11">
        <f>COUNTIF(الجدول2336[[#This Row],[2019/05/21]:[2019/06/20]],"ب")</f>
        <v>0</v>
      </c>
      <c r="AK274" s="11">
        <f>COUNTIF(الجدول2336[[#This Row],[2019/05/21]:[2019/06/20]],"غياب")</f>
        <v>0</v>
      </c>
      <c r="AL274" s="11">
        <f>COUNTIF(الجدول2336[[#This Row],[2019/05/21]:[2019/06/20]],"غ")</f>
        <v>0</v>
      </c>
      <c r="AM274" s="11">
        <f>SUM(الجدول2336[[#This Row],[2019/05/21]:[2019/06/20]])</f>
        <v>530</v>
      </c>
      <c r="AN274" s="31">
        <f>الجدول2336[[#This Row],[أيام العمل الفعي ]]-الجدول2336[[#This Row],[الغياب*2]]</f>
        <v>13</v>
      </c>
      <c r="AO274" s="14"/>
      <c r="AP274" s="14">
        <f>COUNTIF(الجدول2336[[#This Row],[2019/05/21]:[2019/06/20]],"&lt;480")</f>
        <v>13</v>
      </c>
      <c r="AQ274" s="14">
        <f>الجدول2336[[#This Row],[الغياب ]]*2</f>
        <v>0</v>
      </c>
      <c r="AR274" s="14" t="str">
        <f>VLOOKUP(الجدول2336[[#This Row],[الرقم الوظيفي ]],[2]المستمرين!$D:$F,3,0)</f>
        <v xml:space="preserve">مصنع الحليب </v>
      </c>
    </row>
    <row r="275" spans="1:44">
      <c r="A275" s="27">
        <v>3567</v>
      </c>
      <c r="B275" s="29" t="s">
        <v>444</v>
      </c>
      <c r="C275" s="29" t="s">
        <v>52</v>
      </c>
      <c r="D275" s="11">
        <v>9</v>
      </c>
      <c r="E275" s="11" t="s">
        <v>152</v>
      </c>
      <c r="F275" s="11" t="s">
        <v>152</v>
      </c>
      <c r="G275" s="12"/>
      <c r="H275" s="11">
        <v>0</v>
      </c>
      <c r="I275" s="11">
        <v>0</v>
      </c>
      <c r="J275" s="11">
        <v>0</v>
      </c>
      <c r="K275" s="11">
        <v>32</v>
      </c>
      <c r="L275" s="11">
        <v>0</v>
      </c>
      <c r="M275" s="11" t="s">
        <v>152</v>
      </c>
      <c r="N275" s="12" t="s">
        <v>152</v>
      </c>
      <c r="O275" s="11" t="s">
        <v>168</v>
      </c>
      <c r="P275" s="11" t="s">
        <v>152</v>
      </c>
      <c r="Q275" s="11" t="s">
        <v>166</v>
      </c>
      <c r="R275" s="30" t="s">
        <v>157</v>
      </c>
      <c r="S275" s="30" t="s">
        <v>157</v>
      </c>
      <c r="T275" s="30" t="s">
        <v>157</v>
      </c>
      <c r="U275" s="12"/>
      <c r="V275" s="11">
        <v>0</v>
      </c>
      <c r="W275" s="11">
        <v>0</v>
      </c>
      <c r="X275" s="11">
        <v>0</v>
      </c>
      <c r="Y275" s="11"/>
      <c r="Z275" s="11"/>
      <c r="AA275" s="11"/>
      <c r="AB275" s="12"/>
      <c r="AC275" s="11"/>
      <c r="AD275" s="11"/>
      <c r="AE275" s="11"/>
      <c r="AF275" s="11"/>
      <c r="AG275" s="11"/>
      <c r="AH275" s="11"/>
      <c r="AI275" s="15">
        <f>COUNTIF(الجدول2336[[#This Row],[2019/05/21]:[2019/06/20]],"س")</f>
        <v>1</v>
      </c>
      <c r="AJ275" s="11">
        <f>COUNTIF(الجدول2336[[#This Row],[2019/05/21]:[2019/06/20]],"ب")</f>
        <v>0</v>
      </c>
      <c r="AK275" s="11">
        <f>COUNTIF(الجدول2336[[#This Row],[2019/05/21]:[2019/06/20]],"غياب")</f>
        <v>1</v>
      </c>
      <c r="AL275" s="11">
        <f>COUNTIF(الجدول2336[[#This Row],[2019/05/21]:[2019/06/20]],"غ")</f>
        <v>5</v>
      </c>
      <c r="AM275" s="11">
        <f>SUM(الجدول2336[[#This Row],[2019/05/21]:[2019/06/20]])</f>
        <v>41</v>
      </c>
      <c r="AN275" s="31">
        <f>الجدول2336[[#This Row],[أيام العمل الفعي ]]-الجدول2336[[#This Row],[الغياب*2]]</f>
        <v>7</v>
      </c>
      <c r="AO275" s="14"/>
      <c r="AP275" s="14">
        <f>COUNTIF(الجدول2336[[#This Row],[2019/05/21]:[2019/06/20]],"&lt;480")</f>
        <v>9</v>
      </c>
      <c r="AQ275" s="14">
        <f>الجدول2336[[#This Row],[الغياب ]]*2</f>
        <v>2</v>
      </c>
      <c r="AR275" s="14" t="str">
        <f>VLOOKUP(الجدول2336[[#This Row],[الرقم الوظيفي ]],[2]المستمرين!$D:$F,3,0)</f>
        <v>مصنع الحليب</v>
      </c>
    </row>
    <row r="276" spans="1:44">
      <c r="A276" s="5">
        <v>3572</v>
      </c>
      <c r="B276" s="29" t="s">
        <v>445</v>
      </c>
      <c r="C276" s="29" t="s">
        <v>133</v>
      </c>
      <c r="D276" s="11">
        <v>8</v>
      </c>
      <c r="E276" s="11">
        <v>15</v>
      </c>
      <c r="F276" s="11">
        <v>0</v>
      </c>
      <c r="G276" s="12"/>
      <c r="H276" s="11">
        <v>8</v>
      </c>
      <c r="I276" s="11">
        <v>9</v>
      </c>
      <c r="J276" s="11">
        <v>116</v>
      </c>
      <c r="K276" s="11" t="s">
        <v>166</v>
      </c>
      <c r="L276" s="11">
        <v>0</v>
      </c>
      <c r="M276" s="11">
        <v>0</v>
      </c>
      <c r="N276" s="12"/>
      <c r="O276" s="11">
        <v>41</v>
      </c>
      <c r="P276" s="11">
        <v>0</v>
      </c>
      <c r="Q276" s="11" t="s">
        <v>166</v>
      </c>
      <c r="R276" s="30" t="s">
        <v>157</v>
      </c>
      <c r="S276" s="30" t="s">
        <v>157</v>
      </c>
      <c r="T276" s="30" t="s">
        <v>157</v>
      </c>
      <c r="U276" s="12"/>
      <c r="V276" s="11">
        <v>10</v>
      </c>
      <c r="W276" s="11">
        <v>8</v>
      </c>
      <c r="X276" s="11">
        <v>0</v>
      </c>
      <c r="Y276" s="11"/>
      <c r="Z276" s="11"/>
      <c r="AA276" s="11"/>
      <c r="AB276" s="12"/>
      <c r="AC276" s="11"/>
      <c r="AD276" s="11"/>
      <c r="AE276" s="11"/>
      <c r="AF276" s="11"/>
      <c r="AG276" s="11"/>
      <c r="AH276" s="11"/>
      <c r="AI276" s="15">
        <f>COUNTIF(الجدول2336[[#This Row],[2019/05/21]:[2019/06/20]],"س")</f>
        <v>2</v>
      </c>
      <c r="AJ276" s="11">
        <f>COUNTIF(الجدول2336[[#This Row],[2019/05/21]:[2019/06/20]],"ب")</f>
        <v>0</v>
      </c>
      <c r="AK276" s="11">
        <f>COUNTIF(الجدول2336[[#This Row],[2019/05/21]:[2019/06/20]],"غياب")</f>
        <v>0</v>
      </c>
      <c r="AL276" s="11">
        <f>COUNTIF(الجدول2336[[#This Row],[2019/05/21]:[2019/06/20]],"غ")</f>
        <v>0</v>
      </c>
      <c r="AM276" s="11">
        <f>SUM(الجدول2336[[#This Row],[2019/05/21]:[2019/06/20]])</f>
        <v>215</v>
      </c>
      <c r="AN276" s="31">
        <f>الجدول2336[[#This Row],[أيام العمل الفعي ]]-الجدول2336[[#This Row],[الغياب*2]]</f>
        <v>13</v>
      </c>
      <c r="AO276" s="14"/>
      <c r="AP276" s="14">
        <f>COUNTIF(الجدول2336[[#This Row],[2019/05/21]:[2019/06/20]],"&lt;480")</f>
        <v>13</v>
      </c>
      <c r="AQ276" s="14">
        <f>الجدول2336[[#This Row],[الغياب ]]*2</f>
        <v>0</v>
      </c>
      <c r="AR276" s="14" t="str">
        <f>VLOOKUP(الجدول2336[[#This Row],[الرقم الوظيفي ]],[2]المستمرين!$D:$F,3,0)</f>
        <v xml:space="preserve">الادارة العامة </v>
      </c>
    </row>
    <row r="277" spans="1:44">
      <c r="A277" s="5">
        <v>3577</v>
      </c>
      <c r="B277" s="29" t="s">
        <v>446</v>
      </c>
      <c r="C277" s="29" t="s">
        <v>134</v>
      </c>
      <c r="D277" s="11">
        <v>21</v>
      </c>
      <c r="E277" s="11">
        <v>37</v>
      </c>
      <c r="F277" s="11">
        <v>7</v>
      </c>
      <c r="G277" s="12"/>
      <c r="H277" s="11">
        <v>0</v>
      </c>
      <c r="I277" s="11">
        <v>10</v>
      </c>
      <c r="J277" s="11">
        <v>0</v>
      </c>
      <c r="K277" s="11">
        <v>8</v>
      </c>
      <c r="L277" s="11" t="s">
        <v>166</v>
      </c>
      <c r="M277" s="11" t="s">
        <v>166</v>
      </c>
      <c r="N277" s="12"/>
      <c r="O277" s="11">
        <v>6</v>
      </c>
      <c r="P277" s="11">
        <v>11</v>
      </c>
      <c r="Q277" s="11" t="s">
        <v>165</v>
      </c>
      <c r="R277" s="30" t="s">
        <v>157</v>
      </c>
      <c r="S277" s="30" t="s">
        <v>157</v>
      </c>
      <c r="T277" s="30" t="s">
        <v>157</v>
      </c>
      <c r="U277" s="12"/>
      <c r="V277" s="11">
        <v>29</v>
      </c>
      <c r="W277" s="11">
        <v>7</v>
      </c>
      <c r="X277" s="11">
        <v>10</v>
      </c>
      <c r="Y277" s="11"/>
      <c r="Z277" s="11"/>
      <c r="AA277" s="11"/>
      <c r="AB277" s="12"/>
      <c r="AC277" s="11"/>
      <c r="AD277" s="11"/>
      <c r="AE277" s="11"/>
      <c r="AF277" s="11"/>
      <c r="AG277" s="11"/>
      <c r="AH277" s="11"/>
      <c r="AI277" s="15">
        <f>COUNTIF(الجدول2336[[#This Row],[2019/05/21]:[2019/06/20]],"س")</f>
        <v>2</v>
      </c>
      <c r="AJ277" s="11">
        <f>COUNTIF(الجدول2336[[#This Row],[2019/05/21]:[2019/06/20]],"ب")</f>
        <v>0</v>
      </c>
      <c r="AK277" s="11">
        <f>COUNTIF(الجدول2336[[#This Row],[2019/05/21]:[2019/06/20]],"غياب")</f>
        <v>0</v>
      </c>
      <c r="AL277" s="11">
        <f>COUNTIF(الجدول2336[[#This Row],[2019/05/21]:[2019/06/20]],"غ")</f>
        <v>0</v>
      </c>
      <c r="AM277" s="11">
        <f>SUM(الجدول2336[[#This Row],[2019/05/21]:[2019/06/20]])</f>
        <v>146</v>
      </c>
      <c r="AN277" s="31">
        <f>الجدول2336[[#This Row],[أيام العمل الفعي ]]-الجدول2336[[#This Row],[الغياب*2]]</f>
        <v>12</v>
      </c>
      <c r="AO277" s="14"/>
      <c r="AP277" s="14">
        <f>COUNTIF(الجدول2336[[#This Row],[2019/05/21]:[2019/06/20]],"&lt;480")</f>
        <v>12</v>
      </c>
      <c r="AQ277" s="14">
        <f>الجدول2336[[#This Row],[الغياب ]]*2</f>
        <v>0</v>
      </c>
      <c r="AR277" s="14" t="str">
        <f>VLOOKUP(الجدول2336[[#This Row],[الرقم الوظيفي ]],[2]المستمرين!$D:$F,3,0)</f>
        <v>مصنع الحليب</v>
      </c>
    </row>
    <row r="278" spans="1:44">
      <c r="A278" s="5">
        <v>3589</v>
      </c>
      <c r="B278" s="29" t="s">
        <v>447</v>
      </c>
      <c r="C278" s="29" t="s">
        <v>52</v>
      </c>
      <c r="D278" s="11">
        <v>0</v>
      </c>
      <c r="E278" s="11">
        <v>13</v>
      </c>
      <c r="F278" s="11">
        <v>0</v>
      </c>
      <c r="G278" s="12"/>
      <c r="H278" s="11">
        <v>0</v>
      </c>
      <c r="I278" s="11">
        <v>0</v>
      </c>
      <c r="J278" s="11">
        <v>0</v>
      </c>
      <c r="K278" s="11">
        <v>0</v>
      </c>
      <c r="L278" s="11">
        <v>9</v>
      </c>
      <c r="M278" s="11">
        <v>0</v>
      </c>
      <c r="N278" s="12"/>
      <c r="O278" s="11">
        <v>6</v>
      </c>
      <c r="P278" s="11">
        <v>0</v>
      </c>
      <c r="Q278" s="11" t="s">
        <v>166</v>
      </c>
      <c r="R278" s="30" t="s">
        <v>157</v>
      </c>
      <c r="S278" s="30" t="s">
        <v>157</v>
      </c>
      <c r="T278" s="30" t="s">
        <v>157</v>
      </c>
      <c r="U278" s="12"/>
      <c r="V278" s="11">
        <v>0</v>
      </c>
      <c r="W278" s="11">
        <v>0</v>
      </c>
      <c r="X278" s="11">
        <v>0</v>
      </c>
      <c r="Y278" s="11"/>
      <c r="Z278" s="11"/>
      <c r="AA278" s="11"/>
      <c r="AB278" s="12"/>
      <c r="AC278" s="11"/>
      <c r="AD278" s="11"/>
      <c r="AE278" s="11"/>
      <c r="AF278" s="11"/>
      <c r="AG278" s="11"/>
      <c r="AH278" s="11"/>
      <c r="AI278" s="15">
        <f>COUNTIF(الجدول2336[[#This Row],[2019/05/21]:[2019/06/20]],"س")</f>
        <v>1</v>
      </c>
      <c r="AJ278" s="11">
        <f>COUNTIF(الجدول2336[[#This Row],[2019/05/21]:[2019/06/20]],"ب")</f>
        <v>0</v>
      </c>
      <c r="AK278" s="11">
        <f>COUNTIF(الجدول2336[[#This Row],[2019/05/21]:[2019/06/20]],"غياب")</f>
        <v>0</v>
      </c>
      <c r="AL278" s="11">
        <f>COUNTIF(الجدول2336[[#This Row],[2019/05/21]:[2019/06/20]],"غ")</f>
        <v>0</v>
      </c>
      <c r="AM278" s="11">
        <f>SUM(الجدول2336[[#This Row],[2019/05/21]:[2019/06/20]])</f>
        <v>28</v>
      </c>
      <c r="AN278" s="31">
        <f>الجدول2336[[#This Row],[أيام العمل الفعي ]]-الجدول2336[[#This Row],[الغياب*2]]</f>
        <v>14</v>
      </c>
      <c r="AO278" s="14"/>
      <c r="AP278" s="14">
        <f>COUNTIF(الجدول2336[[#This Row],[2019/05/21]:[2019/06/20]],"&lt;480")</f>
        <v>14</v>
      </c>
      <c r="AQ278" s="14">
        <f>الجدول2336[[#This Row],[الغياب ]]*2</f>
        <v>0</v>
      </c>
      <c r="AR278" s="14" t="str">
        <f>VLOOKUP(الجدول2336[[#This Row],[الرقم الوظيفي ]],[2]المستمرين!$D:$F,3,0)</f>
        <v xml:space="preserve">مصنع الحليب </v>
      </c>
    </row>
    <row r="279" spans="1:44">
      <c r="A279" s="5">
        <v>3592</v>
      </c>
      <c r="B279" s="29" t="s">
        <v>448</v>
      </c>
      <c r="C279" s="29" t="s">
        <v>29</v>
      </c>
      <c r="D279" s="11">
        <v>16</v>
      </c>
      <c r="E279" s="11">
        <v>15</v>
      </c>
      <c r="F279" s="11">
        <v>12</v>
      </c>
      <c r="G279" s="12"/>
      <c r="H279" s="11">
        <v>9</v>
      </c>
      <c r="I279" s="11">
        <v>18</v>
      </c>
      <c r="J279" s="11">
        <v>11</v>
      </c>
      <c r="K279" s="11">
        <v>17</v>
      </c>
      <c r="L279" s="11" t="s">
        <v>166</v>
      </c>
      <c r="M279" s="11">
        <v>140</v>
      </c>
      <c r="N279" s="12"/>
      <c r="O279" s="11">
        <v>0</v>
      </c>
      <c r="P279" s="11">
        <v>23</v>
      </c>
      <c r="Q279" s="11" t="s">
        <v>166</v>
      </c>
      <c r="R279" s="30" t="s">
        <v>157</v>
      </c>
      <c r="S279" s="30" t="s">
        <v>157</v>
      </c>
      <c r="T279" s="30" t="s">
        <v>157</v>
      </c>
      <c r="U279" s="12"/>
      <c r="V279" s="11">
        <v>22</v>
      </c>
      <c r="W279" s="11">
        <v>0</v>
      </c>
      <c r="X279" s="11">
        <v>0</v>
      </c>
      <c r="Y279" s="11"/>
      <c r="Z279" s="11"/>
      <c r="AA279" s="11"/>
      <c r="AB279" s="12"/>
      <c r="AC279" s="11"/>
      <c r="AD279" s="11"/>
      <c r="AE279" s="11"/>
      <c r="AF279" s="11"/>
      <c r="AG279" s="11"/>
      <c r="AH279" s="11"/>
      <c r="AI279" s="15">
        <f>COUNTIF(الجدول2336[[#This Row],[2019/05/21]:[2019/06/20]],"س")</f>
        <v>2</v>
      </c>
      <c r="AJ279" s="11">
        <f>COUNTIF(الجدول2336[[#This Row],[2019/05/21]:[2019/06/20]],"ب")</f>
        <v>0</v>
      </c>
      <c r="AK279" s="11">
        <f>COUNTIF(الجدول2336[[#This Row],[2019/05/21]:[2019/06/20]],"غياب")</f>
        <v>0</v>
      </c>
      <c r="AL279" s="11">
        <f>COUNTIF(الجدول2336[[#This Row],[2019/05/21]:[2019/06/20]],"غ")</f>
        <v>0</v>
      </c>
      <c r="AM279" s="11">
        <f>SUM(الجدول2336[[#This Row],[2019/05/21]:[2019/06/20]])</f>
        <v>283</v>
      </c>
      <c r="AN279" s="31">
        <f>الجدول2336[[#This Row],[أيام العمل الفعي ]]-الجدول2336[[#This Row],[الغياب*2]]</f>
        <v>13</v>
      </c>
      <c r="AO279" s="14"/>
      <c r="AP279" s="14">
        <f>COUNTIF(الجدول2336[[#This Row],[2019/05/21]:[2019/06/20]],"&lt;480")</f>
        <v>13</v>
      </c>
      <c r="AQ279" s="14">
        <f>الجدول2336[[#This Row],[الغياب ]]*2</f>
        <v>0</v>
      </c>
      <c r="AR279" s="14" t="str">
        <f>VLOOKUP(الجدول2336[[#This Row],[الرقم الوظيفي ]],[2]المستمرين!$D:$F,3,0)</f>
        <v>مصنع الحليب</v>
      </c>
    </row>
    <row r="280" spans="1:44">
      <c r="A280" s="5">
        <v>3596</v>
      </c>
      <c r="B280" s="29" t="s">
        <v>449</v>
      </c>
      <c r="C280" s="29" t="s">
        <v>39</v>
      </c>
      <c r="D280" s="11">
        <v>0</v>
      </c>
      <c r="E280" s="11">
        <v>0</v>
      </c>
      <c r="F280" s="11">
        <v>0</v>
      </c>
      <c r="G280" s="12"/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0</v>
      </c>
      <c r="N280" s="12"/>
      <c r="O280" s="11">
        <v>6</v>
      </c>
      <c r="P280" s="11">
        <v>0</v>
      </c>
      <c r="Q280" s="11">
        <v>0</v>
      </c>
      <c r="R280" s="30" t="s">
        <v>157</v>
      </c>
      <c r="S280" s="30" t="s">
        <v>157</v>
      </c>
      <c r="T280" s="30" t="s">
        <v>157</v>
      </c>
      <c r="U280" s="12"/>
      <c r="V280" s="11">
        <v>0</v>
      </c>
      <c r="W280" s="11"/>
      <c r="X280" s="11"/>
      <c r="Y280" s="11"/>
      <c r="Z280" s="11"/>
      <c r="AA280" s="11"/>
      <c r="AB280" s="12"/>
      <c r="AC280" s="11"/>
      <c r="AD280" s="11"/>
      <c r="AE280" s="11"/>
      <c r="AF280" s="11"/>
      <c r="AG280" s="11"/>
      <c r="AH280" s="11"/>
      <c r="AI280" s="15">
        <f>COUNTIF(الجدول2336[[#This Row],[2019/05/21]:[2019/06/20]],"س")</f>
        <v>0</v>
      </c>
      <c r="AJ280" s="11">
        <f>COUNTIF(الجدول2336[[#This Row],[2019/05/21]:[2019/06/20]],"ب")</f>
        <v>0</v>
      </c>
      <c r="AK280" s="11">
        <f>COUNTIF(الجدول2336[[#This Row],[2019/05/21]:[2019/06/20]],"غياب")</f>
        <v>0</v>
      </c>
      <c r="AL280" s="11">
        <f>COUNTIF(الجدول2336[[#This Row],[2019/05/21]:[2019/06/20]],"غ")</f>
        <v>0</v>
      </c>
      <c r="AM280" s="11">
        <f>SUM(الجدول2336[[#This Row],[2019/05/21]:[2019/06/20]])</f>
        <v>6</v>
      </c>
      <c r="AN280" s="31">
        <f>الجدول2336[[#This Row],[أيام العمل الفعي ]]-الجدول2336[[#This Row],[الغياب*2]]</f>
        <v>13</v>
      </c>
      <c r="AO280" s="14"/>
      <c r="AP280" s="14">
        <f>COUNTIF(الجدول2336[[#This Row],[2019/05/21]:[2019/06/20]],"&lt;480")</f>
        <v>13</v>
      </c>
      <c r="AQ280" s="14">
        <f>الجدول2336[[#This Row],[الغياب ]]*2</f>
        <v>0</v>
      </c>
      <c r="AR280" s="14" t="str">
        <f>VLOOKUP(الجدول2336[[#This Row],[الرقم الوظيفي ]],[2]المستمرين!$D:$F,3,0)</f>
        <v xml:space="preserve">مركز تسويق بنغازي </v>
      </c>
    </row>
    <row r="281" spans="1:44">
      <c r="A281" s="8">
        <v>3598</v>
      </c>
      <c r="B281" s="29" t="s">
        <v>450</v>
      </c>
      <c r="C281" s="29" t="s">
        <v>134</v>
      </c>
      <c r="D281" s="11">
        <v>0</v>
      </c>
      <c r="E281" s="11">
        <v>0</v>
      </c>
      <c r="F281" s="11">
        <v>0</v>
      </c>
      <c r="G281" s="12"/>
      <c r="H281" s="11">
        <v>0</v>
      </c>
      <c r="I281" s="11">
        <v>0</v>
      </c>
      <c r="J281" s="11">
        <v>7</v>
      </c>
      <c r="K281" s="11">
        <v>0</v>
      </c>
      <c r="L281" s="11" t="s">
        <v>166</v>
      </c>
      <c r="M281" s="11" t="s">
        <v>166</v>
      </c>
      <c r="N281" s="12"/>
      <c r="O281" s="11">
        <v>0</v>
      </c>
      <c r="P281" s="11">
        <v>18</v>
      </c>
      <c r="Q281" s="11" t="s">
        <v>166</v>
      </c>
      <c r="R281" s="30" t="s">
        <v>157</v>
      </c>
      <c r="S281" s="30" t="s">
        <v>157</v>
      </c>
      <c r="T281" s="30" t="s">
        <v>157</v>
      </c>
      <c r="U281" s="12"/>
      <c r="V281" s="11">
        <v>0</v>
      </c>
      <c r="W281" s="11">
        <v>0</v>
      </c>
      <c r="X281" s="11">
        <v>0</v>
      </c>
      <c r="Y281" s="11"/>
      <c r="Z281" s="11"/>
      <c r="AA281" s="11"/>
      <c r="AB281" s="12"/>
      <c r="AC281" s="11"/>
      <c r="AD281" s="11"/>
      <c r="AE281" s="11"/>
      <c r="AF281" s="11"/>
      <c r="AG281" s="11"/>
      <c r="AH281" s="11"/>
      <c r="AI281" s="33">
        <f>COUNTIF(الجدول2336[[#This Row],[2019/05/21]:[2019/06/20]],"س")</f>
        <v>3</v>
      </c>
      <c r="AJ281" s="14">
        <f>COUNTIF(الجدول2336[[#This Row],[2019/05/21]:[2019/06/20]],"ب")</f>
        <v>0</v>
      </c>
      <c r="AK281" s="14">
        <f>COUNTIF(الجدول2336[[#This Row],[2019/05/21]:[2019/06/20]],"غياب")</f>
        <v>0</v>
      </c>
      <c r="AL281" s="14">
        <f>COUNTIF(الجدول2336[[#This Row],[2019/05/21]:[2019/06/20]],"غ")</f>
        <v>0</v>
      </c>
      <c r="AM281" s="14">
        <f>SUM(الجدول2336[[#This Row],[2019/05/21]:[2019/06/20]])</f>
        <v>25</v>
      </c>
      <c r="AN281" s="34">
        <f>الجدول2336[[#This Row],[أيام العمل الفعي ]]-الجدول2336[[#This Row],[الغياب*2]]</f>
        <v>12</v>
      </c>
      <c r="AO281" s="14"/>
      <c r="AP281" s="14">
        <f>COUNTIF(الجدول2336[[#This Row],[2019/05/21]:[2019/06/20]],"&lt;480")</f>
        <v>12</v>
      </c>
      <c r="AQ281" s="14">
        <f>الجدول2336[[#This Row],[الغياب ]]*2</f>
        <v>0</v>
      </c>
      <c r="AR281" s="14" t="str">
        <f>VLOOKUP(الجدول2336[[#This Row],[الرقم الوظيفي ]],[2]المستمرين!$D:$F,3,0)</f>
        <v>مصنع الحليب</v>
      </c>
    </row>
    <row r="282" spans="1:44">
      <c r="A282" s="5">
        <v>3607</v>
      </c>
      <c r="B282" s="29" t="s">
        <v>451</v>
      </c>
      <c r="C282" s="29" t="s">
        <v>19</v>
      </c>
      <c r="D282" s="11">
        <v>0</v>
      </c>
      <c r="E282" s="11">
        <v>0</v>
      </c>
      <c r="F282" s="11">
        <v>0</v>
      </c>
      <c r="G282" s="12"/>
      <c r="H282" s="11">
        <v>0</v>
      </c>
      <c r="I282" s="11">
        <v>103</v>
      </c>
      <c r="J282" s="11">
        <v>0</v>
      </c>
      <c r="K282" s="11">
        <v>0</v>
      </c>
      <c r="L282" s="11">
        <v>0</v>
      </c>
      <c r="M282" s="11">
        <v>0</v>
      </c>
      <c r="N282" s="12"/>
      <c r="O282" s="11">
        <v>23</v>
      </c>
      <c r="P282" s="11">
        <v>0</v>
      </c>
      <c r="Q282" s="11" t="s">
        <v>166</v>
      </c>
      <c r="R282" s="30" t="s">
        <v>157</v>
      </c>
      <c r="S282" s="30" t="s">
        <v>157</v>
      </c>
      <c r="T282" s="30" t="s">
        <v>157</v>
      </c>
      <c r="U282" s="12"/>
      <c r="V282" s="11">
        <v>0</v>
      </c>
      <c r="W282" s="11">
        <v>0</v>
      </c>
      <c r="X282" s="11">
        <v>0</v>
      </c>
      <c r="Y282" s="11"/>
      <c r="Z282" s="11"/>
      <c r="AA282" s="11"/>
      <c r="AB282" s="12"/>
      <c r="AC282" s="11"/>
      <c r="AD282" s="11"/>
      <c r="AE282" s="11"/>
      <c r="AF282" s="11"/>
      <c r="AG282" s="11"/>
      <c r="AH282" s="11"/>
      <c r="AI282" s="15">
        <f>COUNTIF(الجدول2336[[#This Row],[2019/05/21]:[2019/06/20]],"س")</f>
        <v>1</v>
      </c>
      <c r="AJ282" s="11">
        <f>COUNTIF(الجدول2336[[#This Row],[2019/05/21]:[2019/06/20]],"ب")</f>
        <v>0</v>
      </c>
      <c r="AK282" s="11">
        <f>COUNTIF(الجدول2336[[#This Row],[2019/05/21]:[2019/06/20]],"غياب")</f>
        <v>0</v>
      </c>
      <c r="AL282" s="11">
        <f>COUNTIF(الجدول2336[[#This Row],[2019/05/21]:[2019/06/20]],"غ")</f>
        <v>0</v>
      </c>
      <c r="AM282" s="11">
        <f>SUM(الجدول2336[[#This Row],[2019/05/21]:[2019/06/20]])</f>
        <v>126</v>
      </c>
      <c r="AN282" s="31">
        <f>الجدول2336[[#This Row],[أيام العمل الفعي ]]-الجدول2336[[#This Row],[الغياب*2]]</f>
        <v>14</v>
      </c>
      <c r="AO282" s="14"/>
      <c r="AP282" s="14">
        <f>COUNTIF(الجدول2336[[#This Row],[2019/05/21]:[2019/06/20]],"&lt;480")</f>
        <v>14</v>
      </c>
      <c r="AQ282" s="14">
        <f>الجدول2336[[#This Row],[الغياب ]]*2</f>
        <v>0</v>
      </c>
      <c r="AR282" s="14" t="str">
        <f>VLOOKUP(الجدول2336[[#This Row],[الرقم الوظيفي ]],[2]المستمرين!$D:$F,3,0)</f>
        <v>مصنع الحليب</v>
      </c>
    </row>
    <row r="283" spans="1:44">
      <c r="A283" s="5">
        <v>3609</v>
      </c>
      <c r="B283" s="29" t="s">
        <v>452</v>
      </c>
      <c r="C283" s="29" t="s">
        <v>137</v>
      </c>
      <c r="D283" s="11">
        <v>0</v>
      </c>
      <c r="E283" s="11">
        <v>0</v>
      </c>
      <c r="F283" s="11">
        <v>0</v>
      </c>
      <c r="G283" s="12"/>
      <c r="H283" s="11">
        <v>0</v>
      </c>
      <c r="I283" s="11">
        <v>0</v>
      </c>
      <c r="J283" s="11">
        <v>0</v>
      </c>
      <c r="K283" s="11">
        <v>0</v>
      </c>
      <c r="L283" s="11" t="s">
        <v>166</v>
      </c>
      <c r="M283" s="11">
        <v>0</v>
      </c>
      <c r="N283" s="12"/>
      <c r="O283" s="11" t="s">
        <v>168</v>
      </c>
      <c r="P283" s="11" t="s">
        <v>152</v>
      </c>
      <c r="Q283" s="11" t="s">
        <v>166</v>
      </c>
      <c r="R283" s="30" t="s">
        <v>157</v>
      </c>
      <c r="S283" s="30" t="s">
        <v>157</v>
      </c>
      <c r="T283" s="30" t="s">
        <v>157</v>
      </c>
      <c r="U283" s="12"/>
      <c r="V283" s="11" t="s">
        <v>13</v>
      </c>
      <c r="W283" s="11" t="s">
        <v>152</v>
      </c>
      <c r="X283" s="11" t="s">
        <v>152</v>
      </c>
      <c r="Y283" s="11"/>
      <c r="Z283" s="11"/>
      <c r="AA283" s="11"/>
      <c r="AB283" s="12"/>
      <c r="AC283" s="11"/>
      <c r="AD283" s="11"/>
      <c r="AE283" s="11"/>
      <c r="AF283" s="11"/>
      <c r="AG283" s="11"/>
      <c r="AH283" s="11"/>
      <c r="AI283" s="15">
        <f>COUNTIF(الجدول2336[[#This Row],[2019/05/21]:[2019/06/20]],"س")</f>
        <v>2</v>
      </c>
      <c r="AJ283" s="11">
        <f>COUNTIF(الجدول2336[[#This Row],[2019/05/21]:[2019/06/20]],"ب")</f>
        <v>1</v>
      </c>
      <c r="AK283" s="11">
        <f>COUNTIF(الجدول2336[[#This Row],[2019/05/21]:[2019/06/20]],"غياب")</f>
        <v>1</v>
      </c>
      <c r="AL283" s="11">
        <f>COUNTIF(الجدول2336[[#This Row],[2019/05/21]:[2019/06/20]],"غ")</f>
        <v>3</v>
      </c>
      <c r="AM283" s="11">
        <f>SUM(الجدول2336[[#This Row],[2019/05/21]:[2019/06/20]])</f>
        <v>0</v>
      </c>
      <c r="AN283" s="31">
        <f>الجدول2336[[#This Row],[أيام العمل الفعي ]]-الجدول2336[[#This Row],[الغياب*2]]</f>
        <v>6</v>
      </c>
      <c r="AO283" s="14"/>
      <c r="AP283" s="14">
        <f>COUNTIF(الجدول2336[[#This Row],[2019/05/21]:[2019/06/20]],"&lt;480")</f>
        <v>8</v>
      </c>
      <c r="AQ283" s="14">
        <f>الجدول2336[[#This Row],[الغياب ]]*2</f>
        <v>2</v>
      </c>
      <c r="AR283" s="14" t="str">
        <f>VLOOKUP(الجدول2336[[#This Row],[الرقم الوظيفي ]],[2]المستمرين!$D:$F,3,0)</f>
        <v>مصنع الحليب</v>
      </c>
    </row>
    <row r="284" spans="1:44">
      <c r="A284" s="5">
        <v>3611</v>
      </c>
      <c r="B284" s="29" t="s">
        <v>453</v>
      </c>
      <c r="C284" s="29" t="s">
        <v>113</v>
      </c>
      <c r="D284" s="11">
        <v>9</v>
      </c>
      <c r="E284" s="11" t="s">
        <v>166</v>
      </c>
      <c r="F284" s="11" t="s">
        <v>168</v>
      </c>
      <c r="G284" s="12"/>
      <c r="H284" s="11">
        <v>8</v>
      </c>
      <c r="I284" s="11">
        <v>31</v>
      </c>
      <c r="J284" s="11">
        <v>0</v>
      </c>
      <c r="K284" s="11">
        <v>13</v>
      </c>
      <c r="L284" s="11" t="s">
        <v>166</v>
      </c>
      <c r="M284" s="11">
        <v>30</v>
      </c>
      <c r="N284" s="12"/>
      <c r="O284" s="11">
        <v>13</v>
      </c>
      <c r="P284" s="11">
        <v>37</v>
      </c>
      <c r="Q284" s="11" t="s">
        <v>166</v>
      </c>
      <c r="R284" s="30" t="s">
        <v>157</v>
      </c>
      <c r="S284" s="30" t="s">
        <v>157</v>
      </c>
      <c r="T284" s="30" t="s">
        <v>157</v>
      </c>
      <c r="U284" s="12"/>
      <c r="V284" s="11" t="s">
        <v>13</v>
      </c>
      <c r="W284" s="11">
        <v>9</v>
      </c>
      <c r="X284" s="11">
        <v>0</v>
      </c>
      <c r="Y284" s="11"/>
      <c r="Z284" s="11"/>
      <c r="AA284" s="11"/>
      <c r="AB284" s="12"/>
      <c r="AC284" s="11"/>
      <c r="AD284" s="11"/>
      <c r="AE284" s="11"/>
      <c r="AF284" s="11"/>
      <c r="AG284" s="11"/>
      <c r="AH284" s="11"/>
      <c r="AI284" s="15">
        <f>COUNTIF(الجدول2336[[#This Row],[2019/05/21]:[2019/06/20]],"س")</f>
        <v>3</v>
      </c>
      <c r="AJ284" s="11">
        <f>COUNTIF(الجدول2336[[#This Row],[2019/05/21]:[2019/06/20]],"ب")</f>
        <v>1</v>
      </c>
      <c r="AK284" s="11">
        <f>COUNTIF(الجدول2336[[#This Row],[2019/05/21]:[2019/06/20]],"غياب")</f>
        <v>1</v>
      </c>
      <c r="AL284" s="11">
        <f>COUNTIF(الجدول2336[[#This Row],[2019/05/21]:[2019/06/20]],"غ")</f>
        <v>0</v>
      </c>
      <c r="AM284" s="11">
        <f>SUM(الجدول2336[[#This Row],[2019/05/21]:[2019/06/20]])</f>
        <v>150</v>
      </c>
      <c r="AN284" s="31">
        <f>الجدول2336[[#This Row],[أيام العمل الفعي ]]-الجدول2336[[#This Row],[الغياب*2]]</f>
        <v>8</v>
      </c>
      <c r="AO284" s="14"/>
      <c r="AP284" s="14">
        <f>COUNTIF(الجدول2336[[#This Row],[2019/05/21]:[2019/06/20]],"&lt;480")</f>
        <v>10</v>
      </c>
      <c r="AQ284" s="14">
        <f>الجدول2336[[#This Row],[الغياب ]]*2</f>
        <v>2</v>
      </c>
      <c r="AR284" s="14" t="str">
        <f>VLOOKUP(الجدول2336[[#This Row],[الرقم الوظيفي ]],[2]المستمرين!$D:$F,3,0)</f>
        <v>مصنع الحليب</v>
      </c>
    </row>
    <row r="285" spans="1:44">
      <c r="A285" s="5">
        <v>3634</v>
      </c>
      <c r="B285" s="29" t="s">
        <v>454</v>
      </c>
      <c r="C285" s="29" t="s">
        <v>135</v>
      </c>
      <c r="D285" s="11">
        <v>57</v>
      </c>
      <c r="E285" s="11">
        <v>48</v>
      </c>
      <c r="F285" s="11">
        <v>49</v>
      </c>
      <c r="G285" s="12"/>
      <c r="H285" s="11">
        <v>55</v>
      </c>
      <c r="I285" s="11" t="s">
        <v>166</v>
      </c>
      <c r="J285" s="11">
        <v>35</v>
      </c>
      <c r="K285" s="11">
        <v>68</v>
      </c>
      <c r="L285" s="11">
        <v>78</v>
      </c>
      <c r="M285" s="11">
        <v>92</v>
      </c>
      <c r="N285" s="12"/>
      <c r="O285" s="11">
        <v>78</v>
      </c>
      <c r="P285" s="11">
        <v>91</v>
      </c>
      <c r="Q285" s="11" t="s">
        <v>166</v>
      </c>
      <c r="R285" s="30" t="s">
        <v>157</v>
      </c>
      <c r="S285" s="30" t="s">
        <v>157</v>
      </c>
      <c r="T285" s="30" t="s">
        <v>157</v>
      </c>
      <c r="U285" s="12"/>
      <c r="V285" s="11">
        <v>45</v>
      </c>
      <c r="W285" s="11">
        <v>15</v>
      </c>
      <c r="X285" s="11">
        <v>46</v>
      </c>
      <c r="Y285" s="11"/>
      <c r="Z285" s="11"/>
      <c r="AA285" s="11"/>
      <c r="AB285" s="12"/>
      <c r="AC285" s="11"/>
      <c r="AD285" s="11"/>
      <c r="AE285" s="11"/>
      <c r="AF285" s="11"/>
      <c r="AG285" s="11"/>
      <c r="AH285" s="11"/>
      <c r="AI285" s="15">
        <f>COUNTIF(الجدول2336[[#This Row],[2019/05/21]:[2019/06/20]],"س")</f>
        <v>2</v>
      </c>
      <c r="AJ285" s="11">
        <f>COUNTIF(الجدول2336[[#This Row],[2019/05/21]:[2019/06/20]],"ب")</f>
        <v>0</v>
      </c>
      <c r="AK285" s="11">
        <f>COUNTIF(الجدول2336[[#This Row],[2019/05/21]:[2019/06/20]],"غياب")</f>
        <v>0</v>
      </c>
      <c r="AL285" s="11">
        <f>COUNTIF(الجدول2336[[#This Row],[2019/05/21]:[2019/06/20]],"غ")</f>
        <v>0</v>
      </c>
      <c r="AM285" s="11">
        <f>SUM(الجدول2336[[#This Row],[2019/05/21]:[2019/06/20]])</f>
        <v>757</v>
      </c>
      <c r="AN285" s="31">
        <f>الجدول2336[[#This Row],[أيام العمل الفعي ]]-الجدول2336[[#This Row],[الغياب*2]]</f>
        <v>13</v>
      </c>
      <c r="AO285" s="14"/>
      <c r="AP285" s="14">
        <f>COUNTIF(الجدول2336[[#This Row],[2019/05/21]:[2019/06/20]],"&lt;480")</f>
        <v>13</v>
      </c>
      <c r="AQ285" s="14">
        <f>الجدول2336[[#This Row],[الغياب ]]*2</f>
        <v>0</v>
      </c>
      <c r="AR285" s="14" t="str">
        <f>VLOOKUP(الجدول2336[[#This Row],[الرقم الوظيفي ]],[2]المستمرين!$D:$F,3,0)</f>
        <v xml:space="preserve">الادارة العامة </v>
      </c>
    </row>
    <row r="286" spans="1:44">
      <c r="A286" s="5">
        <v>3641</v>
      </c>
      <c r="B286" s="29" t="s">
        <v>455</v>
      </c>
      <c r="C286" s="29" t="s">
        <v>126</v>
      </c>
      <c r="D286" s="11">
        <v>0</v>
      </c>
      <c r="E286" s="11">
        <v>23</v>
      </c>
      <c r="F286" s="11">
        <v>12</v>
      </c>
      <c r="G286" s="12"/>
      <c r="H286" s="11">
        <v>15</v>
      </c>
      <c r="I286" s="11">
        <v>20</v>
      </c>
      <c r="J286" s="11">
        <v>17</v>
      </c>
      <c r="K286" s="11">
        <v>26</v>
      </c>
      <c r="L286" s="11">
        <v>27</v>
      </c>
      <c r="M286" s="11">
        <v>21</v>
      </c>
      <c r="N286" s="12"/>
      <c r="O286" s="11">
        <v>65</v>
      </c>
      <c r="P286" s="11">
        <v>26</v>
      </c>
      <c r="Q286" s="11" t="s">
        <v>166</v>
      </c>
      <c r="R286" s="30" t="s">
        <v>157</v>
      </c>
      <c r="S286" s="30" t="s">
        <v>157</v>
      </c>
      <c r="T286" s="30" t="s">
        <v>157</v>
      </c>
      <c r="U286" s="12"/>
      <c r="V286" s="11">
        <v>25</v>
      </c>
      <c r="W286" s="11">
        <v>25</v>
      </c>
      <c r="X286" s="11">
        <v>23</v>
      </c>
      <c r="Y286" s="11"/>
      <c r="Z286" s="11"/>
      <c r="AA286" s="11"/>
      <c r="AB286" s="12"/>
      <c r="AC286" s="11"/>
      <c r="AD286" s="11"/>
      <c r="AE286" s="11"/>
      <c r="AF286" s="11"/>
      <c r="AG286" s="11"/>
      <c r="AH286" s="11"/>
      <c r="AI286" s="15">
        <f>COUNTIF(الجدول2336[[#This Row],[2019/05/21]:[2019/06/20]],"س")</f>
        <v>1</v>
      </c>
      <c r="AJ286" s="11">
        <f>COUNTIF(الجدول2336[[#This Row],[2019/05/21]:[2019/06/20]],"ب")</f>
        <v>0</v>
      </c>
      <c r="AK286" s="11">
        <f>COUNTIF(الجدول2336[[#This Row],[2019/05/21]:[2019/06/20]],"غياب")</f>
        <v>0</v>
      </c>
      <c r="AL286" s="11">
        <f>COUNTIF(الجدول2336[[#This Row],[2019/05/21]:[2019/06/20]],"غ")</f>
        <v>0</v>
      </c>
      <c r="AM286" s="11">
        <f>SUM(الجدول2336[[#This Row],[2019/05/21]:[2019/06/20]])</f>
        <v>325</v>
      </c>
      <c r="AN286" s="31">
        <f>الجدول2336[[#This Row],[أيام العمل الفعي ]]-الجدول2336[[#This Row],[الغياب*2]]</f>
        <v>14</v>
      </c>
      <c r="AO286" s="14"/>
      <c r="AP286" s="14">
        <f>COUNTIF(الجدول2336[[#This Row],[2019/05/21]:[2019/06/20]],"&lt;480")</f>
        <v>14</v>
      </c>
      <c r="AQ286" s="14">
        <f>الجدول2336[[#This Row],[الغياب ]]*2</f>
        <v>0</v>
      </c>
      <c r="AR286" s="14" t="str">
        <f>VLOOKUP(الجدول2336[[#This Row],[الرقم الوظيفي ]],[2]المستمرين!$D:$F,3,0)</f>
        <v>مصنع الحليب</v>
      </c>
    </row>
    <row r="287" spans="1:44">
      <c r="A287" s="5">
        <v>3661</v>
      </c>
      <c r="B287" s="29" t="s">
        <v>456</v>
      </c>
      <c r="C287" s="29" t="s">
        <v>75</v>
      </c>
      <c r="D287" s="11">
        <v>19</v>
      </c>
      <c r="E287" s="11">
        <v>0</v>
      </c>
      <c r="F287" s="11">
        <v>6</v>
      </c>
      <c r="G287" s="12"/>
      <c r="H287" s="11"/>
      <c r="I287" s="11">
        <v>7</v>
      </c>
      <c r="J287" s="11">
        <v>7</v>
      </c>
      <c r="K287" s="11">
        <v>0</v>
      </c>
      <c r="L287" s="11">
        <v>0</v>
      </c>
      <c r="M287" s="11">
        <v>10</v>
      </c>
      <c r="N287" s="12"/>
      <c r="O287" s="11" t="s">
        <v>152</v>
      </c>
      <c r="P287" s="11" t="s">
        <v>166</v>
      </c>
      <c r="Q287" s="11">
        <v>0</v>
      </c>
      <c r="R287" s="30" t="s">
        <v>157</v>
      </c>
      <c r="S287" s="30" t="s">
        <v>157</v>
      </c>
      <c r="T287" s="30" t="s">
        <v>157</v>
      </c>
      <c r="U287" s="12"/>
      <c r="V287" s="11">
        <v>0</v>
      </c>
      <c r="W287" s="11"/>
      <c r="X287" s="11"/>
      <c r="Y287" s="11"/>
      <c r="Z287" s="11"/>
      <c r="AA287" s="11"/>
      <c r="AB287" s="12"/>
      <c r="AC287" s="11"/>
      <c r="AD287" s="11"/>
      <c r="AE287" s="11"/>
      <c r="AF287" s="11"/>
      <c r="AG287" s="11"/>
      <c r="AH287" s="11"/>
      <c r="AI287" s="15">
        <f>COUNTIF(الجدول2336[[#This Row],[2019/05/21]:[2019/06/20]],"س")</f>
        <v>1</v>
      </c>
      <c r="AJ287" s="11">
        <f>COUNTIF(الجدول2336[[#This Row],[2019/05/21]:[2019/06/20]],"ب")</f>
        <v>0</v>
      </c>
      <c r="AK287" s="11">
        <f>COUNTIF(الجدول2336[[#This Row],[2019/05/21]:[2019/06/20]],"غياب")</f>
        <v>0</v>
      </c>
      <c r="AL287" s="11">
        <f>COUNTIF(الجدول2336[[#This Row],[2019/05/21]:[2019/06/20]],"غ")</f>
        <v>1</v>
      </c>
      <c r="AM287" s="11">
        <f>SUM(الجدول2336[[#This Row],[2019/05/21]:[2019/06/20]])</f>
        <v>49</v>
      </c>
      <c r="AN287" s="31">
        <f>الجدول2336[[#This Row],[أيام العمل الفعي ]]-الجدول2336[[#This Row],[الغياب*2]]</f>
        <v>10</v>
      </c>
      <c r="AO287" s="14"/>
      <c r="AP287" s="14">
        <f>COUNTIF(الجدول2336[[#This Row],[2019/05/21]:[2019/06/20]],"&lt;480")</f>
        <v>10</v>
      </c>
      <c r="AQ287" s="14">
        <f>الجدول2336[[#This Row],[الغياب ]]*2</f>
        <v>0</v>
      </c>
      <c r="AR287" s="14" t="str">
        <f>VLOOKUP(الجدول2336[[#This Row],[الرقم الوظيفي ]],[2]المستمرين!$D:$F,3,0)</f>
        <v xml:space="preserve">مركز تسويق بنغازي </v>
      </c>
    </row>
    <row r="288" spans="1:44">
      <c r="A288" s="5">
        <v>3664</v>
      </c>
      <c r="B288" s="29" t="s">
        <v>457</v>
      </c>
      <c r="C288" s="29" t="s">
        <v>27</v>
      </c>
      <c r="D288" s="11">
        <v>0</v>
      </c>
      <c r="E288" s="11">
        <v>0</v>
      </c>
      <c r="F288" s="11">
        <v>0</v>
      </c>
      <c r="G288" s="12"/>
      <c r="H288" s="11">
        <v>0</v>
      </c>
      <c r="I288" s="11">
        <v>0</v>
      </c>
      <c r="J288" s="11">
        <v>0</v>
      </c>
      <c r="K288" s="11" t="s">
        <v>166</v>
      </c>
      <c r="L288" s="11" t="s">
        <v>166</v>
      </c>
      <c r="M288" s="11">
        <v>0</v>
      </c>
      <c r="N288" s="12"/>
      <c r="O288" s="11">
        <v>0</v>
      </c>
      <c r="P288" s="11">
        <v>0</v>
      </c>
      <c r="Q288" s="11" t="s">
        <v>166</v>
      </c>
      <c r="R288" s="30" t="s">
        <v>157</v>
      </c>
      <c r="S288" s="30" t="s">
        <v>157</v>
      </c>
      <c r="T288" s="30" t="s">
        <v>157</v>
      </c>
      <c r="U288" s="12"/>
      <c r="V288" s="11">
        <v>0</v>
      </c>
      <c r="W288" s="11">
        <v>0</v>
      </c>
      <c r="X288" s="11">
        <v>0</v>
      </c>
      <c r="Y288" s="11"/>
      <c r="Z288" s="11"/>
      <c r="AA288" s="11"/>
      <c r="AB288" s="12"/>
      <c r="AC288" s="11"/>
      <c r="AD288" s="11"/>
      <c r="AE288" s="11"/>
      <c r="AF288" s="11"/>
      <c r="AG288" s="11"/>
      <c r="AH288" s="11"/>
      <c r="AI288" s="15">
        <f>COUNTIF(الجدول2336[[#This Row],[2019/05/21]:[2019/06/20]],"س")</f>
        <v>3</v>
      </c>
      <c r="AJ288" s="11">
        <f>COUNTIF(الجدول2336[[#This Row],[2019/05/21]:[2019/06/20]],"ب")</f>
        <v>0</v>
      </c>
      <c r="AK288" s="11">
        <f>COUNTIF(الجدول2336[[#This Row],[2019/05/21]:[2019/06/20]],"غياب")</f>
        <v>0</v>
      </c>
      <c r="AL288" s="11">
        <f>COUNTIF(الجدول2336[[#This Row],[2019/05/21]:[2019/06/20]],"غ")</f>
        <v>0</v>
      </c>
      <c r="AM288" s="11">
        <f>SUM(الجدول2336[[#This Row],[2019/05/21]:[2019/06/20]])</f>
        <v>0</v>
      </c>
      <c r="AN288" s="31">
        <f>الجدول2336[[#This Row],[أيام العمل الفعي ]]-الجدول2336[[#This Row],[الغياب*2]]</f>
        <v>12</v>
      </c>
      <c r="AO288" s="14"/>
      <c r="AP288" s="14">
        <f>COUNTIF(الجدول2336[[#This Row],[2019/05/21]:[2019/06/20]],"&lt;480")</f>
        <v>12</v>
      </c>
      <c r="AQ288" s="14">
        <f>الجدول2336[[#This Row],[الغياب ]]*2</f>
        <v>0</v>
      </c>
      <c r="AR288" s="14" t="str">
        <f>VLOOKUP(الجدول2336[[#This Row],[الرقم الوظيفي ]],[2]المستمرين!$D:$F,3,0)</f>
        <v xml:space="preserve">مصنع الحليب </v>
      </c>
    </row>
    <row r="289" spans="1:44">
      <c r="A289" s="5">
        <v>3665</v>
      </c>
      <c r="B289" s="29" t="s">
        <v>458</v>
      </c>
      <c r="C289" s="29" t="s">
        <v>136</v>
      </c>
      <c r="D289" s="11">
        <v>0</v>
      </c>
      <c r="E289" s="11">
        <v>0</v>
      </c>
      <c r="F289" s="11">
        <v>0</v>
      </c>
      <c r="G289" s="12"/>
      <c r="H289" s="11">
        <v>0</v>
      </c>
      <c r="I289" s="11">
        <v>0</v>
      </c>
      <c r="J289" s="11">
        <v>0</v>
      </c>
      <c r="K289" s="11">
        <v>0</v>
      </c>
      <c r="L289" s="11">
        <v>0</v>
      </c>
      <c r="M289" s="11">
        <v>0</v>
      </c>
      <c r="N289" s="12"/>
      <c r="O289" s="11" t="s">
        <v>166</v>
      </c>
      <c r="P289" s="11">
        <v>0</v>
      </c>
      <c r="Q289" s="11" t="s">
        <v>166</v>
      </c>
      <c r="R289" s="30" t="s">
        <v>157</v>
      </c>
      <c r="S289" s="30" t="s">
        <v>157</v>
      </c>
      <c r="T289" s="30" t="s">
        <v>157</v>
      </c>
      <c r="U289" s="12"/>
      <c r="V289" s="11">
        <v>0</v>
      </c>
      <c r="W289" s="11">
        <v>6</v>
      </c>
      <c r="X289" s="11">
        <v>0</v>
      </c>
      <c r="Y289" s="11"/>
      <c r="Z289" s="11"/>
      <c r="AA289" s="11"/>
      <c r="AB289" s="12"/>
      <c r="AC289" s="11"/>
      <c r="AD289" s="11"/>
      <c r="AE289" s="11"/>
      <c r="AF289" s="11"/>
      <c r="AG289" s="11"/>
      <c r="AH289" s="11"/>
      <c r="AI289" s="15">
        <f>COUNTIF(الجدول2336[[#This Row],[2019/05/21]:[2019/06/20]],"س")</f>
        <v>2</v>
      </c>
      <c r="AJ289" s="11">
        <f>COUNTIF(الجدول2336[[#This Row],[2019/05/21]:[2019/06/20]],"ب")</f>
        <v>0</v>
      </c>
      <c r="AK289" s="11">
        <f>COUNTIF(الجدول2336[[#This Row],[2019/05/21]:[2019/06/20]],"غياب")</f>
        <v>0</v>
      </c>
      <c r="AL289" s="11">
        <f>COUNTIF(الجدول2336[[#This Row],[2019/05/21]:[2019/06/20]],"غ")</f>
        <v>0</v>
      </c>
      <c r="AM289" s="11">
        <f>SUM(الجدول2336[[#This Row],[2019/05/21]:[2019/06/20]])</f>
        <v>6</v>
      </c>
      <c r="AN289" s="31">
        <f>الجدول2336[[#This Row],[أيام العمل الفعي ]]-الجدول2336[[#This Row],[الغياب*2]]</f>
        <v>13</v>
      </c>
      <c r="AO289" s="14"/>
      <c r="AP289" s="14">
        <f>COUNTIF(الجدول2336[[#This Row],[2019/05/21]:[2019/06/20]],"&lt;480")</f>
        <v>13</v>
      </c>
      <c r="AQ289" s="14">
        <f>الجدول2336[[#This Row],[الغياب ]]*2</f>
        <v>0</v>
      </c>
      <c r="AR289" s="14" t="str">
        <f>VLOOKUP(الجدول2336[[#This Row],[الرقم الوظيفي ]],[2]المستمرين!$D:$F,3,0)</f>
        <v xml:space="preserve">الإدارة العامة </v>
      </c>
    </row>
    <row r="290" spans="1:44">
      <c r="A290" s="5">
        <v>3666</v>
      </c>
      <c r="B290" s="29" t="s">
        <v>459</v>
      </c>
      <c r="C290" s="29" t="s">
        <v>120</v>
      </c>
      <c r="D290" s="11">
        <v>13</v>
      </c>
      <c r="E290" s="11" t="s">
        <v>166</v>
      </c>
      <c r="F290" s="11">
        <v>0</v>
      </c>
      <c r="G290" s="12"/>
      <c r="H290" s="11">
        <v>7</v>
      </c>
      <c r="I290" s="11">
        <v>35</v>
      </c>
      <c r="J290" s="11">
        <v>0</v>
      </c>
      <c r="K290" s="11">
        <v>8</v>
      </c>
      <c r="L290" s="11" t="s">
        <v>166</v>
      </c>
      <c r="M290" s="11">
        <v>12</v>
      </c>
      <c r="N290" s="12"/>
      <c r="O290" s="11">
        <v>23</v>
      </c>
      <c r="P290" s="11">
        <v>136</v>
      </c>
      <c r="Q290" s="11" t="s">
        <v>166</v>
      </c>
      <c r="R290" s="30" t="s">
        <v>157</v>
      </c>
      <c r="S290" s="30" t="s">
        <v>157</v>
      </c>
      <c r="T290" s="30" t="s">
        <v>157</v>
      </c>
      <c r="U290" s="12"/>
      <c r="V290" s="11">
        <v>8</v>
      </c>
      <c r="W290" s="11" t="s">
        <v>166</v>
      </c>
      <c r="X290" s="11">
        <v>24</v>
      </c>
      <c r="Y290" s="11"/>
      <c r="Z290" s="11"/>
      <c r="AA290" s="11"/>
      <c r="AB290" s="12"/>
      <c r="AC290" s="11"/>
      <c r="AD290" s="11"/>
      <c r="AE290" s="11"/>
      <c r="AF290" s="11"/>
      <c r="AG290" s="11"/>
      <c r="AH290" s="11"/>
      <c r="AI290" s="15">
        <f>COUNTIF(الجدول2336[[#This Row],[2019/05/21]:[2019/06/20]],"س")</f>
        <v>4</v>
      </c>
      <c r="AJ290" s="11">
        <f>COUNTIF(الجدول2336[[#This Row],[2019/05/21]:[2019/06/20]],"ب")</f>
        <v>0</v>
      </c>
      <c r="AK290" s="11">
        <f>COUNTIF(الجدول2336[[#This Row],[2019/05/21]:[2019/06/20]],"غياب")</f>
        <v>0</v>
      </c>
      <c r="AL290" s="11">
        <f>COUNTIF(الجدول2336[[#This Row],[2019/05/21]:[2019/06/20]],"غ")</f>
        <v>0</v>
      </c>
      <c r="AM290" s="11">
        <f>SUM(الجدول2336[[#This Row],[2019/05/21]:[2019/06/20]])</f>
        <v>266</v>
      </c>
      <c r="AN290" s="31">
        <f>الجدول2336[[#This Row],[أيام العمل الفعي ]]-الجدول2336[[#This Row],[الغياب*2]]</f>
        <v>11</v>
      </c>
      <c r="AO290" s="14"/>
      <c r="AP290" s="14">
        <f>COUNTIF(الجدول2336[[#This Row],[2019/05/21]:[2019/06/20]],"&lt;480")</f>
        <v>11</v>
      </c>
      <c r="AQ290" s="14">
        <f>الجدول2336[[#This Row],[الغياب ]]*2</f>
        <v>0</v>
      </c>
      <c r="AR290" s="14" t="str">
        <f>VLOOKUP(الجدول2336[[#This Row],[الرقم الوظيفي ]],[2]المستمرين!$D:$F,3,0)</f>
        <v xml:space="preserve">الادارة العامة </v>
      </c>
    </row>
    <row r="291" spans="1:44">
      <c r="A291" s="5">
        <v>3667</v>
      </c>
      <c r="B291" s="29" t="s">
        <v>460</v>
      </c>
      <c r="C291" s="29" t="s">
        <v>120</v>
      </c>
      <c r="D291" s="11">
        <v>0</v>
      </c>
      <c r="E291" s="11">
        <v>0</v>
      </c>
      <c r="F291" s="11">
        <v>0</v>
      </c>
      <c r="G291" s="12"/>
      <c r="H291" s="11">
        <v>0</v>
      </c>
      <c r="I291" s="11">
        <v>0</v>
      </c>
      <c r="J291" s="11">
        <v>0</v>
      </c>
      <c r="K291" s="11">
        <v>0</v>
      </c>
      <c r="L291" s="11">
        <v>24</v>
      </c>
      <c r="M291" s="11">
        <v>0</v>
      </c>
      <c r="N291" s="12"/>
      <c r="O291" s="11" t="s">
        <v>166</v>
      </c>
      <c r="P291" s="11">
        <v>0</v>
      </c>
      <c r="Q291" s="11" t="s">
        <v>166</v>
      </c>
      <c r="R291" s="30" t="s">
        <v>157</v>
      </c>
      <c r="S291" s="30" t="s">
        <v>157</v>
      </c>
      <c r="T291" s="30" t="s">
        <v>157</v>
      </c>
      <c r="U291" s="12"/>
      <c r="V291" s="11">
        <v>8</v>
      </c>
      <c r="W291" s="11">
        <v>0</v>
      </c>
      <c r="X291" s="11">
        <v>8</v>
      </c>
      <c r="Y291" s="11"/>
      <c r="Z291" s="11"/>
      <c r="AA291" s="11"/>
      <c r="AB291" s="12"/>
      <c r="AC291" s="11"/>
      <c r="AD291" s="11"/>
      <c r="AE291" s="11"/>
      <c r="AF291" s="11"/>
      <c r="AG291" s="11"/>
      <c r="AH291" s="11"/>
      <c r="AI291" s="15">
        <f>COUNTIF(الجدول2336[[#This Row],[2019/05/21]:[2019/06/20]],"س")</f>
        <v>2</v>
      </c>
      <c r="AJ291" s="11">
        <f>COUNTIF(الجدول2336[[#This Row],[2019/05/21]:[2019/06/20]],"ب")</f>
        <v>0</v>
      </c>
      <c r="AK291" s="11">
        <f>COUNTIF(الجدول2336[[#This Row],[2019/05/21]:[2019/06/20]],"غياب")</f>
        <v>0</v>
      </c>
      <c r="AL291" s="11">
        <f>COUNTIF(الجدول2336[[#This Row],[2019/05/21]:[2019/06/20]],"غ")</f>
        <v>0</v>
      </c>
      <c r="AM291" s="11">
        <f>SUM(الجدول2336[[#This Row],[2019/05/21]:[2019/06/20]])</f>
        <v>40</v>
      </c>
      <c r="AN291" s="31">
        <f>الجدول2336[[#This Row],[أيام العمل الفعي ]]-الجدول2336[[#This Row],[الغياب*2]]</f>
        <v>13</v>
      </c>
      <c r="AO291" s="14"/>
      <c r="AP291" s="14">
        <f>COUNTIF(الجدول2336[[#This Row],[2019/05/21]:[2019/06/20]],"&lt;480")</f>
        <v>13</v>
      </c>
      <c r="AQ291" s="14">
        <f>الجدول2336[[#This Row],[الغياب ]]*2</f>
        <v>0</v>
      </c>
      <c r="AR291" s="14" t="str">
        <f>VLOOKUP(الجدول2336[[#This Row],[الرقم الوظيفي ]],[2]المستمرين!$D:$F,3,0)</f>
        <v xml:space="preserve">الادارة العامة </v>
      </c>
    </row>
    <row r="292" spans="1:44">
      <c r="A292" s="5">
        <v>3668</v>
      </c>
      <c r="B292" s="29" t="s">
        <v>461</v>
      </c>
      <c r="C292" s="29" t="s">
        <v>121</v>
      </c>
      <c r="D292" s="11">
        <v>0</v>
      </c>
      <c r="E292" s="11" t="s">
        <v>152</v>
      </c>
      <c r="F292" s="11">
        <v>0</v>
      </c>
      <c r="G292" s="12"/>
      <c r="H292" s="11">
        <v>11</v>
      </c>
      <c r="I292" s="11">
        <v>31</v>
      </c>
      <c r="J292" s="11">
        <v>34</v>
      </c>
      <c r="K292" s="11">
        <v>13</v>
      </c>
      <c r="L292" s="11">
        <v>31</v>
      </c>
      <c r="M292" s="11">
        <v>31</v>
      </c>
      <c r="N292" s="12"/>
      <c r="O292" s="11">
        <v>13</v>
      </c>
      <c r="P292" s="11">
        <v>37</v>
      </c>
      <c r="Q292" s="11" t="s">
        <v>166</v>
      </c>
      <c r="R292" s="30" t="s">
        <v>157</v>
      </c>
      <c r="S292" s="30" t="s">
        <v>157</v>
      </c>
      <c r="T292" s="30" t="s">
        <v>157</v>
      </c>
      <c r="U292" s="12"/>
      <c r="V292" s="11">
        <v>13</v>
      </c>
      <c r="W292" s="11">
        <v>31</v>
      </c>
      <c r="X292" s="11">
        <v>32</v>
      </c>
      <c r="Y292" s="11"/>
      <c r="Z292" s="11"/>
      <c r="AA292" s="11"/>
      <c r="AB292" s="12"/>
      <c r="AC292" s="11"/>
      <c r="AD292" s="11"/>
      <c r="AE292" s="11"/>
      <c r="AF292" s="11"/>
      <c r="AG292" s="11"/>
      <c r="AH292" s="11"/>
      <c r="AI292" s="15">
        <f>COUNTIF(الجدول2336[[#This Row],[2019/05/21]:[2019/06/20]],"س")</f>
        <v>1</v>
      </c>
      <c r="AJ292" s="11">
        <f>COUNTIF(الجدول2336[[#This Row],[2019/05/21]:[2019/06/20]],"ب")</f>
        <v>0</v>
      </c>
      <c r="AK292" s="11">
        <f>COUNTIF(الجدول2336[[#This Row],[2019/05/21]:[2019/06/20]],"غياب")</f>
        <v>0</v>
      </c>
      <c r="AL292" s="11">
        <f>COUNTIF(الجدول2336[[#This Row],[2019/05/21]:[2019/06/20]],"غ")</f>
        <v>1</v>
      </c>
      <c r="AM292" s="11">
        <f>SUM(الجدول2336[[#This Row],[2019/05/21]:[2019/06/20]])</f>
        <v>277</v>
      </c>
      <c r="AN292" s="31">
        <f>الجدول2336[[#This Row],[أيام العمل الفعي ]]-الجدول2336[[#This Row],[الغياب*2]]</f>
        <v>13</v>
      </c>
      <c r="AO292" s="14"/>
      <c r="AP292" s="14">
        <f>COUNTIF(الجدول2336[[#This Row],[2019/05/21]:[2019/06/20]],"&lt;480")</f>
        <v>13</v>
      </c>
      <c r="AQ292" s="14">
        <f>الجدول2336[[#This Row],[الغياب ]]*2</f>
        <v>0</v>
      </c>
      <c r="AR292" s="14" t="str">
        <f>VLOOKUP(الجدول2336[[#This Row],[الرقم الوظيفي ]],[2]المستمرين!$D:$F,3,0)</f>
        <v>رؤساء الاقسام</v>
      </c>
    </row>
    <row r="293" spans="1:44">
      <c r="A293" s="9">
        <v>3670</v>
      </c>
      <c r="B293" s="29" t="s">
        <v>462</v>
      </c>
      <c r="C293" s="29" t="s">
        <v>52</v>
      </c>
      <c r="D293" s="11">
        <v>0</v>
      </c>
      <c r="E293" s="11">
        <v>0</v>
      </c>
      <c r="F293" s="11">
        <v>0</v>
      </c>
      <c r="G293" s="12"/>
      <c r="H293" s="11">
        <v>0</v>
      </c>
      <c r="I293" s="11">
        <v>0</v>
      </c>
      <c r="J293" s="11">
        <v>8</v>
      </c>
      <c r="K293" s="11">
        <v>14</v>
      </c>
      <c r="L293" s="11" t="s">
        <v>166</v>
      </c>
      <c r="M293" s="11">
        <v>0</v>
      </c>
      <c r="N293" s="12"/>
      <c r="O293" s="11">
        <v>0</v>
      </c>
      <c r="P293" s="11">
        <v>0</v>
      </c>
      <c r="Q293" s="11" t="s">
        <v>166</v>
      </c>
      <c r="R293" s="30" t="s">
        <v>157</v>
      </c>
      <c r="S293" s="30" t="s">
        <v>157</v>
      </c>
      <c r="T293" s="30" t="s">
        <v>157</v>
      </c>
      <c r="U293" s="12"/>
      <c r="V293" s="11">
        <v>0</v>
      </c>
      <c r="W293" s="11">
        <v>0</v>
      </c>
      <c r="X293" s="11">
        <v>0</v>
      </c>
      <c r="Y293" s="11"/>
      <c r="Z293" s="11"/>
      <c r="AA293" s="11"/>
      <c r="AB293" s="12"/>
      <c r="AC293" s="11"/>
      <c r="AD293" s="11"/>
      <c r="AE293" s="11"/>
      <c r="AF293" s="11"/>
      <c r="AG293" s="11"/>
      <c r="AH293" s="11"/>
      <c r="AI293" s="15">
        <f>COUNTIF(الجدول2336[[#This Row],[2019/05/21]:[2019/06/20]],"س")</f>
        <v>2</v>
      </c>
      <c r="AJ293" s="11">
        <f>COUNTIF(الجدول2336[[#This Row],[2019/05/21]:[2019/06/20]],"ب")</f>
        <v>0</v>
      </c>
      <c r="AK293" s="11">
        <f>COUNTIF(الجدول2336[[#This Row],[2019/05/21]:[2019/06/20]],"غياب")</f>
        <v>0</v>
      </c>
      <c r="AL293" s="11">
        <f>COUNTIF(الجدول2336[[#This Row],[2019/05/21]:[2019/06/20]],"غ")</f>
        <v>0</v>
      </c>
      <c r="AM293" s="11">
        <f>SUM(الجدول2336[[#This Row],[2019/05/21]:[2019/06/20]])</f>
        <v>22</v>
      </c>
      <c r="AN293" s="31">
        <f>الجدول2336[[#This Row],[أيام العمل الفعي ]]-الجدول2336[[#This Row],[الغياب*2]]</f>
        <v>13</v>
      </c>
      <c r="AO293" s="14"/>
      <c r="AP293" s="14">
        <f>COUNTIF(الجدول2336[[#This Row],[2019/05/21]:[2019/06/20]],"&lt;480")</f>
        <v>13</v>
      </c>
      <c r="AQ293" s="14">
        <f>الجدول2336[[#This Row],[الغياب ]]*2</f>
        <v>0</v>
      </c>
      <c r="AR293" s="14" t="str">
        <f>VLOOKUP(الجدول2336[[#This Row],[الرقم الوظيفي ]],[2]المستمرين!$D:$F,3,0)</f>
        <v>مصنع الحليب</v>
      </c>
    </row>
    <row r="294" spans="1:44">
      <c r="A294" s="5">
        <v>3680</v>
      </c>
      <c r="B294" s="29" t="s">
        <v>463</v>
      </c>
      <c r="C294" s="29" t="s">
        <v>113</v>
      </c>
      <c r="D294" s="11">
        <v>0</v>
      </c>
      <c r="E294" s="11">
        <v>8</v>
      </c>
      <c r="F294" s="11">
        <v>0</v>
      </c>
      <c r="G294" s="12"/>
      <c r="H294" s="11">
        <v>36</v>
      </c>
      <c r="I294" s="11">
        <v>0</v>
      </c>
      <c r="J294" s="11">
        <v>0</v>
      </c>
      <c r="K294" s="11">
        <v>0</v>
      </c>
      <c r="L294" s="11">
        <v>30</v>
      </c>
      <c r="M294" s="11">
        <v>13</v>
      </c>
      <c r="N294" s="12"/>
      <c r="O294" s="11">
        <v>45</v>
      </c>
      <c r="P294" s="11">
        <v>0</v>
      </c>
      <c r="Q294" s="11" t="s">
        <v>166</v>
      </c>
      <c r="R294" s="30" t="s">
        <v>157</v>
      </c>
      <c r="S294" s="30" t="s">
        <v>157</v>
      </c>
      <c r="T294" s="30" t="s">
        <v>157</v>
      </c>
      <c r="U294" s="12"/>
      <c r="V294" s="11">
        <v>9</v>
      </c>
      <c r="W294" s="11">
        <v>17</v>
      </c>
      <c r="X294" s="11" t="s">
        <v>152</v>
      </c>
      <c r="Y294" s="11"/>
      <c r="Z294" s="11"/>
      <c r="AA294" s="11"/>
      <c r="AB294" s="12"/>
      <c r="AC294" s="11"/>
      <c r="AD294" s="11"/>
      <c r="AE294" s="11"/>
      <c r="AF294" s="11"/>
      <c r="AG294" s="11"/>
      <c r="AH294" s="11"/>
      <c r="AI294" s="15">
        <f>COUNTIF(الجدول2336[[#This Row],[2019/05/21]:[2019/06/20]],"س")</f>
        <v>1</v>
      </c>
      <c r="AJ294" s="11">
        <f>COUNTIF(الجدول2336[[#This Row],[2019/05/21]:[2019/06/20]],"ب")</f>
        <v>0</v>
      </c>
      <c r="AK294" s="11">
        <f>COUNTIF(الجدول2336[[#This Row],[2019/05/21]:[2019/06/20]],"غياب")</f>
        <v>0</v>
      </c>
      <c r="AL294" s="11">
        <f>COUNTIF(الجدول2336[[#This Row],[2019/05/21]:[2019/06/20]],"غ")</f>
        <v>1</v>
      </c>
      <c r="AM294" s="11">
        <f>SUM(الجدول2336[[#This Row],[2019/05/21]:[2019/06/20]])</f>
        <v>158</v>
      </c>
      <c r="AN294" s="31">
        <f>الجدول2336[[#This Row],[أيام العمل الفعي ]]-الجدول2336[[#This Row],[الغياب*2]]</f>
        <v>13</v>
      </c>
      <c r="AO294" s="14"/>
      <c r="AP294" s="14">
        <f>COUNTIF(الجدول2336[[#This Row],[2019/05/21]:[2019/06/20]],"&lt;480")</f>
        <v>13</v>
      </c>
      <c r="AQ294" s="14">
        <f>الجدول2336[[#This Row],[الغياب ]]*2</f>
        <v>0</v>
      </c>
      <c r="AR294" s="14" t="str">
        <f>VLOOKUP(الجدول2336[[#This Row],[الرقم الوظيفي ]],[2]المستمرين!$D:$F,3,0)</f>
        <v>مصنع الحليب</v>
      </c>
    </row>
    <row r="295" spans="1:44">
      <c r="A295" s="5">
        <v>3706</v>
      </c>
      <c r="B295" s="29" t="s">
        <v>464</v>
      </c>
      <c r="C295" s="29" t="s">
        <v>113</v>
      </c>
      <c r="D295" s="11" t="s">
        <v>166</v>
      </c>
      <c r="E295" s="11">
        <v>0</v>
      </c>
      <c r="F295" s="11" t="s">
        <v>168</v>
      </c>
      <c r="G295" s="12" t="s">
        <v>152</v>
      </c>
      <c r="H295" s="11" t="s">
        <v>152</v>
      </c>
      <c r="I295" s="11">
        <v>0</v>
      </c>
      <c r="J295" s="11">
        <v>0</v>
      </c>
      <c r="K295" s="11" t="s">
        <v>152</v>
      </c>
      <c r="L295" s="11">
        <v>0</v>
      </c>
      <c r="M295" s="11">
        <v>0</v>
      </c>
      <c r="N295" s="12"/>
      <c r="O295" s="11">
        <v>0</v>
      </c>
      <c r="P295" s="11">
        <v>0</v>
      </c>
      <c r="Q295" s="11" t="s">
        <v>166</v>
      </c>
      <c r="R295" s="30" t="s">
        <v>157</v>
      </c>
      <c r="S295" s="30" t="s">
        <v>157</v>
      </c>
      <c r="T295" s="30" t="s">
        <v>157</v>
      </c>
      <c r="U295" s="12"/>
      <c r="V295" s="11">
        <v>0</v>
      </c>
      <c r="W295" s="11">
        <v>0</v>
      </c>
      <c r="X295" s="11">
        <v>0</v>
      </c>
      <c r="Y295" s="11"/>
      <c r="Z295" s="11"/>
      <c r="AA295" s="11"/>
      <c r="AB295" s="12"/>
      <c r="AC295" s="11"/>
      <c r="AD295" s="11"/>
      <c r="AE295" s="11"/>
      <c r="AF295" s="11"/>
      <c r="AG295" s="11"/>
      <c r="AH295" s="11"/>
      <c r="AI295" s="15">
        <f>COUNTIF(الجدول2336[[#This Row],[2019/05/21]:[2019/06/20]],"س")</f>
        <v>2</v>
      </c>
      <c r="AJ295" s="11">
        <f>COUNTIF(الجدول2336[[#This Row],[2019/05/21]:[2019/06/20]],"ب")</f>
        <v>0</v>
      </c>
      <c r="AK295" s="11">
        <f>COUNTIF(الجدول2336[[#This Row],[2019/05/21]:[2019/06/20]],"غياب")</f>
        <v>1</v>
      </c>
      <c r="AL295" s="11">
        <f>COUNTIF(الجدول2336[[#This Row],[2019/05/21]:[2019/06/20]],"غ")</f>
        <v>3</v>
      </c>
      <c r="AM295" s="11">
        <f>SUM(الجدول2336[[#This Row],[2019/05/21]:[2019/06/20]])</f>
        <v>0</v>
      </c>
      <c r="AN295" s="31">
        <f>الجدول2336[[#This Row],[أيام العمل الفعي ]]-الجدول2336[[#This Row],[الغياب*2]]</f>
        <v>8</v>
      </c>
      <c r="AO295" s="14"/>
      <c r="AP295" s="14">
        <f>COUNTIF(الجدول2336[[#This Row],[2019/05/21]:[2019/06/20]],"&lt;480")</f>
        <v>10</v>
      </c>
      <c r="AQ295" s="14">
        <f>الجدول2336[[#This Row],[الغياب ]]*2</f>
        <v>2</v>
      </c>
      <c r="AR295" s="14" t="str">
        <f>VLOOKUP(الجدول2336[[#This Row],[الرقم الوظيفي ]],[2]المستمرين!$D:$F,3,0)</f>
        <v>مصنع الحليب</v>
      </c>
    </row>
    <row r="296" spans="1:44">
      <c r="A296" s="5">
        <v>3711</v>
      </c>
      <c r="B296" s="29" t="s">
        <v>465</v>
      </c>
      <c r="C296" s="29" t="s">
        <v>18</v>
      </c>
      <c r="D296" s="11">
        <v>0</v>
      </c>
      <c r="E296" s="11">
        <v>0</v>
      </c>
      <c r="F296" s="11">
        <v>0</v>
      </c>
      <c r="G296" s="12"/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  <c r="N296" s="12"/>
      <c r="O296" s="11">
        <v>0</v>
      </c>
      <c r="P296" s="11">
        <v>0</v>
      </c>
      <c r="Q296" s="11">
        <v>0</v>
      </c>
      <c r="R296" s="30">
        <v>0</v>
      </c>
      <c r="S296" s="30">
        <v>0</v>
      </c>
      <c r="T296" s="30">
        <v>0</v>
      </c>
      <c r="U296" s="12"/>
      <c r="V296" s="11">
        <v>0</v>
      </c>
      <c r="W296" s="11">
        <v>0</v>
      </c>
      <c r="X296" s="11" t="s">
        <v>152</v>
      </c>
      <c r="Y296" s="11"/>
      <c r="Z296" s="11"/>
      <c r="AA296" s="11"/>
      <c r="AB296" s="12"/>
      <c r="AC296" s="11"/>
      <c r="AD296" s="11"/>
      <c r="AE296" s="11"/>
      <c r="AF296" s="11"/>
      <c r="AG296" s="11"/>
      <c r="AH296" s="11"/>
      <c r="AI296" s="15">
        <f>COUNTIF(الجدول2336[[#This Row],[2019/05/21]:[2019/06/20]],"س")</f>
        <v>0</v>
      </c>
      <c r="AJ296" s="11">
        <f>COUNTIF(الجدول2336[[#This Row],[2019/05/21]:[2019/06/20]],"ب")</f>
        <v>0</v>
      </c>
      <c r="AK296" s="11">
        <f>COUNTIF(الجدول2336[[#This Row],[2019/05/21]:[2019/06/20]],"غياب")</f>
        <v>0</v>
      </c>
      <c r="AL296" s="11">
        <f>COUNTIF(الجدول2336[[#This Row],[2019/05/21]:[2019/06/20]],"غ")</f>
        <v>1</v>
      </c>
      <c r="AM296" s="11">
        <f>SUM(الجدول2336[[#This Row],[2019/05/21]:[2019/06/20]])</f>
        <v>0</v>
      </c>
      <c r="AN296" s="31">
        <f>الجدول2336[[#This Row],[أيام العمل الفعي ]]-الجدول2336[[#This Row],[الغياب*2]]</f>
        <v>17</v>
      </c>
      <c r="AO296" s="14"/>
      <c r="AP296" s="14">
        <f>COUNTIF(الجدول2336[[#This Row],[2019/05/21]:[2019/06/20]],"&lt;480")</f>
        <v>17</v>
      </c>
      <c r="AQ296" s="14">
        <f>الجدول2336[[#This Row],[الغياب ]]*2</f>
        <v>0</v>
      </c>
      <c r="AR296" s="14" t="str">
        <f>VLOOKUP(الجدول2336[[#This Row],[الرقم الوظيفي ]],[2]المستمرين!$D:$F,3,0)</f>
        <v xml:space="preserve">مصنع العصير </v>
      </c>
    </row>
    <row r="297" spans="1:44">
      <c r="A297" s="5">
        <v>3712</v>
      </c>
      <c r="B297" s="29" t="s">
        <v>466</v>
      </c>
      <c r="C297" s="29" t="s">
        <v>18</v>
      </c>
      <c r="D297" s="11">
        <v>0</v>
      </c>
      <c r="E297" s="11">
        <v>0</v>
      </c>
      <c r="F297" s="11">
        <v>0</v>
      </c>
      <c r="G297" s="12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  <c r="N297" s="12">
        <v>0</v>
      </c>
      <c r="O297" s="11">
        <v>0</v>
      </c>
      <c r="P297" s="11">
        <v>0</v>
      </c>
      <c r="Q297" s="11">
        <v>0</v>
      </c>
      <c r="R297" s="30">
        <v>0</v>
      </c>
      <c r="S297" s="30">
        <v>0</v>
      </c>
      <c r="T297" s="30">
        <v>0</v>
      </c>
      <c r="U297" s="12">
        <v>0</v>
      </c>
      <c r="V297" s="11">
        <v>0</v>
      </c>
      <c r="W297" s="11">
        <v>0</v>
      </c>
      <c r="X297" s="11">
        <v>0</v>
      </c>
      <c r="Y297" s="11"/>
      <c r="Z297" s="11"/>
      <c r="AA297" s="11"/>
      <c r="AB297" s="12"/>
      <c r="AC297" s="11"/>
      <c r="AD297" s="11"/>
      <c r="AE297" s="11"/>
      <c r="AF297" s="11"/>
      <c r="AG297" s="11"/>
      <c r="AH297" s="11"/>
      <c r="AI297" s="15">
        <f>COUNTIF(الجدول2336[[#This Row],[2019/05/21]:[2019/06/20]],"س")</f>
        <v>0</v>
      </c>
      <c r="AJ297" s="11">
        <f>COUNTIF(الجدول2336[[#This Row],[2019/05/21]:[2019/06/20]],"ب")</f>
        <v>0</v>
      </c>
      <c r="AK297" s="11">
        <f>COUNTIF(الجدول2336[[#This Row],[2019/05/21]:[2019/06/20]],"غياب")</f>
        <v>0</v>
      </c>
      <c r="AL297" s="11">
        <f>COUNTIF(الجدول2336[[#This Row],[2019/05/21]:[2019/06/20]],"غ")</f>
        <v>0</v>
      </c>
      <c r="AM297" s="11">
        <f>SUM(الجدول2336[[#This Row],[2019/05/21]:[2019/06/20]])</f>
        <v>0</v>
      </c>
      <c r="AN297" s="31">
        <f>الجدول2336[[#This Row],[أيام العمل الفعي ]]-الجدول2336[[#This Row],[الغياب*2]]</f>
        <v>21</v>
      </c>
      <c r="AO297" s="14"/>
      <c r="AP297" s="14">
        <f>COUNTIF(الجدول2336[[#This Row],[2019/05/21]:[2019/06/20]],"&lt;480")</f>
        <v>21</v>
      </c>
      <c r="AQ297" s="14">
        <f>الجدول2336[[#This Row],[الغياب ]]*2</f>
        <v>0</v>
      </c>
      <c r="AR297" s="14" t="str">
        <f>VLOOKUP(الجدول2336[[#This Row],[الرقم الوظيفي ]],[2]المستمرين!$D:$F,3,0)</f>
        <v xml:space="preserve">مصنع العصير </v>
      </c>
    </row>
    <row r="298" spans="1:44">
      <c r="A298" s="5">
        <v>3713</v>
      </c>
      <c r="B298" s="29" t="s">
        <v>467</v>
      </c>
      <c r="C298" s="29" t="s">
        <v>18</v>
      </c>
      <c r="D298" s="11">
        <v>0</v>
      </c>
      <c r="E298" s="11">
        <v>0</v>
      </c>
      <c r="F298" s="11">
        <v>0</v>
      </c>
      <c r="G298" s="12">
        <v>0</v>
      </c>
      <c r="H298" s="11">
        <v>0</v>
      </c>
      <c r="I298" s="11">
        <v>0</v>
      </c>
      <c r="J298" s="11">
        <v>0</v>
      </c>
      <c r="K298" s="11">
        <v>0</v>
      </c>
      <c r="L298" s="11">
        <v>0</v>
      </c>
      <c r="M298" s="11">
        <v>0</v>
      </c>
      <c r="N298" s="12">
        <v>0</v>
      </c>
      <c r="O298" s="11">
        <v>0</v>
      </c>
      <c r="P298" s="11">
        <v>0</v>
      </c>
      <c r="Q298" s="11">
        <v>0</v>
      </c>
      <c r="R298" s="30">
        <v>0</v>
      </c>
      <c r="S298" s="30">
        <v>0</v>
      </c>
      <c r="T298" s="30">
        <v>0</v>
      </c>
      <c r="U298" s="12">
        <v>0</v>
      </c>
      <c r="V298" s="11">
        <v>0</v>
      </c>
      <c r="W298" s="11"/>
      <c r="X298" s="11"/>
      <c r="Y298" s="11"/>
      <c r="Z298" s="11"/>
      <c r="AA298" s="11"/>
      <c r="AB298" s="12"/>
      <c r="AC298" s="11"/>
      <c r="AD298" s="11"/>
      <c r="AE298" s="11"/>
      <c r="AF298" s="11"/>
      <c r="AG298" s="11"/>
      <c r="AH298" s="11"/>
      <c r="AI298" s="15">
        <f>COUNTIF(الجدول2336[[#This Row],[2019/05/21]:[2019/06/20]],"س")</f>
        <v>0</v>
      </c>
      <c r="AJ298" s="11">
        <f>COUNTIF(الجدول2336[[#This Row],[2019/05/21]:[2019/06/20]],"ب")</f>
        <v>0</v>
      </c>
      <c r="AK298" s="11">
        <f>COUNTIF(الجدول2336[[#This Row],[2019/05/21]:[2019/06/20]],"غياب")</f>
        <v>0</v>
      </c>
      <c r="AL298" s="11">
        <f>COUNTIF(الجدول2336[[#This Row],[2019/05/21]:[2019/06/20]],"غ")</f>
        <v>0</v>
      </c>
      <c r="AM298" s="11">
        <f>SUM(الجدول2336[[#This Row],[2019/05/21]:[2019/06/20]])</f>
        <v>0</v>
      </c>
      <c r="AN298" s="31">
        <f>الجدول2336[[#This Row],[أيام العمل الفعي ]]-الجدول2336[[#This Row],[الغياب*2]]</f>
        <v>19</v>
      </c>
      <c r="AO298" s="14"/>
      <c r="AP298" s="14">
        <f>COUNTIF(الجدول2336[[#This Row],[2019/05/21]:[2019/06/20]],"&lt;480")</f>
        <v>19</v>
      </c>
      <c r="AQ298" s="14">
        <f>الجدول2336[[#This Row],[الغياب ]]*2</f>
        <v>0</v>
      </c>
      <c r="AR298" s="14" t="str">
        <f>VLOOKUP(الجدول2336[[#This Row],[الرقم الوظيفي ]],[2]المستمرين!$D:$F,3,0)</f>
        <v xml:space="preserve">مصنع العصير </v>
      </c>
    </row>
    <row r="299" spans="1:44">
      <c r="A299" s="5">
        <v>3714</v>
      </c>
      <c r="B299" s="29" t="s">
        <v>468</v>
      </c>
      <c r="C299" s="29" t="s">
        <v>18</v>
      </c>
      <c r="D299" s="11">
        <v>0</v>
      </c>
      <c r="E299" s="11">
        <v>0</v>
      </c>
      <c r="F299" s="11">
        <v>0</v>
      </c>
      <c r="G299" s="12">
        <v>0</v>
      </c>
      <c r="H299" s="11">
        <v>0</v>
      </c>
      <c r="I299" s="11">
        <v>0</v>
      </c>
      <c r="J299" s="11">
        <v>0</v>
      </c>
      <c r="K299" s="11">
        <v>0</v>
      </c>
      <c r="L299" s="11">
        <v>0</v>
      </c>
      <c r="M299" s="11">
        <v>0</v>
      </c>
      <c r="N299" s="12">
        <v>0</v>
      </c>
      <c r="O299" s="11">
        <v>0</v>
      </c>
      <c r="P299" s="11">
        <v>0</v>
      </c>
      <c r="Q299" s="11">
        <v>0</v>
      </c>
      <c r="R299" s="30">
        <v>0</v>
      </c>
      <c r="S299" s="30">
        <v>0</v>
      </c>
      <c r="T299" s="30">
        <v>0</v>
      </c>
      <c r="U299" s="12">
        <v>0</v>
      </c>
      <c r="V299" s="11">
        <v>0</v>
      </c>
      <c r="W299" s="11">
        <v>0</v>
      </c>
      <c r="X299" s="11">
        <v>0</v>
      </c>
      <c r="Y299" s="11"/>
      <c r="Z299" s="11"/>
      <c r="AA299" s="11"/>
      <c r="AB299" s="12"/>
      <c r="AC299" s="11"/>
      <c r="AD299" s="11"/>
      <c r="AE299" s="11"/>
      <c r="AF299" s="11"/>
      <c r="AG299" s="11"/>
      <c r="AH299" s="11"/>
      <c r="AI299" s="15">
        <f>COUNTIF(الجدول2336[[#This Row],[2019/05/21]:[2019/06/20]],"س")</f>
        <v>0</v>
      </c>
      <c r="AJ299" s="11">
        <f>COUNTIF(الجدول2336[[#This Row],[2019/05/21]:[2019/06/20]],"ب")</f>
        <v>0</v>
      </c>
      <c r="AK299" s="11">
        <f>COUNTIF(الجدول2336[[#This Row],[2019/05/21]:[2019/06/20]],"غياب")</f>
        <v>0</v>
      </c>
      <c r="AL299" s="11">
        <f>COUNTIF(الجدول2336[[#This Row],[2019/05/21]:[2019/06/20]],"غ")</f>
        <v>0</v>
      </c>
      <c r="AM299" s="11">
        <f>SUM(الجدول2336[[#This Row],[2019/05/21]:[2019/06/20]])</f>
        <v>0</v>
      </c>
      <c r="AN299" s="31">
        <f>الجدول2336[[#This Row],[أيام العمل الفعي ]]-الجدول2336[[#This Row],[الغياب*2]]</f>
        <v>21</v>
      </c>
      <c r="AO299" s="14"/>
      <c r="AP299" s="14">
        <f>COUNTIF(الجدول2336[[#This Row],[2019/05/21]:[2019/06/20]],"&lt;480")</f>
        <v>21</v>
      </c>
      <c r="AQ299" s="14">
        <f>الجدول2336[[#This Row],[الغياب ]]*2</f>
        <v>0</v>
      </c>
      <c r="AR299" s="14" t="str">
        <f>VLOOKUP(الجدول2336[[#This Row],[الرقم الوظيفي ]],[2]المستمرين!$D:$F,3,0)</f>
        <v>مصنع الحليب</v>
      </c>
    </row>
    <row r="300" spans="1:44">
      <c r="A300" s="22">
        <v>3716</v>
      </c>
      <c r="B300" s="29" t="s">
        <v>469</v>
      </c>
      <c r="C300" s="29" t="s">
        <v>123</v>
      </c>
      <c r="D300" s="11">
        <v>11</v>
      </c>
      <c r="E300" s="11">
        <v>0</v>
      </c>
      <c r="F300" s="11">
        <v>0</v>
      </c>
      <c r="G300" s="12"/>
      <c r="H300" s="11">
        <v>0</v>
      </c>
      <c r="I300" s="11">
        <v>20</v>
      </c>
      <c r="J300" s="11">
        <v>0</v>
      </c>
      <c r="K300" s="11">
        <v>0</v>
      </c>
      <c r="L300" s="11">
        <v>0</v>
      </c>
      <c r="M300" s="11">
        <v>0</v>
      </c>
      <c r="N300" s="12"/>
      <c r="O300" s="11">
        <v>0</v>
      </c>
      <c r="P300" s="11">
        <v>0</v>
      </c>
      <c r="Q300" s="11" t="s">
        <v>166</v>
      </c>
      <c r="R300" s="30" t="s">
        <v>157</v>
      </c>
      <c r="S300" s="30" t="s">
        <v>157</v>
      </c>
      <c r="T300" s="30" t="s">
        <v>157</v>
      </c>
      <c r="U300" s="12"/>
      <c r="V300" s="11">
        <v>0</v>
      </c>
      <c r="W300" s="11">
        <v>0</v>
      </c>
      <c r="X300" s="11">
        <v>0</v>
      </c>
      <c r="Y300" s="11"/>
      <c r="Z300" s="11"/>
      <c r="AA300" s="11"/>
      <c r="AB300" s="12"/>
      <c r="AC300" s="11"/>
      <c r="AD300" s="11"/>
      <c r="AE300" s="11"/>
      <c r="AF300" s="11"/>
      <c r="AG300" s="11"/>
      <c r="AH300" s="11"/>
      <c r="AI300" s="15">
        <f>COUNTIF(الجدول2336[[#This Row],[2019/05/21]:[2019/06/20]],"س")</f>
        <v>1</v>
      </c>
      <c r="AJ300" s="11">
        <f>COUNTIF(الجدول2336[[#This Row],[2019/05/21]:[2019/06/20]],"ب")</f>
        <v>0</v>
      </c>
      <c r="AK300" s="11">
        <f>COUNTIF(الجدول2336[[#This Row],[2019/05/21]:[2019/06/20]],"غياب")</f>
        <v>0</v>
      </c>
      <c r="AL300" s="11">
        <f>COUNTIF(الجدول2336[[#This Row],[2019/05/21]:[2019/06/20]],"غ")</f>
        <v>0</v>
      </c>
      <c r="AM300" s="11">
        <f>SUM(الجدول2336[[#This Row],[2019/05/21]:[2019/06/20]])</f>
        <v>31</v>
      </c>
      <c r="AN300" s="31">
        <f>الجدول2336[[#This Row],[أيام العمل الفعي ]]-الجدول2336[[#This Row],[الغياب*2]]</f>
        <v>14</v>
      </c>
      <c r="AO300" s="14"/>
      <c r="AP300" s="14">
        <f>COUNTIF(الجدول2336[[#This Row],[2019/05/21]:[2019/06/20]],"&lt;480")</f>
        <v>14</v>
      </c>
      <c r="AQ300" s="14">
        <f>الجدول2336[[#This Row],[الغياب ]]*2</f>
        <v>0</v>
      </c>
      <c r="AR300" s="14" t="str">
        <f>VLOOKUP(الجدول2336[[#This Row],[الرقم الوظيفي ]],[2]المستمرين!$D:$F,3,0)</f>
        <v xml:space="preserve">الادارة العامة </v>
      </c>
    </row>
    <row r="301" spans="1:44">
      <c r="A301" s="5">
        <v>3719</v>
      </c>
      <c r="B301" s="29" t="s">
        <v>470</v>
      </c>
      <c r="C301" s="29" t="s">
        <v>69</v>
      </c>
      <c r="D301" s="11">
        <v>13</v>
      </c>
      <c r="E301" s="11">
        <v>17</v>
      </c>
      <c r="F301" s="11">
        <v>16</v>
      </c>
      <c r="G301" s="12"/>
      <c r="H301" s="11">
        <v>0</v>
      </c>
      <c r="I301" s="11">
        <v>27</v>
      </c>
      <c r="J301" s="11">
        <v>16</v>
      </c>
      <c r="K301" s="11">
        <v>21</v>
      </c>
      <c r="L301" s="11">
        <v>22</v>
      </c>
      <c r="M301" s="11">
        <v>22</v>
      </c>
      <c r="N301" s="12"/>
      <c r="O301" s="11" t="s">
        <v>166</v>
      </c>
      <c r="P301" s="11">
        <v>0</v>
      </c>
      <c r="Q301" s="11">
        <v>0</v>
      </c>
      <c r="R301" s="30" t="s">
        <v>157</v>
      </c>
      <c r="S301" s="30" t="s">
        <v>157</v>
      </c>
      <c r="T301" s="30" t="s">
        <v>157</v>
      </c>
      <c r="U301" s="12"/>
      <c r="V301" s="11">
        <v>0</v>
      </c>
      <c r="W301" s="11"/>
      <c r="X301" s="11"/>
      <c r="Y301" s="11"/>
      <c r="Z301" s="11"/>
      <c r="AA301" s="11"/>
      <c r="AB301" s="12"/>
      <c r="AC301" s="11"/>
      <c r="AD301" s="11"/>
      <c r="AE301" s="11"/>
      <c r="AF301" s="11"/>
      <c r="AG301" s="11"/>
      <c r="AH301" s="11"/>
      <c r="AI301" s="15">
        <f>COUNTIF(الجدول2336[[#This Row],[2019/05/21]:[2019/06/20]],"س")</f>
        <v>1</v>
      </c>
      <c r="AJ301" s="11">
        <f>COUNTIF(الجدول2336[[#This Row],[2019/05/21]:[2019/06/20]],"ب")</f>
        <v>0</v>
      </c>
      <c r="AK301" s="11">
        <f>COUNTIF(الجدول2336[[#This Row],[2019/05/21]:[2019/06/20]],"غياب")</f>
        <v>0</v>
      </c>
      <c r="AL301" s="11">
        <f>COUNTIF(الجدول2336[[#This Row],[2019/05/21]:[2019/06/20]],"غ")</f>
        <v>0</v>
      </c>
      <c r="AM301" s="11">
        <f>SUM(الجدول2336[[#This Row],[2019/05/21]:[2019/06/20]])</f>
        <v>154</v>
      </c>
      <c r="AN301" s="31">
        <f>الجدول2336[[#This Row],[أيام العمل الفعي ]]-الجدول2336[[#This Row],[الغياب*2]]</f>
        <v>12</v>
      </c>
      <c r="AO301" s="14"/>
      <c r="AP301" s="14">
        <f>COUNTIF(الجدول2336[[#This Row],[2019/05/21]:[2019/06/20]],"&lt;480")</f>
        <v>12</v>
      </c>
      <c r="AQ301" s="14">
        <f>الجدول2336[[#This Row],[الغياب ]]*2</f>
        <v>0</v>
      </c>
      <c r="AR301" s="14" t="str">
        <f>VLOOKUP(الجدول2336[[#This Row],[الرقم الوظيفي ]],[2]المستمرين!$D:$F,3,0)</f>
        <v xml:space="preserve">مركز تسويق بنغازي </v>
      </c>
    </row>
    <row r="302" spans="1:44">
      <c r="A302" s="5">
        <v>3720</v>
      </c>
      <c r="B302" s="29" t="s">
        <v>471</v>
      </c>
      <c r="C302" s="29" t="s">
        <v>36</v>
      </c>
      <c r="D302" s="11">
        <v>0</v>
      </c>
      <c r="E302" s="11">
        <v>10</v>
      </c>
      <c r="F302" s="11">
        <v>40</v>
      </c>
      <c r="G302" s="12"/>
      <c r="H302" s="11">
        <v>65</v>
      </c>
      <c r="I302" s="11">
        <v>13</v>
      </c>
      <c r="J302" s="11">
        <v>36</v>
      </c>
      <c r="K302" s="11">
        <v>10</v>
      </c>
      <c r="L302" s="11">
        <v>17</v>
      </c>
      <c r="M302" s="11">
        <v>0</v>
      </c>
      <c r="N302" s="12"/>
      <c r="O302" s="11">
        <v>10</v>
      </c>
      <c r="P302" s="11">
        <v>13</v>
      </c>
      <c r="Q302" s="11" t="s">
        <v>166</v>
      </c>
      <c r="R302" s="30" t="s">
        <v>157</v>
      </c>
      <c r="S302" s="30" t="s">
        <v>157</v>
      </c>
      <c r="T302" s="30" t="s">
        <v>157</v>
      </c>
      <c r="U302" s="12"/>
      <c r="V302" s="11">
        <v>14</v>
      </c>
      <c r="W302" s="11">
        <v>10</v>
      </c>
      <c r="X302" s="11">
        <v>0</v>
      </c>
      <c r="Y302" s="11"/>
      <c r="Z302" s="11"/>
      <c r="AA302" s="11"/>
      <c r="AB302" s="12"/>
      <c r="AC302" s="11"/>
      <c r="AD302" s="11"/>
      <c r="AE302" s="11"/>
      <c r="AF302" s="11"/>
      <c r="AG302" s="11"/>
      <c r="AH302" s="11"/>
      <c r="AI302" s="15">
        <f>COUNTIF(الجدول2336[[#This Row],[2019/05/21]:[2019/06/20]],"س")</f>
        <v>1</v>
      </c>
      <c r="AJ302" s="11">
        <f>COUNTIF(الجدول2336[[#This Row],[2019/05/21]:[2019/06/20]],"ب")</f>
        <v>0</v>
      </c>
      <c r="AK302" s="11">
        <f>COUNTIF(الجدول2336[[#This Row],[2019/05/21]:[2019/06/20]],"غياب")</f>
        <v>0</v>
      </c>
      <c r="AL302" s="11">
        <f>COUNTIF(الجدول2336[[#This Row],[2019/05/21]:[2019/06/20]],"غ")</f>
        <v>0</v>
      </c>
      <c r="AM302" s="11">
        <f>SUM(الجدول2336[[#This Row],[2019/05/21]:[2019/06/20]])</f>
        <v>238</v>
      </c>
      <c r="AN302" s="31">
        <f>الجدول2336[[#This Row],[أيام العمل الفعي ]]-الجدول2336[[#This Row],[الغياب*2]]</f>
        <v>14</v>
      </c>
      <c r="AO302" s="14"/>
      <c r="AP302" s="14">
        <f>COUNTIF(الجدول2336[[#This Row],[2019/05/21]:[2019/06/20]],"&lt;480")</f>
        <v>14</v>
      </c>
      <c r="AQ302" s="14">
        <f>الجدول2336[[#This Row],[الغياب ]]*2</f>
        <v>0</v>
      </c>
      <c r="AR302" s="14" t="str">
        <f>VLOOKUP(الجدول2336[[#This Row],[الرقم الوظيفي ]],[2]المستمرين!$D:$F,3,0)</f>
        <v>مصنع الحليب</v>
      </c>
    </row>
    <row r="303" spans="1:44">
      <c r="A303" s="5">
        <v>3724</v>
      </c>
      <c r="B303" s="29" t="s">
        <v>472</v>
      </c>
      <c r="C303" s="29" t="s">
        <v>29</v>
      </c>
      <c r="D303" s="11">
        <v>0</v>
      </c>
      <c r="E303" s="11">
        <v>0</v>
      </c>
      <c r="F303" s="11">
        <v>0</v>
      </c>
      <c r="G303" s="12"/>
      <c r="H303" s="11">
        <v>0</v>
      </c>
      <c r="I303" s="11">
        <v>0</v>
      </c>
      <c r="J303" s="11">
        <v>6</v>
      </c>
      <c r="K303" s="11">
        <v>19</v>
      </c>
      <c r="L303" s="11">
        <v>0</v>
      </c>
      <c r="M303" s="11">
        <v>0</v>
      </c>
      <c r="N303" s="12"/>
      <c r="O303" s="11" t="s">
        <v>166</v>
      </c>
      <c r="P303" s="11">
        <v>0</v>
      </c>
      <c r="Q303" s="11" t="s">
        <v>166</v>
      </c>
      <c r="R303" s="30" t="s">
        <v>157</v>
      </c>
      <c r="S303" s="30" t="s">
        <v>157</v>
      </c>
      <c r="T303" s="30" t="s">
        <v>157</v>
      </c>
      <c r="U303" s="12"/>
      <c r="V303" s="11">
        <v>0</v>
      </c>
      <c r="W303" s="11">
        <v>0</v>
      </c>
      <c r="X303" s="11">
        <v>0</v>
      </c>
      <c r="Y303" s="11"/>
      <c r="Z303" s="11"/>
      <c r="AA303" s="11"/>
      <c r="AB303" s="12"/>
      <c r="AC303" s="11"/>
      <c r="AD303" s="11"/>
      <c r="AE303" s="11"/>
      <c r="AF303" s="11"/>
      <c r="AG303" s="11"/>
      <c r="AH303" s="11"/>
      <c r="AI303" s="15">
        <f>COUNTIF(الجدول2336[[#This Row],[2019/05/21]:[2019/06/20]],"س")</f>
        <v>2</v>
      </c>
      <c r="AJ303" s="11">
        <f>COUNTIF(الجدول2336[[#This Row],[2019/05/21]:[2019/06/20]],"ب")</f>
        <v>0</v>
      </c>
      <c r="AK303" s="11">
        <f>COUNTIF(الجدول2336[[#This Row],[2019/05/21]:[2019/06/20]],"غياب")</f>
        <v>0</v>
      </c>
      <c r="AL303" s="11">
        <f>COUNTIF(الجدول2336[[#This Row],[2019/05/21]:[2019/06/20]],"غ")</f>
        <v>0</v>
      </c>
      <c r="AM303" s="11">
        <f>SUM(الجدول2336[[#This Row],[2019/05/21]:[2019/06/20]])</f>
        <v>25</v>
      </c>
      <c r="AN303" s="31">
        <f>الجدول2336[[#This Row],[أيام العمل الفعي ]]-الجدول2336[[#This Row],[الغياب*2]]</f>
        <v>13</v>
      </c>
      <c r="AO303" s="14"/>
      <c r="AP303" s="14">
        <f>COUNTIF(الجدول2336[[#This Row],[2019/05/21]:[2019/06/20]],"&lt;480")</f>
        <v>13</v>
      </c>
      <c r="AQ303" s="14">
        <f>الجدول2336[[#This Row],[الغياب ]]*2</f>
        <v>0</v>
      </c>
      <c r="AR303" s="14" t="str">
        <f>VLOOKUP(الجدول2336[[#This Row],[الرقم الوظيفي ]],[2]المستمرين!$D:$F,3,0)</f>
        <v>مصنع الحليب</v>
      </c>
    </row>
    <row r="304" spans="1:44">
      <c r="A304" s="9">
        <v>3732</v>
      </c>
      <c r="B304" s="29" t="s">
        <v>473</v>
      </c>
      <c r="C304" s="29" t="s">
        <v>113</v>
      </c>
      <c r="D304" s="11">
        <v>0</v>
      </c>
      <c r="E304" s="11">
        <v>0</v>
      </c>
      <c r="F304" s="11" t="s">
        <v>166</v>
      </c>
      <c r="G304" s="12"/>
      <c r="H304" s="11">
        <v>0</v>
      </c>
      <c r="I304" s="11">
        <v>6</v>
      </c>
      <c r="J304" s="11" t="s">
        <v>152</v>
      </c>
      <c r="K304" s="11" t="s">
        <v>168</v>
      </c>
      <c r="L304" s="11">
        <v>0</v>
      </c>
      <c r="M304" s="11">
        <v>0</v>
      </c>
      <c r="N304" s="12"/>
      <c r="O304" s="11">
        <v>0</v>
      </c>
      <c r="P304" s="11">
        <v>0</v>
      </c>
      <c r="Q304" s="11" t="s">
        <v>166</v>
      </c>
      <c r="R304" s="30" t="s">
        <v>157</v>
      </c>
      <c r="S304" s="30" t="s">
        <v>157</v>
      </c>
      <c r="T304" s="30" t="s">
        <v>157</v>
      </c>
      <c r="U304" s="12"/>
      <c r="V304" s="11">
        <v>0</v>
      </c>
      <c r="W304" s="11">
        <v>0</v>
      </c>
      <c r="X304" s="11">
        <v>0</v>
      </c>
      <c r="Y304" s="11"/>
      <c r="Z304" s="11"/>
      <c r="AA304" s="11"/>
      <c r="AB304" s="12"/>
      <c r="AC304" s="11"/>
      <c r="AD304" s="11"/>
      <c r="AE304" s="11"/>
      <c r="AF304" s="11"/>
      <c r="AG304" s="11"/>
      <c r="AH304" s="11"/>
      <c r="AI304" s="15">
        <f>COUNTIF(الجدول2336[[#This Row],[2019/05/21]:[2019/06/20]],"س")</f>
        <v>2</v>
      </c>
      <c r="AJ304" s="11">
        <f>COUNTIF(الجدول2336[[#This Row],[2019/05/21]:[2019/06/20]],"ب")</f>
        <v>0</v>
      </c>
      <c r="AK304" s="11">
        <f>COUNTIF(الجدول2336[[#This Row],[2019/05/21]:[2019/06/20]],"غياب")</f>
        <v>1</v>
      </c>
      <c r="AL304" s="11">
        <f>COUNTIF(الجدول2336[[#This Row],[2019/05/21]:[2019/06/20]],"غ")</f>
        <v>1</v>
      </c>
      <c r="AM304" s="11">
        <f>SUM(الجدول2336[[#This Row],[2019/05/21]:[2019/06/20]])</f>
        <v>6</v>
      </c>
      <c r="AN304" s="31">
        <f>الجدول2336[[#This Row],[أيام العمل الفعي ]]-الجدول2336[[#This Row],[الغياب*2]]</f>
        <v>9</v>
      </c>
      <c r="AO304" s="14"/>
      <c r="AP304" s="14">
        <f>COUNTIF(الجدول2336[[#This Row],[2019/05/21]:[2019/06/20]],"&lt;480")</f>
        <v>11</v>
      </c>
      <c r="AQ304" s="14">
        <f>الجدول2336[[#This Row],[الغياب ]]*2</f>
        <v>2</v>
      </c>
      <c r="AR304" s="14" t="str">
        <f>VLOOKUP(الجدول2336[[#This Row],[الرقم الوظيفي ]],[2]المستمرين!$D:$F,3,0)</f>
        <v>مصنع الحليب</v>
      </c>
    </row>
    <row r="305" spans="1:44">
      <c r="A305" s="8">
        <v>3733</v>
      </c>
      <c r="B305" s="29" t="s">
        <v>474</v>
      </c>
      <c r="C305" s="29" t="s">
        <v>163</v>
      </c>
      <c r="D305" s="11"/>
      <c r="E305" s="11"/>
      <c r="F305" s="11"/>
      <c r="G305" s="12"/>
      <c r="H305" s="11"/>
      <c r="I305" s="11"/>
      <c r="J305" s="11"/>
      <c r="K305" s="11"/>
      <c r="L305" s="11"/>
      <c r="M305" s="11"/>
      <c r="N305" s="12"/>
      <c r="O305" s="11"/>
      <c r="P305" s="11"/>
      <c r="Q305" s="11"/>
      <c r="R305" s="30" t="s">
        <v>157</v>
      </c>
      <c r="S305" s="30" t="s">
        <v>157</v>
      </c>
      <c r="T305" s="30" t="s">
        <v>157</v>
      </c>
      <c r="U305" s="12"/>
      <c r="V305" s="11"/>
      <c r="W305" s="11"/>
      <c r="X305" s="11"/>
      <c r="Y305" s="11"/>
      <c r="Z305" s="11"/>
      <c r="AA305" s="11"/>
      <c r="AB305" s="12"/>
      <c r="AC305" s="11"/>
      <c r="AD305" s="11"/>
      <c r="AE305" s="11"/>
      <c r="AF305" s="11"/>
      <c r="AG305" s="11"/>
      <c r="AH305" s="11"/>
      <c r="AI305" s="33">
        <f>COUNTIF(الجدول2336[[#This Row],[2019/05/21]:[2019/06/20]],"س")</f>
        <v>0</v>
      </c>
      <c r="AJ305" s="14">
        <f>COUNTIF(الجدول2336[[#This Row],[2019/05/21]:[2019/06/20]],"ب")</f>
        <v>0</v>
      </c>
      <c r="AK305" s="14">
        <f>COUNTIF(الجدول2336[[#This Row],[2019/05/21]:[2019/06/20]],"غياب")</f>
        <v>0</v>
      </c>
      <c r="AL305" s="14">
        <f>COUNTIF(الجدول2336[[#This Row],[2019/05/21]:[2019/06/20]],"غ")</f>
        <v>0</v>
      </c>
      <c r="AM305" s="14">
        <f>SUM(الجدول2336[[#This Row],[2019/05/21]:[2019/06/20]])</f>
        <v>0</v>
      </c>
      <c r="AN305" s="34">
        <f>الجدول2336[[#This Row],[أيام العمل الفعي ]]-الجدول2336[[#This Row],[الغياب*2]]</f>
        <v>0</v>
      </c>
      <c r="AO305" s="14"/>
      <c r="AP305" s="14">
        <f>COUNTIF(الجدول2336[[#This Row],[2019/05/21]:[2019/06/20]],"&lt;480")</f>
        <v>0</v>
      </c>
      <c r="AQ305" s="14">
        <f>الجدول2336[[#This Row],[الغياب ]]*2</f>
        <v>0</v>
      </c>
      <c r="AR305" s="14" t="str">
        <f>VLOOKUP(الجدول2336[[#This Row],[الرقم الوظيفي ]],[2]المستمرين!$D:$F,3,0)</f>
        <v>مكتب مصر</v>
      </c>
    </row>
    <row r="306" spans="1:44">
      <c r="A306" s="8">
        <v>3734</v>
      </c>
      <c r="B306" s="29" t="s">
        <v>475</v>
      </c>
      <c r="C306" s="29" t="s">
        <v>120</v>
      </c>
      <c r="D306" s="11"/>
      <c r="E306" s="11"/>
      <c r="F306" s="11"/>
      <c r="G306" s="12"/>
      <c r="H306" s="11"/>
      <c r="I306" s="11"/>
      <c r="J306" s="11"/>
      <c r="K306" s="11"/>
      <c r="L306" s="11"/>
      <c r="M306" s="11"/>
      <c r="N306" s="12"/>
      <c r="O306" s="11"/>
      <c r="P306" s="11"/>
      <c r="Q306" s="11"/>
      <c r="R306" s="30" t="s">
        <v>157</v>
      </c>
      <c r="S306" s="30" t="s">
        <v>157</v>
      </c>
      <c r="T306" s="30" t="s">
        <v>157</v>
      </c>
      <c r="U306" s="12"/>
      <c r="V306" s="11"/>
      <c r="W306" s="11"/>
      <c r="X306" s="11"/>
      <c r="Y306" s="11"/>
      <c r="Z306" s="11"/>
      <c r="AA306" s="11"/>
      <c r="AB306" s="12"/>
      <c r="AC306" s="11"/>
      <c r="AD306" s="11"/>
      <c r="AE306" s="11"/>
      <c r="AF306" s="11"/>
      <c r="AG306" s="11"/>
      <c r="AH306" s="11"/>
      <c r="AI306" s="33">
        <f>COUNTIF(الجدول2336[[#This Row],[2019/05/21]:[2019/06/20]],"س")</f>
        <v>0</v>
      </c>
      <c r="AJ306" s="14">
        <f>COUNTIF(الجدول2336[[#This Row],[2019/05/21]:[2019/06/20]],"ب")</f>
        <v>0</v>
      </c>
      <c r="AK306" s="14">
        <f>COUNTIF(الجدول2336[[#This Row],[2019/05/21]:[2019/06/20]],"غياب")</f>
        <v>0</v>
      </c>
      <c r="AL306" s="14">
        <f>COUNTIF(الجدول2336[[#This Row],[2019/05/21]:[2019/06/20]],"غ")</f>
        <v>0</v>
      </c>
      <c r="AM306" s="14">
        <f>SUM(الجدول2336[[#This Row],[2019/05/21]:[2019/06/20]])</f>
        <v>0</v>
      </c>
      <c r="AN306" s="34">
        <f>الجدول2336[[#This Row],[أيام العمل الفعي ]]-الجدول2336[[#This Row],[الغياب*2]]</f>
        <v>0</v>
      </c>
      <c r="AO306" s="14"/>
      <c r="AP306" s="14">
        <f>COUNTIF(الجدول2336[[#This Row],[2019/05/21]:[2019/06/20]],"&lt;480")</f>
        <v>0</v>
      </c>
      <c r="AQ306" s="14">
        <f>الجدول2336[[#This Row],[الغياب ]]*2</f>
        <v>0</v>
      </c>
      <c r="AR306" s="14" t="str">
        <f>VLOOKUP(الجدول2336[[#This Row],[الرقم الوظيفي ]],[2]المستمرين!$D:$F,3,0)</f>
        <v>مكتب مصر</v>
      </c>
    </row>
    <row r="307" spans="1:44">
      <c r="A307" s="9">
        <v>3735</v>
      </c>
      <c r="B307" s="29" t="s">
        <v>476</v>
      </c>
      <c r="C307" s="29" t="s">
        <v>139</v>
      </c>
      <c r="D307" s="11"/>
      <c r="E307" s="11"/>
      <c r="F307" s="11"/>
      <c r="G307" s="12"/>
      <c r="H307" s="11"/>
      <c r="I307" s="11"/>
      <c r="J307" s="11"/>
      <c r="K307" s="11"/>
      <c r="L307" s="11"/>
      <c r="M307" s="11"/>
      <c r="N307" s="12"/>
      <c r="O307" s="11"/>
      <c r="P307" s="11"/>
      <c r="Q307" s="11" t="s">
        <v>166</v>
      </c>
      <c r="R307" s="30" t="s">
        <v>157</v>
      </c>
      <c r="S307" s="30" t="s">
        <v>157</v>
      </c>
      <c r="T307" s="30" t="s">
        <v>157</v>
      </c>
      <c r="U307" s="12"/>
      <c r="V307" s="11"/>
      <c r="W307" s="11"/>
      <c r="X307" s="11"/>
      <c r="Y307" s="11"/>
      <c r="Z307" s="11"/>
      <c r="AA307" s="11"/>
      <c r="AB307" s="12"/>
      <c r="AC307" s="11"/>
      <c r="AD307" s="11"/>
      <c r="AE307" s="11"/>
      <c r="AF307" s="11"/>
      <c r="AG307" s="11"/>
      <c r="AH307" s="11"/>
      <c r="AI307" s="15">
        <f>COUNTIF(الجدول2336[[#This Row],[2019/05/21]:[2019/06/20]],"س")</f>
        <v>1</v>
      </c>
      <c r="AJ307" s="11">
        <f>COUNTIF(الجدول2336[[#This Row],[2019/05/21]:[2019/06/20]],"ب")</f>
        <v>0</v>
      </c>
      <c r="AK307" s="11">
        <f>COUNTIF(الجدول2336[[#This Row],[2019/05/21]:[2019/06/20]],"غياب")</f>
        <v>0</v>
      </c>
      <c r="AL307" s="11">
        <f>COUNTIF(الجدول2336[[#This Row],[2019/05/21]:[2019/06/20]],"غ")</f>
        <v>0</v>
      </c>
      <c r="AM307" s="11">
        <f>SUM(الجدول2336[[#This Row],[2019/05/21]:[2019/06/20]])</f>
        <v>0</v>
      </c>
      <c r="AN307" s="31">
        <f>الجدول2336[[#This Row],[أيام العمل الفعي ]]-الجدول2336[[#This Row],[الغياب*2]]</f>
        <v>0</v>
      </c>
      <c r="AO307" s="14"/>
      <c r="AP307" s="14">
        <f>COUNTIF(الجدول2336[[#This Row],[2019/05/21]:[2019/06/20]],"&lt;480")</f>
        <v>0</v>
      </c>
      <c r="AQ307" s="14">
        <f>الجدول2336[[#This Row],[الغياب ]]*2</f>
        <v>0</v>
      </c>
      <c r="AR307" s="14" t="str">
        <f>VLOOKUP(الجدول2336[[#This Row],[الرقم الوظيفي ]],[2]المستمرين!$D:$F,3,0)</f>
        <v>مكتب مصر</v>
      </c>
    </row>
    <row r="308" spans="1:44">
      <c r="A308" s="5">
        <v>3747</v>
      </c>
      <c r="B308" s="29" t="s">
        <v>477</v>
      </c>
      <c r="C308" s="29" t="s">
        <v>140</v>
      </c>
      <c r="D308" s="11">
        <v>0</v>
      </c>
      <c r="E308" s="11">
        <v>0</v>
      </c>
      <c r="F308" s="11" t="s">
        <v>166</v>
      </c>
      <c r="G308" s="12"/>
      <c r="H308" s="11">
        <v>0</v>
      </c>
      <c r="I308" s="11">
        <v>0</v>
      </c>
      <c r="J308" s="11">
        <v>0</v>
      </c>
      <c r="K308" s="11">
        <v>0</v>
      </c>
      <c r="L308" s="11">
        <v>0</v>
      </c>
      <c r="M308" s="11">
        <v>0</v>
      </c>
      <c r="N308" s="12"/>
      <c r="O308" s="11">
        <v>0</v>
      </c>
      <c r="P308" s="11">
        <v>0</v>
      </c>
      <c r="Q308" s="11" t="s">
        <v>166</v>
      </c>
      <c r="R308" s="30" t="s">
        <v>157</v>
      </c>
      <c r="S308" s="30" t="s">
        <v>157</v>
      </c>
      <c r="T308" s="30" t="s">
        <v>157</v>
      </c>
      <c r="U308" s="12"/>
      <c r="V308" s="11">
        <v>0</v>
      </c>
      <c r="W308" s="11">
        <v>0</v>
      </c>
      <c r="X308" s="11">
        <v>0</v>
      </c>
      <c r="Y308" s="11"/>
      <c r="Z308" s="11"/>
      <c r="AA308" s="11"/>
      <c r="AB308" s="12"/>
      <c r="AC308" s="11"/>
      <c r="AD308" s="11"/>
      <c r="AE308" s="11"/>
      <c r="AF308" s="11"/>
      <c r="AG308" s="11"/>
      <c r="AH308" s="11"/>
      <c r="AI308" s="15">
        <f>COUNTIF(الجدول2336[[#This Row],[2019/05/21]:[2019/06/20]],"س")</f>
        <v>2</v>
      </c>
      <c r="AJ308" s="11">
        <f>COUNTIF(الجدول2336[[#This Row],[2019/05/21]:[2019/06/20]],"ب")</f>
        <v>0</v>
      </c>
      <c r="AK308" s="11">
        <f>COUNTIF(الجدول2336[[#This Row],[2019/05/21]:[2019/06/20]],"غياب")</f>
        <v>0</v>
      </c>
      <c r="AL308" s="11">
        <f>COUNTIF(الجدول2336[[#This Row],[2019/05/21]:[2019/06/20]],"غ")</f>
        <v>0</v>
      </c>
      <c r="AM308" s="11">
        <f>SUM(الجدول2336[[#This Row],[2019/05/21]:[2019/06/20]])</f>
        <v>0</v>
      </c>
      <c r="AN308" s="31">
        <f>الجدول2336[[#This Row],[أيام العمل الفعي ]]-الجدول2336[[#This Row],[الغياب*2]]</f>
        <v>13</v>
      </c>
      <c r="AO308" s="14"/>
      <c r="AP308" s="14">
        <f>COUNTIF(الجدول2336[[#This Row],[2019/05/21]:[2019/06/20]],"&lt;480")</f>
        <v>13</v>
      </c>
      <c r="AQ308" s="14">
        <f>الجدول2336[[#This Row],[الغياب ]]*2</f>
        <v>0</v>
      </c>
      <c r="AR308" s="14" t="str">
        <f>VLOOKUP(الجدول2336[[#This Row],[الرقم الوظيفي ]],[2]المستمرين!$D:$F,3,0)</f>
        <v xml:space="preserve">الادارة العامة </v>
      </c>
    </row>
    <row r="309" spans="1:44">
      <c r="A309" s="5">
        <v>3755</v>
      </c>
      <c r="B309" s="29" t="s">
        <v>478</v>
      </c>
      <c r="C309" s="29" t="s">
        <v>141</v>
      </c>
      <c r="D309" s="11">
        <v>0</v>
      </c>
      <c r="E309" s="11">
        <v>0</v>
      </c>
      <c r="F309" s="11">
        <v>0</v>
      </c>
      <c r="G309" s="12"/>
      <c r="H309" s="11" t="s">
        <v>166</v>
      </c>
      <c r="I309" s="11">
        <v>0</v>
      </c>
      <c r="J309" s="11">
        <v>0</v>
      </c>
      <c r="K309" s="11">
        <v>0</v>
      </c>
      <c r="L309" s="11">
        <v>0</v>
      </c>
      <c r="M309" s="11">
        <v>0</v>
      </c>
      <c r="N309" s="12"/>
      <c r="O309" s="11" t="s">
        <v>152</v>
      </c>
      <c r="P309" s="11" t="s">
        <v>152</v>
      </c>
      <c r="Q309" s="11" t="s">
        <v>166</v>
      </c>
      <c r="R309" s="30" t="s">
        <v>157</v>
      </c>
      <c r="S309" s="30" t="s">
        <v>157</v>
      </c>
      <c r="T309" s="30" t="s">
        <v>157</v>
      </c>
      <c r="U309" s="12"/>
      <c r="V309" s="11" t="s">
        <v>152</v>
      </c>
      <c r="W309" s="11">
        <v>0</v>
      </c>
      <c r="X309" s="11">
        <v>0</v>
      </c>
      <c r="Y309" s="11"/>
      <c r="Z309" s="11"/>
      <c r="AA309" s="11"/>
      <c r="AB309" s="12"/>
      <c r="AC309" s="11"/>
      <c r="AD309" s="11"/>
      <c r="AE309" s="11"/>
      <c r="AF309" s="11"/>
      <c r="AG309" s="11"/>
      <c r="AH309" s="11"/>
      <c r="AI309" s="15">
        <f>COUNTIF(الجدول2336[[#This Row],[2019/05/21]:[2019/06/20]],"س")</f>
        <v>2</v>
      </c>
      <c r="AJ309" s="11">
        <f>COUNTIF(الجدول2336[[#This Row],[2019/05/21]:[2019/06/20]],"ب")</f>
        <v>0</v>
      </c>
      <c r="AK309" s="11">
        <f>COUNTIF(الجدول2336[[#This Row],[2019/05/21]:[2019/06/20]],"غياب")</f>
        <v>0</v>
      </c>
      <c r="AL309" s="11">
        <f>COUNTIF(الجدول2336[[#This Row],[2019/05/21]:[2019/06/20]],"غ")</f>
        <v>3</v>
      </c>
      <c r="AM309" s="11">
        <f>SUM(الجدول2336[[#This Row],[2019/05/21]:[2019/06/20]])</f>
        <v>0</v>
      </c>
      <c r="AN309" s="31">
        <f>الجدول2336[[#This Row],[أيام العمل الفعي ]]-الجدول2336[[#This Row],[الغياب*2]]</f>
        <v>10</v>
      </c>
      <c r="AO309" s="14"/>
      <c r="AP309" s="14">
        <f>COUNTIF(الجدول2336[[#This Row],[2019/05/21]:[2019/06/20]],"&lt;480")</f>
        <v>10</v>
      </c>
      <c r="AQ309" s="14">
        <f>الجدول2336[[#This Row],[الغياب ]]*2</f>
        <v>0</v>
      </c>
      <c r="AR309" s="14" t="str">
        <f>VLOOKUP(الجدول2336[[#This Row],[الرقم الوظيفي ]],[2]المستمرين!$D:$F,3,0)</f>
        <v>مصنع الحليب</v>
      </c>
    </row>
    <row r="310" spans="1:44">
      <c r="A310" s="5">
        <v>3757</v>
      </c>
      <c r="B310" s="29" t="s">
        <v>479</v>
      </c>
      <c r="C310" s="29" t="s">
        <v>85</v>
      </c>
      <c r="D310" s="11">
        <v>0</v>
      </c>
      <c r="E310" s="11" t="s">
        <v>152</v>
      </c>
      <c r="F310" s="11">
        <v>0</v>
      </c>
      <c r="G310" s="12"/>
      <c r="H310" s="11">
        <v>12</v>
      </c>
      <c r="I310" s="11">
        <v>7</v>
      </c>
      <c r="J310" s="11" t="s">
        <v>152</v>
      </c>
      <c r="K310" s="11">
        <v>0</v>
      </c>
      <c r="L310" s="11">
        <v>14</v>
      </c>
      <c r="M310" s="11">
        <v>15</v>
      </c>
      <c r="N310" s="12"/>
      <c r="O310" s="11" t="s">
        <v>152</v>
      </c>
      <c r="P310" s="11">
        <v>0</v>
      </c>
      <c r="Q310" s="11" t="s">
        <v>166</v>
      </c>
      <c r="R310" s="30" t="s">
        <v>157</v>
      </c>
      <c r="S310" s="30" t="s">
        <v>157</v>
      </c>
      <c r="T310" s="30" t="s">
        <v>157</v>
      </c>
      <c r="U310" s="12"/>
      <c r="V310" s="11">
        <v>0</v>
      </c>
      <c r="W310" s="11">
        <v>0</v>
      </c>
      <c r="X310" s="11">
        <v>0</v>
      </c>
      <c r="Y310" s="11"/>
      <c r="Z310" s="11"/>
      <c r="AA310" s="11"/>
      <c r="AB310" s="12"/>
      <c r="AC310" s="11"/>
      <c r="AD310" s="11"/>
      <c r="AE310" s="11"/>
      <c r="AF310" s="11"/>
      <c r="AG310" s="11"/>
      <c r="AH310" s="11"/>
      <c r="AI310" s="15">
        <f>COUNTIF(الجدول2336[[#This Row],[2019/05/21]:[2019/06/20]],"س")</f>
        <v>1</v>
      </c>
      <c r="AJ310" s="11">
        <f>COUNTIF(الجدول2336[[#This Row],[2019/05/21]:[2019/06/20]],"ب")</f>
        <v>0</v>
      </c>
      <c r="AK310" s="11">
        <f>COUNTIF(الجدول2336[[#This Row],[2019/05/21]:[2019/06/20]],"غياب")</f>
        <v>0</v>
      </c>
      <c r="AL310" s="11">
        <f>COUNTIF(الجدول2336[[#This Row],[2019/05/21]:[2019/06/20]],"غ")</f>
        <v>3</v>
      </c>
      <c r="AM310" s="11">
        <f>SUM(الجدول2336[[#This Row],[2019/05/21]:[2019/06/20]])</f>
        <v>48</v>
      </c>
      <c r="AN310" s="31">
        <f>الجدول2336[[#This Row],[أيام العمل الفعي ]]-الجدول2336[[#This Row],[الغياب*2]]</f>
        <v>11</v>
      </c>
      <c r="AO310" s="14"/>
      <c r="AP310" s="14">
        <f>COUNTIF(الجدول2336[[#This Row],[2019/05/21]:[2019/06/20]],"&lt;480")</f>
        <v>11</v>
      </c>
      <c r="AQ310" s="14">
        <f>الجدول2336[[#This Row],[الغياب ]]*2</f>
        <v>0</v>
      </c>
      <c r="AR310" s="14" t="str">
        <f>VLOOKUP(الجدول2336[[#This Row],[الرقم الوظيفي ]],[2]المستمرين!$D:$F,3,0)</f>
        <v xml:space="preserve">الادارة العامة </v>
      </c>
    </row>
    <row r="311" spans="1:44">
      <c r="A311" s="5">
        <v>3761</v>
      </c>
      <c r="B311" s="29" t="s">
        <v>480</v>
      </c>
      <c r="C311" s="29" t="s">
        <v>36</v>
      </c>
      <c r="D311" s="11">
        <v>0</v>
      </c>
      <c r="E311" s="11">
        <v>0</v>
      </c>
      <c r="F311" s="11">
        <v>0</v>
      </c>
      <c r="G311" s="12"/>
      <c r="H311" s="11">
        <v>0</v>
      </c>
      <c r="I311" s="11">
        <v>0</v>
      </c>
      <c r="J311" s="11">
        <v>0</v>
      </c>
      <c r="K311" s="11">
        <v>0</v>
      </c>
      <c r="L311" s="11">
        <v>8</v>
      </c>
      <c r="M311" s="11">
        <v>0</v>
      </c>
      <c r="N311" s="12"/>
      <c r="O311" s="11">
        <v>0</v>
      </c>
      <c r="P311" s="11">
        <v>0</v>
      </c>
      <c r="Q311" s="11" t="s">
        <v>166</v>
      </c>
      <c r="R311" s="30" t="s">
        <v>157</v>
      </c>
      <c r="S311" s="30" t="s">
        <v>157</v>
      </c>
      <c r="T311" s="30" t="s">
        <v>157</v>
      </c>
      <c r="U311" s="12"/>
      <c r="V311" s="11">
        <v>0</v>
      </c>
      <c r="W311" s="11">
        <v>0</v>
      </c>
      <c r="X311" s="11">
        <v>7</v>
      </c>
      <c r="Y311" s="11"/>
      <c r="Z311" s="11"/>
      <c r="AA311" s="11"/>
      <c r="AB311" s="12"/>
      <c r="AC311" s="11"/>
      <c r="AD311" s="11"/>
      <c r="AE311" s="11"/>
      <c r="AF311" s="11"/>
      <c r="AG311" s="11"/>
      <c r="AH311" s="11"/>
      <c r="AI311" s="15">
        <f>COUNTIF(الجدول2336[[#This Row],[2019/05/21]:[2019/06/20]],"س")</f>
        <v>1</v>
      </c>
      <c r="AJ311" s="11">
        <f>COUNTIF(الجدول2336[[#This Row],[2019/05/21]:[2019/06/20]],"ب")</f>
        <v>0</v>
      </c>
      <c r="AK311" s="11">
        <f>COUNTIF(الجدول2336[[#This Row],[2019/05/21]:[2019/06/20]],"غياب")</f>
        <v>0</v>
      </c>
      <c r="AL311" s="11">
        <f>COUNTIF(الجدول2336[[#This Row],[2019/05/21]:[2019/06/20]],"غ")</f>
        <v>0</v>
      </c>
      <c r="AM311" s="11">
        <f>SUM(الجدول2336[[#This Row],[2019/05/21]:[2019/06/20]])</f>
        <v>15</v>
      </c>
      <c r="AN311" s="31">
        <f>الجدول2336[[#This Row],[أيام العمل الفعي ]]-الجدول2336[[#This Row],[الغياب*2]]</f>
        <v>14</v>
      </c>
      <c r="AO311" s="14"/>
      <c r="AP311" s="14">
        <f>COUNTIF(الجدول2336[[#This Row],[2019/05/21]:[2019/06/20]],"&lt;480")</f>
        <v>14</v>
      </c>
      <c r="AQ311" s="14">
        <f>الجدول2336[[#This Row],[الغياب ]]*2</f>
        <v>0</v>
      </c>
      <c r="AR311" s="14" t="str">
        <f>VLOOKUP(الجدول2336[[#This Row],[الرقم الوظيفي ]],[2]المستمرين!$D:$F,3,0)</f>
        <v>مصنع الحليب</v>
      </c>
    </row>
    <row r="312" spans="1:44">
      <c r="A312" s="8">
        <v>3765</v>
      </c>
      <c r="B312" s="29" t="s">
        <v>481</v>
      </c>
      <c r="C312" s="29" t="s">
        <v>25</v>
      </c>
      <c r="D312" s="11">
        <v>0</v>
      </c>
      <c r="E312" s="11">
        <v>6</v>
      </c>
      <c r="F312" s="11">
        <v>18</v>
      </c>
      <c r="G312" s="12"/>
      <c r="H312" s="11">
        <v>0</v>
      </c>
      <c r="I312" s="11">
        <v>0</v>
      </c>
      <c r="J312" s="11" t="s">
        <v>168</v>
      </c>
      <c r="K312" s="11">
        <v>0</v>
      </c>
      <c r="L312" s="11">
        <v>21</v>
      </c>
      <c r="M312" s="11">
        <v>6</v>
      </c>
      <c r="N312" s="12"/>
      <c r="O312" s="11">
        <v>49</v>
      </c>
      <c r="P312" s="11" t="s">
        <v>168</v>
      </c>
      <c r="Q312" s="11" t="s">
        <v>166</v>
      </c>
      <c r="R312" s="30" t="s">
        <v>157</v>
      </c>
      <c r="S312" s="30" t="s">
        <v>157</v>
      </c>
      <c r="T312" s="30" t="s">
        <v>157</v>
      </c>
      <c r="U312" s="12"/>
      <c r="V312" s="11">
        <v>0</v>
      </c>
      <c r="W312" s="11">
        <v>0</v>
      </c>
      <c r="X312" s="11" t="s">
        <v>152</v>
      </c>
      <c r="Y312" s="11"/>
      <c r="Z312" s="11"/>
      <c r="AA312" s="11"/>
      <c r="AB312" s="12"/>
      <c r="AC312" s="11"/>
      <c r="AD312" s="11"/>
      <c r="AE312" s="11"/>
      <c r="AF312" s="11"/>
      <c r="AG312" s="11"/>
      <c r="AH312" s="11"/>
      <c r="AI312" s="33">
        <f>COUNTIF(الجدول2336[[#This Row],[2019/05/21]:[2019/06/20]],"س")</f>
        <v>1</v>
      </c>
      <c r="AJ312" s="14">
        <f>COUNTIF(الجدول2336[[#This Row],[2019/05/21]:[2019/06/20]],"ب")</f>
        <v>0</v>
      </c>
      <c r="AK312" s="14">
        <f>COUNTIF(الجدول2336[[#This Row],[2019/05/21]:[2019/06/20]],"غياب")</f>
        <v>2</v>
      </c>
      <c r="AL312" s="14">
        <f>COUNTIF(الجدول2336[[#This Row],[2019/05/21]:[2019/06/20]],"غ")</f>
        <v>1</v>
      </c>
      <c r="AM312" s="14">
        <f>SUM(الجدول2336[[#This Row],[2019/05/21]:[2019/06/20]])</f>
        <v>100</v>
      </c>
      <c r="AN312" s="34">
        <f>الجدول2336[[#This Row],[أيام العمل الفعي ]]-الجدول2336[[#This Row],[الغياب*2]]</f>
        <v>7</v>
      </c>
      <c r="AO312" s="14"/>
      <c r="AP312" s="14">
        <f>COUNTIF(الجدول2336[[#This Row],[2019/05/21]:[2019/06/20]],"&lt;480")</f>
        <v>11</v>
      </c>
      <c r="AQ312" s="14">
        <f>الجدول2336[[#This Row],[الغياب ]]*2</f>
        <v>4</v>
      </c>
      <c r="AR312" s="14" t="str">
        <f>VLOOKUP(الجدول2336[[#This Row],[الرقم الوظيفي ]],[2]المستمرين!$D:$F,3,0)</f>
        <v>مصنع الحليب</v>
      </c>
    </row>
    <row r="313" spans="1:44">
      <c r="A313" s="8">
        <v>3767</v>
      </c>
      <c r="B313" s="29" t="s">
        <v>482</v>
      </c>
      <c r="C313" s="29" t="s">
        <v>29</v>
      </c>
      <c r="D313" s="11" t="s">
        <v>166</v>
      </c>
      <c r="E313" s="11">
        <v>0</v>
      </c>
      <c r="F313" s="11">
        <v>12</v>
      </c>
      <c r="G313" s="12"/>
      <c r="H313" s="11">
        <v>0</v>
      </c>
      <c r="I313" s="11">
        <v>0</v>
      </c>
      <c r="J313" s="11">
        <v>0</v>
      </c>
      <c r="K313" s="11">
        <v>22</v>
      </c>
      <c r="L313" s="11" t="s">
        <v>152</v>
      </c>
      <c r="M313" s="11">
        <v>0</v>
      </c>
      <c r="N313" s="12"/>
      <c r="O313" s="11">
        <v>0</v>
      </c>
      <c r="P313" s="11">
        <v>73</v>
      </c>
      <c r="Q313" s="11" t="s">
        <v>166</v>
      </c>
      <c r="R313" s="30" t="s">
        <v>157</v>
      </c>
      <c r="S313" s="30" t="s">
        <v>157</v>
      </c>
      <c r="T313" s="30" t="s">
        <v>157</v>
      </c>
      <c r="U313" s="12"/>
      <c r="V313" s="11">
        <v>0</v>
      </c>
      <c r="W313" s="11">
        <v>137</v>
      </c>
      <c r="X313" s="11">
        <v>8</v>
      </c>
      <c r="Y313" s="11"/>
      <c r="Z313" s="11"/>
      <c r="AA313" s="11"/>
      <c r="AB313" s="12"/>
      <c r="AC313" s="11"/>
      <c r="AD313" s="11"/>
      <c r="AE313" s="11"/>
      <c r="AF313" s="11"/>
      <c r="AG313" s="11"/>
      <c r="AH313" s="11"/>
      <c r="AI313" s="33">
        <f>COUNTIF(الجدول2336[[#This Row],[2019/05/21]:[2019/06/20]],"س")</f>
        <v>2</v>
      </c>
      <c r="AJ313" s="14">
        <f>COUNTIF(الجدول2336[[#This Row],[2019/05/21]:[2019/06/20]],"ب")</f>
        <v>0</v>
      </c>
      <c r="AK313" s="14">
        <f>COUNTIF(الجدول2336[[#This Row],[2019/05/21]:[2019/06/20]],"غياب")</f>
        <v>0</v>
      </c>
      <c r="AL313" s="14">
        <f>COUNTIF(الجدول2336[[#This Row],[2019/05/21]:[2019/06/20]],"غ")</f>
        <v>1</v>
      </c>
      <c r="AM313" s="14">
        <f>SUM(الجدول2336[[#This Row],[2019/05/21]:[2019/06/20]])</f>
        <v>252</v>
      </c>
      <c r="AN313" s="34">
        <f>الجدول2336[[#This Row],[أيام العمل الفعي ]]-الجدول2336[[#This Row],[الغياب*2]]</f>
        <v>12</v>
      </c>
      <c r="AO313" s="14"/>
      <c r="AP313" s="14">
        <f>COUNTIF(الجدول2336[[#This Row],[2019/05/21]:[2019/06/20]],"&lt;480")</f>
        <v>12</v>
      </c>
      <c r="AQ313" s="14">
        <f>الجدول2336[[#This Row],[الغياب ]]*2</f>
        <v>0</v>
      </c>
      <c r="AR313" s="14" t="str">
        <f>VLOOKUP(الجدول2336[[#This Row],[الرقم الوظيفي ]],[2]المستمرين!$D:$F,3,0)</f>
        <v>مصنع الحليب</v>
      </c>
    </row>
    <row r="314" spans="1:44">
      <c r="A314" s="5">
        <v>3768</v>
      </c>
      <c r="B314" s="29" t="s">
        <v>483</v>
      </c>
      <c r="C314" s="29" t="s">
        <v>142</v>
      </c>
      <c r="D314" s="11"/>
      <c r="E314" s="11"/>
      <c r="F314" s="11"/>
      <c r="G314" s="12"/>
      <c r="H314" s="11"/>
      <c r="I314" s="11"/>
      <c r="J314" s="11"/>
      <c r="K314" s="11"/>
      <c r="L314" s="11"/>
      <c r="M314" s="11"/>
      <c r="N314" s="12"/>
      <c r="O314" s="11"/>
      <c r="P314" s="11"/>
      <c r="Q314" s="11" t="s">
        <v>166</v>
      </c>
      <c r="R314" s="30" t="s">
        <v>157</v>
      </c>
      <c r="S314" s="30" t="s">
        <v>157</v>
      </c>
      <c r="T314" s="30" t="s">
        <v>157</v>
      </c>
      <c r="U314" s="12"/>
      <c r="V314" s="11"/>
      <c r="W314" s="11"/>
      <c r="X314" s="11"/>
      <c r="Y314" s="11"/>
      <c r="Z314" s="11"/>
      <c r="AA314" s="11"/>
      <c r="AB314" s="12"/>
      <c r="AC314" s="11"/>
      <c r="AD314" s="11"/>
      <c r="AE314" s="11"/>
      <c r="AF314" s="11"/>
      <c r="AG314" s="11"/>
      <c r="AH314" s="11"/>
      <c r="AI314" s="15">
        <f>COUNTIF(الجدول2336[[#This Row],[2019/05/21]:[2019/06/20]],"س")</f>
        <v>1</v>
      </c>
      <c r="AJ314" s="11">
        <f>COUNTIF(الجدول2336[[#This Row],[2019/05/21]:[2019/06/20]],"ب")</f>
        <v>0</v>
      </c>
      <c r="AK314" s="11">
        <f>COUNTIF(الجدول2336[[#This Row],[2019/05/21]:[2019/06/20]],"غياب")</f>
        <v>0</v>
      </c>
      <c r="AL314" s="11">
        <f>COUNTIF(الجدول2336[[#This Row],[2019/05/21]:[2019/06/20]],"غ")</f>
        <v>0</v>
      </c>
      <c r="AM314" s="11">
        <f>SUM(الجدول2336[[#This Row],[2019/05/21]:[2019/06/20]])</f>
        <v>0</v>
      </c>
      <c r="AN314" s="31">
        <f>الجدول2336[[#This Row],[أيام العمل الفعي ]]-الجدول2336[[#This Row],[الغياب*2]]</f>
        <v>0</v>
      </c>
      <c r="AO314" s="14"/>
      <c r="AP314" s="14">
        <f>COUNTIF(الجدول2336[[#This Row],[2019/05/21]:[2019/06/20]],"&lt;480")</f>
        <v>0</v>
      </c>
      <c r="AQ314" s="14">
        <f>الجدول2336[[#This Row],[الغياب ]]*2</f>
        <v>0</v>
      </c>
      <c r="AR314" s="14" t="str">
        <f>VLOOKUP(الجدول2336[[#This Row],[الرقم الوظيفي ]],[2]المستمرين!$D:$F,3,0)</f>
        <v>رؤساء الاقسام</v>
      </c>
    </row>
    <row r="315" spans="1:44">
      <c r="A315" s="5">
        <v>3769</v>
      </c>
      <c r="B315" s="29" t="s">
        <v>484</v>
      </c>
      <c r="C315" s="29" t="s">
        <v>143</v>
      </c>
      <c r="D315" s="11"/>
      <c r="E315" s="11"/>
      <c r="F315" s="11"/>
      <c r="G315" s="12"/>
      <c r="H315" s="11"/>
      <c r="I315" s="11"/>
      <c r="J315" s="11"/>
      <c r="K315" s="11"/>
      <c r="L315" s="11"/>
      <c r="M315" s="11"/>
      <c r="N315" s="12"/>
      <c r="O315" s="11"/>
      <c r="P315" s="11"/>
      <c r="Q315" s="11" t="s">
        <v>166</v>
      </c>
      <c r="R315" s="30" t="s">
        <v>157</v>
      </c>
      <c r="S315" s="30" t="s">
        <v>157</v>
      </c>
      <c r="T315" s="30" t="s">
        <v>157</v>
      </c>
      <c r="U315" s="12"/>
      <c r="V315" s="11"/>
      <c r="W315" s="11"/>
      <c r="X315" s="11"/>
      <c r="Y315" s="11"/>
      <c r="Z315" s="11"/>
      <c r="AA315" s="11"/>
      <c r="AB315" s="12"/>
      <c r="AC315" s="11"/>
      <c r="AD315" s="11"/>
      <c r="AE315" s="11"/>
      <c r="AF315" s="11"/>
      <c r="AG315" s="11"/>
      <c r="AH315" s="11"/>
      <c r="AI315" s="15">
        <f>COUNTIF(الجدول2336[[#This Row],[2019/05/21]:[2019/06/20]],"س")</f>
        <v>1</v>
      </c>
      <c r="AJ315" s="11">
        <f>COUNTIF(الجدول2336[[#This Row],[2019/05/21]:[2019/06/20]],"ب")</f>
        <v>0</v>
      </c>
      <c r="AK315" s="11">
        <f>COUNTIF(الجدول2336[[#This Row],[2019/05/21]:[2019/06/20]],"غياب")</f>
        <v>0</v>
      </c>
      <c r="AL315" s="11">
        <f>COUNTIF(الجدول2336[[#This Row],[2019/05/21]:[2019/06/20]],"غ")</f>
        <v>0</v>
      </c>
      <c r="AM315" s="11">
        <f>SUM(الجدول2336[[#This Row],[2019/05/21]:[2019/06/20]])</f>
        <v>0</v>
      </c>
      <c r="AN315" s="31">
        <f>الجدول2336[[#This Row],[أيام العمل الفعي ]]-الجدول2336[[#This Row],[الغياب*2]]</f>
        <v>0</v>
      </c>
      <c r="AO315" s="14"/>
      <c r="AP315" s="14">
        <f>COUNTIF(الجدول2336[[#This Row],[2019/05/21]:[2019/06/20]],"&lt;480")</f>
        <v>0</v>
      </c>
      <c r="AQ315" s="14">
        <f>الجدول2336[[#This Row],[الغياب ]]*2</f>
        <v>0</v>
      </c>
      <c r="AR315" s="14" t="str">
        <f>VLOOKUP(الجدول2336[[#This Row],[الرقم الوظيفي ]],[2]المستمرين!$D:$F,3,0)</f>
        <v xml:space="preserve">الادارة العامة </v>
      </c>
    </row>
    <row r="316" spans="1:44">
      <c r="A316" s="9">
        <v>3775</v>
      </c>
      <c r="B316" s="29" t="s">
        <v>485</v>
      </c>
      <c r="C316" s="29" t="s">
        <v>63</v>
      </c>
      <c r="D316" s="11">
        <v>0</v>
      </c>
      <c r="E316" s="11">
        <v>0</v>
      </c>
      <c r="F316" s="11">
        <v>0</v>
      </c>
      <c r="G316" s="12"/>
      <c r="H316" s="11">
        <v>0</v>
      </c>
      <c r="I316" s="11">
        <v>0</v>
      </c>
      <c r="J316" s="11">
        <v>0</v>
      </c>
      <c r="K316" s="11">
        <v>0</v>
      </c>
      <c r="L316" s="11">
        <v>0</v>
      </c>
      <c r="M316" s="11">
        <v>0</v>
      </c>
      <c r="N316" s="12"/>
      <c r="O316" s="11">
        <v>0</v>
      </c>
      <c r="P316" s="11">
        <v>0</v>
      </c>
      <c r="Q316" s="11" t="s">
        <v>166</v>
      </c>
      <c r="R316" s="30" t="s">
        <v>157</v>
      </c>
      <c r="S316" s="30" t="s">
        <v>157</v>
      </c>
      <c r="T316" s="30" t="s">
        <v>157</v>
      </c>
      <c r="U316" s="12"/>
      <c r="V316" s="11">
        <v>0</v>
      </c>
      <c r="W316" s="11">
        <v>0</v>
      </c>
      <c r="X316" s="11">
        <v>0</v>
      </c>
      <c r="Y316" s="11"/>
      <c r="Z316" s="11"/>
      <c r="AA316" s="11"/>
      <c r="AB316" s="12"/>
      <c r="AC316" s="11"/>
      <c r="AD316" s="11"/>
      <c r="AE316" s="11"/>
      <c r="AF316" s="11"/>
      <c r="AG316" s="11"/>
      <c r="AH316" s="11"/>
      <c r="AI316" s="15">
        <f>COUNTIF(الجدول2336[[#This Row],[2019/05/21]:[2019/06/20]],"س")</f>
        <v>1</v>
      </c>
      <c r="AJ316" s="11">
        <f>COUNTIF(الجدول2336[[#This Row],[2019/05/21]:[2019/06/20]],"ب")</f>
        <v>0</v>
      </c>
      <c r="AK316" s="11">
        <f>COUNTIF(الجدول2336[[#This Row],[2019/05/21]:[2019/06/20]],"غياب")</f>
        <v>0</v>
      </c>
      <c r="AL316" s="11">
        <f>COUNTIF(الجدول2336[[#This Row],[2019/05/21]:[2019/06/20]],"غ")</f>
        <v>0</v>
      </c>
      <c r="AM316" s="11">
        <f>SUM(الجدول2336[[#This Row],[2019/05/21]:[2019/06/20]])</f>
        <v>0</v>
      </c>
      <c r="AN316" s="31">
        <f>الجدول2336[[#This Row],[أيام العمل الفعي ]]-الجدول2336[[#This Row],[الغياب*2]]</f>
        <v>14</v>
      </c>
      <c r="AO316" s="14"/>
      <c r="AP316" s="14">
        <f>COUNTIF(الجدول2336[[#This Row],[2019/05/21]:[2019/06/20]],"&lt;480")</f>
        <v>14</v>
      </c>
      <c r="AQ316" s="14">
        <f>الجدول2336[[#This Row],[الغياب ]]*2</f>
        <v>0</v>
      </c>
      <c r="AR316" s="14" t="str">
        <f>VLOOKUP(الجدول2336[[#This Row],[الرقم الوظيفي ]],[2]المستمرين!$D:$F,3,0)</f>
        <v>مصنع الحليب</v>
      </c>
    </row>
    <row r="317" spans="1:44">
      <c r="A317" s="9">
        <v>3776</v>
      </c>
      <c r="B317" s="29" t="s">
        <v>486</v>
      </c>
      <c r="C317" s="29" t="s">
        <v>113</v>
      </c>
      <c r="D317" s="11">
        <v>16</v>
      </c>
      <c r="E317" s="11">
        <v>8</v>
      </c>
      <c r="F317" s="11">
        <v>0</v>
      </c>
      <c r="G317" s="12"/>
      <c r="H317" s="11">
        <v>6</v>
      </c>
      <c r="I317" s="11">
        <v>0</v>
      </c>
      <c r="J317" s="11">
        <v>6</v>
      </c>
      <c r="K317" s="11">
        <v>0</v>
      </c>
      <c r="L317" s="11">
        <v>8</v>
      </c>
      <c r="M317" s="11">
        <v>0</v>
      </c>
      <c r="N317" s="12"/>
      <c r="O317" s="11" t="s">
        <v>168</v>
      </c>
      <c r="P317" s="11">
        <v>0</v>
      </c>
      <c r="Q317" s="11" t="s">
        <v>166</v>
      </c>
      <c r="R317" s="30" t="s">
        <v>157</v>
      </c>
      <c r="S317" s="30" t="s">
        <v>157</v>
      </c>
      <c r="T317" s="30" t="s">
        <v>157</v>
      </c>
      <c r="U317" s="12"/>
      <c r="V317" s="11">
        <v>0</v>
      </c>
      <c r="W317" s="11">
        <v>6</v>
      </c>
      <c r="X317" s="11">
        <v>6</v>
      </c>
      <c r="Y317" s="11"/>
      <c r="Z317" s="11"/>
      <c r="AA317" s="11"/>
      <c r="AB317" s="12"/>
      <c r="AC317" s="11"/>
      <c r="AD317" s="11"/>
      <c r="AE317" s="11"/>
      <c r="AF317" s="11"/>
      <c r="AG317" s="11"/>
      <c r="AH317" s="11"/>
      <c r="AI317" s="15">
        <f>COUNTIF(الجدول2336[[#This Row],[2019/05/21]:[2019/06/20]],"س")</f>
        <v>1</v>
      </c>
      <c r="AJ317" s="11">
        <f>COUNTIF(الجدول2336[[#This Row],[2019/05/21]:[2019/06/20]],"ب")</f>
        <v>0</v>
      </c>
      <c r="AK317" s="11">
        <f>COUNTIF(الجدول2336[[#This Row],[2019/05/21]:[2019/06/20]],"غياب")</f>
        <v>1</v>
      </c>
      <c r="AL317" s="11">
        <f>COUNTIF(الجدول2336[[#This Row],[2019/05/21]:[2019/06/20]],"غ")</f>
        <v>0</v>
      </c>
      <c r="AM317" s="11">
        <f>SUM(الجدول2336[[#This Row],[2019/05/21]:[2019/06/20]])</f>
        <v>56</v>
      </c>
      <c r="AN317" s="31">
        <f>الجدول2336[[#This Row],[أيام العمل الفعي ]]-الجدول2336[[#This Row],[الغياب*2]]</f>
        <v>11</v>
      </c>
      <c r="AO317" s="14"/>
      <c r="AP317" s="14">
        <f>COUNTIF(الجدول2336[[#This Row],[2019/05/21]:[2019/06/20]],"&lt;480")</f>
        <v>13</v>
      </c>
      <c r="AQ317" s="14">
        <f>الجدول2336[[#This Row],[الغياب ]]*2</f>
        <v>2</v>
      </c>
      <c r="AR317" s="14" t="str">
        <f>VLOOKUP(الجدول2336[[#This Row],[الرقم الوظيفي ]],[2]المستمرين!$D:$F,3,0)</f>
        <v>مصنع الحليب</v>
      </c>
    </row>
    <row r="318" spans="1:44">
      <c r="A318" s="9">
        <v>3779</v>
      </c>
      <c r="B318" s="29" t="s">
        <v>487</v>
      </c>
      <c r="C318" s="29" t="s">
        <v>86</v>
      </c>
      <c r="D318" s="11">
        <v>0</v>
      </c>
      <c r="E318" s="11">
        <v>0</v>
      </c>
      <c r="F318" s="11">
        <v>0</v>
      </c>
      <c r="G318" s="12">
        <v>0</v>
      </c>
      <c r="H318" s="11">
        <v>0</v>
      </c>
      <c r="I318" s="11">
        <v>0</v>
      </c>
      <c r="J318" s="11">
        <v>0</v>
      </c>
      <c r="K318" s="11">
        <v>0</v>
      </c>
      <c r="L318" s="11">
        <v>0</v>
      </c>
      <c r="M318" s="11">
        <v>0</v>
      </c>
      <c r="N318" s="12">
        <v>0</v>
      </c>
      <c r="O318" s="11">
        <v>0</v>
      </c>
      <c r="P318" s="11">
        <v>0</v>
      </c>
      <c r="Q318" s="11">
        <v>0</v>
      </c>
      <c r="R318" s="30">
        <v>0</v>
      </c>
      <c r="S318" s="30">
        <v>0</v>
      </c>
      <c r="T318" s="30">
        <v>0</v>
      </c>
      <c r="U318" s="12">
        <v>0</v>
      </c>
      <c r="V318" s="11">
        <v>0</v>
      </c>
      <c r="W318" s="11">
        <v>0</v>
      </c>
      <c r="X318" s="11">
        <v>0</v>
      </c>
      <c r="Y318" s="11"/>
      <c r="Z318" s="11"/>
      <c r="AA318" s="11"/>
      <c r="AB318" s="12"/>
      <c r="AC318" s="11"/>
      <c r="AD318" s="11"/>
      <c r="AE318" s="11"/>
      <c r="AF318" s="11"/>
      <c r="AG318" s="11"/>
      <c r="AH318" s="11"/>
      <c r="AI318" s="15">
        <f>COUNTIF(الجدول2336[[#This Row],[2019/05/21]:[2019/06/20]],"س")</f>
        <v>0</v>
      </c>
      <c r="AJ318" s="11">
        <f>COUNTIF(الجدول2336[[#This Row],[2019/05/21]:[2019/06/20]],"ب")</f>
        <v>0</v>
      </c>
      <c r="AK318" s="11">
        <f>COUNTIF(الجدول2336[[#This Row],[2019/05/21]:[2019/06/20]],"غياب")</f>
        <v>0</v>
      </c>
      <c r="AL318" s="11">
        <f>COUNTIF(الجدول2336[[#This Row],[2019/05/21]:[2019/06/20]],"غ")</f>
        <v>0</v>
      </c>
      <c r="AM318" s="11">
        <f>SUM(الجدول2336[[#This Row],[2019/05/21]:[2019/06/20]])</f>
        <v>0</v>
      </c>
      <c r="AN318" s="31">
        <f>الجدول2336[[#This Row],[أيام العمل الفعي ]]-الجدول2336[[#This Row],[الغياب*2]]</f>
        <v>21</v>
      </c>
      <c r="AO318" s="14"/>
      <c r="AP318" s="14">
        <f>COUNTIF(الجدول2336[[#This Row],[2019/05/21]:[2019/06/20]],"&lt;480")</f>
        <v>21</v>
      </c>
      <c r="AQ318" s="14">
        <f>الجدول2336[[#This Row],[الغياب ]]*2</f>
        <v>0</v>
      </c>
      <c r="AR318" s="14" t="str">
        <f>VLOOKUP(الجدول2336[[#This Row],[الرقم الوظيفي ]],[2]المستمرين!$D:$F,3,0)</f>
        <v xml:space="preserve">مصنع العصير </v>
      </c>
    </row>
    <row r="319" spans="1:44">
      <c r="A319" s="9">
        <v>3782</v>
      </c>
      <c r="B319" s="29" t="s">
        <v>488</v>
      </c>
      <c r="C319" s="29" t="s">
        <v>113</v>
      </c>
      <c r="D319" s="11">
        <v>0</v>
      </c>
      <c r="E319" s="11">
        <v>0</v>
      </c>
      <c r="F319" s="11">
        <v>8</v>
      </c>
      <c r="G319" s="12"/>
      <c r="H319" s="11">
        <v>0</v>
      </c>
      <c r="I319" s="11">
        <v>0</v>
      </c>
      <c r="J319" s="11">
        <v>0</v>
      </c>
      <c r="K319" s="11">
        <v>6</v>
      </c>
      <c r="L319" s="11">
        <v>0</v>
      </c>
      <c r="M319" s="11">
        <v>0</v>
      </c>
      <c r="N319" s="12"/>
      <c r="O319" s="11">
        <v>0</v>
      </c>
      <c r="P319" s="11">
        <v>0</v>
      </c>
      <c r="Q319" s="11" t="s">
        <v>166</v>
      </c>
      <c r="R319" s="30" t="s">
        <v>157</v>
      </c>
      <c r="S319" s="30" t="s">
        <v>157</v>
      </c>
      <c r="T319" s="30" t="s">
        <v>157</v>
      </c>
      <c r="U319" s="12"/>
      <c r="V319" s="11">
        <v>0</v>
      </c>
      <c r="W319" s="11">
        <v>0</v>
      </c>
      <c r="X319" s="11">
        <v>0</v>
      </c>
      <c r="Y319" s="11"/>
      <c r="Z319" s="11"/>
      <c r="AA319" s="11"/>
      <c r="AB319" s="12"/>
      <c r="AC319" s="11"/>
      <c r="AD319" s="11"/>
      <c r="AE319" s="11"/>
      <c r="AF319" s="11"/>
      <c r="AG319" s="11"/>
      <c r="AH319" s="11"/>
      <c r="AI319" s="15">
        <f>COUNTIF(الجدول2336[[#This Row],[2019/05/21]:[2019/06/20]],"س")</f>
        <v>1</v>
      </c>
      <c r="AJ319" s="11">
        <f>COUNTIF(الجدول2336[[#This Row],[2019/05/21]:[2019/06/20]],"ب")</f>
        <v>0</v>
      </c>
      <c r="AK319" s="11">
        <f>COUNTIF(الجدول2336[[#This Row],[2019/05/21]:[2019/06/20]],"غياب")</f>
        <v>0</v>
      </c>
      <c r="AL319" s="11">
        <f>COUNTIF(الجدول2336[[#This Row],[2019/05/21]:[2019/06/20]],"غ")</f>
        <v>0</v>
      </c>
      <c r="AM319" s="11">
        <f>SUM(الجدول2336[[#This Row],[2019/05/21]:[2019/06/20]])</f>
        <v>14</v>
      </c>
      <c r="AN319" s="31">
        <f>الجدول2336[[#This Row],[أيام العمل الفعي ]]-الجدول2336[[#This Row],[الغياب*2]]</f>
        <v>14</v>
      </c>
      <c r="AO319" s="14"/>
      <c r="AP319" s="14">
        <f>COUNTIF(الجدول2336[[#This Row],[2019/05/21]:[2019/06/20]],"&lt;480")</f>
        <v>14</v>
      </c>
      <c r="AQ319" s="14">
        <f>الجدول2336[[#This Row],[الغياب ]]*2</f>
        <v>0</v>
      </c>
      <c r="AR319" s="14" t="str">
        <f>VLOOKUP(الجدول2336[[#This Row],[الرقم الوظيفي ]],[2]المستمرين!$D:$F,3,0)</f>
        <v>مصنع الحليب</v>
      </c>
    </row>
    <row r="320" spans="1:44">
      <c r="A320" s="9">
        <v>3784</v>
      </c>
      <c r="B320" s="29" t="s">
        <v>489</v>
      </c>
      <c r="C320" s="29" t="s">
        <v>125</v>
      </c>
      <c r="D320" s="11">
        <v>0</v>
      </c>
      <c r="E320" s="11">
        <v>0</v>
      </c>
      <c r="F320" s="11">
        <v>0</v>
      </c>
      <c r="G320" s="12"/>
      <c r="H320" s="11">
        <v>0</v>
      </c>
      <c r="I320" s="11">
        <v>0</v>
      </c>
      <c r="J320" s="11">
        <v>0</v>
      </c>
      <c r="K320" s="11">
        <v>0</v>
      </c>
      <c r="L320" s="11">
        <v>0</v>
      </c>
      <c r="M320" s="11" t="s">
        <v>152</v>
      </c>
      <c r="N320" s="12"/>
      <c r="O320" s="11">
        <v>0</v>
      </c>
      <c r="P320" s="11">
        <v>0</v>
      </c>
      <c r="Q320" s="11" t="s">
        <v>166</v>
      </c>
      <c r="R320" s="30" t="s">
        <v>157</v>
      </c>
      <c r="S320" s="30" t="s">
        <v>157</v>
      </c>
      <c r="T320" s="30" t="s">
        <v>157</v>
      </c>
      <c r="U320" s="12"/>
      <c r="V320" s="11">
        <v>0</v>
      </c>
      <c r="W320" s="11">
        <v>16</v>
      </c>
      <c r="X320" s="11">
        <v>152</v>
      </c>
      <c r="Y320" s="11"/>
      <c r="Z320" s="11"/>
      <c r="AA320" s="11"/>
      <c r="AB320" s="12"/>
      <c r="AC320" s="11"/>
      <c r="AD320" s="11"/>
      <c r="AE320" s="11"/>
      <c r="AF320" s="11"/>
      <c r="AG320" s="11"/>
      <c r="AH320" s="11"/>
      <c r="AI320" s="15">
        <f>COUNTIF(الجدول2336[[#This Row],[2019/05/21]:[2019/06/20]],"س")</f>
        <v>1</v>
      </c>
      <c r="AJ320" s="11">
        <f>COUNTIF(الجدول2336[[#This Row],[2019/05/21]:[2019/06/20]],"ب")</f>
        <v>0</v>
      </c>
      <c r="AK320" s="11">
        <f>COUNTIF(الجدول2336[[#This Row],[2019/05/21]:[2019/06/20]],"غياب")</f>
        <v>0</v>
      </c>
      <c r="AL320" s="11">
        <f>COUNTIF(الجدول2336[[#This Row],[2019/05/21]:[2019/06/20]],"غ")</f>
        <v>1</v>
      </c>
      <c r="AM320" s="11">
        <f>SUM(الجدول2336[[#This Row],[2019/05/21]:[2019/06/20]])</f>
        <v>168</v>
      </c>
      <c r="AN320" s="31">
        <f>الجدول2336[[#This Row],[أيام العمل الفعي ]]-الجدول2336[[#This Row],[الغياب*2]]</f>
        <v>13</v>
      </c>
      <c r="AO320" s="14"/>
      <c r="AP320" s="14">
        <f>COUNTIF(الجدول2336[[#This Row],[2019/05/21]:[2019/06/20]],"&lt;480")</f>
        <v>13</v>
      </c>
      <c r="AQ320" s="14">
        <f>الجدول2336[[#This Row],[الغياب ]]*2</f>
        <v>0</v>
      </c>
      <c r="AR320" s="14" t="str">
        <f>VLOOKUP(الجدول2336[[#This Row],[الرقم الوظيفي ]],[2]المستمرين!$D:$F,3,0)</f>
        <v xml:space="preserve">الادارة العامة </v>
      </c>
    </row>
    <row r="321" spans="1:44">
      <c r="A321" s="9">
        <v>3786</v>
      </c>
      <c r="B321" s="29" t="s">
        <v>490</v>
      </c>
      <c r="C321" s="29" t="s">
        <v>136</v>
      </c>
      <c r="D321" s="11">
        <v>13</v>
      </c>
      <c r="E321" s="11">
        <v>13</v>
      </c>
      <c r="F321" s="11">
        <v>24</v>
      </c>
      <c r="G321" s="12"/>
      <c r="H321" s="11">
        <v>13</v>
      </c>
      <c r="I321" s="11">
        <v>0</v>
      </c>
      <c r="J321" s="11">
        <v>21</v>
      </c>
      <c r="K321" s="11">
        <v>14</v>
      </c>
      <c r="L321" s="11">
        <v>11</v>
      </c>
      <c r="M321" s="11">
        <v>17</v>
      </c>
      <c r="N321" s="12"/>
      <c r="O321" s="11">
        <v>20</v>
      </c>
      <c r="P321" s="11">
        <v>21</v>
      </c>
      <c r="Q321" s="11" t="s">
        <v>166</v>
      </c>
      <c r="R321" s="30" t="s">
        <v>157</v>
      </c>
      <c r="S321" s="30" t="s">
        <v>157</v>
      </c>
      <c r="T321" s="30" t="s">
        <v>157</v>
      </c>
      <c r="U321" s="12"/>
      <c r="V321" s="11">
        <v>0</v>
      </c>
      <c r="W321" s="11">
        <v>0</v>
      </c>
      <c r="X321" s="11">
        <v>0</v>
      </c>
      <c r="Y321" s="11"/>
      <c r="Z321" s="11"/>
      <c r="AA321" s="11"/>
      <c r="AB321" s="12"/>
      <c r="AC321" s="11"/>
      <c r="AD321" s="11"/>
      <c r="AE321" s="11"/>
      <c r="AF321" s="11"/>
      <c r="AG321" s="11"/>
      <c r="AH321" s="11"/>
      <c r="AI321" s="15">
        <f>COUNTIF(الجدول2336[[#This Row],[2019/05/21]:[2019/06/20]],"س")</f>
        <v>1</v>
      </c>
      <c r="AJ321" s="11">
        <f>COUNTIF(الجدول2336[[#This Row],[2019/05/21]:[2019/06/20]],"ب")</f>
        <v>0</v>
      </c>
      <c r="AK321" s="11">
        <f>COUNTIF(الجدول2336[[#This Row],[2019/05/21]:[2019/06/20]],"غياب")</f>
        <v>0</v>
      </c>
      <c r="AL321" s="11">
        <f>COUNTIF(الجدول2336[[#This Row],[2019/05/21]:[2019/06/20]],"غ")</f>
        <v>0</v>
      </c>
      <c r="AM321" s="11">
        <f>SUM(الجدول2336[[#This Row],[2019/05/21]:[2019/06/20]])</f>
        <v>167</v>
      </c>
      <c r="AN321" s="31">
        <f>الجدول2336[[#This Row],[أيام العمل الفعي ]]-الجدول2336[[#This Row],[الغياب*2]]</f>
        <v>14</v>
      </c>
      <c r="AO321" s="14"/>
      <c r="AP321" s="14">
        <f>COUNTIF(الجدول2336[[#This Row],[2019/05/21]:[2019/06/20]],"&lt;480")</f>
        <v>14</v>
      </c>
      <c r="AQ321" s="14">
        <f>الجدول2336[[#This Row],[الغياب ]]*2</f>
        <v>0</v>
      </c>
      <c r="AR321" s="14" t="str">
        <f>VLOOKUP(الجدول2336[[#This Row],[الرقم الوظيفي ]],[2]المستمرين!$D:$F,3,0)</f>
        <v xml:space="preserve">الادارة العامة </v>
      </c>
    </row>
    <row r="322" spans="1:44">
      <c r="A322" s="9">
        <v>3787</v>
      </c>
      <c r="B322" s="29" t="s">
        <v>491</v>
      </c>
      <c r="C322" s="29" t="s">
        <v>75</v>
      </c>
      <c r="D322" s="11">
        <v>0</v>
      </c>
      <c r="E322" s="11">
        <v>0</v>
      </c>
      <c r="F322" s="11">
        <v>0</v>
      </c>
      <c r="G322" s="12"/>
      <c r="H322" s="11">
        <v>0</v>
      </c>
      <c r="I322" s="11">
        <v>0</v>
      </c>
      <c r="J322" s="11">
        <v>0</v>
      </c>
      <c r="K322" s="11">
        <v>0</v>
      </c>
      <c r="L322" s="11">
        <v>0</v>
      </c>
      <c r="M322" s="11">
        <v>0</v>
      </c>
      <c r="N322" s="12"/>
      <c r="O322" s="11" t="s">
        <v>152</v>
      </c>
      <c r="P322" s="11">
        <v>0</v>
      </c>
      <c r="Q322" s="11">
        <v>0</v>
      </c>
      <c r="R322" s="30" t="s">
        <v>157</v>
      </c>
      <c r="S322" s="30" t="s">
        <v>157</v>
      </c>
      <c r="T322" s="30" t="s">
        <v>157</v>
      </c>
      <c r="U322" s="12"/>
      <c r="V322" s="11">
        <v>0</v>
      </c>
      <c r="W322" s="11"/>
      <c r="X322" s="11"/>
      <c r="Y322" s="11"/>
      <c r="Z322" s="11"/>
      <c r="AA322" s="11"/>
      <c r="AB322" s="12"/>
      <c r="AC322" s="11"/>
      <c r="AD322" s="11"/>
      <c r="AE322" s="11"/>
      <c r="AF322" s="11"/>
      <c r="AG322" s="11"/>
      <c r="AH322" s="11"/>
      <c r="AI322" s="15">
        <f>COUNTIF(الجدول2336[[#This Row],[2019/05/21]:[2019/06/20]],"س")</f>
        <v>0</v>
      </c>
      <c r="AJ322" s="11">
        <f>COUNTIF(الجدول2336[[#This Row],[2019/05/21]:[2019/06/20]],"ب")</f>
        <v>0</v>
      </c>
      <c r="AK322" s="11">
        <f>COUNTIF(الجدول2336[[#This Row],[2019/05/21]:[2019/06/20]],"غياب")</f>
        <v>0</v>
      </c>
      <c r="AL322" s="11">
        <f>COUNTIF(الجدول2336[[#This Row],[2019/05/21]:[2019/06/20]],"غ")</f>
        <v>1</v>
      </c>
      <c r="AM322" s="11">
        <f>SUM(الجدول2336[[#This Row],[2019/05/21]:[2019/06/20]])</f>
        <v>0</v>
      </c>
      <c r="AN322" s="31">
        <f>الجدول2336[[#This Row],[أيام العمل الفعي ]]-الجدول2336[[#This Row],[الغياب*2]]</f>
        <v>12</v>
      </c>
      <c r="AO322" s="14"/>
      <c r="AP322" s="14">
        <f>COUNTIF(الجدول2336[[#This Row],[2019/05/21]:[2019/06/20]],"&lt;480")</f>
        <v>12</v>
      </c>
      <c r="AQ322" s="14">
        <f>الجدول2336[[#This Row],[الغياب ]]*2</f>
        <v>0</v>
      </c>
      <c r="AR322" s="14" t="str">
        <f>VLOOKUP(الجدول2336[[#This Row],[الرقم الوظيفي ]],[2]المستمرين!$D:$F,3,0)</f>
        <v xml:space="preserve">مركز تسويق بنغازي </v>
      </c>
    </row>
    <row r="323" spans="1:44">
      <c r="A323" s="9">
        <v>3801</v>
      </c>
      <c r="B323" s="29" t="s">
        <v>492</v>
      </c>
      <c r="C323" s="29" t="s">
        <v>55</v>
      </c>
      <c r="D323" s="11">
        <v>7</v>
      </c>
      <c r="E323" s="11">
        <v>0</v>
      </c>
      <c r="F323" s="11">
        <v>0</v>
      </c>
      <c r="G323" s="12"/>
      <c r="H323" s="11">
        <v>15</v>
      </c>
      <c r="I323" s="11">
        <v>0</v>
      </c>
      <c r="J323" s="11">
        <v>0</v>
      </c>
      <c r="K323" s="11">
        <v>0</v>
      </c>
      <c r="L323" s="11">
        <v>0</v>
      </c>
      <c r="M323" s="11">
        <v>0</v>
      </c>
      <c r="N323" s="12"/>
      <c r="O323" s="11">
        <v>0</v>
      </c>
      <c r="P323" s="11">
        <v>0</v>
      </c>
      <c r="Q323" s="11" t="s">
        <v>166</v>
      </c>
      <c r="R323" s="30" t="s">
        <v>157</v>
      </c>
      <c r="S323" s="30" t="s">
        <v>157</v>
      </c>
      <c r="T323" s="30" t="s">
        <v>157</v>
      </c>
      <c r="U323" s="12"/>
      <c r="V323" s="11">
        <v>0</v>
      </c>
      <c r="W323" s="11">
        <v>0</v>
      </c>
      <c r="X323" s="11">
        <v>0</v>
      </c>
      <c r="Y323" s="11"/>
      <c r="Z323" s="11"/>
      <c r="AA323" s="11"/>
      <c r="AB323" s="12"/>
      <c r="AC323" s="11"/>
      <c r="AD323" s="11"/>
      <c r="AE323" s="11"/>
      <c r="AF323" s="11"/>
      <c r="AG323" s="11"/>
      <c r="AH323" s="11"/>
      <c r="AI323" s="15">
        <f>COUNTIF(الجدول2336[[#This Row],[2019/05/21]:[2019/06/20]],"س")</f>
        <v>1</v>
      </c>
      <c r="AJ323" s="11">
        <f>COUNTIF(الجدول2336[[#This Row],[2019/05/21]:[2019/06/20]],"ب")</f>
        <v>0</v>
      </c>
      <c r="AK323" s="11">
        <f>COUNTIF(الجدول2336[[#This Row],[2019/05/21]:[2019/06/20]],"غياب")</f>
        <v>0</v>
      </c>
      <c r="AL323" s="11">
        <f>COUNTIF(الجدول2336[[#This Row],[2019/05/21]:[2019/06/20]],"غ")</f>
        <v>0</v>
      </c>
      <c r="AM323" s="11">
        <f>SUM(الجدول2336[[#This Row],[2019/05/21]:[2019/06/20]])</f>
        <v>22</v>
      </c>
      <c r="AN323" s="31">
        <f>الجدول2336[[#This Row],[أيام العمل الفعي ]]-الجدول2336[[#This Row],[الغياب*2]]</f>
        <v>14</v>
      </c>
      <c r="AO323" s="14"/>
      <c r="AP323" s="14">
        <f>COUNTIF(الجدول2336[[#This Row],[2019/05/21]:[2019/06/20]],"&lt;480")</f>
        <v>14</v>
      </c>
      <c r="AQ323" s="14">
        <f>الجدول2336[[#This Row],[الغياب ]]*2</f>
        <v>0</v>
      </c>
      <c r="AR323" s="14" t="str">
        <f>VLOOKUP(الجدول2336[[#This Row],[الرقم الوظيفي ]],[2]المستمرين!$D:$F,3,0)</f>
        <v xml:space="preserve">الادارة العامة </v>
      </c>
    </row>
    <row r="324" spans="1:44">
      <c r="A324" s="9">
        <v>3804</v>
      </c>
      <c r="B324" s="29" t="s">
        <v>493</v>
      </c>
      <c r="C324" s="29" t="s">
        <v>65</v>
      </c>
      <c r="D324" s="11">
        <v>0</v>
      </c>
      <c r="E324" s="11">
        <v>0</v>
      </c>
      <c r="F324" s="11">
        <v>0</v>
      </c>
      <c r="G324" s="12"/>
      <c r="H324" s="11">
        <v>0</v>
      </c>
      <c r="I324" s="11">
        <v>0</v>
      </c>
      <c r="J324" s="11">
        <v>0</v>
      </c>
      <c r="K324" s="11">
        <v>0</v>
      </c>
      <c r="L324" s="11">
        <v>0</v>
      </c>
      <c r="M324" s="11">
        <v>0</v>
      </c>
      <c r="N324" s="12"/>
      <c r="O324" s="11">
        <v>0</v>
      </c>
      <c r="P324" s="11">
        <v>0</v>
      </c>
      <c r="Q324" s="11" t="s">
        <v>166</v>
      </c>
      <c r="R324" s="30" t="s">
        <v>157</v>
      </c>
      <c r="S324" s="30" t="s">
        <v>157</v>
      </c>
      <c r="T324" s="30" t="s">
        <v>157</v>
      </c>
      <c r="U324" s="12"/>
      <c r="V324" s="11">
        <v>0</v>
      </c>
      <c r="W324" s="11">
        <v>0</v>
      </c>
      <c r="X324" s="11">
        <v>0</v>
      </c>
      <c r="Y324" s="11"/>
      <c r="Z324" s="11"/>
      <c r="AA324" s="11"/>
      <c r="AB324" s="12"/>
      <c r="AC324" s="11"/>
      <c r="AD324" s="11"/>
      <c r="AE324" s="11"/>
      <c r="AF324" s="11"/>
      <c r="AG324" s="11"/>
      <c r="AH324" s="11"/>
      <c r="AI324" s="15">
        <f>COUNTIF(الجدول2336[[#This Row],[2019/05/21]:[2019/06/20]],"س")</f>
        <v>1</v>
      </c>
      <c r="AJ324" s="11">
        <f>COUNTIF(الجدول2336[[#This Row],[2019/05/21]:[2019/06/20]],"ب")</f>
        <v>0</v>
      </c>
      <c r="AK324" s="11">
        <f>COUNTIF(الجدول2336[[#This Row],[2019/05/21]:[2019/06/20]],"غياب")</f>
        <v>0</v>
      </c>
      <c r="AL324" s="11">
        <f>COUNTIF(الجدول2336[[#This Row],[2019/05/21]:[2019/06/20]],"غ")</f>
        <v>0</v>
      </c>
      <c r="AM324" s="11">
        <f>SUM(الجدول2336[[#This Row],[2019/05/21]:[2019/06/20]])</f>
        <v>0</v>
      </c>
      <c r="AN324" s="31">
        <f>الجدول2336[[#This Row],[أيام العمل الفعي ]]-الجدول2336[[#This Row],[الغياب*2]]</f>
        <v>14</v>
      </c>
      <c r="AO324" s="14"/>
      <c r="AP324" s="14">
        <f>COUNTIF(الجدول2336[[#This Row],[2019/05/21]:[2019/06/20]],"&lt;480")</f>
        <v>14</v>
      </c>
      <c r="AQ324" s="14">
        <f>الجدول2336[[#This Row],[الغياب ]]*2</f>
        <v>0</v>
      </c>
      <c r="AR324" s="14" t="str">
        <f>VLOOKUP(الجدول2336[[#This Row],[الرقم الوظيفي ]],[2]المستمرين!$D:$F,3,0)</f>
        <v>مصنع الحليب</v>
      </c>
    </row>
    <row r="325" spans="1:44">
      <c r="A325" s="9">
        <v>3806</v>
      </c>
      <c r="B325" s="29" t="s">
        <v>494</v>
      </c>
      <c r="C325" s="29" t="s">
        <v>120</v>
      </c>
      <c r="D325" s="11">
        <v>38</v>
      </c>
      <c r="E325" s="11">
        <v>38</v>
      </c>
      <c r="F325" s="11">
        <v>39</v>
      </c>
      <c r="G325" s="12"/>
      <c r="H325" s="11" t="s">
        <v>166</v>
      </c>
      <c r="I325" s="11">
        <v>46</v>
      </c>
      <c r="J325" s="11">
        <v>38</v>
      </c>
      <c r="K325" s="11">
        <v>31</v>
      </c>
      <c r="L325" s="11">
        <v>36</v>
      </c>
      <c r="M325" s="11">
        <v>31</v>
      </c>
      <c r="N325" s="12"/>
      <c r="O325" s="11">
        <v>38</v>
      </c>
      <c r="P325" s="11" t="s">
        <v>166</v>
      </c>
      <c r="Q325" s="11" t="s">
        <v>165</v>
      </c>
      <c r="R325" s="30" t="s">
        <v>157</v>
      </c>
      <c r="S325" s="30" t="s">
        <v>157</v>
      </c>
      <c r="T325" s="30" t="s">
        <v>157</v>
      </c>
      <c r="U325" s="12"/>
      <c r="V325" s="11">
        <v>6</v>
      </c>
      <c r="W325" s="11">
        <v>6</v>
      </c>
      <c r="X325" s="11">
        <v>11</v>
      </c>
      <c r="Y325" s="11"/>
      <c r="Z325" s="11"/>
      <c r="AA325" s="11"/>
      <c r="AB325" s="12"/>
      <c r="AC325" s="11"/>
      <c r="AD325" s="11"/>
      <c r="AE325" s="11"/>
      <c r="AF325" s="11"/>
      <c r="AG325" s="11"/>
      <c r="AH325" s="11"/>
      <c r="AI325" s="15">
        <f>COUNTIF(الجدول2336[[#This Row],[2019/05/21]:[2019/06/20]],"س")</f>
        <v>2</v>
      </c>
      <c r="AJ325" s="11">
        <f>COUNTIF(الجدول2336[[#This Row],[2019/05/21]:[2019/06/20]],"ب")</f>
        <v>0</v>
      </c>
      <c r="AK325" s="11">
        <f>COUNTIF(الجدول2336[[#This Row],[2019/05/21]:[2019/06/20]],"غياب")</f>
        <v>0</v>
      </c>
      <c r="AL325" s="11">
        <f>COUNTIF(الجدول2336[[#This Row],[2019/05/21]:[2019/06/20]],"غ")</f>
        <v>0</v>
      </c>
      <c r="AM325" s="11">
        <f>SUM(الجدول2336[[#This Row],[2019/05/21]:[2019/06/20]])</f>
        <v>358</v>
      </c>
      <c r="AN325" s="31">
        <f>الجدول2336[[#This Row],[أيام العمل الفعي ]]-الجدول2336[[#This Row],[الغياب*2]]</f>
        <v>12</v>
      </c>
      <c r="AO325" s="14"/>
      <c r="AP325" s="14">
        <f>COUNTIF(الجدول2336[[#This Row],[2019/05/21]:[2019/06/20]],"&lt;480")</f>
        <v>12</v>
      </c>
      <c r="AQ325" s="14">
        <f>الجدول2336[[#This Row],[الغياب ]]*2</f>
        <v>0</v>
      </c>
      <c r="AR325" s="14" t="str">
        <f>VLOOKUP(الجدول2336[[#This Row],[الرقم الوظيفي ]],[2]المستمرين!$D:$F,3,0)</f>
        <v xml:space="preserve">الادارة العامة </v>
      </c>
    </row>
    <row r="326" spans="1:44">
      <c r="A326" s="9">
        <v>3807</v>
      </c>
      <c r="B326" s="29" t="s">
        <v>495</v>
      </c>
      <c r="C326" s="29" t="s">
        <v>25</v>
      </c>
      <c r="D326" s="11">
        <v>9</v>
      </c>
      <c r="E326" s="11">
        <v>6</v>
      </c>
      <c r="F326" s="11">
        <v>9</v>
      </c>
      <c r="G326" s="12"/>
      <c r="H326" s="11">
        <v>8</v>
      </c>
      <c r="I326" s="11">
        <v>0</v>
      </c>
      <c r="J326" s="11">
        <v>0</v>
      </c>
      <c r="K326" s="11">
        <v>0</v>
      </c>
      <c r="L326" s="11">
        <v>0</v>
      </c>
      <c r="M326" s="11">
        <v>0</v>
      </c>
      <c r="N326" s="12"/>
      <c r="O326" s="11">
        <v>7</v>
      </c>
      <c r="P326" s="11">
        <v>0</v>
      </c>
      <c r="Q326" s="11" t="s">
        <v>166</v>
      </c>
      <c r="R326" s="30" t="s">
        <v>157</v>
      </c>
      <c r="S326" s="30" t="s">
        <v>157</v>
      </c>
      <c r="T326" s="30" t="s">
        <v>157</v>
      </c>
      <c r="U326" s="12"/>
      <c r="V326" s="11">
        <v>106</v>
      </c>
      <c r="W326" s="11">
        <v>0</v>
      </c>
      <c r="X326" s="11">
        <v>0</v>
      </c>
      <c r="Y326" s="11"/>
      <c r="Z326" s="11"/>
      <c r="AA326" s="11"/>
      <c r="AB326" s="12"/>
      <c r="AC326" s="11"/>
      <c r="AD326" s="11"/>
      <c r="AE326" s="11"/>
      <c r="AF326" s="11"/>
      <c r="AG326" s="11"/>
      <c r="AH326" s="11"/>
      <c r="AI326" s="15">
        <f>COUNTIF(الجدول2336[[#This Row],[2019/05/21]:[2019/06/20]],"س")</f>
        <v>1</v>
      </c>
      <c r="AJ326" s="11">
        <f>COUNTIF(الجدول2336[[#This Row],[2019/05/21]:[2019/06/20]],"ب")</f>
        <v>0</v>
      </c>
      <c r="AK326" s="11">
        <f>COUNTIF(الجدول2336[[#This Row],[2019/05/21]:[2019/06/20]],"غياب")</f>
        <v>0</v>
      </c>
      <c r="AL326" s="11">
        <f>COUNTIF(الجدول2336[[#This Row],[2019/05/21]:[2019/06/20]],"غ")</f>
        <v>0</v>
      </c>
      <c r="AM326" s="11">
        <f>SUM(الجدول2336[[#This Row],[2019/05/21]:[2019/06/20]])</f>
        <v>145</v>
      </c>
      <c r="AN326" s="31">
        <f>الجدول2336[[#This Row],[أيام العمل الفعي ]]-الجدول2336[[#This Row],[الغياب*2]]</f>
        <v>14</v>
      </c>
      <c r="AO326" s="14"/>
      <c r="AP326" s="14">
        <f>COUNTIF(الجدول2336[[#This Row],[2019/05/21]:[2019/06/20]],"&lt;480")</f>
        <v>14</v>
      </c>
      <c r="AQ326" s="14">
        <f>الجدول2336[[#This Row],[الغياب ]]*2</f>
        <v>0</v>
      </c>
      <c r="AR326" s="14" t="str">
        <f>VLOOKUP(الجدول2336[[#This Row],[الرقم الوظيفي ]],[2]المستمرين!$D:$F,3,0)</f>
        <v xml:space="preserve">مصنع الحليب </v>
      </c>
    </row>
    <row r="327" spans="1:44">
      <c r="A327" s="9">
        <v>3810</v>
      </c>
      <c r="B327" s="29" t="s">
        <v>496</v>
      </c>
      <c r="C327" s="29" t="s">
        <v>113</v>
      </c>
      <c r="D327" s="11">
        <v>0</v>
      </c>
      <c r="E327" s="11">
        <v>8</v>
      </c>
      <c r="F327" s="11">
        <v>0</v>
      </c>
      <c r="G327" s="12"/>
      <c r="H327" s="11">
        <v>10</v>
      </c>
      <c r="I327" s="11">
        <v>0</v>
      </c>
      <c r="J327" s="11">
        <v>0</v>
      </c>
      <c r="K327" s="11">
        <v>0</v>
      </c>
      <c r="L327" s="11">
        <v>60</v>
      </c>
      <c r="M327" s="11">
        <v>0</v>
      </c>
      <c r="N327" s="12"/>
      <c r="O327" s="11">
        <v>12</v>
      </c>
      <c r="P327" s="11">
        <v>0</v>
      </c>
      <c r="Q327" s="11" t="s">
        <v>166</v>
      </c>
      <c r="R327" s="30" t="s">
        <v>157</v>
      </c>
      <c r="S327" s="30" t="s">
        <v>157</v>
      </c>
      <c r="T327" s="30" t="s">
        <v>157</v>
      </c>
      <c r="U327" s="12"/>
      <c r="V327" s="11">
        <v>0</v>
      </c>
      <c r="W327" s="11" t="s">
        <v>166</v>
      </c>
      <c r="X327" s="11">
        <v>35</v>
      </c>
      <c r="Y327" s="11"/>
      <c r="Z327" s="11"/>
      <c r="AA327" s="11"/>
      <c r="AB327" s="12"/>
      <c r="AC327" s="11"/>
      <c r="AD327" s="11"/>
      <c r="AE327" s="11"/>
      <c r="AF327" s="11"/>
      <c r="AG327" s="11"/>
      <c r="AH327" s="11"/>
      <c r="AI327" s="15">
        <f>COUNTIF(الجدول2336[[#This Row],[2019/05/21]:[2019/06/20]],"س")</f>
        <v>2</v>
      </c>
      <c r="AJ327" s="11">
        <f>COUNTIF(الجدول2336[[#This Row],[2019/05/21]:[2019/06/20]],"ب")</f>
        <v>0</v>
      </c>
      <c r="AK327" s="11">
        <f>COUNTIF(الجدول2336[[#This Row],[2019/05/21]:[2019/06/20]],"غياب")</f>
        <v>0</v>
      </c>
      <c r="AL327" s="11">
        <f>COUNTIF(الجدول2336[[#This Row],[2019/05/21]:[2019/06/20]],"غ")</f>
        <v>0</v>
      </c>
      <c r="AM327" s="11">
        <f>SUM(الجدول2336[[#This Row],[2019/05/21]:[2019/06/20]])</f>
        <v>125</v>
      </c>
      <c r="AN327" s="31">
        <f>الجدول2336[[#This Row],[أيام العمل الفعي ]]-الجدول2336[[#This Row],[الغياب*2]]</f>
        <v>13</v>
      </c>
      <c r="AO327" s="14"/>
      <c r="AP327" s="14">
        <f>COUNTIF(الجدول2336[[#This Row],[2019/05/21]:[2019/06/20]],"&lt;480")</f>
        <v>13</v>
      </c>
      <c r="AQ327" s="14">
        <f>الجدول2336[[#This Row],[الغياب ]]*2</f>
        <v>0</v>
      </c>
      <c r="AR327" s="14" t="str">
        <f>VLOOKUP(الجدول2336[[#This Row],[الرقم الوظيفي ]],[2]المستمرين!$D:$F,3,0)</f>
        <v>مصنع الحليب</v>
      </c>
    </row>
    <row r="328" spans="1:44">
      <c r="A328" s="9">
        <v>3812</v>
      </c>
      <c r="B328" s="29" t="s">
        <v>497</v>
      </c>
      <c r="C328" s="29" t="s">
        <v>25</v>
      </c>
      <c r="D328" s="11">
        <v>0</v>
      </c>
      <c r="E328" s="11">
        <v>0</v>
      </c>
      <c r="F328" s="11">
        <v>0</v>
      </c>
      <c r="G328" s="12"/>
      <c r="H328" s="11">
        <v>7</v>
      </c>
      <c r="I328" s="11">
        <v>0</v>
      </c>
      <c r="J328" s="11">
        <v>10</v>
      </c>
      <c r="K328" s="11">
        <v>0</v>
      </c>
      <c r="L328" s="11">
        <v>28</v>
      </c>
      <c r="M328" s="11">
        <v>19</v>
      </c>
      <c r="N328" s="12"/>
      <c r="O328" s="11">
        <v>16</v>
      </c>
      <c r="P328" s="11">
        <v>32</v>
      </c>
      <c r="Q328" s="11" t="s">
        <v>166</v>
      </c>
      <c r="R328" s="30" t="s">
        <v>157</v>
      </c>
      <c r="S328" s="30" t="s">
        <v>157</v>
      </c>
      <c r="T328" s="30" t="s">
        <v>157</v>
      </c>
      <c r="U328" s="12"/>
      <c r="V328" s="11">
        <v>8</v>
      </c>
      <c r="W328" s="11">
        <v>19</v>
      </c>
      <c r="X328" s="11">
        <v>0</v>
      </c>
      <c r="Y328" s="11"/>
      <c r="Z328" s="11"/>
      <c r="AA328" s="11"/>
      <c r="AB328" s="12"/>
      <c r="AC328" s="11"/>
      <c r="AD328" s="11"/>
      <c r="AE328" s="11"/>
      <c r="AF328" s="11"/>
      <c r="AG328" s="11"/>
      <c r="AH328" s="11"/>
      <c r="AI328" s="15">
        <f>COUNTIF(الجدول2336[[#This Row],[2019/05/21]:[2019/06/20]],"س")</f>
        <v>1</v>
      </c>
      <c r="AJ328" s="11">
        <f>COUNTIF(الجدول2336[[#This Row],[2019/05/21]:[2019/06/20]],"ب")</f>
        <v>0</v>
      </c>
      <c r="AK328" s="11">
        <f>COUNTIF(الجدول2336[[#This Row],[2019/05/21]:[2019/06/20]],"غياب")</f>
        <v>0</v>
      </c>
      <c r="AL328" s="11">
        <f>COUNTIF(الجدول2336[[#This Row],[2019/05/21]:[2019/06/20]],"غ")</f>
        <v>0</v>
      </c>
      <c r="AM328" s="11">
        <f>SUM(الجدول2336[[#This Row],[2019/05/21]:[2019/06/20]])</f>
        <v>139</v>
      </c>
      <c r="AN328" s="31">
        <f>الجدول2336[[#This Row],[أيام العمل الفعي ]]-الجدول2336[[#This Row],[الغياب*2]]</f>
        <v>14</v>
      </c>
      <c r="AO328" s="14"/>
      <c r="AP328" s="14">
        <f>COUNTIF(الجدول2336[[#This Row],[2019/05/21]:[2019/06/20]],"&lt;480")</f>
        <v>14</v>
      </c>
      <c r="AQ328" s="14">
        <f>الجدول2336[[#This Row],[الغياب ]]*2</f>
        <v>0</v>
      </c>
      <c r="AR328" s="14" t="str">
        <f>VLOOKUP(الجدول2336[[#This Row],[الرقم الوظيفي ]],[2]المستمرين!$D:$F,3,0)</f>
        <v xml:space="preserve">مصنع الحليب </v>
      </c>
    </row>
    <row r="329" spans="1:44">
      <c r="A329" s="9">
        <v>3813</v>
      </c>
      <c r="B329" s="29" t="s">
        <v>498</v>
      </c>
      <c r="C329" s="29" t="s">
        <v>110</v>
      </c>
      <c r="D329" s="11">
        <v>16</v>
      </c>
      <c r="E329" s="11">
        <v>34</v>
      </c>
      <c r="F329" s="11">
        <v>0</v>
      </c>
      <c r="G329" s="12"/>
      <c r="H329" s="11">
        <v>34</v>
      </c>
      <c r="I329" s="11">
        <v>26</v>
      </c>
      <c r="J329" s="11">
        <v>49</v>
      </c>
      <c r="K329" s="11">
        <v>34</v>
      </c>
      <c r="L329" s="11">
        <v>37</v>
      </c>
      <c r="M329" s="11">
        <v>38</v>
      </c>
      <c r="N329" s="12"/>
      <c r="O329" s="11">
        <v>38</v>
      </c>
      <c r="P329" s="11">
        <v>35</v>
      </c>
      <c r="Q329" s="11">
        <v>0</v>
      </c>
      <c r="R329" s="30" t="s">
        <v>157</v>
      </c>
      <c r="S329" s="30" t="s">
        <v>157</v>
      </c>
      <c r="T329" s="30" t="s">
        <v>157</v>
      </c>
      <c r="U329" s="12"/>
      <c r="V329" s="11">
        <v>0</v>
      </c>
      <c r="W329" s="11"/>
      <c r="X329" s="11"/>
      <c r="Y329" s="11"/>
      <c r="Z329" s="11"/>
      <c r="AA329" s="11"/>
      <c r="AB329" s="12"/>
      <c r="AC329" s="11"/>
      <c r="AD329" s="11"/>
      <c r="AE329" s="11"/>
      <c r="AF329" s="11"/>
      <c r="AG329" s="11"/>
      <c r="AH329" s="11"/>
      <c r="AI329" s="15">
        <f>COUNTIF(الجدول2336[[#This Row],[2019/05/21]:[2019/06/20]],"س")</f>
        <v>0</v>
      </c>
      <c r="AJ329" s="11">
        <f>COUNTIF(الجدول2336[[#This Row],[2019/05/21]:[2019/06/20]],"ب")</f>
        <v>0</v>
      </c>
      <c r="AK329" s="11">
        <f>COUNTIF(الجدول2336[[#This Row],[2019/05/21]:[2019/06/20]],"غياب")</f>
        <v>0</v>
      </c>
      <c r="AL329" s="11">
        <f>COUNTIF(الجدول2336[[#This Row],[2019/05/21]:[2019/06/20]],"غ")</f>
        <v>0</v>
      </c>
      <c r="AM329" s="11">
        <f>SUM(الجدول2336[[#This Row],[2019/05/21]:[2019/06/20]])</f>
        <v>341</v>
      </c>
      <c r="AN329" s="31">
        <f>الجدول2336[[#This Row],[أيام العمل الفعي ]]-الجدول2336[[#This Row],[الغياب*2]]</f>
        <v>13</v>
      </c>
      <c r="AO329" s="14"/>
      <c r="AP329" s="14">
        <f>COUNTIF(الجدول2336[[#This Row],[2019/05/21]:[2019/06/20]],"&lt;480")</f>
        <v>13</v>
      </c>
      <c r="AQ329" s="14">
        <f>الجدول2336[[#This Row],[الغياب ]]*2</f>
        <v>0</v>
      </c>
      <c r="AR329" s="14" t="str">
        <f>VLOOKUP(الجدول2336[[#This Row],[الرقم الوظيفي ]],[2]المستمرين!$D:$F,3,0)</f>
        <v xml:space="preserve">مركز تسويق بنغازي </v>
      </c>
    </row>
    <row r="330" spans="1:44">
      <c r="A330" s="27">
        <v>3814</v>
      </c>
      <c r="B330" s="29" t="s">
        <v>499</v>
      </c>
      <c r="C330" s="29" t="s">
        <v>110</v>
      </c>
      <c r="D330" s="11" t="s">
        <v>152</v>
      </c>
      <c r="E330" s="11">
        <v>9</v>
      </c>
      <c r="F330" s="11">
        <v>0</v>
      </c>
      <c r="G330" s="12"/>
      <c r="H330" s="11">
        <v>7</v>
      </c>
      <c r="I330" s="11">
        <v>0</v>
      </c>
      <c r="J330" s="11">
        <v>6</v>
      </c>
      <c r="K330" s="11">
        <v>0</v>
      </c>
      <c r="L330" s="11">
        <v>6</v>
      </c>
      <c r="M330" s="11">
        <v>0</v>
      </c>
      <c r="N330" s="12"/>
      <c r="O330" s="11" t="s">
        <v>168</v>
      </c>
      <c r="P330" s="11">
        <v>0</v>
      </c>
      <c r="Q330" s="11">
        <v>0</v>
      </c>
      <c r="R330" s="30" t="s">
        <v>157</v>
      </c>
      <c r="S330" s="30" t="s">
        <v>157</v>
      </c>
      <c r="T330" s="30" t="s">
        <v>157</v>
      </c>
      <c r="U330" s="12"/>
      <c r="V330" s="11">
        <v>0</v>
      </c>
      <c r="W330" s="11">
        <v>0</v>
      </c>
      <c r="X330" s="11"/>
      <c r="Y330" s="11"/>
      <c r="Z330" s="11"/>
      <c r="AA330" s="11"/>
      <c r="AB330" s="12"/>
      <c r="AC330" s="11"/>
      <c r="AD330" s="11"/>
      <c r="AE330" s="11"/>
      <c r="AF330" s="11"/>
      <c r="AG330" s="11"/>
      <c r="AH330" s="11"/>
      <c r="AI330" s="15">
        <f>COUNTIF(الجدول2336[[#This Row],[2019/05/21]:[2019/06/20]],"س")</f>
        <v>0</v>
      </c>
      <c r="AJ330" s="11">
        <f>COUNTIF(الجدول2336[[#This Row],[2019/05/21]:[2019/06/20]],"ب")</f>
        <v>0</v>
      </c>
      <c r="AK330" s="11">
        <f>COUNTIF(الجدول2336[[#This Row],[2019/05/21]:[2019/06/20]],"غياب")</f>
        <v>1</v>
      </c>
      <c r="AL330" s="11">
        <f>COUNTIF(الجدول2336[[#This Row],[2019/05/21]:[2019/06/20]],"غ")</f>
        <v>1</v>
      </c>
      <c r="AM330" s="11">
        <f>SUM(الجدول2336[[#This Row],[2019/05/21]:[2019/06/20]])</f>
        <v>28</v>
      </c>
      <c r="AN330" s="31">
        <f>الجدول2336[[#This Row],[أيام العمل الفعي ]]-الجدول2336[[#This Row],[الغياب*2]]</f>
        <v>10</v>
      </c>
      <c r="AO330" s="14"/>
      <c r="AP330" s="14">
        <f>COUNTIF(الجدول2336[[#This Row],[2019/05/21]:[2019/06/20]],"&lt;480")</f>
        <v>12</v>
      </c>
      <c r="AQ330" s="14">
        <f>الجدول2336[[#This Row],[الغياب ]]*2</f>
        <v>2</v>
      </c>
      <c r="AR330" s="14" t="str">
        <f>VLOOKUP(الجدول2336[[#This Row],[الرقم الوظيفي ]],[2]المستمرين!$D:$F,3,0)</f>
        <v xml:space="preserve">مركز تسويق بنغازي </v>
      </c>
    </row>
    <row r="331" spans="1:44">
      <c r="A331" s="27">
        <v>3815</v>
      </c>
      <c r="B331" s="29" t="s">
        <v>500</v>
      </c>
      <c r="C331" s="29" t="s">
        <v>52</v>
      </c>
      <c r="D331" s="11">
        <v>6</v>
      </c>
      <c r="E331" s="11">
        <v>29</v>
      </c>
      <c r="F331" s="11">
        <v>0</v>
      </c>
      <c r="G331" s="12"/>
      <c r="H331" s="11">
        <v>34</v>
      </c>
      <c r="I331" s="11">
        <v>62</v>
      </c>
      <c r="J331" s="11">
        <v>22</v>
      </c>
      <c r="K331" s="11">
        <v>19</v>
      </c>
      <c r="L331" s="11">
        <v>62</v>
      </c>
      <c r="M331" s="11" t="s">
        <v>152</v>
      </c>
      <c r="N331" s="12" t="s">
        <v>152</v>
      </c>
      <c r="O331" s="11" t="s">
        <v>152</v>
      </c>
      <c r="P331" s="11" t="s">
        <v>152</v>
      </c>
      <c r="Q331" s="11" t="s">
        <v>166</v>
      </c>
      <c r="R331" s="30" t="s">
        <v>157</v>
      </c>
      <c r="S331" s="30" t="s">
        <v>157</v>
      </c>
      <c r="T331" s="30" t="s">
        <v>157</v>
      </c>
      <c r="U331" s="12"/>
      <c r="V331" s="11" t="s">
        <v>152</v>
      </c>
      <c r="W331" s="11" t="s">
        <v>152</v>
      </c>
      <c r="X331" s="11" t="s">
        <v>152</v>
      </c>
      <c r="Y331" s="11"/>
      <c r="Z331" s="11"/>
      <c r="AA331" s="11"/>
      <c r="AB331" s="12"/>
      <c r="AC331" s="11"/>
      <c r="AD331" s="11"/>
      <c r="AE331" s="11"/>
      <c r="AF331" s="11"/>
      <c r="AG331" s="11"/>
      <c r="AH331" s="11"/>
      <c r="AI331" s="15">
        <f>COUNTIF(الجدول2336[[#This Row],[2019/05/21]:[2019/06/20]],"س")</f>
        <v>1</v>
      </c>
      <c r="AJ331" s="11">
        <f>COUNTIF(الجدول2336[[#This Row],[2019/05/21]:[2019/06/20]],"ب")</f>
        <v>0</v>
      </c>
      <c r="AK331" s="11">
        <f>COUNTIF(الجدول2336[[#This Row],[2019/05/21]:[2019/06/20]],"غياب")</f>
        <v>0</v>
      </c>
      <c r="AL331" s="11">
        <f>COUNTIF(الجدول2336[[#This Row],[2019/05/21]:[2019/06/20]],"غ")</f>
        <v>7</v>
      </c>
      <c r="AM331" s="11">
        <f>SUM(الجدول2336[[#This Row],[2019/05/21]:[2019/06/20]])</f>
        <v>234</v>
      </c>
      <c r="AN331" s="31">
        <f>الجدول2336[[#This Row],[أيام العمل الفعي ]]-الجدول2336[[#This Row],[الغياب*2]]</f>
        <v>8</v>
      </c>
      <c r="AO331" s="14"/>
      <c r="AP331" s="14">
        <f>COUNTIF(الجدول2336[[#This Row],[2019/05/21]:[2019/06/20]],"&lt;480")</f>
        <v>8</v>
      </c>
      <c r="AQ331" s="14">
        <f>الجدول2336[[#This Row],[الغياب ]]*2</f>
        <v>0</v>
      </c>
      <c r="AR331" s="14" t="str">
        <f>VLOOKUP(الجدول2336[[#This Row],[الرقم الوظيفي ]],[2]المستمرين!$D:$F,3,0)</f>
        <v>مصنع الحليب</v>
      </c>
    </row>
    <row r="332" spans="1:44">
      <c r="A332" s="9">
        <v>3816</v>
      </c>
      <c r="B332" s="29" t="s">
        <v>501</v>
      </c>
      <c r="C332" s="29" t="s">
        <v>52</v>
      </c>
      <c r="D332" s="11">
        <v>0</v>
      </c>
      <c r="E332" s="11">
        <v>0</v>
      </c>
      <c r="F332" s="11">
        <v>0</v>
      </c>
      <c r="G332" s="12"/>
      <c r="H332" s="11">
        <v>0</v>
      </c>
      <c r="I332" s="11">
        <v>0</v>
      </c>
      <c r="J332" s="11">
        <v>0</v>
      </c>
      <c r="K332" s="11">
        <v>0</v>
      </c>
      <c r="L332" s="11">
        <v>0</v>
      </c>
      <c r="M332" s="11">
        <v>0</v>
      </c>
      <c r="N332" s="12"/>
      <c r="O332" s="11">
        <v>12</v>
      </c>
      <c r="P332" s="11">
        <v>0</v>
      </c>
      <c r="Q332" s="11" t="s">
        <v>166</v>
      </c>
      <c r="R332" s="30" t="s">
        <v>157</v>
      </c>
      <c r="S332" s="30" t="s">
        <v>157</v>
      </c>
      <c r="T332" s="30" t="s">
        <v>157</v>
      </c>
      <c r="U332" s="12"/>
      <c r="V332" s="11">
        <v>0</v>
      </c>
      <c r="W332" s="11">
        <v>0</v>
      </c>
      <c r="X332" s="11">
        <v>0</v>
      </c>
      <c r="Y332" s="11">
        <v>0</v>
      </c>
      <c r="Z332" s="11">
        <v>0</v>
      </c>
      <c r="AA332" s="11">
        <v>0</v>
      </c>
      <c r="AB332" s="12"/>
      <c r="AC332" s="11"/>
      <c r="AD332" s="11"/>
      <c r="AE332" s="11"/>
      <c r="AF332" s="11"/>
      <c r="AG332" s="11"/>
      <c r="AH332" s="11"/>
      <c r="AI332" s="15">
        <f>COUNTIF(الجدول2336[[#This Row],[2019/05/21]:[2019/06/20]],"س")</f>
        <v>1</v>
      </c>
      <c r="AJ332" s="11">
        <f>COUNTIF(الجدول2336[[#This Row],[2019/05/21]:[2019/06/20]],"ب")</f>
        <v>0</v>
      </c>
      <c r="AK332" s="11">
        <f>COUNTIF(الجدول2336[[#This Row],[2019/05/21]:[2019/06/20]],"غياب")</f>
        <v>0</v>
      </c>
      <c r="AL332" s="11">
        <f>COUNTIF(الجدول2336[[#This Row],[2019/05/21]:[2019/06/20]],"غ")</f>
        <v>0</v>
      </c>
      <c r="AM332" s="11">
        <f>SUM(الجدول2336[[#This Row],[2019/05/21]:[2019/06/20]])</f>
        <v>12</v>
      </c>
      <c r="AN332" s="31">
        <f>الجدول2336[[#This Row],[أيام العمل الفعي ]]-الجدول2336[[#This Row],[الغياب*2]]</f>
        <v>17</v>
      </c>
      <c r="AO332" s="14"/>
      <c r="AP332" s="14">
        <f>COUNTIF(الجدول2336[[#This Row],[2019/05/21]:[2019/06/20]],"&lt;480")</f>
        <v>17</v>
      </c>
      <c r="AQ332" s="14">
        <f>الجدول2336[[#This Row],[الغياب ]]*2</f>
        <v>0</v>
      </c>
      <c r="AR332" s="14" t="str">
        <f>VLOOKUP(الجدول2336[[#This Row],[الرقم الوظيفي ]],[2]المستمرين!$D:$F,3,0)</f>
        <v>مصنع الحليب</v>
      </c>
    </row>
    <row r="333" spans="1:44">
      <c r="A333" s="9">
        <v>3825</v>
      </c>
      <c r="B333" s="29" t="s">
        <v>502</v>
      </c>
      <c r="C333" s="29" t="s">
        <v>58</v>
      </c>
      <c r="D333" s="11"/>
      <c r="E333" s="11"/>
      <c r="F333" s="11"/>
      <c r="G333" s="12"/>
      <c r="H333" s="11"/>
      <c r="I333" s="11"/>
      <c r="J333" s="11"/>
      <c r="K333" s="11"/>
      <c r="L333" s="11"/>
      <c r="M333" s="11"/>
      <c r="N333" s="12"/>
      <c r="O333" s="11"/>
      <c r="P333" s="11"/>
      <c r="Q333" s="11" t="s">
        <v>166</v>
      </c>
      <c r="R333" s="30" t="s">
        <v>157</v>
      </c>
      <c r="S333" s="30" t="s">
        <v>157</v>
      </c>
      <c r="T333" s="30" t="s">
        <v>157</v>
      </c>
      <c r="U333" s="12"/>
      <c r="V333" s="11" t="s">
        <v>152</v>
      </c>
      <c r="W333" s="11" t="s">
        <v>152</v>
      </c>
      <c r="X333" s="11" t="s">
        <v>152</v>
      </c>
      <c r="Y333" s="11" t="s">
        <v>152</v>
      </c>
      <c r="Z333" s="11" t="s">
        <v>152</v>
      </c>
      <c r="AA333" s="11" t="s">
        <v>152</v>
      </c>
      <c r="AB333" s="12"/>
      <c r="AC333" s="11"/>
      <c r="AD333" s="11"/>
      <c r="AE333" s="11"/>
      <c r="AF333" s="11"/>
      <c r="AG333" s="11"/>
      <c r="AH333" s="11"/>
      <c r="AI333" s="15">
        <f>COUNTIF(الجدول2336[[#This Row],[2019/05/21]:[2019/06/20]],"س")</f>
        <v>1</v>
      </c>
      <c r="AJ333" s="11">
        <f>COUNTIF(الجدول2336[[#This Row],[2019/05/21]:[2019/06/20]],"ب")</f>
        <v>0</v>
      </c>
      <c r="AK333" s="11">
        <f>COUNTIF(الجدول2336[[#This Row],[2019/05/21]:[2019/06/20]],"غياب")</f>
        <v>0</v>
      </c>
      <c r="AL333" s="11">
        <f>COUNTIF(الجدول2336[[#This Row],[2019/05/21]:[2019/06/20]],"غ")</f>
        <v>6</v>
      </c>
      <c r="AM333" s="11">
        <f>SUM(الجدول2336[[#This Row],[2019/05/21]:[2019/06/20]])</f>
        <v>0</v>
      </c>
      <c r="AN333" s="31">
        <f>الجدول2336[[#This Row],[أيام العمل الفعي ]]-الجدول2336[[#This Row],[الغياب*2]]</f>
        <v>0</v>
      </c>
      <c r="AO333" s="14"/>
      <c r="AP333" s="14">
        <f>COUNTIF(الجدول2336[[#This Row],[2019/05/21]:[2019/06/20]],"&lt;480")</f>
        <v>0</v>
      </c>
      <c r="AQ333" s="14">
        <f>الجدول2336[[#This Row],[الغياب ]]*2</f>
        <v>0</v>
      </c>
      <c r="AR333" s="14" t="str">
        <f>VLOOKUP(الجدول2336[[#This Row],[الرقم الوظيفي ]],[2]المستمرين!$D:$F,3,0)</f>
        <v>مصنع الحليب</v>
      </c>
    </row>
    <row r="334" spans="1:44">
      <c r="A334" s="9">
        <v>3826</v>
      </c>
      <c r="B334" s="29" t="s">
        <v>503</v>
      </c>
      <c r="C334" s="29" t="s">
        <v>75</v>
      </c>
      <c r="D334" s="11">
        <v>13</v>
      </c>
      <c r="E334" s="11">
        <v>14</v>
      </c>
      <c r="F334" s="11">
        <v>18</v>
      </c>
      <c r="G334" s="12"/>
      <c r="H334" s="11">
        <v>11</v>
      </c>
      <c r="I334" s="11">
        <v>10</v>
      </c>
      <c r="J334" s="11">
        <v>16</v>
      </c>
      <c r="K334" s="11">
        <v>15</v>
      </c>
      <c r="L334" s="11">
        <v>13</v>
      </c>
      <c r="M334" s="11">
        <v>0</v>
      </c>
      <c r="N334" s="12"/>
      <c r="O334" s="11">
        <v>10</v>
      </c>
      <c r="P334" s="11">
        <v>16</v>
      </c>
      <c r="Q334" s="11">
        <v>18</v>
      </c>
      <c r="R334" s="30" t="s">
        <v>157</v>
      </c>
      <c r="S334" s="30" t="s">
        <v>157</v>
      </c>
      <c r="T334" s="30" t="s">
        <v>157</v>
      </c>
      <c r="U334" s="12"/>
      <c r="V334" s="11">
        <v>0</v>
      </c>
      <c r="W334" s="11"/>
      <c r="X334" s="11"/>
      <c r="Y334" s="11"/>
      <c r="Z334" s="11"/>
      <c r="AA334" s="11"/>
      <c r="AB334" s="12"/>
      <c r="AC334" s="11"/>
      <c r="AD334" s="11"/>
      <c r="AE334" s="11"/>
      <c r="AF334" s="11"/>
      <c r="AG334" s="11"/>
      <c r="AH334" s="11"/>
      <c r="AI334" s="15">
        <f>COUNTIF(الجدول2336[[#This Row],[2019/05/21]:[2019/06/20]],"س")</f>
        <v>0</v>
      </c>
      <c r="AJ334" s="11">
        <f>COUNTIF(الجدول2336[[#This Row],[2019/05/21]:[2019/06/20]],"ب")</f>
        <v>0</v>
      </c>
      <c r="AK334" s="11">
        <f>COUNTIF(الجدول2336[[#This Row],[2019/05/21]:[2019/06/20]],"غياب")</f>
        <v>0</v>
      </c>
      <c r="AL334" s="11">
        <f>COUNTIF(الجدول2336[[#This Row],[2019/05/21]:[2019/06/20]],"غ")</f>
        <v>0</v>
      </c>
      <c r="AM334" s="11">
        <f>SUM(الجدول2336[[#This Row],[2019/05/21]:[2019/06/20]])</f>
        <v>154</v>
      </c>
      <c r="AN334" s="31">
        <f>الجدول2336[[#This Row],[أيام العمل الفعي ]]-الجدول2336[[#This Row],[الغياب*2]]</f>
        <v>13</v>
      </c>
      <c r="AO334" s="14"/>
      <c r="AP334" s="14">
        <f>COUNTIF(الجدول2336[[#This Row],[2019/05/21]:[2019/06/20]],"&lt;480")</f>
        <v>13</v>
      </c>
      <c r="AQ334" s="14">
        <f>الجدول2336[[#This Row],[الغياب ]]*2</f>
        <v>0</v>
      </c>
      <c r="AR334" s="14" t="str">
        <f>VLOOKUP(الجدول2336[[#This Row],[الرقم الوظيفي ]],[2]المستمرين!$D:$F,3,0)</f>
        <v xml:space="preserve">مركز تسويق بنغازي </v>
      </c>
    </row>
    <row r="335" spans="1:44">
      <c r="A335" s="9">
        <v>3827</v>
      </c>
      <c r="B335" s="29" t="s">
        <v>504</v>
      </c>
      <c r="C335" s="29" t="s">
        <v>36</v>
      </c>
      <c r="D335" s="11">
        <v>9</v>
      </c>
      <c r="E335" s="11">
        <v>0</v>
      </c>
      <c r="F335" s="11">
        <v>0</v>
      </c>
      <c r="G335" s="12"/>
      <c r="H335" s="11">
        <v>0</v>
      </c>
      <c r="I335" s="11">
        <v>0</v>
      </c>
      <c r="J335" s="11">
        <v>0</v>
      </c>
      <c r="K335" s="11">
        <v>0</v>
      </c>
      <c r="L335" s="11">
        <v>0</v>
      </c>
      <c r="M335" s="11">
        <v>6</v>
      </c>
      <c r="N335" s="12"/>
      <c r="O335" s="11">
        <v>0</v>
      </c>
      <c r="P335" s="11">
        <v>0</v>
      </c>
      <c r="Q335" s="11" t="s">
        <v>166</v>
      </c>
      <c r="R335" s="30" t="s">
        <v>157</v>
      </c>
      <c r="S335" s="30" t="s">
        <v>157</v>
      </c>
      <c r="T335" s="30" t="s">
        <v>157</v>
      </c>
      <c r="U335" s="12"/>
      <c r="V335" s="11">
        <v>0</v>
      </c>
      <c r="W335" s="11">
        <v>6</v>
      </c>
      <c r="X335" s="11">
        <v>6</v>
      </c>
      <c r="Y335" s="11">
        <v>64</v>
      </c>
      <c r="Z335" s="11"/>
      <c r="AA335" s="11"/>
      <c r="AB335" s="12"/>
      <c r="AC335" s="11"/>
      <c r="AD335" s="11"/>
      <c r="AE335" s="11"/>
      <c r="AF335" s="11"/>
      <c r="AG335" s="11"/>
      <c r="AH335" s="11"/>
      <c r="AI335" s="15">
        <f>COUNTIF(الجدول2336[[#This Row],[2019/05/21]:[2019/06/20]],"س")</f>
        <v>1</v>
      </c>
      <c r="AJ335" s="11">
        <f>COUNTIF(الجدول2336[[#This Row],[2019/05/21]:[2019/06/20]],"ب")</f>
        <v>0</v>
      </c>
      <c r="AK335" s="11">
        <f>COUNTIF(الجدول2336[[#This Row],[2019/05/21]:[2019/06/20]],"غياب")</f>
        <v>0</v>
      </c>
      <c r="AL335" s="11">
        <f>COUNTIF(الجدول2336[[#This Row],[2019/05/21]:[2019/06/20]],"غ")</f>
        <v>0</v>
      </c>
      <c r="AM335" s="11">
        <f>SUM(الجدول2336[[#This Row],[2019/05/21]:[2019/06/20]])</f>
        <v>91</v>
      </c>
      <c r="AN335" s="31">
        <f>الجدول2336[[#This Row],[أيام العمل الفعي ]]-الجدول2336[[#This Row],[الغياب*2]]</f>
        <v>15</v>
      </c>
      <c r="AO335" s="14"/>
      <c r="AP335" s="14">
        <f>COUNTIF(الجدول2336[[#This Row],[2019/05/21]:[2019/06/20]],"&lt;480")</f>
        <v>15</v>
      </c>
      <c r="AQ335" s="14">
        <f>الجدول2336[[#This Row],[الغياب ]]*2</f>
        <v>0</v>
      </c>
      <c r="AR335" s="14" t="str">
        <f>VLOOKUP(الجدول2336[[#This Row],[الرقم الوظيفي ]],[2]المستمرين!$D:$F,3,0)</f>
        <v>مصنع الحليب</v>
      </c>
    </row>
    <row r="336" spans="1:44">
      <c r="A336" s="9">
        <v>3829</v>
      </c>
      <c r="B336" s="29" t="s">
        <v>505</v>
      </c>
      <c r="C336" s="29" t="s">
        <v>59</v>
      </c>
      <c r="D336" s="11">
        <v>0</v>
      </c>
      <c r="E336" s="11">
        <v>0</v>
      </c>
      <c r="F336" s="11">
        <v>0</v>
      </c>
      <c r="G336" s="12"/>
      <c r="H336" s="11">
        <v>0</v>
      </c>
      <c r="I336" s="11">
        <v>0</v>
      </c>
      <c r="J336" s="11">
        <v>0</v>
      </c>
      <c r="K336" s="11">
        <v>0</v>
      </c>
      <c r="L336" s="11">
        <v>0</v>
      </c>
      <c r="M336" s="11">
        <v>0</v>
      </c>
      <c r="N336" s="12"/>
      <c r="O336" s="11">
        <v>0</v>
      </c>
      <c r="P336" s="11">
        <v>0</v>
      </c>
      <c r="Q336" s="11" t="s">
        <v>166</v>
      </c>
      <c r="R336" s="30" t="s">
        <v>157</v>
      </c>
      <c r="S336" s="30" t="s">
        <v>157</v>
      </c>
      <c r="T336" s="30" t="s">
        <v>157</v>
      </c>
      <c r="U336" s="12"/>
      <c r="V336" s="11">
        <v>0</v>
      </c>
      <c r="W336" s="11">
        <v>0</v>
      </c>
      <c r="X336" s="11">
        <v>0</v>
      </c>
      <c r="Y336" s="11">
        <v>0</v>
      </c>
      <c r="Z336" s="11">
        <v>0</v>
      </c>
      <c r="AA336" s="11"/>
      <c r="AB336" s="12"/>
      <c r="AC336" s="11"/>
      <c r="AD336" s="11"/>
      <c r="AE336" s="11"/>
      <c r="AF336" s="11"/>
      <c r="AG336" s="11"/>
      <c r="AH336" s="11"/>
      <c r="AI336" s="15">
        <f>COUNTIF(الجدول2336[[#This Row],[2019/05/21]:[2019/06/20]],"س")</f>
        <v>1</v>
      </c>
      <c r="AJ336" s="11">
        <f>COUNTIF(الجدول2336[[#This Row],[2019/05/21]:[2019/06/20]],"ب")</f>
        <v>0</v>
      </c>
      <c r="AK336" s="11">
        <f>COUNTIF(الجدول2336[[#This Row],[2019/05/21]:[2019/06/20]],"غياب")</f>
        <v>0</v>
      </c>
      <c r="AL336" s="11">
        <f>COUNTIF(الجدول2336[[#This Row],[2019/05/21]:[2019/06/20]],"غ")</f>
        <v>0</v>
      </c>
      <c r="AM336" s="11">
        <f>SUM(الجدول2336[[#This Row],[2019/05/21]:[2019/06/20]])</f>
        <v>0</v>
      </c>
      <c r="AN336" s="31">
        <f>الجدول2336[[#This Row],[أيام العمل الفعي ]]-الجدول2336[[#This Row],[الغياب*2]]</f>
        <v>16</v>
      </c>
      <c r="AO336" s="14"/>
      <c r="AP336" s="14">
        <f>COUNTIF(الجدول2336[[#This Row],[2019/05/21]:[2019/06/20]],"&lt;480")</f>
        <v>16</v>
      </c>
      <c r="AQ336" s="14">
        <f>الجدول2336[[#This Row],[الغياب ]]*2</f>
        <v>0</v>
      </c>
      <c r="AR336" s="14" t="str">
        <f>VLOOKUP(الجدول2336[[#This Row],[الرقم الوظيفي ]],[2]المستمرين!$D:$F,3,0)</f>
        <v>مصنع الحليب</v>
      </c>
    </row>
    <row r="337" spans="1:44">
      <c r="A337" s="9">
        <v>3831</v>
      </c>
      <c r="B337" s="29" t="s">
        <v>506</v>
      </c>
      <c r="C337" s="29" t="s">
        <v>25</v>
      </c>
      <c r="D337" s="11">
        <v>0</v>
      </c>
      <c r="E337" s="11">
        <v>0</v>
      </c>
      <c r="F337" s="11">
        <v>0</v>
      </c>
      <c r="G337" s="12"/>
      <c r="H337" s="11" t="s">
        <v>169</v>
      </c>
      <c r="I337" s="11" t="s">
        <v>169</v>
      </c>
      <c r="J337" s="11" t="s">
        <v>152</v>
      </c>
      <c r="K337" s="11">
        <v>0</v>
      </c>
      <c r="L337" s="11">
        <v>0</v>
      </c>
      <c r="M337" s="11">
        <v>0</v>
      </c>
      <c r="N337" s="12"/>
      <c r="O337" s="11">
        <v>0</v>
      </c>
      <c r="P337" s="11">
        <v>0</v>
      </c>
      <c r="Q337" s="11" t="s">
        <v>166</v>
      </c>
      <c r="R337" s="30" t="s">
        <v>157</v>
      </c>
      <c r="S337" s="30" t="s">
        <v>157</v>
      </c>
      <c r="T337" s="30" t="s">
        <v>157</v>
      </c>
      <c r="U337" s="12"/>
      <c r="V337" s="11">
        <v>0</v>
      </c>
      <c r="W337" s="11">
        <v>0</v>
      </c>
      <c r="X337" s="11">
        <v>9</v>
      </c>
      <c r="Y337" s="11">
        <v>21</v>
      </c>
      <c r="Z337" s="11">
        <v>0</v>
      </c>
      <c r="AA337" s="11"/>
      <c r="AB337" s="12"/>
      <c r="AC337" s="11"/>
      <c r="AD337" s="11"/>
      <c r="AE337" s="11"/>
      <c r="AF337" s="11"/>
      <c r="AG337" s="11"/>
      <c r="AH337" s="11"/>
      <c r="AI337" s="15">
        <f>COUNTIF(الجدول2336[[#This Row],[2019/05/21]:[2019/06/20]],"س")</f>
        <v>1</v>
      </c>
      <c r="AJ337" s="11">
        <f>COUNTIF(الجدول2336[[#This Row],[2019/05/21]:[2019/06/20]],"ب")</f>
        <v>0</v>
      </c>
      <c r="AK337" s="11">
        <f>COUNTIF(الجدول2336[[#This Row],[2019/05/21]:[2019/06/20]],"غياب")</f>
        <v>0</v>
      </c>
      <c r="AL337" s="11">
        <f>COUNTIF(الجدول2336[[#This Row],[2019/05/21]:[2019/06/20]],"غ")</f>
        <v>1</v>
      </c>
      <c r="AM337" s="11">
        <f>SUM(الجدول2336[[#This Row],[2019/05/21]:[2019/06/20]])</f>
        <v>30</v>
      </c>
      <c r="AN337" s="31">
        <f>الجدول2336[[#This Row],[أيام العمل الفعي ]]-الجدول2336[[#This Row],[الغياب*2]]</f>
        <v>13</v>
      </c>
      <c r="AO337" s="14"/>
      <c r="AP337" s="14">
        <f>COUNTIF(الجدول2336[[#This Row],[2019/05/21]:[2019/06/20]],"&lt;480")</f>
        <v>13</v>
      </c>
      <c r="AQ337" s="14">
        <f>الجدول2336[[#This Row],[الغياب ]]*2</f>
        <v>0</v>
      </c>
      <c r="AR337" s="14" t="str">
        <f>VLOOKUP(الجدول2336[[#This Row],[الرقم الوظيفي ]],[2]المستمرين!$D:$F,3,0)</f>
        <v xml:space="preserve">مصنع الحليب </v>
      </c>
    </row>
    <row r="338" spans="1:44">
      <c r="A338" s="9">
        <v>3833</v>
      </c>
      <c r="B338" s="29" t="s">
        <v>507</v>
      </c>
      <c r="C338" s="29" t="s">
        <v>87</v>
      </c>
      <c r="D338" s="11">
        <v>0</v>
      </c>
      <c r="E338" s="11">
        <v>0</v>
      </c>
      <c r="F338" s="11">
        <v>0</v>
      </c>
      <c r="G338" s="12"/>
      <c r="H338" s="11">
        <v>0</v>
      </c>
      <c r="I338" s="11">
        <v>0</v>
      </c>
      <c r="J338" s="11">
        <v>0</v>
      </c>
      <c r="K338" s="11">
        <v>0</v>
      </c>
      <c r="L338" s="11">
        <v>0</v>
      </c>
      <c r="M338" s="11">
        <v>0</v>
      </c>
      <c r="N338" s="12"/>
      <c r="O338" s="11">
        <v>0</v>
      </c>
      <c r="P338" s="11">
        <v>0</v>
      </c>
      <c r="Q338" s="11">
        <v>0</v>
      </c>
      <c r="R338" s="30" t="s">
        <v>157</v>
      </c>
      <c r="S338" s="30" t="s">
        <v>157</v>
      </c>
      <c r="T338" s="30" t="s">
        <v>157</v>
      </c>
      <c r="U338" s="12"/>
      <c r="V338" s="11">
        <v>0</v>
      </c>
      <c r="W338" s="11">
        <v>0</v>
      </c>
      <c r="X338" s="11">
        <v>0</v>
      </c>
      <c r="Y338" s="11">
        <v>0</v>
      </c>
      <c r="Z338" s="11">
        <v>0</v>
      </c>
      <c r="AA338" s="11"/>
      <c r="AB338" s="12"/>
      <c r="AC338" s="11"/>
      <c r="AD338" s="11"/>
      <c r="AE338" s="11"/>
      <c r="AF338" s="11"/>
      <c r="AG338" s="11"/>
      <c r="AH338" s="11"/>
      <c r="AI338" s="15">
        <f>COUNTIF(الجدول2336[[#This Row],[2019/05/21]:[2019/06/20]],"س")</f>
        <v>0</v>
      </c>
      <c r="AJ338" s="11">
        <f>COUNTIF(الجدول2336[[#This Row],[2019/05/21]:[2019/06/20]],"ب")</f>
        <v>0</v>
      </c>
      <c r="AK338" s="11">
        <f>COUNTIF(الجدول2336[[#This Row],[2019/05/21]:[2019/06/20]],"غياب")</f>
        <v>0</v>
      </c>
      <c r="AL338" s="11">
        <f>COUNTIF(الجدول2336[[#This Row],[2019/05/21]:[2019/06/20]],"غ")</f>
        <v>0</v>
      </c>
      <c r="AM338" s="11">
        <f>SUM(الجدول2336[[#This Row],[2019/05/21]:[2019/06/20]])</f>
        <v>0</v>
      </c>
      <c r="AN338" s="31">
        <f>الجدول2336[[#This Row],[أيام العمل الفعي ]]-الجدول2336[[#This Row],[الغياب*2]]</f>
        <v>17</v>
      </c>
      <c r="AO338" s="14"/>
      <c r="AP338" s="14">
        <f>COUNTIF(الجدول2336[[#This Row],[2019/05/21]:[2019/06/20]],"&lt;480")</f>
        <v>17</v>
      </c>
      <c r="AQ338" s="14">
        <f>الجدول2336[[#This Row],[الغياب ]]*2</f>
        <v>0</v>
      </c>
      <c r="AR338" s="14" t="str">
        <f>VLOOKUP(الجدول2336[[#This Row],[الرقم الوظيفي ]],[2]المستمرين!$D:$F,3,0)</f>
        <v xml:space="preserve">الادارة العامة </v>
      </c>
    </row>
    <row r="339" spans="1:44">
      <c r="A339" s="9">
        <v>3834</v>
      </c>
      <c r="B339" s="29" t="s">
        <v>508</v>
      </c>
      <c r="C339" s="29" t="s">
        <v>113</v>
      </c>
      <c r="D339" s="11">
        <v>0</v>
      </c>
      <c r="E339" s="11">
        <v>31</v>
      </c>
      <c r="F339" s="11">
        <v>0</v>
      </c>
      <c r="G339" s="12"/>
      <c r="H339" s="11">
        <v>0</v>
      </c>
      <c r="I339" s="11">
        <v>0</v>
      </c>
      <c r="J339" s="11" t="s">
        <v>152</v>
      </c>
      <c r="K339" s="11">
        <v>0</v>
      </c>
      <c r="L339" s="11">
        <v>0</v>
      </c>
      <c r="M339" s="13">
        <v>0</v>
      </c>
      <c r="N339" s="12"/>
      <c r="O339" s="11">
        <v>101</v>
      </c>
      <c r="P339" s="11" t="s">
        <v>168</v>
      </c>
      <c r="Q339" s="11" t="s">
        <v>166</v>
      </c>
      <c r="R339" s="30" t="s">
        <v>157</v>
      </c>
      <c r="S339" s="30" t="s">
        <v>157</v>
      </c>
      <c r="T339" s="30" t="s">
        <v>157</v>
      </c>
      <c r="U339" s="12"/>
      <c r="V339" s="11">
        <v>0</v>
      </c>
      <c r="W339" s="11">
        <v>0</v>
      </c>
      <c r="X339" s="11">
        <v>0</v>
      </c>
      <c r="Y339" s="11" t="s">
        <v>152</v>
      </c>
      <c r="Z339" s="11">
        <v>0</v>
      </c>
      <c r="AA339" s="11"/>
      <c r="AB339" s="12"/>
      <c r="AC339" s="11"/>
      <c r="AD339" s="11"/>
      <c r="AE339" s="11"/>
      <c r="AF339" s="11"/>
      <c r="AG339" s="11"/>
      <c r="AH339" s="11"/>
      <c r="AI339" s="15">
        <f>COUNTIF(الجدول2336[[#This Row],[2019/05/21]:[2019/06/20]],"س")</f>
        <v>1</v>
      </c>
      <c r="AJ339" s="11">
        <f>COUNTIF(الجدول2336[[#This Row],[2019/05/21]:[2019/06/20]],"ب")</f>
        <v>0</v>
      </c>
      <c r="AK339" s="11">
        <f>COUNTIF(الجدول2336[[#This Row],[2019/05/21]:[2019/06/20]],"غياب")</f>
        <v>1</v>
      </c>
      <c r="AL339" s="11">
        <f>COUNTIF(الجدول2336[[#This Row],[2019/05/21]:[2019/06/20]],"غ")</f>
        <v>2</v>
      </c>
      <c r="AM339" s="11">
        <f>SUM(الجدول2336[[#This Row],[2019/05/21]:[2019/06/20]])</f>
        <v>132</v>
      </c>
      <c r="AN339" s="31">
        <f>الجدول2336[[#This Row],[أيام العمل الفعي ]]-الجدول2336[[#This Row],[الغياب*2]]</f>
        <v>11</v>
      </c>
      <c r="AO339" s="14"/>
      <c r="AP339" s="14">
        <f>COUNTIF(الجدول2336[[#This Row],[2019/05/21]:[2019/06/20]],"&lt;480")</f>
        <v>13</v>
      </c>
      <c r="AQ339" s="14">
        <f>الجدول2336[[#This Row],[الغياب ]]*2</f>
        <v>2</v>
      </c>
      <c r="AR339" s="14" t="str">
        <f>VLOOKUP(الجدول2336[[#This Row],[الرقم الوظيفي ]],[2]المستمرين!$D:$F,3,0)</f>
        <v>مصنع الحليب</v>
      </c>
    </row>
    <row r="340" spans="1:44">
      <c r="A340" s="9">
        <v>3836</v>
      </c>
      <c r="B340" s="29" t="s">
        <v>509</v>
      </c>
      <c r="C340" s="29" t="s">
        <v>52</v>
      </c>
      <c r="D340" s="11">
        <v>0</v>
      </c>
      <c r="E340" s="11">
        <v>0</v>
      </c>
      <c r="F340" s="11">
        <v>0</v>
      </c>
      <c r="G340" s="12"/>
      <c r="H340" s="11">
        <v>0</v>
      </c>
      <c r="I340" s="11">
        <v>0</v>
      </c>
      <c r="J340" s="11">
        <v>0</v>
      </c>
      <c r="K340" s="11">
        <v>10</v>
      </c>
      <c r="L340" s="11">
        <v>0</v>
      </c>
      <c r="M340" s="11">
        <v>0</v>
      </c>
      <c r="N340" s="12"/>
      <c r="O340" s="11">
        <v>0</v>
      </c>
      <c r="P340" s="11">
        <v>0</v>
      </c>
      <c r="Q340" s="11" t="s">
        <v>166</v>
      </c>
      <c r="R340" s="30" t="s">
        <v>157</v>
      </c>
      <c r="S340" s="30" t="s">
        <v>157</v>
      </c>
      <c r="T340" s="30" t="s">
        <v>157</v>
      </c>
      <c r="U340" s="12"/>
      <c r="V340" s="11">
        <v>0</v>
      </c>
      <c r="W340" s="11">
        <v>0</v>
      </c>
      <c r="X340" s="11">
        <v>0</v>
      </c>
      <c r="Y340" s="11">
        <v>0</v>
      </c>
      <c r="Z340" s="11">
        <v>0</v>
      </c>
      <c r="AA340" s="11"/>
      <c r="AB340" s="12"/>
      <c r="AC340" s="11"/>
      <c r="AD340" s="11"/>
      <c r="AE340" s="11"/>
      <c r="AF340" s="11"/>
      <c r="AG340" s="11"/>
      <c r="AH340" s="11"/>
      <c r="AI340" s="15">
        <f>COUNTIF(الجدول2336[[#This Row],[2019/05/21]:[2019/06/20]],"س")</f>
        <v>1</v>
      </c>
      <c r="AJ340" s="11">
        <f>COUNTIF(الجدول2336[[#This Row],[2019/05/21]:[2019/06/20]],"ب")</f>
        <v>0</v>
      </c>
      <c r="AK340" s="11">
        <f>COUNTIF(الجدول2336[[#This Row],[2019/05/21]:[2019/06/20]],"غياب")</f>
        <v>0</v>
      </c>
      <c r="AL340" s="11">
        <f>COUNTIF(الجدول2336[[#This Row],[2019/05/21]:[2019/06/20]],"غ")</f>
        <v>0</v>
      </c>
      <c r="AM340" s="11">
        <f>SUM(الجدول2336[[#This Row],[2019/05/21]:[2019/06/20]])</f>
        <v>10</v>
      </c>
      <c r="AN340" s="31">
        <f>الجدول2336[[#This Row],[أيام العمل الفعي ]]-الجدول2336[[#This Row],[الغياب*2]]</f>
        <v>16</v>
      </c>
      <c r="AO340" s="14"/>
      <c r="AP340" s="14">
        <f>COUNTIF(الجدول2336[[#This Row],[2019/05/21]:[2019/06/20]],"&lt;480")</f>
        <v>16</v>
      </c>
      <c r="AQ340" s="14">
        <f>الجدول2336[[#This Row],[الغياب ]]*2</f>
        <v>0</v>
      </c>
      <c r="AR340" s="14" t="str">
        <f>VLOOKUP(الجدول2336[[#This Row],[الرقم الوظيفي ]],[2]المستمرين!$D:$F,3,0)</f>
        <v>مصنع الحليب</v>
      </c>
    </row>
    <row r="341" spans="1:44">
      <c r="A341" s="27">
        <v>3837</v>
      </c>
      <c r="B341" s="29" t="s">
        <v>510</v>
      </c>
      <c r="C341" s="29" t="s">
        <v>113</v>
      </c>
      <c r="D341" s="11">
        <v>0</v>
      </c>
      <c r="E341" s="11">
        <v>0</v>
      </c>
      <c r="F341" s="11">
        <v>0</v>
      </c>
      <c r="G341" s="12"/>
      <c r="H341" s="11">
        <v>0</v>
      </c>
      <c r="I341" s="11">
        <v>0</v>
      </c>
      <c r="J341" s="11">
        <v>0</v>
      </c>
      <c r="K341" s="11">
        <v>7</v>
      </c>
      <c r="L341" s="11">
        <v>30</v>
      </c>
      <c r="M341" s="11">
        <v>9</v>
      </c>
      <c r="N341" s="12"/>
      <c r="O341" s="11">
        <v>45</v>
      </c>
      <c r="P341" s="11">
        <v>0</v>
      </c>
      <c r="Q341" s="11" t="s">
        <v>166</v>
      </c>
      <c r="R341" s="30" t="s">
        <v>157</v>
      </c>
      <c r="S341" s="30" t="s">
        <v>157</v>
      </c>
      <c r="T341" s="30" t="s">
        <v>157</v>
      </c>
      <c r="U341" s="12"/>
      <c r="V341" s="11">
        <v>0</v>
      </c>
      <c r="W341" s="11" t="s">
        <v>152</v>
      </c>
      <c r="X341" s="11">
        <v>10</v>
      </c>
      <c r="Y341" s="11">
        <v>0</v>
      </c>
      <c r="Z341" s="11">
        <v>0</v>
      </c>
      <c r="AA341" s="11"/>
      <c r="AB341" s="12"/>
      <c r="AC341" s="11"/>
      <c r="AD341" s="11"/>
      <c r="AE341" s="11"/>
      <c r="AF341" s="11"/>
      <c r="AG341" s="11"/>
      <c r="AH341" s="11"/>
      <c r="AI341" s="15">
        <f>COUNTIF(الجدول2336[[#This Row],[2019/05/21]:[2019/06/20]],"س")</f>
        <v>1</v>
      </c>
      <c r="AJ341" s="11">
        <f>COUNTIF(الجدول2336[[#This Row],[2019/05/21]:[2019/06/20]],"ب")</f>
        <v>0</v>
      </c>
      <c r="AK341" s="11">
        <f>COUNTIF(الجدول2336[[#This Row],[2019/05/21]:[2019/06/20]],"غياب")</f>
        <v>0</v>
      </c>
      <c r="AL341" s="11">
        <f>COUNTIF(الجدول2336[[#This Row],[2019/05/21]:[2019/06/20]],"غ")</f>
        <v>1</v>
      </c>
      <c r="AM341" s="11">
        <f>SUM(الجدول2336[[#This Row],[2019/05/21]:[2019/06/20]])</f>
        <v>101</v>
      </c>
      <c r="AN341" s="31">
        <f>الجدول2336[[#This Row],[أيام العمل الفعي ]]-الجدول2336[[#This Row],[الغياب*2]]</f>
        <v>15</v>
      </c>
      <c r="AO341" s="14"/>
      <c r="AP341" s="14">
        <f>COUNTIF(الجدول2336[[#This Row],[2019/05/21]:[2019/06/20]],"&lt;480")</f>
        <v>15</v>
      </c>
      <c r="AQ341" s="14">
        <f>الجدول2336[[#This Row],[الغياب ]]*2</f>
        <v>0</v>
      </c>
      <c r="AR341" s="14" t="str">
        <f>VLOOKUP(الجدول2336[[#This Row],[الرقم الوظيفي ]],[2]المستمرين!$D:$F,3,0)</f>
        <v>مصنع الحليب</v>
      </c>
    </row>
    <row r="342" spans="1:44">
      <c r="A342" s="27">
        <v>3838</v>
      </c>
      <c r="B342" s="29" t="s">
        <v>511</v>
      </c>
      <c r="C342" s="29" t="s">
        <v>113</v>
      </c>
      <c r="D342" s="11">
        <v>0</v>
      </c>
      <c r="E342" s="11">
        <v>0</v>
      </c>
      <c r="F342" s="11">
        <v>6</v>
      </c>
      <c r="G342" s="12"/>
      <c r="H342" s="11" t="s">
        <v>168</v>
      </c>
      <c r="I342" s="11">
        <v>0</v>
      </c>
      <c r="J342" s="11">
        <v>0</v>
      </c>
      <c r="K342" s="11">
        <v>0</v>
      </c>
      <c r="L342" s="11" t="s">
        <v>152</v>
      </c>
      <c r="M342" s="11">
        <v>0</v>
      </c>
      <c r="N342" s="12"/>
      <c r="O342" s="11" t="s">
        <v>166</v>
      </c>
      <c r="P342" s="11" t="s">
        <v>166</v>
      </c>
      <c r="Q342" s="11" t="s">
        <v>166</v>
      </c>
      <c r="R342" s="30" t="s">
        <v>157</v>
      </c>
      <c r="S342" s="30" t="s">
        <v>157</v>
      </c>
      <c r="T342" s="30" t="s">
        <v>157</v>
      </c>
      <c r="U342" s="12"/>
      <c r="V342" s="11" t="s">
        <v>13</v>
      </c>
      <c r="W342" s="11">
        <v>9</v>
      </c>
      <c r="X342" s="11">
        <v>0</v>
      </c>
      <c r="Y342" s="11">
        <v>0</v>
      </c>
      <c r="Z342" s="11">
        <v>0</v>
      </c>
      <c r="AA342" s="11"/>
      <c r="AB342" s="12"/>
      <c r="AC342" s="11"/>
      <c r="AD342" s="11"/>
      <c r="AE342" s="11"/>
      <c r="AF342" s="11"/>
      <c r="AG342" s="11"/>
      <c r="AH342" s="11"/>
      <c r="AI342" s="15">
        <f>COUNTIF(الجدول2336[[#This Row],[2019/05/21]:[2019/06/20]],"س")</f>
        <v>3</v>
      </c>
      <c r="AJ342" s="11">
        <f>COUNTIF(الجدول2336[[#This Row],[2019/05/21]:[2019/06/20]],"ب")</f>
        <v>1</v>
      </c>
      <c r="AK342" s="11">
        <f>COUNTIF(الجدول2336[[#This Row],[2019/05/21]:[2019/06/20]],"غياب")</f>
        <v>1</v>
      </c>
      <c r="AL342" s="11">
        <f>COUNTIF(الجدول2336[[#This Row],[2019/05/21]:[2019/06/20]],"غ")</f>
        <v>1</v>
      </c>
      <c r="AM342" s="11">
        <f>SUM(الجدول2336[[#This Row],[2019/05/21]:[2019/06/20]])</f>
        <v>15</v>
      </c>
      <c r="AN342" s="31">
        <f>الجدول2336[[#This Row],[أيام العمل الفعي ]]-الجدول2336[[#This Row],[الغياب*2]]</f>
        <v>9</v>
      </c>
      <c r="AO342" s="14"/>
      <c r="AP342" s="14">
        <f>COUNTIF(الجدول2336[[#This Row],[2019/05/21]:[2019/06/20]],"&lt;480")</f>
        <v>11</v>
      </c>
      <c r="AQ342" s="14">
        <f>الجدول2336[[#This Row],[الغياب ]]*2</f>
        <v>2</v>
      </c>
      <c r="AR342" s="14" t="str">
        <f>VLOOKUP(الجدول2336[[#This Row],[الرقم الوظيفي ]],[2]المستمرين!$D:$F,3,0)</f>
        <v>مصنع الحليب</v>
      </c>
    </row>
    <row r="343" spans="1:44">
      <c r="A343" s="9">
        <v>3840</v>
      </c>
      <c r="B343" s="29" t="s">
        <v>512</v>
      </c>
      <c r="C343" s="29" t="s">
        <v>52</v>
      </c>
      <c r="D343" s="11">
        <v>0</v>
      </c>
      <c r="E343" s="11">
        <v>0</v>
      </c>
      <c r="F343" s="11">
        <v>0</v>
      </c>
      <c r="G343" s="12"/>
      <c r="H343" s="11" t="s">
        <v>168</v>
      </c>
      <c r="I343" s="11">
        <v>0</v>
      </c>
      <c r="J343" s="11" t="s">
        <v>152</v>
      </c>
      <c r="K343" s="11">
        <v>0</v>
      </c>
      <c r="L343" s="11">
        <v>0</v>
      </c>
      <c r="M343" s="11">
        <v>7</v>
      </c>
      <c r="N343" s="12"/>
      <c r="O343" s="11" t="s">
        <v>166</v>
      </c>
      <c r="P343" s="11" t="s">
        <v>166</v>
      </c>
      <c r="Q343" s="11" t="s">
        <v>166</v>
      </c>
      <c r="R343" s="30" t="s">
        <v>157</v>
      </c>
      <c r="S343" s="30" t="s">
        <v>157</v>
      </c>
      <c r="T343" s="30" t="s">
        <v>157</v>
      </c>
      <c r="U343" s="12"/>
      <c r="V343" s="11">
        <v>8</v>
      </c>
      <c r="W343" s="11">
        <v>17</v>
      </c>
      <c r="X343" s="11">
        <v>0</v>
      </c>
      <c r="Y343" s="11">
        <v>0</v>
      </c>
      <c r="Z343" s="11">
        <v>0</v>
      </c>
      <c r="AA343" s="11"/>
      <c r="AB343" s="12"/>
      <c r="AC343" s="11"/>
      <c r="AD343" s="11"/>
      <c r="AE343" s="11"/>
      <c r="AF343" s="11"/>
      <c r="AG343" s="11"/>
      <c r="AH343" s="11"/>
      <c r="AI343" s="15">
        <f>COUNTIF(الجدول2336[[#This Row],[2019/05/21]:[2019/06/20]],"س")</f>
        <v>3</v>
      </c>
      <c r="AJ343" s="11">
        <f>COUNTIF(الجدول2336[[#This Row],[2019/05/21]:[2019/06/20]],"ب")</f>
        <v>0</v>
      </c>
      <c r="AK343" s="11">
        <f>COUNTIF(الجدول2336[[#This Row],[2019/05/21]:[2019/06/20]],"غياب")</f>
        <v>1</v>
      </c>
      <c r="AL343" s="11">
        <f>COUNTIF(الجدول2336[[#This Row],[2019/05/21]:[2019/06/20]],"غ")</f>
        <v>1</v>
      </c>
      <c r="AM343" s="11">
        <f>SUM(الجدول2336[[#This Row],[2019/05/21]:[2019/06/20]])</f>
        <v>32</v>
      </c>
      <c r="AN343" s="31">
        <f>الجدول2336[[#This Row],[أيام العمل الفعي ]]-الجدول2336[[#This Row],[الغياب*2]]</f>
        <v>10</v>
      </c>
      <c r="AO343" s="14"/>
      <c r="AP343" s="14">
        <f>COUNTIF(الجدول2336[[#This Row],[2019/05/21]:[2019/06/20]],"&lt;480")</f>
        <v>12</v>
      </c>
      <c r="AQ343" s="14">
        <f>الجدول2336[[#This Row],[الغياب ]]*2</f>
        <v>2</v>
      </c>
      <c r="AR343" s="14" t="str">
        <f>VLOOKUP(الجدول2336[[#This Row],[الرقم الوظيفي ]],[2]المستمرين!$D:$F,3,0)</f>
        <v>مصنع الحليب</v>
      </c>
    </row>
    <row r="344" spans="1:44">
      <c r="A344" s="9">
        <v>3841</v>
      </c>
      <c r="B344" s="29" t="s">
        <v>513</v>
      </c>
      <c r="C344" s="29" t="s">
        <v>113</v>
      </c>
      <c r="D344" s="11">
        <v>0</v>
      </c>
      <c r="E344" s="11">
        <v>0</v>
      </c>
      <c r="F344" s="11">
        <v>0</v>
      </c>
      <c r="G344" s="12"/>
      <c r="H344" s="11">
        <v>0</v>
      </c>
      <c r="I344" s="11">
        <v>0</v>
      </c>
      <c r="J344" s="11">
        <v>0</v>
      </c>
      <c r="K344" s="11">
        <v>0</v>
      </c>
      <c r="L344" s="11" t="s">
        <v>168</v>
      </c>
      <c r="M344" s="11">
        <v>0</v>
      </c>
      <c r="N344" s="12"/>
      <c r="O344" s="11">
        <v>20</v>
      </c>
      <c r="P344" s="11">
        <v>14</v>
      </c>
      <c r="Q344" s="11" t="s">
        <v>166</v>
      </c>
      <c r="R344" s="30" t="s">
        <v>157</v>
      </c>
      <c r="S344" s="30" t="s">
        <v>157</v>
      </c>
      <c r="T344" s="30" t="s">
        <v>157</v>
      </c>
      <c r="U344" s="12"/>
      <c r="V344" s="11">
        <v>0</v>
      </c>
      <c r="W344" s="11">
        <v>8</v>
      </c>
      <c r="X344" s="11">
        <v>0</v>
      </c>
      <c r="Y344" s="11">
        <v>0</v>
      </c>
      <c r="Z344" s="11">
        <v>0</v>
      </c>
      <c r="AA344" s="11"/>
      <c r="AB344" s="12"/>
      <c r="AC344" s="11"/>
      <c r="AD344" s="11"/>
      <c r="AE344" s="11"/>
      <c r="AF344" s="11"/>
      <c r="AG344" s="11"/>
      <c r="AH344" s="11"/>
      <c r="AI344" s="15">
        <f>COUNTIF(الجدول2336[[#This Row],[2019/05/21]:[2019/06/20]],"س")</f>
        <v>1</v>
      </c>
      <c r="AJ344" s="11">
        <f>COUNTIF(الجدول2336[[#This Row],[2019/05/21]:[2019/06/20]],"ب")</f>
        <v>0</v>
      </c>
      <c r="AK344" s="11">
        <f>COUNTIF(الجدول2336[[#This Row],[2019/05/21]:[2019/06/20]],"غياب")</f>
        <v>1</v>
      </c>
      <c r="AL344" s="11">
        <f>COUNTIF(الجدول2336[[#This Row],[2019/05/21]:[2019/06/20]],"غ")</f>
        <v>0</v>
      </c>
      <c r="AM344" s="11">
        <f>SUM(الجدول2336[[#This Row],[2019/05/21]:[2019/06/20]])</f>
        <v>42</v>
      </c>
      <c r="AN344" s="31">
        <f>الجدول2336[[#This Row],[أيام العمل الفعي ]]-الجدول2336[[#This Row],[الغياب*2]]</f>
        <v>13</v>
      </c>
      <c r="AO344" s="14"/>
      <c r="AP344" s="14">
        <f>COUNTIF(الجدول2336[[#This Row],[2019/05/21]:[2019/06/20]],"&lt;480")</f>
        <v>15</v>
      </c>
      <c r="AQ344" s="14">
        <f>الجدول2336[[#This Row],[الغياب ]]*2</f>
        <v>2</v>
      </c>
      <c r="AR344" s="14" t="str">
        <f>VLOOKUP(الجدول2336[[#This Row],[الرقم الوظيفي ]],[2]المستمرين!$D:$F,3,0)</f>
        <v>مصنع الحليب</v>
      </c>
    </row>
    <row r="345" spans="1:44">
      <c r="A345" s="9">
        <v>3842</v>
      </c>
      <c r="B345" s="29" t="s">
        <v>514</v>
      </c>
      <c r="C345" s="29" t="s">
        <v>113</v>
      </c>
      <c r="D345" s="11">
        <v>0</v>
      </c>
      <c r="E345" s="11">
        <v>0</v>
      </c>
      <c r="F345" s="11">
        <v>0</v>
      </c>
      <c r="G345" s="12"/>
      <c r="H345" s="11">
        <v>0</v>
      </c>
      <c r="I345" s="11">
        <v>0</v>
      </c>
      <c r="J345" s="11">
        <v>0</v>
      </c>
      <c r="K345" s="11">
        <v>0</v>
      </c>
      <c r="L345" s="11" t="s">
        <v>152</v>
      </c>
      <c r="M345" s="11" t="s">
        <v>166</v>
      </c>
      <c r="N345" s="12"/>
      <c r="O345" s="11">
        <v>0</v>
      </c>
      <c r="P345" s="11">
        <v>0</v>
      </c>
      <c r="Q345" s="11" t="s">
        <v>166</v>
      </c>
      <c r="R345" s="30" t="s">
        <v>157</v>
      </c>
      <c r="S345" s="30" t="s">
        <v>157</v>
      </c>
      <c r="T345" s="30" t="s">
        <v>157</v>
      </c>
      <c r="U345" s="12"/>
      <c r="V345" s="11">
        <v>0</v>
      </c>
      <c r="W345" s="11">
        <v>0</v>
      </c>
      <c r="X345" s="11">
        <v>0</v>
      </c>
      <c r="Y345" s="11" t="s">
        <v>152</v>
      </c>
      <c r="Z345" s="11">
        <v>0</v>
      </c>
      <c r="AA345" s="11"/>
      <c r="AB345" s="12"/>
      <c r="AC345" s="11"/>
      <c r="AD345" s="11"/>
      <c r="AE345" s="11"/>
      <c r="AF345" s="11"/>
      <c r="AG345" s="11"/>
      <c r="AH345" s="11"/>
      <c r="AI345" s="15">
        <f>COUNTIF(الجدول2336[[#This Row],[2019/05/21]:[2019/06/20]],"س")</f>
        <v>2</v>
      </c>
      <c r="AJ345" s="11">
        <f>COUNTIF(الجدول2336[[#This Row],[2019/05/21]:[2019/06/20]],"ب")</f>
        <v>0</v>
      </c>
      <c r="AK345" s="11">
        <f>COUNTIF(الجدول2336[[#This Row],[2019/05/21]:[2019/06/20]],"غياب")</f>
        <v>0</v>
      </c>
      <c r="AL345" s="11">
        <f>COUNTIF(الجدول2336[[#This Row],[2019/05/21]:[2019/06/20]],"غ")</f>
        <v>2</v>
      </c>
      <c r="AM345" s="11">
        <f>SUM(الجدول2336[[#This Row],[2019/05/21]:[2019/06/20]])</f>
        <v>0</v>
      </c>
      <c r="AN345" s="31">
        <f>الجدول2336[[#This Row],[أيام العمل الفعي ]]-الجدول2336[[#This Row],[الغياب*2]]</f>
        <v>13</v>
      </c>
      <c r="AO345" s="14"/>
      <c r="AP345" s="14">
        <f>COUNTIF(الجدول2336[[#This Row],[2019/05/21]:[2019/06/20]],"&lt;480")</f>
        <v>13</v>
      </c>
      <c r="AQ345" s="14">
        <f>الجدول2336[[#This Row],[الغياب ]]*2</f>
        <v>0</v>
      </c>
      <c r="AR345" s="14" t="str">
        <f>VLOOKUP(الجدول2336[[#This Row],[الرقم الوظيفي ]],[2]المستمرين!$D:$F,3,0)</f>
        <v>مصنع الحليب</v>
      </c>
    </row>
    <row r="346" spans="1:44">
      <c r="A346" s="9">
        <v>3845</v>
      </c>
      <c r="B346" s="29" t="s">
        <v>515</v>
      </c>
      <c r="C346" s="29" t="s">
        <v>141</v>
      </c>
      <c r="D346" s="11">
        <v>0</v>
      </c>
      <c r="E346" s="11">
        <v>0</v>
      </c>
      <c r="F346" s="11">
        <v>0</v>
      </c>
      <c r="G346" s="12"/>
      <c r="H346" s="11">
        <v>0</v>
      </c>
      <c r="I346" s="11">
        <v>0</v>
      </c>
      <c r="J346" s="11">
        <v>0</v>
      </c>
      <c r="K346" s="11">
        <v>0</v>
      </c>
      <c r="L346" s="11">
        <v>0</v>
      </c>
      <c r="M346" s="11">
        <v>0</v>
      </c>
      <c r="N346" s="12"/>
      <c r="O346" s="11">
        <v>0</v>
      </c>
      <c r="P346" s="11">
        <v>0</v>
      </c>
      <c r="Q346" s="11" t="s">
        <v>166</v>
      </c>
      <c r="R346" s="30" t="s">
        <v>157</v>
      </c>
      <c r="S346" s="30" t="s">
        <v>157</v>
      </c>
      <c r="T346" s="30" t="s">
        <v>157</v>
      </c>
      <c r="U346" s="12"/>
      <c r="V346" s="11" t="s">
        <v>152</v>
      </c>
      <c r="W346" s="11">
        <v>0</v>
      </c>
      <c r="X346" s="11">
        <v>0</v>
      </c>
      <c r="Y346" s="11">
        <v>0</v>
      </c>
      <c r="Z346" s="11">
        <v>0</v>
      </c>
      <c r="AA346" s="11"/>
      <c r="AB346" s="12"/>
      <c r="AC346" s="11"/>
      <c r="AD346" s="11"/>
      <c r="AE346" s="11"/>
      <c r="AF346" s="11"/>
      <c r="AG346" s="11"/>
      <c r="AH346" s="11"/>
      <c r="AI346" s="15">
        <f>COUNTIF(الجدول2336[[#This Row],[2019/05/21]:[2019/06/20]],"س")</f>
        <v>1</v>
      </c>
      <c r="AJ346" s="11">
        <f>COUNTIF(الجدول2336[[#This Row],[2019/05/21]:[2019/06/20]],"ب")</f>
        <v>0</v>
      </c>
      <c r="AK346" s="11">
        <f>COUNTIF(الجدول2336[[#This Row],[2019/05/21]:[2019/06/20]],"غياب")</f>
        <v>0</v>
      </c>
      <c r="AL346" s="11">
        <f>COUNTIF(الجدول2336[[#This Row],[2019/05/21]:[2019/06/20]],"غ")</f>
        <v>1</v>
      </c>
      <c r="AM346" s="11">
        <f>SUM(الجدول2336[[#This Row],[2019/05/21]:[2019/06/20]])</f>
        <v>0</v>
      </c>
      <c r="AN346" s="31">
        <f>الجدول2336[[#This Row],[أيام العمل الفعي ]]-الجدول2336[[#This Row],[الغياب*2]]</f>
        <v>15</v>
      </c>
      <c r="AO346" s="14"/>
      <c r="AP346" s="14">
        <f>COUNTIF(الجدول2336[[#This Row],[2019/05/21]:[2019/06/20]],"&lt;480")</f>
        <v>15</v>
      </c>
      <c r="AQ346" s="14">
        <f>الجدول2336[[#This Row],[الغياب ]]*2</f>
        <v>0</v>
      </c>
      <c r="AR346" s="14" t="str">
        <f>VLOOKUP(الجدول2336[[#This Row],[الرقم الوظيفي ]],[2]المستمرين!$D:$F,3,0)</f>
        <v>مصنع الحليب</v>
      </c>
    </row>
    <row r="347" spans="1:44">
      <c r="A347" s="9">
        <v>3847</v>
      </c>
      <c r="B347" s="29" t="s">
        <v>516</v>
      </c>
      <c r="C347" s="29" t="s">
        <v>113</v>
      </c>
      <c r="D347" s="11">
        <v>0</v>
      </c>
      <c r="E347" s="11">
        <v>0</v>
      </c>
      <c r="F347" s="11" t="s">
        <v>152</v>
      </c>
      <c r="G347" s="12"/>
      <c r="H347" s="11" t="s">
        <v>166</v>
      </c>
      <c r="I347" s="11">
        <v>0</v>
      </c>
      <c r="J347" s="11">
        <v>10</v>
      </c>
      <c r="K347" s="11">
        <v>0</v>
      </c>
      <c r="L347" s="11">
        <v>18</v>
      </c>
      <c r="M347" s="11">
        <v>7</v>
      </c>
      <c r="N347" s="12"/>
      <c r="O347" s="11">
        <v>0</v>
      </c>
      <c r="P347" s="11" t="s">
        <v>168</v>
      </c>
      <c r="Q347" s="11" t="s">
        <v>166</v>
      </c>
      <c r="R347" s="30" t="s">
        <v>157</v>
      </c>
      <c r="S347" s="30" t="s">
        <v>157</v>
      </c>
      <c r="T347" s="30" t="s">
        <v>157</v>
      </c>
      <c r="U347" s="12"/>
      <c r="V347" s="11">
        <v>0</v>
      </c>
      <c r="W347" s="11">
        <v>20</v>
      </c>
      <c r="X347" s="11">
        <v>0</v>
      </c>
      <c r="Y347" s="11">
        <v>0</v>
      </c>
      <c r="Z347" s="11">
        <v>0</v>
      </c>
      <c r="AA347" s="11"/>
      <c r="AB347" s="12"/>
      <c r="AC347" s="11"/>
      <c r="AD347" s="11"/>
      <c r="AE347" s="11"/>
      <c r="AF347" s="11"/>
      <c r="AG347" s="11"/>
      <c r="AH347" s="11"/>
      <c r="AI347" s="15">
        <f>COUNTIF(الجدول2336[[#This Row],[2019/05/21]:[2019/06/20]],"س")</f>
        <v>2</v>
      </c>
      <c r="AJ347" s="11">
        <f>COUNTIF(الجدول2336[[#This Row],[2019/05/21]:[2019/06/20]],"ب")</f>
        <v>0</v>
      </c>
      <c r="AK347" s="11">
        <f>COUNTIF(الجدول2336[[#This Row],[2019/05/21]:[2019/06/20]],"غياب")</f>
        <v>1</v>
      </c>
      <c r="AL347" s="11">
        <f>COUNTIF(الجدول2336[[#This Row],[2019/05/21]:[2019/06/20]],"غ")</f>
        <v>1</v>
      </c>
      <c r="AM347" s="11">
        <f>SUM(الجدول2336[[#This Row],[2019/05/21]:[2019/06/20]])</f>
        <v>55</v>
      </c>
      <c r="AN347" s="31">
        <f>الجدول2336[[#This Row],[أيام العمل الفعي ]]-الجدول2336[[#This Row],[الغياب*2]]</f>
        <v>11</v>
      </c>
      <c r="AO347" s="14"/>
      <c r="AP347" s="14">
        <f>COUNTIF(الجدول2336[[#This Row],[2019/05/21]:[2019/06/20]],"&lt;480")</f>
        <v>13</v>
      </c>
      <c r="AQ347" s="14">
        <f>الجدول2336[[#This Row],[الغياب ]]*2</f>
        <v>2</v>
      </c>
      <c r="AR347" s="14" t="str">
        <f>VLOOKUP(الجدول2336[[#This Row],[الرقم الوظيفي ]],[2]المستمرين!$D:$F,3,0)</f>
        <v>مصنع الحليب</v>
      </c>
    </row>
    <row r="348" spans="1:44">
      <c r="A348" s="9">
        <v>3853</v>
      </c>
      <c r="B348" s="29" t="s">
        <v>517</v>
      </c>
      <c r="C348" s="29" t="s">
        <v>144</v>
      </c>
      <c r="D348" s="11">
        <v>0</v>
      </c>
      <c r="E348" s="11">
        <v>0</v>
      </c>
      <c r="F348" s="11" t="s">
        <v>166</v>
      </c>
      <c r="G348" s="12"/>
      <c r="H348" s="11">
        <v>0</v>
      </c>
      <c r="I348" s="11">
        <v>0</v>
      </c>
      <c r="J348" s="11">
        <v>0</v>
      </c>
      <c r="K348" s="11">
        <v>27</v>
      </c>
      <c r="L348" s="11">
        <v>0</v>
      </c>
      <c r="M348" s="11">
        <v>9</v>
      </c>
      <c r="N348" s="12"/>
      <c r="O348" s="11" t="s">
        <v>166</v>
      </c>
      <c r="P348" s="11">
        <v>0</v>
      </c>
      <c r="Q348" s="11" t="s">
        <v>165</v>
      </c>
      <c r="R348" s="30" t="s">
        <v>157</v>
      </c>
      <c r="S348" s="30" t="s">
        <v>157</v>
      </c>
      <c r="T348" s="30" t="s">
        <v>157</v>
      </c>
      <c r="U348" s="12"/>
      <c r="V348" s="11">
        <v>0</v>
      </c>
      <c r="W348" s="11">
        <v>21</v>
      </c>
      <c r="X348" s="11">
        <v>11</v>
      </c>
      <c r="Y348" s="11">
        <v>13</v>
      </c>
      <c r="Z348" s="11">
        <v>0</v>
      </c>
      <c r="AA348" s="11"/>
      <c r="AB348" s="12"/>
      <c r="AC348" s="11"/>
      <c r="AD348" s="11"/>
      <c r="AE348" s="11"/>
      <c r="AF348" s="11"/>
      <c r="AG348" s="11"/>
      <c r="AH348" s="11"/>
      <c r="AI348" s="15">
        <f>COUNTIF(الجدول2336[[#This Row],[2019/05/21]:[2019/06/20]],"س")</f>
        <v>2</v>
      </c>
      <c r="AJ348" s="11">
        <f>COUNTIF(الجدول2336[[#This Row],[2019/05/21]:[2019/06/20]],"ب")</f>
        <v>0</v>
      </c>
      <c r="AK348" s="11">
        <f>COUNTIF(الجدول2336[[#This Row],[2019/05/21]:[2019/06/20]],"غياب")</f>
        <v>0</v>
      </c>
      <c r="AL348" s="11">
        <f>COUNTIF(الجدول2336[[#This Row],[2019/05/21]:[2019/06/20]],"غ")</f>
        <v>0</v>
      </c>
      <c r="AM348" s="11">
        <f>SUM(الجدول2336[[#This Row],[2019/05/21]:[2019/06/20]])</f>
        <v>81</v>
      </c>
      <c r="AN348" s="31">
        <f>الجدول2336[[#This Row],[أيام العمل الفعي ]]-الجدول2336[[#This Row],[الغياب*2]]</f>
        <v>14</v>
      </c>
      <c r="AO348" s="14"/>
      <c r="AP348" s="14">
        <f>COUNTIF(الجدول2336[[#This Row],[2019/05/21]:[2019/06/20]],"&lt;480")</f>
        <v>14</v>
      </c>
      <c r="AQ348" s="14">
        <f>الجدول2336[[#This Row],[الغياب ]]*2</f>
        <v>0</v>
      </c>
      <c r="AR348" s="14" t="str">
        <f>VLOOKUP(الجدول2336[[#This Row],[الرقم الوظيفي ]],[2]المستمرين!$D:$F,3,0)</f>
        <v xml:space="preserve">الادارة العامة </v>
      </c>
    </row>
    <row r="349" spans="1:44">
      <c r="A349" s="9">
        <v>3854</v>
      </c>
      <c r="B349" s="29" t="s">
        <v>518</v>
      </c>
      <c r="C349" s="29" t="s">
        <v>145</v>
      </c>
      <c r="D349" s="11">
        <v>0</v>
      </c>
      <c r="E349" s="11">
        <v>0</v>
      </c>
      <c r="F349" s="11">
        <v>18</v>
      </c>
      <c r="G349" s="12"/>
      <c r="H349" s="11" t="s">
        <v>166</v>
      </c>
      <c r="I349" s="11">
        <v>0</v>
      </c>
      <c r="J349" s="11">
        <v>0</v>
      </c>
      <c r="K349" s="11">
        <v>0</v>
      </c>
      <c r="L349" s="11">
        <v>0</v>
      </c>
      <c r="M349" s="11">
        <v>0</v>
      </c>
      <c r="N349" s="12"/>
      <c r="O349" s="11">
        <v>0</v>
      </c>
      <c r="P349" s="11">
        <v>0</v>
      </c>
      <c r="Q349" s="11" t="s">
        <v>166</v>
      </c>
      <c r="R349" s="30" t="s">
        <v>157</v>
      </c>
      <c r="S349" s="30" t="s">
        <v>157</v>
      </c>
      <c r="T349" s="30" t="s">
        <v>157</v>
      </c>
      <c r="U349" s="12"/>
      <c r="V349" s="11" t="s">
        <v>166</v>
      </c>
      <c r="W349" s="11">
        <v>0</v>
      </c>
      <c r="X349" s="11">
        <v>0</v>
      </c>
      <c r="Y349" s="11">
        <v>0</v>
      </c>
      <c r="Z349" s="11">
        <v>0</v>
      </c>
      <c r="AA349" s="11"/>
      <c r="AB349" s="12"/>
      <c r="AC349" s="11"/>
      <c r="AD349" s="11"/>
      <c r="AE349" s="11"/>
      <c r="AF349" s="11"/>
      <c r="AG349" s="11"/>
      <c r="AH349" s="11"/>
      <c r="AI349" s="15">
        <f>COUNTIF(الجدول2336[[#This Row],[2019/05/21]:[2019/06/20]],"س")</f>
        <v>3</v>
      </c>
      <c r="AJ349" s="11">
        <f>COUNTIF(الجدول2336[[#This Row],[2019/05/21]:[2019/06/20]],"ب")</f>
        <v>0</v>
      </c>
      <c r="AK349" s="11">
        <f>COUNTIF(الجدول2336[[#This Row],[2019/05/21]:[2019/06/20]],"غياب")</f>
        <v>0</v>
      </c>
      <c r="AL349" s="11">
        <f>COUNTIF(الجدول2336[[#This Row],[2019/05/21]:[2019/06/20]],"غ")</f>
        <v>0</v>
      </c>
      <c r="AM349" s="11">
        <f>SUM(الجدول2336[[#This Row],[2019/05/21]:[2019/06/20]])</f>
        <v>18</v>
      </c>
      <c r="AN349" s="31">
        <f>الجدول2336[[#This Row],[أيام العمل الفعي ]]-الجدول2336[[#This Row],[الغياب*2]]</f>
        <v>14</v>
      </c>
      <c r="AO349" s="14"/>
      <c r="AP349" s="14">
        <f>COUNTIF(الجدول2336[[#This Row],[2019/05/21]:[2019/06/20]],"&lt;480")</f>
        <v>14</v>
      </c>
      <c r="AQ349" s="14">
        <f>الجدول2336[[#This Row],[الغياب ]]*2</f>
        <v>0</v>
      </c>
      <c r="AR349" s="14" t="str">
        <f>VLOOKUP(الجدول2336[[#This Row],[الرقم الوظيفي ]],[2]المستمرين!$D:$F,3,0)</f>
        <v xml:space="preserve">الادارة العامة </v>
      </c>
    </row>
    <row r="350" spans="1:44">
      <c r="A350" s="9">
        <v>3856</v>
      </c>
      <c r="B350" s="29" t="s">
        <v>519</v>
      </c>
      <c r="C350" s="29" t="s">
        <v>36</v>
      </c>
      <c r="D350" s="11">
        <v>0</v>
      </c>
      <c r="E350" s="11">
        <v>0</v>
      </c>
      <c r="F350" s="11">
        <v>7</v>
      </c>
      <c r="G350" s="12"/>
      <c r="H350" s="11">
        <v>14</v>
      </c>
      <c r="I350" s="11">
        <v>0</v>
      </c>
      <c r="J350" s="11">
        <v>6</v>
      </c>
      <c r="K350" s="11">
        <v>7</v>
      </c>
      <c r="L350" s="11">
        <v>6</v>
      </c>
      <c r="M350" s="11">
        <v>0</v>
      </c>
      <c r="N350" s="12"/>
      <c r="O350" s="11">
        <v>6</v>
      </c>
      <c r="P350" s="11">
        <v>10</v>
      </c>
      <c r="Q350" s="11" t="s">
        <v>166</v>
      </c>
      <c r="R350" s="30" t="s">
        <v>157</v>
      </c>
      <c r="S350" s="30" t="s">
        <v>157</v>
      </c>
      <c r="T350" s="30" t="s">
        <v>157</v>
      </c>
      <c r="U350" s="12"/>
      <c r="V350" s="11">
        <v>0</v>
      </c>
      <c r="W350" s="11">
        <v>7</v>
      </c>
      <c r="X350" s="11">
        <v>9</v>
      </c>
      <c r="Y350" s="11">
        <v>0</v>
      </c>
      <c r="Z350" s="11">
        <v>0</v>
      </c>
      <c r="AA350" s="11"/>
      <c r="AB350" s="12"/>
      <c r="AC350" s="11"/>
      <c r="AD350" s="11"/>
      <c r="AE350" s="11"/>
      <c r="AF350" s="11"/>
      <c r="AG350" s="11"/>
      <c r="AH350" s="11"/>
      <c r="AI350" s="15">
        <f>COUNTIF(الجدول2336[[#This Row],[2019/05/21]:[2019/06/20]],"س")</f>
        <v>1</v>
      </c>
      <c r="AJ350" s="11">
        <f>COUNTIF(الجدول2336[[#This Row],[2019/05/21]:[2019/06/20]],"ب")</f>
        <v>0</v>
      </c>
      <c r="AK350" s="11">
        <f>COUNTIF(الجدول2336[[#This Row],[2019/05/21]:[2019/06/20]],"غياب")</f>
        <v>0</v>
      </c>
      <c r="AL350" s="11">
        <f>COUNTIF(الجدول2336[[#This Row],[2019/05/21]:[2019/06/20]],"غ")</f>
        <v>0</v>
      </c>
      <c r="AM350" s="11">
        <f>SUM(الجدول2336[[#This Row],[2019/05/21]:[2019/06/20]])</f>
        <v>72</v>
      </c>
      <c r="AN350" s="31">
        <f>الجدول2336[[#This Row],[أيام العمل الفعي ]]-الجدول2336[[#This Row],[الغياب*2]]</f>
        <v>16</v>
      </c>
      <c r="AO350" s="14"/>
      <c r="AP350" s="14">
        <f>COUNTIF(الجدول2336[[#This Row],[2019/05/21]:[2019/06/20]],"&lt;480")</f>
        <v>16</v>
      </c>
      <c r="AQ350" s="14">
        <f>الجدول2336[[#This Row],[الغياب ]]*2</f>
        <v>0</v>
      </c>
      <c r="AR350" s="14" t="str">
        <f>VLOOKUP(الجدول2336[[#This Row],[الرقم الوظيفي ]],[2]المستمرين!$D:$F,3,0)</f>
        <v>مصنع الحليب</v>
      </c>
    </row>
    <row r="351" spans="1:44">
      <c r="A351" s="9">
        <v>3857</v>
      </c>
      <c r="B351" s="29" t="s">
        <v>520</v>
      </c>
      <c r="C351" s="29" t="s">
        <v>25</v>
      </c>
      <c r="D351" s="11">
        <v>22</v>
      </c>
      <c r="E351" s="11">
        <v>23</v>
      </c>
      <c r="F351" s="11" t="s">
        <v>166</v>
      </c>
      <c r="G351" s="12"/>
      <c r="H351" s="11">
        <v>0</v>
      </c>
      <c r="I351" s="11">
        <v>13</v>
      </c>
      <c r="J351" s="11">
        <v>7</v>
      </c>
      <c r="K351" s="11">
        <v>144</v>
      </c>
      <c r="L351" s="11" t="s">
        <v>166</v>
      </c>
      <c r="M351" s="11">
        <v>0</v>
      </c>
      <c r="N351" s="12"/>
      <c r="O351" s="11">
        <v>21</v>
      </c>
      <c r="P351" s="11">
        <v>30</v>
      </c>
      <c r="Q351" s="11" t="s">
        <v>166</v>
      </c>
      <c r="R351" s="30" t="s">
        <v>157</v>
      </c>
      <c r="S351" s="30" t="s">
        <v>157</v>
      </c>
      <c r="T351" s="30" t="s">
        <v>157</v>
      </c>
      <c r="U351" s="12"/>
      <c r="V351" s="11">
        <v>16</v>
      </c>
      <c r="W351" s="11">
        <v>18</v>
      </c>
      <c r="X351" s="11">
        <v>12</v>
      </c>
      <c r="Y351" s="11">
        <v>12</v>
      </c>
      <c r="Z351" s="11">
        <v>19</v>
      </c>
      <c r="AA351" s="11"/>
      <c r="AB351" s="12"/>
      <c r="AC351" s="11"/>
      <c r="AD351" s="11"/>
      <c r="AE351" s="11"/>
      <c r="AF351" s="11"/>
      <c r="AG351" s="11"/>
      <c r="AH351" s="11"/>
      <c r="AI351" s="15">
        <f>COUNTIF(الجدول2336[[#This Row],[2019/05/21]:[2019/06/20]],"س")</f>
        <v>3</v>
      </c>
      <c r="AJ351" s="11">
        <f>COUNTIF(الجدول2336[[#This Row],[2019/05/21]:[2019/06/20]],"ب")</f>
        <v>0</v>
      </c>
      <c r="AK351" s="11">
        <f>COUNTIF(الجدول2336[[#This Row],[2019/05/21]:[2019/06/20]],"غياب")</f>
        <v>0</v>
      </c>
      <c r="AL351" s="11">
        <f>COUNTIF(الجدول2336[[#This Row],[2019/05/21]:[2019/06/20]],"غ")</f>
        <v>0</v>
      </c>
      <c r="AM351" s="11">
        <f>SUM(الجدول2336[[#This Row],[2019/05/21]:[2019/06/20]])</f>
        <v>337</v>
      </c>
      <c r="AN351" s="31">
        <f>الجدول2336[[#This Row],[أيام العمل الفعي ]]-الجدول2336[[#This Row],[الغياب*2]]</f>
        <v>14</v>
      </c>
      <c r="AO351" s="14"/>
      <c r="AP351" s="14">
        <f>COUNTIF(الجدول2336[[#This Row],[2019/05/21]:[2019/06/20]],"&lt;480")</f>
        <v>14</v>
      </c>
      <c r="AQ351" s="14">
        <f>الجدول2336[[#This Row],[الغياب ]]*2</f>
        <v>0</v>
      </c>
      <c r="AR351" s="14" t="str">
        <f>VLOOKUP(الجدول2336[[#This Row],[الرقم الوظيفي ]],[2]المستمرين!$D:$F,3,0)</f>
        <v xml:space="preserve">مصنع الحليب </v>
      </c>
    </row>
    <row r="352" spans="1:44">
      <c r="A352" s="8">
        <v>3861</v>
      </c>
      <c r="B352" s="29" t="s">
        <v>521</v>
      </c>
      <c r="C352" s="29" t="s">
        <v>119</v>
      </c>
      <c r="D352" s="11">
        <v>0</v>
      </c>
      <c r="E352" s="11">
        <v>0</v>
      </c>
      <c r="F352" s="11">
        <v>0</v>
      </c>
      <c r="G352" s="12"/>
      <c r="H352" s="11">
        <v>0</v>
      </c>
      <c r="I352" s="11">
        <v>0</v>
      </c>
      <c r="J352" s="11">
        <v>0</v>
      </c>
      <c r="K352" s="11">
        <v>0</v>
      </c>
      <c r="L352" s="11">
        <v>7</v>
      </c>
      <c r="M352" s="11">
        <v>0</v>
      </c>
      <c r="N352" s="12"/>
      <c r="O352" s="11">
        <v>0</v>
      </c>
      <c r="P352" s="11">
        <v>0</v>
      </c>
      <c r="Q352" s="11" t="s">
        <v>166</v>
      </c>
      <c r="R352" s="30" t="s">
        <v>157</v>
      </c>
      <c r="S352" s="30" t="s">
        <v>157</v>
      </c>
      <c r="T352" s="30" t="s">
        <v>157</v>
      </c>
      <c r="U352" s="12"/>
      <c r="V352" s="11">
        <v>0</v>
      </c>
      <c r="W352" s="11">
        <v>0</v>
      </c>
      <c r="X352" s="11">
        <v>0</v>
      </c>
      <c r="Y352" s="11">
        <v>8</v>
      </c>
      <c r="Z352" s="11">
        <v>0</v>
      </c>
      <c r="AA352" s="11"/>
      <c r="AB352" s="12"/>
      <c r="AC352" s="11"/>
      <c r="AD352" s="11"/>
      <c r="AE352" s="11"/>
      <c r="AF352" s="11"/>
      <c r="AG352" s="11"/>
      <c r="AH352" s="11"/>
      <c r="AI352" s="33">
        <f>COUNTIF(الجدول2336[[#This Row],[2019/05/21]:[2019/06/20]],"س")</f>
        <v>1</v>
      </c>
      <c r="AJ352" s="14">
        <f>COUNTIF(الجدول2336[[#This Row],[2019/05/21]:[2019/06/20]],"ب")</f>
        <v>0</v>
      </c>
      <c r="AK352" s="14">
        <f>COUNTIF(الجدول2336[[#This Row],[2019/05/21]:[2019/06/20]],"غياب")</f>
        <v>0</v>
      </c>
      <c r="AL352" s="14">
        <f>COUNTIF(الجدول2336[[#This Row],[2019/05/21]:[2019/06/20]],"غ")</f>
        <v>0</v>
      </c>
      <c r="AM352" s="14">
        <f>SUM(الجدول2336[[#This Row],[2019/05/21]:[2019/06/20]])</f>
        <v>15</v>
      </c>
      <c r="AN352" s="34">
        <f>الجدول2336[[#This Row],[أيام العمل الفعي ]]-الجدول2336[[#This Row],[الغياب*2]]</f>
        <v>16</v>
      </c>
      <c r="AO352" s="14"/>
      <c r="AP352" s="14">
        <f>COUNTIF(الجدول2336[[#This Row],[2019/05/21]:[2019/06/20]],"&lt;480")</f>
        <v>16</v>
      </c>
      <c r="AQ352" s="14">
        <f>الجدول2336[[#This Row],[الغياب ]]*2</f>
        <v>0</v>
      </c>
      <c r="AR352" s="14" t="str">
        <f>VLOOKUP(الجدول2336[[#This Row],[الرقم الوظيفي ]],[2]المستمرين!$D:$F,3,0)</f>
        <v xml:space="preserve">الادارة العامة </v>
      </c>
    </row>
    <row r="353" spans="1:44">
      <c r="A353" s="9">
        <v>3863</v>
      </c>
      <c r="B353" s="29" t="s">
        <v>522</v>
      </c>
      <c r="C353" s="29" t="s">
        <v>75</v>
      </c>
      <c r="D353" s="11">
        <v>0</v>
      </c>
      <c r="E353" s="11">
        <v>0</v>
      </c>
      <c r="F353" s="11">
        <v>0</v>
      </c>
      <c r="G353" s="12"/>
      <c r="H353" s="11">
        <v>0</v>
      </c>
      <c r="I353" s="11">
        <v>0</v>
      </c>
      <c r="J353" s="11">
        <v>0</v>
      </c>
      <c r="K353" s="11">
        <v>0</v>
      </c>
      <c r="L353" s="11">
        <v>0</v>
      </c>
      <c r="M353" s="11">
        <v>0</v>
      </c>
      <c r="N353" s="12"/>
      <c r="O353" s="11">
        <v>0</v>
      </c>
      <c r="P353" s="11">
        <v>0</v>
      </c>
      <c r="Q353" s="11">
        <v>0</v>
      </c>
      <c r="R353" s="30" t="s">
        <v>157</v>
      </c>
      <c r="S353" s="30" t="s">
        <v>157</v>
      </c>
      <c r="T353" s="30" t="s">
        <v>157</v>
      </c>
      <c r="U353" s="12"/>
      <c r="V353" s="11">
        <v>0</v>
      </c>
      <c r="W353" s="11"/>
      <c r="X353" s="11"/>
      <c r="Y353" s="11"/>
      <c r="Z353" s="11"/>
      <c r="AA353" s="11"/>
      <c r="AB353" s="12"/>
      <c r="AC353" s="11"/>
      <c r="AD353" s="11"/>
      <c r="AE353" s="11"/>
      <c r="AF353" s="11"/>
      <c r="AG353" s="11"/>
      <c r="AH353" s="11"/>
      <c r="AI353" s="33">
        <f>COUNTIF(الجدول2336[[#This Row],[2019/05/21]:[2019/06/20]],"س")</f>
        <v>0</v>
      </c>
      <c r="AJ353" s="14">
        <f>COUNTIF(الجدول2336[[#This Row],[2019/05/21]:[2019/06/20]],"ب")</f>
        <v>0</v>
      </c>
      <c r="AK353" s="14">
        <f>COUNTIF(الجدول2336[[#This Row],[2019/05/21]:[2019/06/20]],"غياب")</f>
        <v>0</v>
      </c>
      <c r="AL353" s="14">
        <f>COUNTIF(الجدول2336[[#This Row],[2019/05/21]:[2019/06/20]],"غ")</f>
        <v>0</v>
      </c>
      <c r="AM353" s="14">
        <f>SUM(الجدول2336[[#This Row],[2019/05/21]:[2019/06/20]])</f>
        <v>0</v>
      </c>
      <c r="AN353" s="34">
        <f>الجدول2336[[#This Row],[أيام العمل الفعي ]]-الجدول2336[[#This Row],[الغياب*2]]</f>
        <v>13</v>
      </c>
      <c r="AO353" s="14"/>
      <c r="AP353" s="14">
        <f>COUNTIF(الجدول2336[[#This Row],[2019/05/21]:[2019/06/20]],"&lt;480")</f>
        <v>13</v>
      </c>
      <c r="AQ353" s="14">
        <f>الجدول2336[[#This Row],[الغياب ]]*2</f>
        <v>0</v>
      </c>
      <c r="AR353" s="14" t="str">
        <f>VLOOKUP(الجدول2336[[#This Row],[الرقم الوظيفي ]],[2]المستمرين!$D:$F,3,0)</f>
        <v xml:space="preserve">مركز تسويق بنغازي </v>
      </c>
    </row>
    <row r="354" spans="1:44">
      <c r="A354" s="8">
        <v>3864</v>
      </c>
      <c r="B354" s="29" t="s">
        <v>523</v>
      </c>
      <c r="C354" s="29" t="s">
        <v>146</v>
      </c>
      <c r="D354" s="11">
        <v>0</v>
      </c>
      <c r="E354" s="11">
        <v>0</v>
      </c>
      <c r="F354" s="11">
        <v>0</v>
      </c>
      <c r="G354" s="12"/>
      <c r="H354" s="11">
        <v>0</v>
      </c>
      <c r="I354" s="11">
        <v>0</v>
      </c>
      <c r="J354" s="11">
        <v>0</v>
      </c>
      <c r="K354" s="11">
        <v>0</v>
      </c>
      <c r="L354" s="11">
        <v>0</v>
      </c>
      <c r="M354" s="11">
        <v>0</v>
      </c>
      <c r="N354" s="12"/>
      <c r="O354" s="11">
        <v>0</v>
      </c>
      <c r="P354" s="11">
        <v>0</v>
      </c>
      <c r="Q354" s="11" t="s">
        <v>166</v>
      </c>
      <c r="R354" s="30" t="s">
        <v>157</v>
      </c>
      <c r="S354" s="30" t="s">
        <v>157</v>
      </c>
      <c r="T354" s="30" t="s">
        <v>157</v>
      </c>
      <c r="U354" s="12"/>
      <c r="V354" s="11">
        <v>0</v>
      </c>
      <c r="W354" s="11">
        <v>0</v>
      </c>
      <c r="X354" s="11">
        <v>0</v>
      </c>
      <c r="Y354" s="11">
        <v>0</v>
      </c>
      <c r="Z354" s="11">
        <v>0</v>
      </c>
      <c r="AA354" s="11"/>
      <c r="AB354" s="12"/>
      <c r="AC354" s="11"/>
      <c r="AD354" s="11"/>
      <c r="AE354" s="11"/>
      <c r="AF354" s="11"/>
      <c r="AG354" s="11"/>
      <c r="AH354" s="11"/>
      <c r="AI354" s="33">
        <f>COUNTIF(الجدول2336[[#This Row],[2019/05/21]:[2019/06/20]],"س")</f>
        <v>1</v>
      </c>
      <c r="AJ354" s="14">
        <f>COUNTIF(الجدول2336[[#This Row],[2019/05/21]:[2019/06/20]],"ب")</f>
        <v>0</v>
      </c>
      <c r="AK354" s="14">
        <f>COUNTIF(الجدول2336[[#This Row],[2019/05/21]:[2019/06/20]],"غياب")</f>
        <v>0</v>
      </c>
      <c r="AL354" s="14">
        <f>COUNTIF(الجدول2336[[#This Row],[2019/05/21]:[2019/06/20]],"غ")</f>
        <v>0</v>
      </c>
      <c r="AM354" s="14">
        <f>SUM(الجدول2336[[#This Row],[2019/05/21]:[2019/06/20]])</f>
        <v>0</v>
      </c>
      <c r="AN354" s="34">
        <f>الجدول2336[[#This Row],[أيام العمل الفعي ]]-الجدول2336[[#This Row],[الغياب*2]]</f>
        <v>16</v>
      </c>
      <c r="AO354" s="14"/>
      <c r="AP354" s="14">
        <f>COUNTIF(الجدول2336[[#This Row],[2019/05/21]:[2019/06/20]],"&lt;480")</f>
        <v>16</v>
      </c>
      <c r="AQ354" s="14">
        <f>الجدول2336[[#This Row],[الغياب ]]*2</f>
        <v>0</v>
      </c>
      <c r="AR354" s="14" t="str">
        <f>VLOOKUP(الجدول2336[[#This Row],[الرقم الوظيفي ]],[2]المستمرين!$D:$F,3,0)</f>
        <v>مصنع الحليب</v>
      </c>
    </row>
    <row r="355" spans="1:44">
      <c r="A355" s="8">
        <v>3865</v>
      </c>
      <c r="B355" s="29" t="s">
        <v>524</v>
      </c>
      <c r="C355" s="29" t="s">
        <v>146</v>
      </c>
      <c r="D355" s="11">
        <v>11</v>
      </c>
      <c r="E355" s="11">
        <v>0</v>
      </c>
      <c r="F355" s="11">
        <v>0</v>
      </c>
      <c r="G355" s="12"/>
      <c r="H355" s="11">
        <v>0</v>
      </c>
      <c r="I355" s="11">
        <v>0</v>
      </c>
      <c r="J355" s="11">
        <v>0</v>
      </c>
      <c r="K355" s="11">
        <v>0</v>
      </c>
      <c r="L355" s="11">
        <v>0</v>
      </c>
      <c r="M355" s="11">
        <v>0</v>
      </c>
      <c r="N355" s="12"/>
      <c r="O355" s="11">
        <v>0</v>
      </c>
      <c r="P355" s="11">
        <v>6</v>
      </c>
      <c r="Q355" s="11" t="s">
        <v>166</v>
      </c>
      <c r="R355" s="30" t="s">
        <v>157</v>
      </c>
      <c r="S355" s="30" t="s">
        <v>157</v>
      </c>
      <c r="T355" s="30" t="s">
        <v>157</v>
      </c>
      <c r="U355" s="12"/>
      <c r="V355" s="11">
        <v>0</v>
      </c>
      <c r="W355" s="11">
        <v>0</v>
      </c>
      <c r="X355" s="11">
        <v>0</v>
      </c>
      <c r="Y355" s="11">
        <v>0</v>
      </c>
      <c r="Z355" s="11">
        <v>0</v>
      </c>
      <c r="AA355" s="11">
        <v>0</v>
      </c>
      <c r="AB355" s="12"/>
      <c r="AC355" s="11"/>
      <c r="AD355" s="11"/>
      <c r="AE355" s="11"/>
      <c r="AF355" s="11"/>
      <c r="AG355" s="11"/>
      <c r="AH355" s="11"/>
      <c r="AI355" s="33">
        <f>COUNTIF(الجدول2336[[#This Row],[2019/05/21]:[2019/06/20]],"س")</f>
        <v>1</v>
      </c>
      <c r="AJ355" s="14">
        <f>COUNTIF(الجدول2336[[#This Row],[2019/05/21]:[2019/06/20]],"ب")</f>
        <v>0</v>
      </c>
      <c r="AK355" s="14">
        <f>COUNTIF(الجدول2336[[#This Row],[2019/05/21]:[2019/06/20]],"غياب")</f>
        <v>0</v>
      </c>
      <c r="AL355" s="14">
        <f>COUNTIF(الجدول2336[[#This Row],[2019/05/21]:[2019/06/20]],"غ")</f>
        <v>0</v>
      </c>
      <c r="AM355" s="14">
        <f>SUM(الجدول2336[[#This Row],[2019/05/21]:[2019/06/20]])</f>
        <v>17</v>
      </c>
      <c r="AN355" s="34">
        <f>الجدول2336[[#This Row],[أيام العمل الفعي ]]-الجدول2336[[#This Row],[الغياب*2]]</f>
        <v>17</v>
      </c>
      <c r="AO355" s="14"/>
      <c r="AP355" s="14">
        <f>COUNTIF(الجدول2336[[#This Row],[2019/05/21]:[2019/06/20]],"&lt;480")</f>
        <v>17</v>
      </c>
      <c r="AQ355" s="14">
        <f>الجدول2336[[#This Row],[الغياب ]]*2</f>
        <v>0</v>
      </c>
      <c r="AR355" s="14" t="str">
        <f>VLOOKUP(الجدول2336[[#This Row],[الرقم الوظيفي ]],[2]المستمرين!$D:$F,3,0)</f>
        <v>مصنع الحليب</v>
      </c>
    </row>
    <row r="356" spans="1:44">
      <c r="A356" s="8">
        <v>3866</v>
      </c>
      <c r="B356" s="29" t="s">
        <v>525</v>
      </c>
      <c r="C356" s="29" t="s">
        <v>146</v>
      </c>
      <c r="D356" s="11">
        <v>0</v>
      </c>
      <c r="E356" s="11">
        <v>0</v>
      </c>
      <c r="F356" s="11">
        <v>0</v>
      </c>
      <c r="G356" s="12"/>
      <c r="H356" s="11">
        <v>0</v>
      </c>
      <c r="I356" s="11">
        <v>0</v>
      </c>
      <c r="J356" s="11">
        <v>0</v>
      </c>
      <c r="K356" s="11">
        <v>0</v>
      </c>
      <c r="L356" s="11">
        <v>0</v>
      </c>
      <c r="M356" s="11">
        <v>0</v>
      </c>
      <c r="N356" s="12"/>
      <c r="O356" s="11">
        <v>0</v>
      </c>
      <c r="P356" s="11">
        <v>0</v>
      </c>
      <c r="Q356" s="11" t="s">
        <v>166</v>
      </c>
      <c r="R356" s="30" t="s">
        <v>157</v>
      </c>
      <c r="S356" s="30" t="s">
        <v>157</v>
      </c>
      <c r="T356" s="30" t="s">
        <v>157</v>
      </c>
      <c r="U356" s="12"/>
      <c r="V356" s="11">
        <v>0</v>
      </c>
      <c r="W356" s="11">
        <v>0</v>
      </c>
      <c r="X356" s="11">
        <v>0</v>
      </c>
      <c r="Y356" s="11">
        <v>0</v>
      </c>
      <c r="Z356" s="11">
        <v>0</v>
      </c>
      <c r="AA356" s="11"/>
      <c r="AB356" s="12"/>
      <c r="AC356" s="11"/>
      <c r="AD356" s="11"/>
      <c r="AE356" s="11"/>
      <c r="AF356" s="11"/>
      <c r="AG356" s="11"/>
      <c r="AH356" s="11"/>
      <c r="AI356" s="33">
        <f>COUNTIF(الجدول2336[[#This Row],[2019/05/21]:[2019/06/20]],"س")</f>
        <v>1</v>
      </c>
      <c r="AJ356" s="14">
        <f>COUNTIF(الجدول2336[[#This Row],[2019/05/21]:[2019/06/20]],"ب")</f>
        <v>0</v>
      </c>
      <c r="AK356" s="14">
        <f>COUNTIF(الجدول2336[[#This Row],[2019/05/21]:[2019/06/20]],"غياب")</f>
        <v>0</v>
      </c>
      <c r="AL356" s="14">
        <f>COUNTIF(الجدول2336[[#This Row],[2019/05/21]:[2019/06/20]],"غ")</f>
        <v>0</v>
      </c>
      <c r="AM356" s="14">
        <f>SUM(الجدول2336[[#This Row],[2019/05/21]:[2019/06/20]])</f>
        <v>0</v>
      </c>
      <c r="AN356" s="34">
        <f>الجدول2336[[#This Row],[أيام العمل الفعي ]]-الجدول2336[[#This Row],[الغياب*2]]</f>
        <v>16</v>
      </c>
      <c r="AO356" s="14"/>
      <c r="AP356" s="14">
        <f>COUNTIF(الجدول2336[[#This Row],[2019/05/21]:[2019/06/20]],"&lt;480")</f>
        <v>16</v>
      </c>
      <c r="AQ356" s="14">
        <f>الجدول2336[[#This Row],[الغياب ]]*2</f>
        <v>0</v>
      </c>
      <c r="AR356" s="14" t="str">
        <f>VLOOKUP(الجدول2336[[#This Row],[الرقم الوظيفي ]],[2]المستمرين!$D:$F,3,0)</f>
        <v>مصنع الحليب</v>
      </c>
    </row>
    <row r="357" spans="1:44">
      <c r="A357" s="9">
        <v>3867</v>
      </c>
      <c r="B357" s="29" t="s">
        <v>526</v>
      </c>
      <c r="C357" s="29" t="s">
        <v>113</v>
      </c>
      <c r="D357" s="11">
        <v>0</v>
      </c>
      <c r="E357" s="11">
        <v>7</v>
      </c>
      <c r="F357" s="11">
        <v>0</v>
      </c>
      <c r="G357" s="12"/>
      <c r="H357" s="11">
        <v>7</v>
      </c>
      <c r="I357" s="11">
        <v>0</v>
      </c>
      <c r="J357" s="11">
        <v>10</v>
      </c>
      <c r="K357" s="11">
        <v>0</v>
      </c>
      <c r="L357" s="11">
        <v>0</v>
      </c>
      <c r="M357" s="11">
        <v>19</v>
      </c>
      <c r="N357" s="12"/>
      <c r="O357" s="11">
        <v>16</v>
      </c>
      <c r="P357" s="11">
        <v>32</v>
      </c>
      <c r="Q357" s="11" t="s">
        <v>166</v>
      </c>
      <c r="R357" s="30" t="s">
        <v>157</v>
      </c>
      <c r="S357" s="30" t="s">
        <v>157</v>
      </c>
      <c r="T357" s="30" t="s">
        <v>157</v>
      </c>
      <c r="U357" s="12"/>
      <c r="V357" s="11">
        <v>7</v>
      </c>
      <c r="W357" s="11">
        <v>0</v>
      </c>
      <c r="X357" s="11">
        <v>0</v>
      </c>
      <c r="Y357" s="11">
        <v>0</v>
      </c>
      <c r="Z357" s="11">
        <v>0</v>
      </c>
      <c r="AA357" s="11">
        <v>0</v>
      </c>
      <c r="AB357" s="12"/>
      <c r="AC357" s="11"/>
      <c r="AD357" s="11"/>
      <c r="AE357" s="11"/>
      <c r="AF357" s="11"/>
      <c r="AG357" s="11"/>
      <c r="AH357" s="11"/>
      <c r="AI357" s="33">
        <f>COUNTIF(الجدول2336[[#This Row],[2019/05/21]:[2019/06/20]],"س")</f>
        <v>1</v>
      </c>
      <c r="AJ357" s="14">
        <f>COUNTIF(الجدول2336[[#This Row],[2019/05/21]:[2019/06/20]],"ب")</f>
        <v>0</v>
      </c>
      <c r="AK357" s="14">
        <f>COUNTIF(الجدول2336[[#This Row],[2019/05/21]:[2019/06/20]],"غياب")</f>
        <v>0</v>
      </c>
      <c r="AL357" s="14">
        <f>COUNTIF(الجدول2336[[#This Row],[2019/05/21]:[2019/06/20]],"غ")</f>
        <v>0</v>
      </c>
      <c r="AM357" s="14">
        <f>SUM(الجدول2336[[#This Row],[2019/05/21]:[2019/06/20]])</f>
        <v>98</v>
      </c>
      <c r="AN357" s="34">
        <f>الجدول2336[[#This Row],[أيام العمل الفعي ]]-الجدول2336[[#This Row],[الغياب*2]]</f>
        <v>17</v>
      </c>
      <c r="AO357" s="14"/>
      <c r="AP357" s="14">
        <f>COUNTIF(الجدول2336[[#This Row],[2019/05/21]:[2019/06/20]],"&lt;480")</f>
        <v>17</v>
      </c>
      <c r="AQ357" s="14">
        <f>الجدول2336[[#This Row],[الغياب ]]*2</f>
        <v>0</v>
      </c>
      <c r="AR357" s="14" t="str">
        <f>VLOOKUP(الجدول2336[[#This Row],[الرقم الوظيفي ]],[2]المستمرين!$D:$F,3,0)</f>
        <v xml:space="preserve">مصنع الحليب </v>
      </c>
    </row>
    <row r="358" spans="1:44">
      <c r="A358" s="8">
        <v>3868</v>
      </c>
      <c r="B358" s="29" t="s">
        <v>527</v>
      </c>
      <c r="C358" s="29" t="s">
        <v>52</v>
      </c>
      <c r="D358" s="11">
        <v>11</v>
      </c>
      <c r="E358" s="11">
        <v>14</v>
      </c>
      <c r="F358" s="11">
        <v>11</v>
      </c>
      <c r="G358" s="12"/>
      <c r="H358" s="11">
        <v>0</v>
      </c>
      <c r="I358" s="11" t="s">
        <v>152</v>
      </c>
      <c r="J358" s="11">
        <v>6</v>
      </c>
      <c r="K358" s="11">
        <v>7</v>
      </c>
      <c r="L358" s="11" t="s">
        <v>152</v>
      </c>
      <c r="M358" s="11">
        <v>0</v>
      </c>
      <c r="N358" s="12"/>
      <c r="O358" s="11">
        <v>22</v>
      </c>
      <c r="P358" s="11" t="s">
        <v>168</v>
      </c>
      <c r="Q358" s="11" t="s">
        <v>166</v>
      </c>
      <c r="R358" s="30" t="s">
        <v>157</v>
      </c>
      <c r="S358" s="30" t="s">
        <v>157</v>
      </c>
      <c r="T358" s="30" t="s">
        <v>157</v>
      </c>
      <c r="U358" s="12"/>
      <c r="V358" s="11" t="s">
        <v>168</v>
      </c>
      <c r="W358" s="11" t="s">
        <v>152</v>
      </c>
      <c r="X358" s="11" t="s">
        <v>152</v>
      </c>
      <c r="Y358" s="11">
        <v>0</v>
      </c>
      <c r="Z358" s="11">
        <v>0</v>
      </c>
      <c r="AA358" s="11"/>
      <c r="AB358" s="12"/>
      <c r="AC358" s="11"/>
      <c r="AD358" s="11"/>
      <c r="AE358" s="11"/>
      <c r="AF358" s="11"/>
      <c r="AG358" s="11"/>
      <c r="AH358" s="11"/>
      <c r="AI358" s="33">
        <f>COUNTIF(الجدول2336[[#This Row],[2019/05/21]:[2019/06/20]],"س")</f>
        <v>1</v>
      </c>
      <c r="AJ358" s="14">
        <f>COUNTIF(الجدول2336[[#This Row],[2019/05/21]:[2019/06/20]],"ب")</f>
        <v>0</v>
      </c>
      <c r="AK358" s="14">
        <f>COUNTIF(الجدول2336[[#This Row],[2019/05/21]:[2019/06/20]],"غياب")</f>
        <v>2</v>
      </c>
      <c r="AL358" s="14">
        <f>COUNTIF(الجدول2336[[#This Row],[2019/05/21]:[2019/06/20]],"غ")</f>
        <v>4</v>
      </c>
      <c r="AM358" s="14">
        <f>SUM(الجدول2336[[#This Row],[2019/05/21]:[2019/06/20]])</f>
        <v>71</v>
      </c>
      <c r="AN358" s="34">
        <f>الجدول2336[[#This Row],[أيام العمل الفعي ]]-الجدول2336[[#This Row],[الغياب*2]]</f>
        <v>6</v>
      </c>
      <c r="AO358" s="14"/>
      <c r="AP358" s="14">
        <f>COUNTIF(الجدول2336[[#This Row],[2019/05/21]:[2019/06/20]],"&lt;480")</f>
        <v>10</v>
      </c>
      <c r="AQ358" s="14">
        <f>الجدول2336[[#This Row],[الغياب ]]*2</f>
        <v>4</v>
      </c>
      <c r="AR358" s="14" t="str">
        <f>VLOOKUP(الجدول2336[[#This Row],[الرقم الوظيفي ]],[2]المستمرين!$D:$F,3,0)</f>
        <v>مصنع الحليب</v>
      </c>
    </row>
    <row r="359" spans="1:44">
      <c r="A359" s="27">
        <v>3869</v>
      </c>
      <c r="B359" s="29" t="s">
        <v>528</v>
      </c>
      <c r="C359" s="29" t="s">
        <v>113</v>
      </c>
      <c r="D359" s="11">
        <v>0</v>
      </c>
      <c r="E359" s="11">
        <v>0</v>
      </c>
      <c r="F359" s="11">
        <v>0</v>
      </c>
      <c r="G359" s="12"/>
      <c r="H359" s="11">
        <v>0</v>
      </c>
      <c r="I359" s="11">
        <v>0</v>
      </c>
      <c r="J359" s="11">
        <v>0</v>
      </c>
      <c r="K359" s="11">
        <v>0</v>
      </c>
      <c r="L359" s="11">
        <v>0</v>
      </c>
      <c r="M359" s="11">
        <v>20</v>
      </c>
      <c r="N359" s="12"/>
      <c r="O359" s="11" t="s">
        <v>168</v>
      </c>
      <c r="P359" s="11">
        <v>0</v>
      </c>
      <c r="Q359" s="11" t="s">
        <v>166</v>
      </c>
      <c r="R359" s="30" t="s">
        <v>157</v>
      </c>
      <c r="S359" s="30" t="s">
        <v>157</v>
      </c>
      <c r="T359" s="30" t="s">
        <v>157</v>
      </c>
      <c r="U359" s="12"/>
      <c r="V359" s="11">
        <v>0</v>
      </c>
      <c r="W359" s="11">
        <v>0</v>
      </c>
      <c r="X359" s="11">
        <v>0</v>
      </c>
      <c r="Y359" s="11">
        <v>0</v>
      </c>
      <c r="Z359" s="11">
        <v>0</v>
      </c>
      <c r="AA359" s="11">
        <v>0</v>
      </c>
      <c r="AB359" s="12"/>
      <c r="AC359" s="11"/>
      <c r="AD359" s="11"/>
      <c r="AE359" s="11"/>
      <c r="AF359" s="11"/>
      <c r="AG359" s="11"/>
      <c r="AH359" s="11"/>
      <c r="AI359" s="33">
        <f>COUNTIF(الجدول2336[[#This Row],[2019/05/21]:[2019/06/20]],"س")</f>
        <v>1</v>
      </c>
      <c r="AJ359" s="14">
        <f>COUNTIF(الجدول2336[[#This Row],[2019/05/21]:[2019/06/20]],"ب")</f>
        <v>0</v>
      </c>
      <c r="AK359" s="14">
        <f>COUNTIF(الجدول2336[[#This Row],[2019/05/21]:[2019/06/20]],"غياب")</f>
        <v>1</v>
      </c>
      <c r="AL359" s="14">
        <f>COUNTIF(الجدول2336[[#This Row],[2019/05/21]:[2019/06/20]],"غ")</f>
        <v>0</v>
      </c>
      <c r="AM359" s="14">
        <f>SUM(الجدول2336[[#This Row],[2019/05/21]:[2019/06/20]])</f>
        <v>20</v>
      </c>
      <c r="AN359" s="34">
        <f>الجدول2336[[#This Row],[أيام العمل الفعي ]]-الجدول2336[[#This Row],[الغياب*2]]</f>
        <v>14</v>
      </c>
      <c r="AO359" s="14"/>
      <c r="AP359" s="14">
        <f>COUNTIF(الجدول2336[[#This Row],[2019/05/21]:[2019/06/20]],"&lt;480")</f>
        <v>16</v>
      </c>
      <c r="AQ359" s="14">
        <f>الجدول2336[[#This Row],[الغياب ]]*2</f>
        <v>2</v>
      </c>
      <c r="AR359" s="14" t="str">
        <f>VLOOKUP(الجدول2336[[#This Row],[الرقم الوظيفي ]],[2]المستمرين!$D:$F,3,0)</f>
        <v>مصنع الحليب</v>
      </c>
    </row>
    <row r="360" spans="1:44">
      <c r="A360" s="36">
        <v>3871</v>
      </c>
      <c r="B360" s="29" t="s">
        <v>529</v>
      </c>
      <c r="C360" s="29" t="s">
        <v>29</v>
      </c>
      <c r="D360" s="11">
        <v>0</v>
      </c>
      <c r="E360" s="11">
        <v>0</v>
      </c>
      <c r="F360" s="11">
        <v>0</v>
      </c>
      <c r="G360" s="12"/>
      <c r="H360" s="11">
        <v>0</v>
      </c>
      <c r="I360" s="11">
        <v>0</v>
      </c>
      <c r="J360" s="11">
        <v>0</v>
      </c>
      <c r="K360" s="11">
        <v>0</v>
      </c>
      <c r="L360" s="11">
        <v>0</v>
      </c>
      <c r="M360" s="11">
        <v>7</v>
      </c>
      <c r="N360" s="12"/>
      <c r="O360" s="11">
        <v>0</v>
      </c>
      <c r="P360" s="11">
        <v>0</v>
      </c>
      <c r="Q360" s="11" t="s">
        <v>166</v>
      </c>
      <c r="R360" s="30" t="s">
        <v>157</v>
      </c>
      <c r="S360" s="30" t="s">
        <v>157</v>
      </c>
      <c r="T360" s="30" t="s">
        <v>157</v>
      </c>
      <c r="U360" s="12"/>
      <c r="V360" s="11">
        <v>0</v>
      </c>
      <c r="W360" s="11">
        <v>0</v>
      </c>
      <c r="X360" s="11">
        <v>0</v>
      </c>
      <c r="Y360" s="11">
        <v>0</v>
      </c>
      <c r="Z360" s="11">
        <v>10</v>
      </c>
      <c r="AA360" s="11"/>
      <c r="AB360" s="12"/>
      <c r="AC360" s="11"/>
      <c r="AD360" s="11"/>
      <c r="AE360" s="11"/>
      <c r="AF360" s="11"/>
      <c r="AG360" s="11"/>
      <c r="AH360" s="11"/>
      <c r="AI360" s="33">
        <f>COUNTIF(الجدول2336[[#This Row],[2019/05/21]:[2019/06/20]],"س")</f>
        <v>1</v>
      </c>
      <c r="AJ360" s="14">
        <f>COUNTIF(الجدول2336[[#This Row],[2019/05/21]:[2019/06/20]],"ب")</f>
        <v>0</v>
      </c>
      <c r="AK360" s="14">
        <f>COUNTIF(الجدول2336[[#This Row],[2019/05/21]:[2019/06/20]],"غياب")</f>
        <v>0</v>
      </c>
      <c r="AL360" s="14">
        <f>COUNTIF(الجدول2336[[#This Row],[2019/05/21]:[2019/06/20]],"غ")</f>
        <v>0</v>
      </c>
      <c r="AM360" s="14">
        <f>SUM(الجدول2336[[#This Row],[2019/05/21]:[2019/06/20]])</f>
        <v>17</v>
      </c>
      <c r="AN360" s="34">
        <f>الجدول2336[[#This Row],[أيام العمل الفعي ]]-الجدول2336[[#This Row],[الغياب*2]]</f>
        <v>16</v>
      </c>
      <c r="AO360" s="14"/>
      <c r="AP360" s="14">
        <f>COUNTIF(الجدول2336[[#This Row],[2019/05/21]:[2019/06/20]],"&lt;480")</f>
        <v>16</v>
      </c>
      <c r="AQ360" s="14">
        <f>الجدول2336[[#This Row],[الغياب ]]*2</f>
        <v>0</v>
      </c>
      <c r="AR360" s="14" t="str">
        <f>VLOOKUP(الجدول2336[[#This Row],[الرقم الوظيفي ]],[2]المستمرين!$D:$F,3,0)</f>
        <v>مصنع الحليب</v>
      </c>
    </row>
    <row r="361" spans="1:44">
      <c r="A361" s="18">
        <v>3872</v>
      </c>
      <c r="B361" s="29" t="s">
        <v>530</v>
      </c>
      <c r="C361" s="29" t="s">
        <v>113</v>
      </c>
      <c r="D361" s="11" t="s">
        <v>166</v>
      </c>
      <c r="E361" s="11">
        <v>0</v>
      </c>
      <c r="F361" s="11">
        <v>0</v>
      </c>
      <c r="G361" s="12"/>
      <c r="H361" s="11">
        <v>0</v>
      </c>
      <c r="I361" s="11" t="s">
        <v>152</v>
      </c>
      <c r="J361" s="11">
        <v>0</v>
      </c>
      <c r="K361" s="11">
        <v>0</v>
      </c>
      <c r="L361" s="11">
        <v>0</v>
      </c>
      <c r="M361" s="11">
        <v>0</v>
      </c>
      <c r="N361" s="12"/>
      <c r="O361" s="11">
        <v>62</v>
      </c>
      <c r="P361" s="11">
        <v>0</v>
      </c>
      <c r="Q361" s="11" t="s">
        <v>166</v>
      </c>
      <c r="R361" s="30" t="s">
        <v>157</v>
      </c>
      <c r="S361" s="30" t="s">
        <v>157</v>
      </c>
      <c r="T361" s="30" t="s">
        <v>157</v>
      </c>
      <c r="U361" s="12"/>
      <c r="V361" s="11">
        <v>0</v>
      </c>
      <c r="W361" s="11">
        <v>0</v>
      </c>
      <c r="X361" s="11">
        <v>0</v>
      </c>
      <c r="Y361" s="11">
        <v>0</v>
      </c>
      <c r="Z361" s="11">
        <v>7</v>
      </c>
      <c r="AA361" s="11"/>
      <c r="AB361" s="12"/>
      <c r="AC361" s="11"/>
      <c r="AD361" s="11"/>
      <c r="AE361" s="11"/>
      <c r="AF361" s="11"/>
      <c r="AG361" s="11"/>
      <c r="AH361" s="11"/>
      <c r="AI361" s="33">
        <f>COUNTIF(الجدول2336[[#This Row],[2019/05/21]:[2019/06/20]],"س")</f>
        <v>2</v>
      </c>
      <c r="AJ361" s="14">
        <f>COUNTIF(الجدول2336[[#This Row],[2019/05/21]:[2019/06/20]],"ب")</f>
        <v>0</v>
      </c>
      <c r="AK361" s="14">
        <f>COUNTIF(الجدول2336[[#This Row],[2019/05/21]:[2019/06/20]],"غياب")</f>
        <v>0</v>
      </c>
      <c r="AL361" s="14">
        <f>COUNTIF(الجدول2336[[#This Row],[2019/05/21]:[2019/06/20]],"غ")</f>
        <v>1</v>
      </c>
      <c r="AM361" s="14">
        <f>SUM(الجدول2336[[#This Row],[2019/05/21]:[2019/06/20]])</f>
        <v>69</v>
      </c>
      <c r="AN361" s="34">
        <f>الجدول2336[[#This Row],[أيام العمل الفعي ]]-الجدول2336[[#This Row],[الغياب*2]]</f>
        <v>14</v>
      </c>
      <c r="AO361" s="14"/>
      <c r="AP361" s="14">
        <f>COUNTIF(الجدول2336[[#This Row],[2019/05/21]:[2019/06/20]],"&lt;480")</f>
        <v>14</v>
      </c>
      <c r="AQ361" s="14">
        <f>الجدول2336[[#This Row],[الغياب ]]*2</f>
        <v>0</v>
      </c>
      <c r="AR361" s="14" t="str">
        <f>VLOOKUP(الجدول2336[[#This Row],[الرقم الوظيفي ]],[2]المستمرين!$D:$F,3,0)</f>
        <v xml:space="preserve">مصنع الحليب </v>
      </c>
    </row>
    <row r="362" spans="1:44">
      <c r="A362" s="18">
        <v>3873</v>
      </c>
      <c r="B362" s="29" t="s">
        <v>531</v>
      </c>
      <c r="C362" s="29" t="s">
        <v>113</v>
      </c>
      <c r="D362" s="11">
        <v>0</v>
      </c>
      <c r="E362" s="11">
        <v>0</v>
      </c>
      <c r="F362" s="11">
        <v>0</v>
      </c>
      <c r="G362" s="12"/>
      <c r="H362" s="11">
        <v>0</v>
      </c>
      <c r="I362" s="11">
        <v>0</v>
      </c>
      <c r="J362" s="11">
        <v>0</v>
      </c>
      <c r="K362" s="11">
        <v>0</v>
      </c>
      <c r="L362" s="11">
        <v>0</v>
      </c>
      <c r="M362" s="11">
        <v>0</v>
      </c>
      <c r="N362" s="12"/>
      <c r="O362" s="11">
        <v>0</v>
      </c>
      <c r="P362" s="11" t="s">
        <v>168</v>
      </c>
      <c r="Q362" s="11" t="s">
        <v>166</v>
      </c>
      <c r="R362" s="30" t="s">
        <v>157</v>
      </c>
      <c r="S362" s="30" t="s">
        <v>157</v>
      </c>
      <c r="T362" s="30" t="s">
        <v>157</v>
      </c>
      <c r="U362" s="12"/>
      <c r="V362" s="11">
        <v>0</v>
      </c>
      <c r="W362" s="11">
        <v>0</v>
      </c>
      <c r="X362" s="11">
        <v>0</v>
      </c>
      <c r="Y362" s="11">
        <v>0</v>
      </c>
      <c r="Z362" s="11">
        <v>0</v>
      </c>
      <c r="AA362" s="11"/>
      <c r="AB362" s="12"/>
      <c r="AC362" s="11"/>
      <c r="AD362" s="11"/>
      <c r="AE362" s="11"/>
      <c r="AF362" s="11"/>
      <c r="AG362" s="11"/>
      <c r="AH362" s="11"/>
      <c r="AI362" s="33">
        <f>COUNTIF(الجدول2336[[#This Row],[2019/05/21]:[2019/06/20]],"س")</f>
        <v>1</v>
      </c>
      <c r="AJ362" s="14">
        <f>COUNTIF(الجدول2336[[#This Row],[2019/05/21]:[2019/06/20]],"ب")</f>
        <v>0</v>
      </c>
      <c r="AK362" s="14">
        <f>COUNTIF(الجدول2336[[#This Row],[2019/05/21]:[2019/06/20]],"غياب")</f>
        <v>1</v>
      </c>
      <c r="AL362" s="14">
        <f>COUNTIF(الجدول2336[[#This Row],[2019/05/21]:[2019/06/20]],"غ")</f>
        <v>0</v>
      </c>
      <c r="AM362" s="14">
        <f>SUM(الجدول2336[[#This Row],[2019/05/21]:[2019/06/20]])</f>
        <v>0</v>
      </c>
      <c r="AN362" s="34">
        <f>الجدول2336[[#This Row],[أيام العمل الفعي ]]-الجدول2336[[#This Row],[الغياب*2]]</f>
        <v>13</v>
      </c>
      <c r="AO362" s="14"/>
      <c r="AP362" s="14">
        <f>COUNTIF(الجدول2336[[#This Row],[2019/05/21]:[2019/06/20]],"&lt;480")</f>
        <v>15</v>
      </c>
      <c r="AQ362" s="14">
        <f>الجدول2336[[#This Row],[الغياب ]]*2</f>
        <v>2</v>
      </c>
      <c r="AR362" s="14" t="str">
        <f>VLOOKUP(الجدول2336[[#This Row],[الرقم الوظيفي ]],[2]المستمرين!$D:$F,3,0)</f>
        <v>مصنع الحليب</v>
      </c>
    </row>
    <row r="363" spans="1:44">
      <c r="A363" s="19">
        <v>3874</v>
      </c>
      <c r="B363" s="29" t="s">
        <v>532</v>
      </c>
      <c r="C363" s="29" t="s">
        <v>113</v>
      </c>
      <c r="D363" s="11">
        <v>0</v>
      </c>
      <c r="E363" s="11">
        <v>0</v>
      </c>
      <c r="F363" s="11">
        <v>0</v>
      </c>
      <c r="G363" s="12"/>
      <c r="H363" s="11">
        <v>0</v>
      </c>
      <c r="I363" s="11">
        <v>0</v>
      </c>
      <c r="J363" s="11">
        <v>0</v>
      </c>
      <c r="K363" s="11">
        <v>0</v>
      </c>
      <c r="L363" s="11">
        <v>0</v>
      </c>
      <c r="M363" s="11">
        <v>0</v>
      </c>
      <c r="N363" s="12"/>
      <c r="O363" s="11">
        <v>0</v>
      </c>
      <c r="P363" s="11">
        <v>0</v>
      </c>
      <c r="Q363" s="11" t="s">
        <v>166</v>
      </c>
      <c r="R363" s="30" t="s">
        <v>157</v>
      </c>
      <c r="S363" s="30" t="s">
        <v>157</v>
      </c>
      <c r="T363" s="30" t="s">
        <v>157</v>
      </c>
      <c r="U363" s="12"/>
      <c r="V363" s="11">
        <v>0</v>
      </c>
      <c r="W363" s="11">
        <v>0</v>
      </c>
      <c r="X363" s="11">
        <v>0</v>
      </c>
      <c r="Y363" s="11">
        <v>0</v>
      </c>
      <c r="Z363" s="11">
        <v>0</v>
      </c>
      <c r="AA363" s="11">
        <v>0</v>
      </c>
      <c r="AB363" s="12"/>
      <c r="AC363" s="11"/>
      <c r="AD363" s="11"/>
      <c r="AE363" s="11"/>
      <c r="AF363" s="11"/>
      <c r="AG363" s="11"/>
      <c r="AH363" s="11"/>
      <c r="AI363" s="37">
        <f>COUNTIF(الجدول2336[[#This Row],[2019/05/21]:[2019/06/20]],"س")</f>
        <v>1</v>
      </c>
      <c r="AJ363" s="21">
        <f>COUNTIF(الجدول2336[[#This Row],[2019/05/21]:[2019/06/20]],"ب")</f>
        <v>0</v>
      </c>
      <c r="AK363" s="21">
        <f>COUNTIF(الجدول2336[[#This Row],[2019/05/21]:[2019/06/20]],"غياب")</f>
        <v>0</v>
      </c>
      <c r="AL363" s="21">
        <f>COUNTIF(الجدول2336[[#This Row],[2019/05/21]:[2019/06/20]],"غ")</f>
        <v>0</v>
      </c>
      <c r="AM363" s="21">
        <f>SUM(الجدول2336[[#This Row],[2019/05/21]:[2019/06/20]])</f>
        <v>0</v>
      </c>
      <c r="AN363" s="38">
        <f>الجدول2336[[#This Row],[أيام العمل الفعي ]]-الجدول2336[[#This Row],[الغياب*2]]</f>
        <v>17</v>
      </c>
      <c r="AO363" s="21"/>
      <c r="AP363" s="21">
        <f>COUNTIF(الجدول2336[[#This Row],[2019/05/21]:[2019/06/20]],"&lt;480")</f>
        <v>17</v>
      </c>
      <c r="AQ363" s="21">
        <f>الجدول2336[[#This Row],[الغياب ]]*2</f>
        <v>0</v>
      </c>
      <c r="AR363" s="21" t="str">
        <f>VLOOKUP(الجدول2336[[#This Row],[الرقم الوظيفي ]],[2]المستمرين!$D:$F,3,0)</f>
        <v xml:space="preserve">مصنع الحليب </v>
      </c>
    </row>
    <row r="364" spans="1:44">
      <c r="A364" s="9">
        <v>3875</v>
      </c>
      <c r="B364" s="29" t="s">
        <v>533</v>
      </c>
      <c r="C364" s="29" t="s">
        <v>27</v>
      </c>
      <c r="D364" s="11">
        <v>0</v>
      </c>
      <c r="E364" s="11">
        <v>0</v>
      </c>
      <c r="F364" s="11">
        <v>0</v>
      </c>
      <c r="G364" s="12"/>
      <c r="H364" s="11">
        <v>0</v>
      </c>
      <c r="I364" s="11">
        <v>0</v>
      </c>
      <c r="J364" s="11">
        <v>0</v>
      </c>
      <c r="K364" s="11">
        <v>0</v>
      </c>
      <c r="L364" s="11">
        <v>0</v>
      </c>
      <c r="M364" s="11">
        <v>0</v>
      </c>
      <c r="N364" s="12"/>
      <c r="O364" s="11">
        <v>0</v>
      </c>
      <c r="P364" s="11">
        <v>0</v>
      </c>
      <c r="Q364" s="11" t="s">
        <v>166</v>
      </c>
      <c r="R364" s="30" t="s">
        <v>157</v>
      </c>
      <c r="S364" s="30" t="s">
        <v>157</v>
      </c>
      <c r="T364" s="30" t="s">
        <v>157</v>
      </c>
      <c r="U364" s="12"/>
      <c r="V364" s="11">
        <v>0</v>
      </c>
      <c r="W364" s="11">
        <v>0</v>
      </c>
      <c r="X364" s="11">
        <v>14</v>
      </c>
      <c r="Y364" s="11">
        <v>7</v>
      </c>
      <c r="Z364" s="11">
        <v>0</v>
      </c>
      <c r="AA364" s="11"/>
      <c r="AB364" s="12"/>
      <c r="AC364" s="11"/>
      <c r="AD364" s="11"/>
      <c r="AE364" s="11"/>
      <c r="AF364" s="11"/>
      <c r="AG364" s="11"/>
      <c r="AH364" s="11"/>
      <c r="AI364" s="33">
        <f>COUNTIF(الجدول2336[[#This Row],[2019/05/21]:[2019/06/20]],"س")</f>
        <v>1</v>
      </c>
      <c r="AJ364" s="14">
        <f>COUNTIF(الجدول2336[[#This Row],[2019/05/21]:[2019/06/20]],"ب")</f>
        <v>0</v>
      </c>
      <c r="AK364" s="14">
        <f>COUNTIF(الجدول2336[[#This Row],[2019/05/21]:[2019/06/20]],"غياب")</f>
        <v>0</v>
      </c>
      <c r="AL364" s="14">
        <f>COUNTIF(الجدول2336[[#This Row],[2019/05/21]:[2019/06/20]],"غ")</f>
        <v>0</v>
      </c>
      <c r="AM364" s="14">
        <f>SUM(الجدول2336[[#This Row],[2019/05/21]:[2019/06/20]])</f>
        <v>21</v>
      </c>
      <c r="AN364" s="34">
        <f>الجدول2336[[#This Row],[أيام العمل الفعي ]]-الجدول2336[[#This Row],[الغياب*2]]</f>
        <v>16</v>
      </c>
      <c r="AO364" s="14"/>
      <c r="AP364" s="14">
        <f>COUNTIF(الجدول2336[[#This Row],[2019/05/21]:[2019/06/20]],"&lt;480")</f>
        <v>16</v>
      </c>
      <c r="AQ364" s="14">
        <f>الجدول2336[[#This Row],[الغياب ]]*2</f>
        <v>0</v>
      </c>
      <c r="AR364" s="14" t="str">
        <f>VLOOKUP(الجدول2336[[#This Row],[الرقم الوظيفي ]],[2]المستمرين!$D:$F,3,0)</f>
        <v xml:space="preserve">مصنع الحليب </v>
      </c>
    </row>
    <row r="365" spans="1:44">
      <c r="A365" s="8">
        <v>3876</v>
      </c>
      <c r="B365" s="29" t="s">
        <v>534</v>
      </c>
      <c r="C365" s="29" t="s">
        <v>147</v>
      </c>
      <c r="D365" s="11">
        <v>0</v>
      </c>
      <c r="E365" s="11">
        <v>0</v>
      </c>
      <c r="F365" s="11">
        <v>0</v>
      </c>
      <c r="G365" s="12"/>
      <c r="H365" s="11">
        <v>0</v>
      </c>
      <c r="I365" s="11">
        <v>0</v>
      </c>
      <c r="J365" s="11">
        <v>0</v>
      </c>
      <c r="K365" s="11">
        <v>0</v>
      </c>
      <c r="L365" s="11">
        <v>0</v>
      </c>
      <c r="M365" s="11">
        <v>0</v>
      </c>
      <c r="N365" s="12"/>
      <c r="O365" s="11">
        <v>0</v>
      </c>
      <c r="P365" s="11">
        <v>0</v>
      </c>
      <c r="Q365" s="11">
        <v>18</v>
      </c>
      <c r="R365" s="30" t="s">
        <v>157</v>
      </c>
      <c r="S365" s="30" t="s">
        <v>157</v>
      </c>
      <c r="T365" s="30" t="s">
        <v>157</v>
      </c>
      <c r="U365" s="12"/>
      <c r="V365" s="11">
        <v>0</v>
      </c>
      <c r="W365" s="11">
        <v>0</v>
      </c>
      <c r="X365" s="11">
        <v>0</v>
      </c>
      <c r="Y365" s="11">
        <v>0</v>
      </c>
      <c r="Z365" s="11">
        <v>0</v>
      </c>
      <c r="AA365" s="11"/>
      <c r="AB365" s="12"/>
      <c r="AC365" s="11"/>
      <c r="AD365" s="11"/>
      <c r="AE365" s="11"/>
      <c r="AF365" s="11"/>
      <c r="AG365" s="11"/>
      <c r="AH365" s="11"/>
      <c r="AI365" s="33">
        <f>COUNTIF(الجدول2336[[#This Row],[2019/05/21]:[2019/06/20]],"س")</f>
        <v>0</v>
      </c>
      <c r="AJ365" s="14">
        <f>COUNTIF(الجدول2336[[#This Row],[2019/05/21]:[2019/06/20]],"ب")</f>
        <v>0</v>
      </c>
      <c r="AK365" s="14">
        <f>COUNTIF(الجدول2336[[#This Row],[2019/05/21]:[2019/06/20]],"غياب")</f>
        <v>0</v>
      </c>
      <c r="AL365" s="14">
        <f>COUNTIF(الجدول2336[[#This Row],[2019/05/21]:[2019/06/20]],"غ")</f>
        <v>0</v>
      </c>
      <c r="AM365" s="14">
        <f>SUM(الجدول2336[[#This Row],[2019/05/21]:[2019/06/20]])</f>
        <v>18</v>
      </c>
      <c r="AN365" s="34">
        <f>الجدول2336[[#This Row],[أيام العمل الفعي ]]-الجدول2336[[#This Row],[الغياب*2]]</f>
        <v>17</v>
      </c>
      <c r="AO365" s="14"/>
      <c r="AP365" s="14">
        <f>COUNTIF(الجدول2336[[#This Row],[2019/05/21]:[2019/06/20]],"&lt;480")</f>
        <v>17</v>
      </c>
      <c r="AQ365" s="14">
        <f>الجدول2336[[#This Row],[الغياب ]]*2</f>
        <v>0</v>
      </c>
      <c r="AR365" s="14" t="str">
        <f>VLOOKUP(الجدول2336[[#This Row],[الرقم الوظيفي ]],[2]المستمرين!$D:$F,3,0)</f>
        <v xml:space="preserve">الادارة العامة </v>
      </c>
    </row>
    <row r="366" spans="1:44">
      <c r="A366" s="9">
        <v>3877</v>
      </c>
      <c r="B366" s="29" t="s">
        <v>535</v>
      </c>
      <c r="C366" s="29" t="s">
        <v>148</v>
      </c>
      <c r="D366" s="11"/>
      <c r="E366" s="11"/>
      <c r="F366" s="11"/>
      <c r="G366" s="12"/>
      <c r="H366" s="11"/>
      <c r="I366" s="11"/>
      <c r="J366" s="11"/>
      <c r="K366" s="11"/>
      <c r="L366" s="11"/>
      <c r="M366" s="11"/>
      <c r="N366" s="12"/>
      <c r="O366" s="11"/>
      <c r="P366" s="11"/>
      <c r="Q366" s="11" t="s">
        <v>166</v>
      </c>
      <c r="R366" s="30" t="s">
        <v>157</v>
      </c>
      <c r="S366" s="30" t="s">
        <v>157</v>
      </c>
      <c r="T366" s="30" t="s">
        <v>157</v>
      </c>
      <c r="U366" s="12"/>
      <c r="V366" s="11"/>
      <c r="W366" s="11"/>
      <c r="X366" s="11"/>
      <c r="Y366" s="11"/>
      <c r="Z366" s="11"/>
      <c r="AA366" s="11"/>
      <c r="AB366" s="12"/>
      <c r="AC366" s="11"/>
      <c r="AD366" s="11"/>
      <c r="AE366" s="11"/>
      <c r="AF366" s="11"/>
      <c r="AG366" s="11"/>
      <c r="AH366" s="11"/>
      <c r="AI366" s="33">
        <f>COUNTIF(الجدول2336[[#This Row],[2019/05/21]:[2019/06/20]],"س")</f>
        <v>1</v>
      </c>
      <c r="AJ366" s="14">
        <f>COUNTIF(الجدول2336[[#This Row],[2019/05/21]:[2019/06/20]],"ب")</f>
        <v>0</v>
      </c>
      <c r="AK366" s="14">
        <f>COUNTIF(الجدول2336[[#This Row],[2019/05/21]:[2019/06/20]],"غياب")</f>
        <v>0</v>
      </c>
      <c r="AL366" s="14">
        <f>COUNTIF(الجدول2336[[#This Row],[2019/05/21]:[2019/06/20]],"غ")</f>
        <v>0</v>
      </c>
      <c r="AM366" s="14">
        <f>SUM(الجدول2336[[#This Row],[2019/05/21]:[2019/06/20]])</f>
        <v>0</v>
      </c>
      <c r="AN366" s="34">
        <f>الجدول2336[[#This Row],[أيام العمل الفعي ]]-الجدول2336[[#This Row],[الغياب*2]]</f>
        <v>0</v>
      </c>
      <c r="AO366" s="14"/>
      <c r="AP366" s="14">
        <f>COUNTIF(الجدول2336[[#This Row],[2019/05/21]:[2019/06/20]],"&lt;480")</f>
        <v>0</v>
      </c>
      <c r="AQ366" s="14">
        <f>الجدول2336[[#This Row],[الغياب ]]*2</f>
        <v>0</v>
      </c>
      <c r="AR366" s="14" t="str">
        <f>VLOOKUP(الجدول2336[[#This Row],[الرقم الوظيفي ]],[2]المستمرين!$D:$F,3,0)</f>
        <v>رؤساء الاقسام</v>
      </c>
    </row>
    <row r="367" spans="1:44">
      <c r="A367" s="8">
        <v>3878</v>
      </c>
      <c r="B367" s="29" t="s">
        <v>536</v>
      </c>
      <c r="C367" s="29" t="s">
        <v>75</v>
      </c>
      <c r="D367" s="11">
        <v>8</v>
      </c>
      <c r="E367" s="11">
        <v>9</v>
      </c>
      <c r="F367" s="11">
        <v>6</v>
      </c>
      <c r="G367" s="12"/>
      <c r="H367" s="11">
        <v>0</v>
      </c>
      <c r="I367" s="11">
        <v>10</v>
      </c>
      <c r="J367" s="11">
        <v>0</v>
      </c>
      <c r="K367" s="11">
        <v>6</v>
      </c>
      <c r="L367" s="11">
        <v>0</v>
      </c>
      <c r="M367" s="11">
        <v>0</v>
      </c>
      <c r="N367" s="12"/>
      <c r="O367" s="11">
        <v>0</v>
      </c>
      <c r="P367" s="11">
        <v>0</v>
      </c>
      <c r="Q367" s="11" t="s">
        <v>166</v>
      </c>
      <c r="R367" s="30" t="s">
        <v>157</v>
      </c>
      <c r="S367" s="30" t="s">
        <v>157</v>
      </c>
      <c r="T367" s="30" t="s">
        <v>157</v>
      </c>
      <c r="U367" s="12"/>
      <c r="V367" s="11">
        <v>0</v>
      </c>
      <c r="W367" s="11"/>
      <c r="X367" s="11"/>
      <c r="Y367" s="11"/>
      <c r="Z367" s="11"/>
      <c r="AA367" s="11"/>
      <c r="AB367" s="12"/>
      <c r="AC367" s="11"/>
      <c r="AD367" s="11"/>
      <c r="AE367" s="11"/>
      <c r="AF367" s="11"/>
      <c r="AG367" s="11"/>
      <c r="AH367" s="11"/>
      <c r="AI367" s="33">
        <f>COUNTIF(الجدول2336[[#This Row],[2019/05/21]:[2019/06/20]],"س")</f>
        <v>1</v>
      </c>
      <c r="AJ367" s="14">
        <f>COUNTIF(الجدول2336[[#This Row],[2019/05/21]:[2019/06/20]],"ب")</f>
        <v>0</v>
      </c>
      <c r="AK367" s="14">
        <f>COUNTIF(الجدول2336[[#This Row],[2019/05/21]:[2019/06/20]],"غياب")</f>
        <v>0</v>
      </c>
      <c r="AL367" s="14">
        <f>COUNTIF(الجدول2336[[#This Row],[2019/05/21]:[2019/06/20]],"غ")</f>
        <v>0</v>
      </c>
      <c r="AM367" s="14">
        <f>SUM(الجدول2336[[#This Row],[2019/05/21]:[2019/06/20]])</f>
        <v>39</v>
      </c>
      <c r="AN367" s="34">
        <f>الجدول2336[[#This Row],[أيام العمل الفعي ]]-الجدول2336[[#This Row],[الغياب*2]]</f>
        <v>12</v>
      </c>
      <c r="AO367" s="14"/>
      <c r="AP367" s="14">
        <f>COUNTIF(الجدول2336[[#This Row],[2019/05/21]:[2019/06/20]],"&lt;480")</f>
        <v>12</v>
      </c>
      <c r="AQ367" s="14">
        <f>الجدول2336[[#This Row],[الغياب ]]*2</f>
        <v>0</v>
      </c>
      <c r="AR367" s="14" t="str">
        <f>VLOOKUP(الجدول2336[[#This Row],[الرقم الوظيفي ]],[2]المستمرين!$D:$F,3,0)</f>
        <v xml:space="preserve">مركز تسويق بنغازي </v>
      </c>
    </row>
    <row r="368" spans="1:44">
      <c r="A368" s="9">
        <v>3881</v>
      </c>
      <c r="B368" s="29" t="s">
        <v>537</v>
      </c>
      <c r="C368" s="29" t="s">
        <v>25</v>
      </c>
      <c r="D368" s="11">
        <v>0</v>
      </c>
      <c r="E368" s="11">
        <v>26</v>
      </c>
      <c r="F368" s="11">
        <v>141</v>
      </c>
      <c r="G368" s="12"/>
      <c r="H368" s="11">
        <v>120</v>
      </c>
      <c r="I368" s="11">
        <v>57</v>
      </c>
      <c r="J368" s="11">
        <v>11</v>
      </c>
      <c r="K368" s="11">
        <v>15</v>
      </c>
      <c r="L368" s="11">
        <v>21</v>
      </c>
      <c r="M368" s="11">
        <v>0</v>
      </c>
      <c r="N368" s="12"/>
      <c r="O368" s="11">
        <v>36</v>
      </c>
      <c r="P368" s="11">
        <v>32</v>
      </c>
      <c r="Q368" s="11" t="s">
        <v>166</v>
      </c>
      <c r="R368" s="30" t="s">
        <v>157</v>
      </c>
      <c r="S368" s="30" t="s">
        <v>157</v>
      </c>
      <c r="T368" s="30" t="s">
        <v>157</v>
      </c>
      <c r="U368" s="12"/>
      <c r="V368" s="11">
        <v>16</v>
      </c>
      <c r="W368" s="11">
        <v>16</v>
      </c>
      <c r="X368" s="11">
        <v>24</v>
      </c>
      <c r="Y368" s="11">
        <v>7</v>
      </c>
      <c r="Z368" s="11">
        <v>11</v>
      </c>
      <c r="AA368" s="11"/>
      <c r="AB368" s="12"/>
      <c r="AC368" s="11"/>
      <c r="AD368" s="11"/>
      <c r="AE368" s="11"/>
      <c r="AF368" s="11"/>
      <c r="AG368" s="11"/>
      <c r="AH368" s="11"/>
      <c r="AI368" s="33">
        <f>COUNTIF(الجدول2336[[#This Row],[2019/05/21]:[2019/06/20]],"س")</f>
        <v>1</v>
      </c>
      <c r="AJ368" s="14">
        <f>COUNTIF(الجدول2336[[#This Row],[2019/05/21]:[2019/06/20]],"ب")</f>
        <v>0</v>
      </c>
      <c r="AK368" s="14">
        <f>COUNTIF(الجدول2336[[#This Row],[2019/05/21]:[2019/06/20]],"غياب")</f>
        <v>0</v>
      </c>
      <c r="AL368" s="14">
        <f>COUNTIF(الجدول2336[[#This Row],[2019/05/21]:[2019/06/20]],"غ")</f>
        <v>0</v>
      </c>
      <c r="AM368" s="14">
        <f>SUM(الجدول2336[[#This Row],[2019/05/21]:[2019/06/20]])</f>
        <v>533</v>
      </c>
      <c r="AN368" s="34">
        <f>الجدول2336[[#This Row],[أيام العمل الفعي ]]-الجدول2336[[#This Row],[الغياب*2]]</f>
        <v>16</v>
      </c>
      <c r="AO368" s="14"/>
      <c r="AP368" s="14">
        <f>COUNTIF(الجدول2336[[#This Row],[2019/05/21]:[2019/06/20]],"&lt;480")</f>
        <v>16</v>
      </c>
      <c r="AQ368" s="14">
        <f>الجدول2336[[#This Row],[الغياب ]]*2</f>
        <v>0</v>
      </c>
      <c r="AR368" s="14" t="str">
        <f>VLOOKUP(الجدول2336[[#This Row],[الرقم الوظيفي ]],[2]المستمرين!$D:$F,3,0)</f>
        <v xml:space="preserve">مصنع الحليب </v>
      </c>
    </row>
    <row r="369" spans="1:44">
      <c r="A369" s="9">
        <v>3882</v>
      </c>
      <c r="B369" s="29" t="s">
        <v>538</v>
      </c>
      <c r="C369" s="29" t="s">
        <v>29</v>
      </c>
      <c r="D369" s="11">
        <v>0</v>
      </c>
      <c r="E369" s="11">
        <v>0</v>
      </c>
      <c r="F369" s="11">
        <v>0</v>
      </c>
      <c r="G369" s="12"/>
      <c r="H369" s="11">
        <v>0</v>
      </c>
      <c r="I369" s="11">
        <v>0</v>
      </c>
      <c r="J369" s="11">
        <v>0</v>
      </c>
      <c r="K369" s="11">
        <v>0</v>
      </c>
      <c r="L369" s="11">
        <v>0</v>
      </c>
      <c r="M369" s="11">
        <v>0</v>
      </c>
      <c r="N369" s="12"/>
      <c r="O369" s="11">
        <v>0</v>
      </c>
      <c r="P369" s="11">
        <v>0</v>
      </c>
      <c r="Q369" s="11" t="s">
        <v>166</v>
      </c>
      <c r="R369" s="30" t="s">
        <v>157</v>
      </c>
      <c r="S369" s="30" t="s">
        <v>157</v>
      </c>
      <c r="T369" s="30" t="s">
        <v>157</v>
      </c>
      <c r="U369" s="12"/>
      <c r="V369" s="11">
        <v>0</v>
      </c>
      <c r="W369" s="11">
        <v>0</v>
      </c>
      <c r="X369" s="11">
        <v>0</v>
      </c>
      <c r="Y369" s="11">
        <v>0</v>
      </c>
      <c r="Z369" s="11">
        <v>0</v>
      </c>
      <c r="AA369" s="11">
        <v>0</v>
      </c>
      <c r="AB369" s="12"/>
      <c r="AC369" s="11"/>
      <c r="AD369" s="11"/>
      <c r="AE369" s="11"/>
      <c r="AF369" s="11"/>
      <c r="AG369" s="11"/>
      <c r="AH369" s="11"/>
      <c r="AI369" s="33">
        <f>COUNTIF(الجدول2336[[#This Row],[2019/05/21]:[2019/06/20]],"س")</f>
        <v>1</v>
      </c>
      <c r="AJ369" s="14">
        <f>COUNTIF(الجدول2336[[#This Row],[2019/05/21]:[2019/06/20]],"ب")</f>
        <v>0</v>
      </c>
      <c r="AK369" s="14">
        <f>COUNTIF(الجدول2336[[#This Row],[2019/05/21]:[2019/06/20]],"غياب")</f>
        <v>0</v>
      </c>
      <c r="AL369" s="14">
        <f>COUNTIF(الجدول2336[[#This Row],[2019/05/21]:[2019/06/20]],"غ")</f>
        <v>0</v>
      </c>
      <c r="AM369" s="14">
        <f>SUM(الجدول2336[[#This Row],[2019/05/21]:[2019/06/20]])</f>
        <v>0</v>
      </c>
      <c r="AN369" s="34">
        <f>الجدول2336[[#This Row],[أيام العمل الفعي ]]-الجدول2336[[#This Row],[الغياب*2]]</f>
        <v>17</v>
      </c>
      <c r="AO369" s="14"/>
      <c r="AP369" s="14">
        <f>COUNTIF(الجدول2336[[#This Row],[2019/05/21]:[2019/06/20]],"&lt;480")</f>
        <v>17</v>
      </c>
      <c r="AQ369" s="14">
        <f>الجدول2336[[#This Row],[الغياب ]]*2</f>
        <v>0</v>
      </c>
      <c r="AR369" s="14" t="str">
        <f>VLOOKUP(الجدول2336[[#This Row],[الرقم الوظيفي ]],[2]المستمرين!$D:$F,3,0)</f>
        <v>مصنع الحليب</v>
      </c>
    </row>
    <row r="370" spans="1:44">
      <c r="A370" s="9">
        <v>3883</v>
      </c>
      <c r="B370" s="29" t="s">
        <v>539</v>
      </c>
      <c r="C370" s="29" t="s">
        <v>55</v>
      </c>
      <c r="D370" s="11">
        <v>0</v>
      </c>
      <c r="E370" s="11">
        <v>0</v>
      </c>
      <c r="F370" s="11">
        <v>7</v>
      </c>
      <c r="G370" s="12"/>
      <c r="H370" s="11">
        <v>0</v>
      </c>
      <c r="I370" s="11">
        <v>0</v>
      </c>
      <c r="J370" s="11">
        <v>8</v>
      </c>
      <c r="K370" s="11">
        <v>8</v>
      </c>
      <c r="L370" s="11">
        <v>14</v>
      </c>
      <c r="M370" s="11">
        <v>9</v>
      </c>
      <c r="N370" s="12"/>
      <c r="O370" s="11">
        <v>18</v>
      </c>
      <c r="P370" s="11">
        <v>0</v>
      </c>
      <c r="Q370" s="11" t="s">
        <v>166</v>
      </c>
      <c r="R370" s="30" t="s">
        <v>157</v>
      </c>
      <c r="S370" s="30" t="s">
        <v>157</v>
      </c>
      <c r="T370" s="30" t="s">
        <v>157</v>
      </c>
      <c r="U370" s="12"/>
      <c r="V370" s="11">
        <v>0</v>
      </c>
      <c r="W370" s="11">
        <v>0</v>
      </c>
      <c r="X370" s="11">
        <v>0</v>
      </c>
      <c r="Y370" s="11">
        <v>0</v>
      </c>
      <c r="Z370" s="11">
        <v>10</v>
      </c>
      <c r="AA370" s="11"/>
      <c r="AB370" s="12"/>
      <c r="AC370" s="11"/>
      <c r="AD370" s="11"/>
      <c r="AE370" s="11"/>
      <c r="AF370" s="11"/>
      <c r="AG370" s="11"/>
      <c r="AH370" s="11"/>
      <c r="AI370" s="33">
        <f>COUNTIF(الجدول2336[[#This Row],[2019/05/21]:[2019/06/20]],"س")</f>
        <v>1</v>
      </c>
      <c r="AJ370" s="14">
        <f>COUNTIF(الجدول2336[[#This Row],[2019/05/21]:[2019/06/20]],"ب")</f>
        <v>0</v>
      </c>
      <c r="AK370" s="14">
        <f>COUNTIF(الجدول2336[[#This Row],[2019/05/21]:[2019/06/20]],"غياب")</f>
        <v>0</v>
      </c>
      <c r="AL370" s="14">
        <f>COUNTIF(الجدول2336[[#This Row],[2019/05/21]:[2019/06/20]],"غ")</f>
        <v>0</v>
      </c>
      <c r="AM370" s="14">
        <f>SUM(الجدول2336[[#This Row],[2019/05/21]:[2019/06/20]])</f>
        <v>74</v>
      </c>
      <c r="AN370" s="34">
        <f>الجدول2336[[#This Row],[أيام العمل الفعي ]]-الجدول2336[[#This Row],[الغياب*2]]</f>
        <v>16</v>
      </c>
      <c r="AO370" s="14"/>
      <c r="AP370" s="14">
        <f>COUNTIF(الجدول2336[[#This Row],[2019/05/21]:[2019/06/20]],"&lt;480")</f>
        <v>16</v>
      </c>
      <c r="AQ370" s="14">
        <f>الجدول2336[[#This Row],[الغياب ]]*2</f>
        <v>0</v>
      </c>
      <c r="AR370" s="14" t="str">
        <f>VLOOKUP(الجدول2336[[#This Row],[الرقم الوظيفي ]],[2]المستمرين!$D:$F,3,0)</f>
        <v xml:space="preserve">الادارة العامة </v>
      </c>
    </row>
    <row r="371" spans="1:44">
      <c r="A371" s="9">
        <v>3884</v>
      </c>
      <c r="B371" s="29" t="s">
        <v>540</v>
      </c>
      <c r="C371" s="29" t="s">
        <v>164</v>
      </c>
      <c r="D371" s="11">
        <v>0</v>
      </c>
      <c r="E371" s="11">
        <v>0</v>
      </c>
      <c r="F371" s="11">
        <v>0</v>
      </c>
      <c r="G371" s="12"/>
      <c r="H371" s="11">
        <v>0</v>
      </c>
      <c r="I371" s="11">
        <v>0</v>
      </c>
      <c r="J371" s="11">
        <v>0</v>
      </c>
      <c r="K371" s="11">
        <v>0</v>
      </c>
      <c r="L371" s="11">
        <v>0</v>
      </c>
      <c r="M371" s="11">
        <v>0</v>
      </c>
      <c r="N371" s="12"/>
      <c r="O371" s="11">
        <v>0</v>
      </c>
      <c r="P371" s="11">
        <v>0</v>
      </c>
      <c r="Q371" s="11">
        <v>0</v>
      </c>
      <c r="R371" s="30" t="s">
        <v>157</v>
      </c>
      <c r="S371" s="30" t="s">
        <v>157</v>
      </c>
      <c r="T371" s="30" t="s">
        <v>157</v>
      </c>
      <c r="U371" s="12"/>
      <c r="V371" s="11"/>
      <c r="W371" s="11"/>
      <c r="X371" s="11"/>
      <c r="Y371" s="11"/>
      <c r="Z371" s="11"/>
      <c r="AA371" s="11"/>
      <c r="AB371" s="12"/>
      <c r="AC371" s="11"/>
      <c r="AD371" s="11"/>
      <c r="AE371" s="11"/>
      <c r="AF371" s="11"/>
      <c r="AG371" s="11"/>
      <c r="AH371" s="11"/>
      <c r="AI371" s="33">
        <f>COUNTIF(الجدول2336[[#This Row],[2019/05/21]:[2019/06/20]],"س")</f>
        <v>0</v>
      </c>
      <c r="AJ371" s="14">
        <f>COUNTIF(الجدول2336[[#This Row],[2019/05/21]:[2019/06/20]],"ب")</f>
        <v>0</v>
      </c>
      <c r="AK371" s="14">
        <f>COUNTIF(الجدول2336[[#This Row],[2019/05/21]:[2019/06/20]],"غياب")</f>
        <v>0</v>
      </c>
      <c r="AL371" s="14">
        <f>COUNTIF(الجدول2336[[#This Row],[2019/05/21]:[2019/06/20]],"غ")</f>
        <v>0</v>
      </c>
      <c r="AM371" s="14">
        <f>SUM(الجدول2336[[#This Row],[2019/05/21]:[2019/06/20]])</f>
        <v>0</v>
      </c>
      <c r="AN371" s="34">
        <f>الجدول2336[[#This Row],[أيام العمل الفعي ]]-الجدول2336[[#This Row],[الغياب*2]]</f>
        <v>12</v>
      </c>
      <c r="AO371" s="14"/>
      <c r="AP371" s="14">
        <f>COUNTIF(الجدول2336[[#This Row],[2019/05/21]:[2019/06/20]],"&lt;480")</f>
        <v>12</v>
      </c>
      <c r="AQ371" s="14">
        <f>الجدول2336[[#This Row],[الغياب ]]*2</f>
        <v>0</v>
      </c>
      <c r="AR371" s="14" t="str">
        <f>VLOOKUP(الجدول2336[[#This Row],[الرقم الوظيفي ]],[2]المستمرين!$D:$F,3,0)</f>
        <v xml:space="preserve">مركز تسويق بنغازي </v>
      </c>
    </row>
    <row r="372" spans="1:44">
      <c r="A372" s="23">
        <v>3887</v>
      </c>
      <c r="B372" s="29" t="s">
        <v>541</v>
      </c>
      <c r="C372" s="29" t="s">
        <v>52</v>
      </c>
      <c r="D372" s="11">
        <v>7</v>
      </c>
      <c r="E372" s="11">
        <v>8</v>
      </c>
      <c r="F372" s="11">
        <v>12</v>
      </c>
      <c r="G372" s="12"/>
      <c r="H372" s="11">
        <v>0</v>
      </c>
      <c r="I372" s="11">
        <v>12</v>
      </c>
      <c r="J372" s="11">
        <v>6</v>
      </c>
      <c r="K372" s="11">
        <v>6</v>
      </c>
      <c r="L372" s="11" t="s">
        <v>166</v>
      </c>
      <c r="M372" s="11">
        <v>0</v>
      </c>
      <c r="N372" s="12"/>
      <c r="O372" s="11">
        <v>6</v>
      </c>
      <c r="P372" s="11">
        <v>0</v>
      </c>
      <c r="Q372" s="11" t="s">
        <v>166</v>
      </c>
      <c r="R372" s="30" t="s">
        <v>157</v>
      </c>
      <c r="S372" s="30" t="s">
        <v>157</v>
      </c>
      <c r="T372" s="30" t="s">
        <v>157</v>
      </c>
      <c r="U372" s="12"/>
      <c r="V372" s="11">
        <v>0</v>
      </c>
      <c r="W372" s="11">
        <v>0</v>
      </c>
      <c r="X372" s="11">
        <v>8</v>
      </c>
      <c r="Y372" s="11">
        <v>0</v>
      </c>
      <c r="Z372" s="11">
        <v>0</v>
      </c>
      <c r="AA372" s="11"/>
      <c r="AB372" s="12"/>
      <c r="AC372" s="11"/>
      <c r="AD372" s="11"/>
      <c r="AE372" s="11"/>
      <c r="AF372" s="11"/>
      <c r="AG372" s="11"/>
      <c r="AH372" s="11"/>
      <c r="AI372" s="33">
        <f>COUNTIF(الجدول2336[[#This Row],[2019/05/21]:[2019/06/20]],"س")</f>
        <v>2</v>
      </c>
      <c r="AJ372" s="14">
        <f>COUNTIF(الجدول2336[[#This Row],[2019/05/21]:[2019/06/20]],"ب")</f>
        <v>0</v>
      </c>
      <c r="AK372" s="14">
        <f>COUNTIF(الجدول2336[[#This Row],[2019/05/21]:[2019/06/20]],"غياب")</f>
        <v>0</v>
      </c>
      <c r="AL372" s="14">
        <f>COUNTIF(الجدول2336[[#This Row],[2019/05/21]:[2019/06/20]],"غ")</f>
        <v>0</v>
      </c>
      <c r="AM372" s="14">
        <f>SUM(الجدول2336[[#This Row],[2019/05/21]:[2019/06/20]])</f>
        <v>65</v>
      </c>
      <c r="AN372" s="34">
        <f>الجدول2336[[#This Row],[أيام العمل الفعي ]]-الجدول2336[[#This Row],[الغياب*2]]</f>
        <v>15</v>
      </c>
      <c r="AO372" s="14"/>
      <c r="AP372" s="14">
        <f>COUNTIF(الجدول2336[[#This Row],[2019/05/21]:[2019/06/20]],"&lt;480")</f>
        <v>15</v>
      </c>
      <c r="AQ372" s="14">
        <f>الجدول2336[[#This Row],[الغياب ]]*2</f>
        <v>0</v>
      </c>
      <c r="AR372" s="14" t="str">
        <f>VLOOKUP(الجدول2336[[#This Row],[الرقم الوظيفي ]],[2]المستمرين!$D:$F,3,0)</f>
        <v>مصنع الحليب</v>
      </c>
    </row>
    <row r="373" spans="1:44">
      <c r="A373" s="25">
        <v>3887</v>
      </c>
      <c r="B373" s="29" t="s">
        <v>542</v>
      </c>
      <c r="C373" s="29" t="s">
        <v>52</v>
      </c>
      <c r="D373" s="11">
        <v>7</v>
      </c>
      <c r="E373" s="11">
        <v>8</v>
      </c>
      <c r="F373" s="11">
        <v>12</v>
      </c>
      <c r="G373" s="12"/>
      <c r="H373" s="11">
        <v>0</v>
      </c>
      <c r="I373" s="11">
        <v>12</v>
      </c>
      <c r="J373" s="11">
        <v>6</v>
      </c>
      <c r="K373" s="11">
        <v>6</v>
      </c>
      <c r="L373" s="11" t="s">
        <v>166</v>
      </c>
      <c r="M373" s="11">
        <v>0</v>
      </c>
      <c r="N373" s="12"/>
      <c r="O373" s="11">
        <v>6</v>
      </c>
      <c r="P373" s="11">
        <v>0</v>
      </c>
      <c r="Q373" s="11" t="s">
        <v>166</v>
      </c>
      <c r="R373" s="30" t="s">
        <v>157</v>
      </c>
      <c r="S373" s="30" t="s">
        <v>157</v>
      </c>
      <c r="T373" s="30" t="s">
        <v>157</v>
      </c>
      <c r="U373" s="12"/>
      <c r="V373" s="11">
        <v>0</v>
      </c>
      <c r="W373" s="11">
        <v>0</v>
      </c>
      <c r="X373" s="11">
        <v>8</v>
      </c>
      <c r="Y373" s="11">
        <v>0</v>
      </c>
      <c r="Z373" s="11">
        <v>0</v>
      </c>
      <c r="AA373" s="11"/>
      <c r="AB373" s="12"/>
      <c r="AC373" s="11"/>
      <c r="AD373" s="11"/>
      <c r="AE373" s="11"/>
      <c r="AF373" s="11"/>
      <c r="AG373" s="11"/>
      <c r="AH373" s="11"/>
      <c r="AI373" s="33">
        <f>COUNTIF(الجدول2336[[#This Row],[2019/05/21]:[2019/06/20]],"س")</f>
        <v>2</v>
      </c>
      <c r="AJ373" s="14">
        <f>COUNTIF(الجدول2336[[#This Row],[2019/05/21]:[2019/06/20]],"ب")</f>
        <v>0</v>
      </c>
      <c r="AK373" s="14">
        <f>COUNTIF(الجدول2336[[#This Row],[2019/05/21]:[2019/06/20]],"غياب")</f>
        <v>0</v>
      </c>
      <c r="AL373" s="14">
        <f>COUNTIF(الجدول2336[[#This Row],[2019/05/21]:[2019/06/20]],"غ")</f>
        <v>0</v>
      </c>
      <c r="AM373" s="14">
        <f>SUM(الجدول2336[[#This Row],[2019/05/21]:[2019/06/20]])</f>
        <v>65</v>
      </c>
      <c r="AN373" s="34">
        <f>الجدول2336[[#This Row],[أيام العمل الفعي ]]-الجدول2336[[#This Row],[الغياب*2]]</f>
        <v>15</v>
      </c>
      <c r="AO373" s="14"/>
      <c r="AP373" s="14">
        <f>COUNTIF(الجدول2336[[#This Row],[2019/05/21]:[2019/06/20]],"&lt;480")</f>
        <v>15</v>
      </c>
      <c r="AQ373" s="14">
        <f>الجدول2336[[#This Row],[الغياب ]]*2</f>
        <v>0</v>
      </c>
      <c r="AR373" s="14" t="str">
        <f>VLOOKUP(الجدول2336[[#This Row],[الرقم الوظيفي ]],[2]المستمرين!$D:$F,3,0)</f>
        <v>مصنع الحليب</v>
      </c>
    </row>
    <row r="374" spans="1:44">
      <c r="A374" s="23">
        <v>3888</v>
      </c>
      <c r="B374" s="29" t="s">
        <v>543</v>
      </c>
      <c r="C374" s="29" t="s">
        <v>55</v>
      </c>
      <c r="D374" s="11">
        <v>0</v>
      </c>
      <c r="E374" s="11">
        <v>0</v>
      </c>
      <c r="F374" s="11">
        <v>0</v>
      </c>
      <c r="G374" s="12"/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  <c r="N374" s="12"/>
      <c r="O374" s="11">
        <v>0</v>
      </c>
      <c r="P374" s="11">
        <v>0</v>
      </c>
      <c r="Q374" s="11" t="s">
        <v>166</v>
      </c>
      <c r="R374" s="30" t="s">
        <v>157</v>
      </c>
      <c r="S374" s="30" t="s">
        <v>157</v>
      </c>
      <c r="T374" s="30" t="s">
        <v>157</v>
      </c>
      <c r="U374" s="12"/>
      <c r="V374" s="11">
        <v>0</v>
      </c>
      <c r="W374" s="11">
        <v>0</v>
      </c>
      <c r="X374" s="11">
        <v>0</v>
      </c>
      <c r="Y374" s="11">
        <v>0</v>
      </c>
      <c r="Z374" s="11">
        <v>0</v>
      </c>
      <c r="AA374" s="11"/>
      <c r="AB374" s="12"/>
      <c r="AC374" s="11"/>
      <c r="AD374" s="11"/>
      <c r="AE374" s="11"/>
      <c r="AF374" s="11"/>
      <c r="AG374" s="11"/>
      <c r="AH374" s="11"/>
      <c r="AI374" s="33">
        <f>COUNTIF(الجدول2336[[#This Row],[2019/05/21]:[2019/06/20]],"س")</f>
        <v>1</v>
      </c>
      <c r="AJ374" s="14">
        <f>COUNTIF(الجدول2336[[#This Row],[2019/05/21]:[2019/06/20]],"ب")</f>
        <v>0</v>
      </c>
      <c r="AK374" s="14">
        <f>COUNTIF(الجدول2336[[#This Row],[2019/05/21]:[2019/06/20]],"غياب")</f>
        <v>0</v>
      </c>
      <c r="AL374" s="14">
        <f>COUNTIF(الجدول2336[[#This Row],[2019/05/21]:[2019/06/20]],"غ")</f>
        <v>0</v>
      </c>
      <c r="AM374" s="14">
        <f>SUM(الجدول2336[[#This Row],[2019/05/21]:[2019/06/20]])</f>
        <v>0</v>
      </c>
      <c r="AN374" s="34">
        <f>الجدول2336[[#This Row],[أيام العمل الفعي ]]-الجدول2336[[#This Row],[الغياب*2]]</f>
        <v>16</v>
      </c>
      <c r="AO374" s="14"/>
      <c r="AP374" s="14">
        <f>COUNTIF(الجدول2336[[#This Row],[2019/05/21]:[2019/06/20]],"&lt;480")</f>
        <v>16</v>
      </c>
      <c r="AQ374" s="14">
        <f>الجدول2336[[#This Row],[الغياب ]]*2</f>
        <v>0</v>
      </c>
      <c r="AR374" s="14" t="str">
        <f>VLOOKUP(الجدول2336[[#This Row],[الرقم الوظيفي ]],[2]المستمرين!$D:$F,3,0)</f>
        <v xml:space="preserve">الادارة العامة </v>
      </c>
    </row>
    <row r="375" spans="1:44">
      <c r="A375" s="9">
        <v>3889</v>
      </c>
      <c r="B375" s="29" t="s">
        <v>544</v>
      </c>
      <c r="C375" s="29" t="s">
        <v>135</v>
      </c>
      <c r="D375" s="11">
        <v>7</v>
      </c>
      <c r="E375" s="11">
        <v>7</v>
      </c>
      <c r="F375" s="11">
        <v>11</v>
      </c>
      <c r="G375" s="12"/>
      <c r="H375" s="11">
        <v>0</v>
      </c>
      <c r="I375" s="11">
        <v>5</v>
      </c>
      <c r="J375" s="11">
        <v>7</v>
      </c>
      <c r="K375" s="11">
        <v>0</v>
      </c>
      <c r="L375" s="11">
        <v>18</v>
      </c>
      <c r="M375" s="11">
        <v>14</v>
      </c>
      <c r="N375" s="12"/>
      <c r="O375" s="11">
        <v>19</v>
      </c>
      <c r="P375" s="11">
        <v>14</v>
      </c>
      <c r="Q375" s="11" t="s">
        <v>166</v>
      </c>
      <c r="R375" s="30" t="s">
        <v>157</v>
      </c>
      <c r="S375" s="30" t="s">
        <v>157</v>
      </c>
      <c r="T375" s="30" t="s">
        <v>157</v>
      </c>
      <c r="U375" s="12"/>
      <c r="V375" s="11">
        <v>0</v>
      </c>
      <c r="W375" s="11">
        <v>0</v>
      </c>
      <c r="X375" s="11">
        <v>12</v>
      </c>
      <c r="Y375" s="11" t="s">
        <v>152</v>
      </c>
      <c r="Z375" s="11">
        <v>11</v>
      </c>
      <c r="AA375" s="11"/>
      <c r="AB375" s="12"/>
      <c r="AC375" s="11"/>
      <c r="AD375" s="11"/>
      <c r="AE375" s="11"/>
      <c r="AF375" s="11"/>
      <c r="AG375" s="11"/>
      <c r="AH375" s="11"/>
      <c r="AI375" s="33">
        <f>COUNTIF(الجدول2336[[#This Row],[2019/05/21]:[2019/06/20]],"س")</f>
        <v>1</v>
      </c>
      <c r="AJ375" s="14">
        <f>COUNTIF(الجدول2336[[#This Row],[2019/05/21]:[2019/06/20]],"ب")</f>
        <v>0</v>
      </c>
      <c r="AK375" s="14">
        <f>COUNTIF(الجدول2336[[#This Row],[2019/05/21]:[2019/06/20]],"غياب")</f>
        <v>0</v>
      </c>
      <c r="AL375" s="14">
        <f>COUNTIF(الجدول2336[[#This Row],[2019/05/21]:[2019/06/20]],"غ")</f>
        <v>1</v>
      </c>
      <c r="AM375" s="14">
        <f>SUM(الجدول2336[[#This Row],[2019/05/21]:[2019/06/20]])</f>
        <v>125</v>
      </c>
      <c r="AN375" s="34">
        <f>الجدول2336[[#This Row],[أيام العمل الفعي ]]-الجدول2336[[#This Row],[الغياب*2]]</f>
        <v>15</v>
      </c>
      <c r="AO375" s="14"/>
      <c r="AP375" s="14">
        <f>COUNTIF(الجدول2336[[#This Row],[2019/05/21]:[2019/06/20]],"&lt;480")</f>
        <v>15</v>
      </c>
      <c r="AQ375" s="14">
        <f>الجدول2336[[#This Row],[الغياب ]]*2</f>
        <v>0</v>
      </c>
      <c r="AR375" s="14" t="str">
        <f>VLOOKUP(الجدول2336[[#This Row],[الرقم الوظيفي ]],[2]المستمرين!$D:$F,3,0)</f>
        <v xml:space="preserve">الادارة العامة </v>
      </c>
    </row>
    <row r="376" spans="1:44">
      <c r="A376" s="9">
        <v>3892</v>
      </c>
      <c r="B376" s="29" t="s">
        <v>545</v>
      </c>
      <c r="C376" s="29" t="s">
        <v>113</v>
      </c>
      <c r="D376" s="11">
        <v>0</v>
      </c>
      <c r="E376" s="11">
        <v>20</v>
      </c>
      <c r="F376" s="11">
        <v>0</v>
      </c>
      <c r="G376" s="12"/>
      <c r="H376" s="11">
        <v>12</v>
      </c>
      <c r="I376" s="11">
        <v>113</v>
      </c>
      <c r="J376" s="11">
        <v>139</v>
      </c>
      <c r="K376" s="11">
        <v>0</v>
      </c>
      <c r="L376" s="11">
        <v>6</v>
      </c>
      <c r="M376" s="11">
        <v>11</v>
      </c>
      <c r="N376" s="12"/>
      <c r="O376" s="11">
        <v>0</v>
      </c>
      <c r="P376" s="11">
        <v>0</v>
      </c>
      <c r="Q376" s="11" t="s">
        <v>166</v>
      </c>
      <c r="R376" s="30" t="s">
        <v>157</v>
      </c>
      <c r="S376" s="30" t="s">
        <v>157</v>
      </c>
      <c r="T376" s="30" t="s">
        <v>157</v>
      </c>
      <c r="U376" s="12"/>
      <c r="V376" s="11">
        <v>0</v>
      </c>
      <c r="W376" s="11">
        <v>0</v>
      </c>
      <c r="X376" s="11">
        <v>0</v>
      </c>
      <c r="Y376" s="11">
        <v>0</v>
      </c>
      <c r="Z376" s="11">
        <v>0</v>
      </c>
      <c r="AA376" s="11"/>
      <c r="AB376" s="12"/>
      <c r="AC376" s="11"/>
      <c r="AD376" s="11"/>
      <c r="AE376" s="11"/>
      <c r="AF376" s="11"/>
      <c r="AG376" s="11"/>
      <c r="AH376" s="11"/>
      <c r="AI376" s="33">
        <f>COUNTIF(الجدول2336[[#This Row],[2019/05/21]:[2019/06/20]],"س")</f>
        <v>1</v>
      </c>
      <c r="AJ376" s="14">
        <f>COUNTIF(الجدول2336[[#This Row],[2019/05/21]:[2019/06/20]],"ب")</f>
        <v>0</v>
      </c>
      <c r="AK376" s="14">
        <f>COUNTIF(الجدول2336[[#This Row],[2019/05/21]:[2019/06/20]],"غياب")</f>
        <v>0</v>
      </c>
      <c r="AL376" s="14">
        <f>COUNTIF(الجدول2336[[#This Row],[2019/05/21]:[2019/06/20]],"غ")</f>
        <v>0</v>
      </c>
      <c r="AM376" s="14">
        <f>SUM(الجدول2336[[#This Row],[2019/05/21]:[2019/06/20]])</f>
        <v>301</v>
      </c>
      <c r="AN376" s="34">
        <f>الجدول2336[[#This Row],[أيام العمل الفعي ]]-الجدول2336[[#This Row],[الغياب*2]]</f>
        <v>16</v>
      </c>
      <c r="AO376" s="14"/>
      <c r="AP376" s="14">
        <f>COUNTIF(الجدول2336[[#This Row],[2019/05/21]:[2019/06/20]],"&lt;480")</f>
        <v>16</v>
      </c>
      <c r="AQ376" s="14">
        <f>الجدول2336[[#This Row],[الغياب ]]*2</f>
        <v>0</v>
      </c>
      <c r="AR376" s="14" t="str">
        <f>VLOOKUP(الجدول2336[[#This Row],[الرقم الوظيفي ]],[2]المستمرين!$D:$F,3,0)</f>
        <v>مصنع الحليب</v>
      </c>
    </row>
    <row r="377" spans="1:44">
      <c r="A377" s="25">
        <v>3893</v>
      </c>
      <c r="B377" s="29" t="s">
        <v>546</v>
      </c>
      <c r="C377" s="35" t="s">
        <v>75</v>
      </c>
      <c r="D377" s="11"/>
      <c r="E377" s="11"/>
      <c r="F377" s="11"/>
      <c r="G377" s="12"/>
      <c r="H377" s="11"/>
      <c r="I377" s="11"/>
      <c r="J377" s="11"/>
      <c r="K377" s="11"/>
      <c r="L377" s="11"/>
      <c r="M377" s="11">
        <v>0</v>
      </c>
      <c r="N377" s="12"/>
      <c r="O377" s="11">
        <v>35</v>
      </c>
      <c r="P377" s="11">
        <v>40</v>
      </c>
      <c r="Q377" s="11" t="s">
        <v>166</v>
      </c>
      <c r="R377" s="30" t="s">
        <v>157</v>
      </c>
      <c r="S377" s="30" t="s">
        <v>157</v>
      </c>
      <c r="T377" s="30" t="s">
        <v>157</v>
      </c>
      <c r="U377" s="12"/>
      <c r="V377" s="11">
        <v>25</v>
      </c>
      <c r="W377" s="11"/>
      <c r="X377" s="11"/>
      <c r="Y377" s="11"/>
      <c r="Z377" s="11"/>
      <c r="AA377" s="11"/>
      <c r="AB377" s="12"/>
      <c r="AC377" s="11"/>
      <c r="AD377" s="11"/>
      <c r="AE377" s="11"/>
      <c r="AF377" s="11"/>
      <c r="AG377" s="11"/>
      <c r="AH377" s="11"/>
      <c r="AI377" s="33">
        <f>COUNTIF(الجدول2336[[#This Row],[2019/05/21]:[2019/06/20]],"س")</f>
        <v>1</v>
      </c>
      <c r="AJ377" s="14">
        <f>COUNTIF(الجدول2336[[#This Row],[2019/05/21]:[2019/06/20]],"ب")</f>
        <v>0</v>
      </c>
      <c r="AK377" s="14">
        <f>COUNTIF(الجدول2336[[#This Row],[2019/05/21]:[2019/06/20]],"غياب")</f>
        <v>0</v>
      </c>
      <c r="AL377" s="14">
        <f>COUNTIF(الجدول2336[[#This Row],[2019/05/21]:[2019/06/20]],"غ")</f>
        <v>0</v>
      </c>
      <c r="AM377" s="14">
        <f>SUM(الجدول2336[[#This Row],[2019/05/21]:[2019/06/20]])</f>
        <v>100</v>
      </c>
      <c r="AN377" s="34">
        <f>الجدول2336[[#This Row],[أيام العمل الفعي ]]-الجدول2336[[#This Row],[الغياب*2]]</f>
        <v>4</v>
      </c>
      <c r="AO377" s="14"/>
      <c r="AP377" s="14">
        <f>COUNTIF(الجدول2336[[#This Row],[2019/05/21]:[2019/06/20]],"&lt;480")</f>
        <v>4</v>
      </c>
      <c r="AQ377" s="14">
        <f>الجدول2336[[#This Row],[الغياب ]]*2</f>
        <v>0</v>
      </c>
      <c r="AR377" s="14" t="str">
        <f>VLOOKUP(الجدول2336[[#This Row],[الرقم الوظيفي ]],[2]المستمرين!$D:$F,3,0)</f>
        <v xml:space="preserve">مركز تسويق بنغازي </v>
      </c>
    </row>
    <row r="378" spans="1:44">
      <c r="A378" s="25">
        <v>3894</v>
      </c>
      <c r="B378" s="29" t="s">
        <v>547</v>
      </c>
      <c r="C378" s="29" t="s">
        <v>52</v>
      </c>
      <c r="D378" s="11">
        <v>20</v>
      </c>
      <c r="E378" s="11">
        <v>16</v>
      </c>
      <c r="F378" s="11">
        <v>17</v>
      </c>
      <c r="G378" s="12"/>
      <c r="H378" s="11">
        <v>16</v>
      </c>
      <c r="I378" s="11">
        <v>0</v>
      </c>
      <c r="J378" s="11">
        <v>13</v>
      </c>
      <c r="K378" s="11">
        <v>0</v>
      </c>
      <c r="L378" s="11">
        <v>15</v>
      </c>
      <c r="M378" s="11">
        <v>0</v>
      </c>
      <c r="N378" s="12"/>
      <c r="O378" s="11">
        <v>15</v>
      </c>
      <c r="P378" s="11">
        <v>29</v>
      </c>
      <c r="Q378" s="11" t="s">
        <v>166</v>
      </c>
      <c r="R378" s="30" t="s">
        <v>157</v>
      </c>
      <c r="S378" s="30" t="s">
        <v>157</v>
      </c>
      <c r="T378" s="30" t="s">
        <v>157</v>
      </c>
      <c r="U378" s="12"/>
      <c r="V378" s="11">
        <v>0</v>
      </c>
      <c r="W378" s="11">
        <v>0</v>
      </c>
      <c r="X378" s="11" t="s">
        <v>152</v>
      </c>
      <c r="Y378" s="11">
        <v>0</v>
      </c>
      <c r="Z378" s="11">
        <v>22</v>
      </c>
      <c r="AA378" s="11"/>
      <c r="AB378" s="12"/>
      <c r="AC378" s="11"/>
      <c r="AD378" s="11"/>
      <c r="AE378" s="11"/>
      <c r="AF378" s="11"/>
      <c r="AG378" s="11"/>
      <c r="AH378" s="11"/>
      <c r="AI378" s="33">
        <f>COUNTIF(الجدول2336[[#This Row],[2019/05/21]:[2019/06/20]],"س")</f>
        <v>1</v>
      </c>
      <c r="AJ378" s="14">
        <f>COUNTIF(الجدول2336[[#This Row],[2019/05/21]:[2019/06/20]],"ب")</f>
        <v>0</v>
      </c>
      <c r="AK378" s="14">
        <f>COUNTIF(الجدول2336[[#This Row],[2019/05/21]:[2019/06/20]],"غياب")</f>
        <v>0</v>
      </c>
      <c r="AL378" s="14">
        <f>COUNTIF(الجدول2336[[#This Row],[2019/05/21]:[2019/06/20]],"غ")</f>
        <v>1</v>
      </c>
      <c r="AM378" s="14">
        <f>SUM(الجدول2336[[#This Row],[2019/05/21]:[2019/06/20]])</f>
        <v>163</v>
      </c>
      <c r="AN378" s="34">
        <f>الجدول2336[[#This Row],[أيام العمل الفعي ]]-الجدول2336[[#This Row],[الغياب*2]]</f>
        <v>15</v>
      </c>
      <c r="AO378" s="14"/>
      <c r="AP378" s="14">
        <f>COUNTIF(الجدول2336[[#This Row],[2019/05/21]:[2019/06/20]],"&lt;480")</f>
        <v>15</v>
      </c>
      <c r="AQ378" s="14">
        <f>الجدول2336[[#This Row],[الغياب ]]*2</f>
        <v>0</v>
      </c>
      <c r="AR378" s="14" t="str">
        <f>VLOOKUP(الجدول2336[[#This Row],[الرقم الوظيفي ]],[2]المستمرين!$D:$F,3,0)</f>
        <v>مصنع الحليب</v>
      </c>
    </row>
    <row r="379" spans="1:44">
      <c r="A379" s="25">
        <v>3896</v>
      </c>
      <c r="B379" s="29" t="s">
        <v>548</v>
      </c>
      <c r="C379" s="29" t="s">
        <v>113</v>
      </c>
      <c r="D379" s="11">
        <v>0</v>
      </c>
      <c r="E379" s="11">
        <v>0</v>
      </c>
      <c r="F379" s="11">
        <v>0</v>
      </c>
      <c r="G379" s="12"/>
      <c r="H379" s="11">
        <v>0</v>
      </c>
      <c r="I379" s="11">
        <v>0</v>
      </c>
      <c r="J379" s="11">
        <v>0</v>
      </c>
      <c r="K379" s="11">
        <v>6</v>
      </c>
      <c r="L379" s="11">
        <v>29</v>
      </c>
      <c r="M379" s="11">
        <v>7</v>
      </c>
      <c r="N379" s="12"/>
      <c r="O379" s="11">
        <v>45</v>
      </c>
      <c r="P379" s="11">
        <v>0</v>
      </c>
      <c r="Q379" s="11" t="s">
        <v>166</v>
      </c>
      <c r="R379" s="30" t="s">
        <v>157</v>
      </c>
      <c r="S379" s="30" t="s">
        <v>157</v>
      </c>
      <c r="T379" s="30" t="s">
        <v>157</v>
      </c>
      <c r="U379" s="12"/>
      <c r="V379" s="11">
        <v>0</v>
      </c>
      <c r="W379" s="11">
        <v>0</v>
      </c>
      <c r="X379" s="11">
        <v>10</v>
      </c>
      <c r="Y379" s="11">
        <v>0</v>
      </c>
      <c r="Z379" s="11">
        <v>0</v>
      </c>
      <c r="AA379" s="11"/>
      <c r="AB379" s="12"/>
      <c r="AC379" s="11"/>
      <c r="AD379" s="11"/>
      <c r="AE379" s="11"/>
      <c r="AF379" s="11"/>
      <c r="AG379" s="11"/>
      <c r="AH379" s="11"/>
      <c r="AI379" s="33">
        <f>COUNTIF(الجدول2336[[#This Row],[2019/05/21]:[2019/06/20]],"س")</f>
        <v>1</v>
      </c>
      <c r="AJ379" s="14">
        <f>COUNTIF(الجدول2336[[#This Row],[2019/05/21]:[2019/06/20]],"ب")</f>
        <v>0</v>
      </c>
      <c r="AK379" s="14">
        <f>COUNTIF(الجدول2336[[#This Row],[2019/05/21]:[2019/06/20]],"غياب")</f>
        <v>0</v>
      </c>
      <c r="AL379" s="14">
        <f>COUNTIF(الجدول2336[[#This Row],[2019/05/21]:[2019/06/20]],"غ")</f>
        <v>0</v>
      </c>
      <c r="AM379" s="14">
        <f>SUM(الجدول2336[[#This Row],[2019/05/21]:[2019/06/20]])</f>
        <v>97</v>
      </c>
      <c r="AN379" s="34">
        <f>الجدول2336[[#This Row],[أيام العمل الفعي ]]-الجدول2336[[#This Row],[الغياب*2]]</f>
        <v>16</v>
      </c>
      <c r="AO379" s="14"/>
      <c r="AP379" s="14">
        <f>COUNTIF(الجدول2336[[#This Row],[2019/05/21]:[2019/06/20]],"&lt;480")</f>
        <v>16</v>
      </c>
      <c r="AQ379" s="14">
        <f>الجدول2336[[#This Row],[الغياب ]]*2</f>
        <v>0</v>
      </c>
      <c r="AR379" s="14" t="str">
        <f>VLOOKUP(الجدول2336[[#This Row],[الرقم الوظيفي ]],[2]المستمرين!$D:$F,3,0)</f>
        <v>مصنع الحليب</v>
      </c>
    </row>
    <row r="380" spans="1:44">
      <c r="A380" s="25">
        <v>3896</v>
      </c>
      <c r="B380" s="29" t="s">
        <v>549</v>
      </c>
      <c r="C380" s="35" t="s">
        <v>113</v>
      </c>
      <c r="D380" s="11">
        <v>0</v>
      </c>
      <c r="E380" s="11">
        <v>0</v>
      </c>
      <c r="F380" s="11">
        <v>0</v>
      </c>
      <c r="G380" s="12"/>
      <c r="H380" s="11">
        <v>0</v>
      </c>
      <c r="I380" s="11">
        <v>0</v>
      </c>
      <c r="J380" s="11">
        <v>0</v>
      </c>
      <c r="K380" s="11">
        <v>6</v>
      </c>
      <c r="L380" s="11">
        <v>29</v>
      </c>
      <c r="M380" s="11">
        <v>7</v>
      </c>
      <c r="N380" s="12"/>
      <c r="O380" s="11">
        <v>45</v>
      </c>
      <c r="P380" s="11">
        <v>0</v>
      </c>
      <c r="Q380" s="11" t="s">
        <v>166</v>
      </c>
      <c r="R380" s="30" t="s">
        <v>157</v>
      </c>
      <c r="S380" s="30" t="s">
        <v>157</v>
      </c>
      <c r="T380" s="30" t="s">
        <v>157</v>
      </c>
      <c r="U380" s="12"/>
      <c r="V380" s="11">
        <v>7</v>
      </c>
      <c r="W380" s="11">
        <v>0</v>
      </c>
      <c r="X380" s="11">
        <v>10</v>
      </c>
      <c r="Y380" s="11">
        <v>0</v>
      </c>
      <c r="Z380" s="11">
        <v>0</v>
      </c>
      <c r="AA380" s="11"/>
      <c r="AB380" s="12"/>
      <c r="AC380" s="11"/>
      <c r="AD380" s="11"/>
      <c r="AE380" s="11"/>
      <c r="AF380" s="11"/>
      <c r="AG380" s="11"/>
      <c r="AH380" s="11"/>
      <c r="AI380" s="33">
        <f>COUNTIF(الجدول2336[[#This Row],[2019/05/21]:[2019/06/20]],"س")</f>
        <v>1</v>
      </c>
      <c r="AJ380" s="14">
        <f>COUNTIF(الجدول2336[[#This Row],[2019/05/21]:[2019/06/20]],"ب")</f>
        <v>0</v>
      </c>
      <c r="AK380" s="14">
        <f>COUNTIF(الجدول2336[[#This Row],[2019/05/21]:[2019/06/20]],"غياب")</f>
        <v>0</v>
      </c>
      <c r="AL380" s="14">
        <f>COUNTIF(الجدول2336[[#This Row],[2019/05/21]:[2019/06/20]],"غ")</f>
        <v>0</v>
      </c>
      <c r="AM380" s="14">
        <f>SUM(الجدول2336[[#This Row],[2019/05/21]:[2019/06/20]])</f>
        <v>104</v>
      </c>
      <c r="AN380" s="34">
        <f>الجدول2336[[#This Row],[أيام العمل الفعي ]]-الجدول2336[[#This Row],[الغياب*2]]</f>
        <v>16</v>
      </c>
      <c r="AO380" s="14"/>
      <c r="AP380" s="14">
        <f>COUNTIF(الجدول2336[[#This Row],[2019/05/21]:[2019/06/20]],"&lt;480")</f>
        <v>16</v>
      </c>
      <c r="AQ380" s="14">
        <f>الجدول2336[[#This Row],[الغياب ]]*2</f>
        <v>0</v>
      </c>
      <c r="AR380" s="14" t="str">
        <f>VLOOKUP(الجدول2336[[#This Row],[الرقم الوظيفي ]],[2]المستمرين!$D:$F,3,0)</f>
        <v>مصنع الحليب</v>
      </c>
    </row>
    <row r="381" spans="1:44">
      <c r="A381" s="25">
        <v>3897</v>
      </c>
      <c r="B381" s="29" t="s">
        <v>550</v>
      </c>
      <c r="C381" s="35" t="s">
        <v>113</v>
      </c>
      <c r="D381" s="11">
        <v>0</v>
      </c>
      <c r="E381" s="11">
        <v>7</v>
      </c>
      <c r="F381" s="11">
        <v>0</v>
      </c>
      <c r="G381" s="12"/>
      <c r="H381" s="11">
        <v>8</v>
      </c>
      <c r="I381" s="11">
        <v>0</v>
      </c>
      <c r="J381" s="11">
        <v>10</v>
      </c>
      <c r="K381" s="11">
        <v>0</v>
      </c>
      <c r="L381" s="11">
        <v>28</v>
      </c>
      <c r="M381" s="11">
        <v>19</v>
      </c>
      <c r="N381" s="12"/>
      <c r="O381" s="11">
        <v>16</v>
      </c>
      <c r="P381" s="11">
        <v>0</v>
      </c>
      <c r="Q381" s="11" t="s">
        <v>166</v>
      </c>
      <c r="R381" s="30" t="s">
        <v>157</v>
      </c>
      <c r="S381" s="30" t="s">
        <v>157</v>
      </c>
      <c r="T381" s="30" t="s">
        <v>157</v>
      </c>
      <c r="U381" s="12"/>
      <c r="V381" s="11">
        <v>8</v>
      </c>
      <c r="W381" s="11">
        <v>19</v>
      </c>
      <c r="X381" s="11">
        <v>177</v>
      </c>
      <c r="Y381" s="11">
        <v>0</v>
      </c>
      <c r="Z381" s="11">
        <v>0</v>
      </c>
      <c r="AA381" s="11"/>
      <c r="AB381" s="12"/>
      <c r="AC381" s="11"/>
      <c r="AD381" s="11"/>
      <c r="AE381" s="11"/>
      <c r="AF381" s="11"/>
      <c r="AG381" s="11"/>
      <c r="AH381" s="11"/>
      <c r="AI381" s="33">
        <f>COUNTIF(الجدول2336[[#This Row],[2019/05/21]:[2019/06/20]],"س")</f>
        <v>1</v>
      </c>
      <c r="AJ381" s="14">
        <f>COUNTIF(الجدول2336[[#This Row],[2019/05/21]:[2019/06/20]],"ب")</f>
        <v>0</v>
      </c>
      <c r="AK381" s="14">
        <f>COUNTIF(الجدول2336[[#This Row],[2019/05/21]:[2019/06/20]],"غياب")</f>
        <v>0</v>
      </c>
      <c r="AL381" s="14">
        <f>COUNTIF(الجدول2336[[#This Row],[2019/05/21]:[2019/06/20]],"غ")</f>
        <v>0</v>
      </c>
      <c r="AM381" s="14">
        <f>SUM(الجدول2336[[#This Row],[2019/05/21]:[2019/06/20]])</f>
        <v>292</v>
      </c>
      <c r="AN381" s="34">
        <f>الجدول2336[[#This Row],[أيام العمل الفعي ]]-الجدول2336[[#This Row],[الغياب*2]]</f>
        <v>16</v>
      </c>
      <c r="AO381" s="14"/>
      <c r="AP381" s="14">
        <f>COUNTIF(الجدول2336[[#This Row],[2019/05/21]:[2019/06/20]],"&lt;480")</f>
        <v>16</v>
      </c>
      <c r="AQ381" s="14">
        <f>الجدول2336[[#This Row],[الغياب ]]*2</f>
        <v>0</v>
      </c>
      <c r="AR381" s="14" t="str">
        <f>VLOOKUP(الجدول2336[[#This Row],[الرقم الوظيفي ]],[2]المستمرين!$D:$F,3,0)</f>
        <v>مصنع الحليب</v>
      </c>
    </row>
    <row r="382" spans="1:44">
      <c r="A382" s="25">
        <v>3898</v>
      </c>
      <c r="B382" s="29" t="s">
        <v>551</v>
      </c>
      <c r="C382" s="35" t="s">
        <v>113</v>
      </c>
      <c r="D382" s="11">
        <v>0</v>
      </c>
      <c r="E382" s="11">
        <v>0</v>
      </c>
      <c r="F382" s="11">
        <v>0</v>
      </c>
      <c r="G382" s="12"/>
      <c r="H382" s="11">
        <v>0</v>
      </c>
      <c r="I382" s="11">
        <v>0</v>
      </c>
      <c r="J382" s="11">
        <v>0</v>
      </c>
      <c r="K382" s="11">
        <v>0</v>
      </c>
      <c r="L382" s="11">
        <v>0</v>
      </c>
      <c r="M382" s="11">
        <v>0</v>
      </c>
      <c r="N382" s="12"/>
      <c r="O382" s="11">
        <v>0</v>
      </c>
      <c r="P382" s="11">
        <v>13</v>
      </c>
      <c r="Q382" s="11" t="s">
        <v>166</v>
      </c>
      <c r="R382" s="30" t="s">
        <v>157</v>
      </c>
      <c r="S382" s="30" t="s">
        <v>157</v>
      </c>
      <c r="T382" s="30" t="s">
        <v>157</v>
      </c>
      <c r="U382" s="12"/>
      <c r="V382" s="11">
        <v>0</v>
      </c>
      <c r="W382" s="11">
        <v>0</v>
      </c>
      <c r="X382" s="11">
        <v>0</v>
      </c>
      <c r="Y382" s="11">
        <v>0</v>
      </c>
      <c r="Z382" s="11">
        <v>0</v>
      </c>
      <c r="AA382" s="11"/>
      <c r="AB382" s="12"/>
      <c r="AC382" s="11"/>
      <c r="AD382" s="11"/>
      <c r="AE382" s="11"/>
      <c r="AF382" s="11"/>
      <c r="AG382" s="11"/>
      <c r="AH382" s="11"/>
      <c r="AI382" s="33">
        <f>COUNTIF(الجدول2336[[#This Row],[2019/05/21]:[2019/06/20]],"س")</f>
        <v>1</v>
      </c>
      <c r="AJ382" s="14">
        <f>COUNTIF(الجدول2336[[#This Row],[2019/05/21]:[2019/06/20]],"ب")</f>
        <v>0</v>
      </c>
      <c r="AK382" s="14">
        <f>COUNTIF(الجدول2336[[#This Row],[2019/05/21]:[2019/06/20]],"غياب")</f>
        <v>0</v>
      </c>
      <c r="AL382" s="14">
        <f>COUNTIF(الجدول2336[[#This Row],[2019/05/21]:[2019/06/20]],"غ")</f>
        <v>0</v>
      </c>
      <c r="AM382" s="14">
        <f>SUM(الجدول2336[[#This Row],[2019/05/21]:[2019/06/20]])</f>
        <v>13</v>
      </c>
      <c r="AN382" s="34">
        <f>الجدول2336[[#This Row],[أيام العمل الفعي ]]-الجدول2336[[#This Row],[الغياب*2]]</f>
        <v>16</v>
      </c>
      <c r="AO382" s="14"/>
      <c r="AP382" s="14">
        <f>COUNTIF(الجدول2336[[#This Row],[2019/05/21]:[2019/06/20]],"&lt;480")</f>
        <v>16</v>
      </c>
      <c r="AQ382" s="14">
        <f>الجدول2336[[#This Row],[الغياب ]]*2</f>
        <v>0</v>
      </c>
      <c r="AR382" s="14" t="str">
        <f>VLOOKUP(الجدول2336[[#This Row],[الرقم الوظيفي ]],[2]المستمرين!$D:$F,3,0)</f>
        <v>مصنع الحليب</v>
      </c>
    </row>
    <row r="383" spans="1:44">
      <c r="A383" s="39">
        <v>3899</v>
      </c>
      <c r="B383" s="29" t="s">
        <v>552</v>
      </c>
      <c r="C383" s="40" t="s">
        <v>113</v>
      </c>
      <c r="D383" s="16">
        <v>0</v>
      </c>
      <c r="E383" s="16">
        <v>12</v>
      </c>
      <c r="F383" s="16">
        <v>0</v>
      </c>
      <c r="G383" s="17"/>
      <c r="H383" s="16">
        <v>0</v>
      </c>
      <c r="I383" s="16">
        <v>0</v>
      </c>
      <c r="J383" s="16">
        <v>0</v>
      </c>
      <c r="K383" s="16">
        <v>0</v>
      </c>
      <c r="L383" s="16">
        <v>14</v>
      </c>
      <c r="M383" s="16">
        <v>15</v>
      </c>
      <c r="N383" s="17"/>
      <c r="O383" s="11" t="s">
        <v>166</v>
      </c>
      <c r="P383" s="16">
        <v>0</v>
      </c>
      <c r="Q383" s="11" t="s">
        <v>166</v>
      </c>
      <c r="R383" s="30" t="s">
        <v>157</v>
      </c>
      <c r="S383" s="30" t="s">
        <v>157</v>
      </c>
      <c r="T383" s="30" t="s">
        <v>157</v>
      </c>
      <c r="U383" s="17"/>
      <c r="V383" s="16">
        <v>0</v>
      </c>
      <c r="W383" s="16">
        <v>0</v>
      </c>
      <c r="X383" s="16">
        <v>0</v>
      </c>
      <c r="Y383" s="16">
        <v>23</v>
      </c>
      <c r="Z383" s="16">
        <v>0</v>
      </c>
      <c r="AA383" s="16"/>
      <c r="AB383" s="17"/>
      <c r="AC383" s="16"/>
      <c r="AD383" s="16"/>
      <c r="AE383" s="16"/>
      <c r="AF383" s="16"/>
      <c r="AG383" s="16"/>
      <c r="AH383" s="16"/>
      <c r="AI383" s="37">
        <f>COUNTIF(الجدول2336[[#This Row],[2019/05/21]:[2019/06/20]],"س")</f>
        <v>2</v>
      </c>
      <c r="AJ383" s="21">
        <f>COUNTIF(الجدول2336[[#This Row],[2019/05/21]:[2019/06/20]],"ب")</f>
        <v>0</v>
      </c>
      <c r="AK383" s="21">
        <f>COUNTIF(الجدول2336[[#This Row],[2019/05/21]:[2019/06/20]],"غياب")</f>
        <v>0</v>
      </c>
      <c r="AL383" s="21">
        <f>COUNTIF(الجدول2336[[#This Row],[2019/05/21]:[2019/06/20]],"غ")</f>
        <v>0</v>
      </c>
      <c r="AM383" s="21">
        <f>SUM(الجدول2336[[#This Row],[2019/05/21]:[2019/06/20]])</f>
        <v>64</v>
      </c>
      <c r="AN383" s="41">
        <f>الجدول2336[[#This Row],[أيام العمل الفعي ]]-الجدول2336[[#This Row],[الغياب*2]]</f>
        <v>15</v>
      </c>
      <c r="AO383" s="21"/>
      <c r="AP383" s="21">
        <f>COUNTIF(الجدول2336[[#This Row],[2019/05/21]:[2019/06/20]],"&lt;480")</f>
        <v>15</v>
      </c>
      <c r="AQ383" s="21">
        <f>الجدول2336[[#This Row],[الغياب ]]*2</f>
        <v>0</v>
      </c>
      <c r="AR383" s="21" t="str">
        <f>VLOOKUP(الجدول2336[[#This Row],[الرقم الوظيفي ]],[2]المستمرين!$D:$F,3,0)</f>
        <v>مصنع الحليب</v>
      </c>
    </row>
    <row r="384" spans="1:44">
      <c r="A384" s="39">
        <v>3900</v>
      </c>
      <c r="B384" s="29" t="s">
        <v>553</v>
      </c>
      <c r="C384" s="40" t="s">
        <v>113</v>
      </c>
      <c r="D384" s="16">
        <v>0</v>
      </c>
      <c r="E384" s="16">
        <v>6</v>
      </c>
      <c r="F384" s="16">
        <v>0</v>
      </c>
      <c r="G384" s="17"/>
      <c r="H384" s="16">
        <v>0</v>
      </c>
      <c r="I384" s="16">
        <v>0</v>
      </c>
      <c r="J384" s="16">
        <v>0</v>
      </c>
      <c r="K384" s="16">
        <v>0</v>
      </c>
      <c r="L384" s="16">
        <v>7</v>
      </c>
      <c r="M384" s="16">
        <v>0</v>
      </c>
      <c r="N384" s="17"/>
      <c r="O384" s="16">
        <v>0</v>
      </c>
      <c r="P384" s="16">
        <v>0</v>
      </c>
      <c r="Q384" s="11" t="s">
        <v>166</v>
      </c>
      <c r="R384" s="30" t="s">
        <v>157</v>
      </c>
      <c r="S384" s="30" t="s">
        <v>157</v>
      </c>
      <c r="T384" s="30" t="s">
        <v>157</v>
      </c>
      <c r="U384" s="17"/>
      <c r="V384" s="16">
        <v>0</v>
      </c>
      <c r="W384" s="16">
        <v>0</v>
      </c>
      <c r="X384" s="16">
        <v>0</v>
      </c>
      <c r="Y384" s="16">
        <v>0</v>
      </c>
      <c r="Z384" s="16">
        <v>16</v>
      </c>
      <c r="AA384" s="16">
        <v>0</v>
      </c>
      <c r="AB384" s="17"/>
      <c r="AC384" s="16"/>
      <c r="AD384" s="16"/>
      <c r="AE384" s="16"/>
      <c r="AF384" s="16"/>
      <c r="AG384" s="16"/>
      <c r="AH384" s="16"/>
      <c r="AI384" s="37">
        <f>COUNTIF(الجدول2336[[#This Row],[2019/05/21]:[2019/06/20]],"س")</f>
        <v>1</v>
      </c>
      <c r="AJ384" s="21">
        <f>COUNTIF(الجدول2336[[#This Row],[2019/05/21]:[2019/06/20]],"ب")</f>
        <v>0</v>
      </c>
      <c r="AK384" s="21">
        <f>COUNTIF(الجدول2336[[#This Row],[2019/05/21]:[2019/06/20]],"غياب")</f>
        <v>0</v>
      </c>
      <c r="AL384" s="21">
        <f>COUNTIF(الجدول2336[[#This Row],[2019/05/21]:[2019/06/20]],"غ")</f>
        <v>0</v>
      </c>
      <c r="AM384" s="21">
        <f>SUM(الجدول2336[[#This Row],[2019/05/21]:[2019/06/20]])</f>
        <v>29</v>
      </c>
      <c r="AN384" s="41">
        <f>الجدول2336[[#This Row],[أيام العمل الفعي ]]-الجدول2336[[#This Row],[الغياب*2]]</f>
        <v>17</v>
      </c>
      <c r="AO384" s="21"/>
      <c r="AP384" s="21">
        <f>COUNTIF(الجدول2336[[#This Row],[2019/05/21]:[2019/06/20]],"&lt;480")</f>
        <v>17</v>
      </c>
      <c r="AQ384" s="21">
        <f>الجدول2336[[#This Row],[الغياب ]]*2</f>
        <v>0</v>
      </c>
      <c r="AR384" s="21" t="str">
        <f>VLOOKUP(الجدول2336[[#This Row],[الرقم الوظيفي ]],[2]المستمرين!$D:$F,3,0)</f>
        <v>مصنع الحليب</v>
      </c>
    </row>
    <row r="385" spans="1:44">
      <c r="A385" s="42">
        <v>3901</v>
      </c>
      <c r="B385" s="29" t="s">
        <v>554</v>
      </c>
      <c r="C385" s="40" t="s">
        <v>113</v>
      </c>
      <c r="D385" s="11">
        <v>12</v>
      </c>
      <c r="E385" s="11">
        <v>17</v>
      </c>
      <c r="F385" s="11">
        <v>0</v>
      </c>
      <c r="G385" s="12"/>
      <c r="H385" s="11">
        <v>25</v>
      </c>
      <c r="I385" s="11" t="s">
        <v>168</v>
      </c>
      <c r="J385" s="11">
        <v>13</v>
      </c>
      <c r="K385" s="11">
        <v>15</v>
      </c>
      <c r="L385" s="11">
        <v>21</v>
      </c>
      <c r="M385" s="11">
        <v>0</v>
      </c>
      <c r="N385" s="12"/>
      <c r="O385" s="11">
        <v>0</v>
      </c>
      <c r="P385" s="11" t="s">
        <v>152</v>
      </c>
      <c r="Q385" s="11" t="s">
        <v>166</v>
      </c>
      <c r="R385" s="30" t="s">
        <v>157</v>
      </c>
      <c r="S385" s="30" t="s">
        <v>157</v>
      </c>
      <c r="T385" s="30" t="s">
        <v>157</v>
      </c>
      <c r="U385" s="12"/>
      <c r="V385" s="11">
        <v>16</v>
      </c>
      <c r="W385" s="11">
        <v>0</v>
      </c>
      <c r="X385" s="11">
        <v>0</v>
      </c>
      <c r="Y385" s="11">
        <v>0</v>
      </c>
      <c r="Z385" s="11">
        <v>0</v>
      </c>
      <c r="AA385" s="11"/>
      <c r="AB385" s="12"/>
      <c r="AC385" s="11"/>
      <c r="AD385" s="11"/>
      <c r="AE385" s="11"/>
      <c r="AF385" s="11"/>
      <c r="AG385" s="11"/>
      <c r="AH385" s="11"/>
      <c r="AI385" s="33">
        <f>COUNTIF(الجدول2336[[#This Row],[2019/05/21]:[2019/06/20]],"س")</f>
        <v>1</v>
      </c>
      <c r="AJ385" s="14">
        <f>COUNTIF(الجدول2336[[#This Row],[2019/05/21]:[2019/06/20]],"ب")</f>
        <v>0</v>
      </c>
      <c r="AK385" s="14">
        <f>COUNTIF(الجدول2336[[#This Row],[2019/05/21]:[2019/06/20]],"غياب")</f>
        <v>1</v>
      </c>
      <c r="AL385" s="14">
        <f>COUNTIF(الجدول2336[[#This Row],[2019/05/21]:[2019/06/20]],"غ")</f>
        <v>1</v>
      </c>
      <c r="AM385" s="14">
        <f>SUM(الجدول2336[[#This Row],[2019/05/21]:[2019/06/20]])</f>
        <v>119</v>
      </c>
      <c r="AN385" s="43">
        <f>الجدول2336[[#This Row],[أيام العمل الفعي ]]-الجدول2336[[#This Row],[الغياب*2]]</f>
        <v>12</v>
      </c>
      <c r="AO385" s="14"/>
      <c r="AP385" s="14">
        <f>COUNTIF(الجدول2336[[#This Row],[2019/05/21]:[2019/06/20]],"&lt;480")</f>
        <v>14</v>
      </c>
      <c r="AQ385" s="14">
        <f>الجدول2336[[#This Row],[الغياب ]]*2</f>
        <v>2</v>
      </c>
      <c r="AR385" s="14" t="str">
        <f>VLOOKUP(الجدول2336[[#This Row],[الرقم الوظيفي ]],[2]المستمرين!$D:$F,3,0)</f>
        <v>مصنع الحليب</v>
      </c>
    </row>
    <row r="386" spans="1:44">
      <c r="A386" s="39">
        <v>3902</v>
      </c>
      <c r="B386" s="29" t="s">
        <v>555</v>
      </c>
      <c r="C386" s="40" t="s">
        <v>55</v>
      </c>
      <c r="D386" s="16">
        <v>0</v>
      </c>
      <c r="E386" s="16">
        <v>0</v>
      </c>
      <c r="F386" s="16">
        <v>7</v>
      </c>
      <c r="G386" s="17"/>
      <c r="H386" s="16">
        <v>0</v>
      </c>
      <c r="I386" s="16">
        <v>0</v>
      </c>
      <c r="J386" s="16">
        <v>7</v>
      </c>
      <c r="K386" s="16">
        <v>8</v>
      </c>
      <c r="L386" s="16">
        <v>0</v>
      </c>
      <c r="M386" s="16">
        <v>6</v>
      </c>
      <c r="N386" s="17"/>
      <c r="O386" s="16">
        <v>12</v>
      </c>
      <c r="P386" s="16">
        <v>6</v>
      </c>
      <c r="Q386" s="11" t="s">
        <v>166</v>
      </c>
      <c r="R386" s="30" t="s">
        <v>157</v>
      </c>
      <c r="S386" s="30" t="s">
        <v>157</v>
      </c>
      <c r="T386" s="30" t="s">
        <v>157</v>
      </c>
      <c r="U386" s="17"/>
      <c r="V386" s="16">
        <v>0</v>
      </c>
      <c r="W386" s="16">
        <v>0</v>
      </c>
      <c r="X386" s="16">
        <v>0</v>
      </c>
      <c r="Y386" s="16">
        <v>0</v>
      </c>
      <c r="Z386" s="16">
        <v>6</v>
      </c>
      <c r="AA386" s="16"/>
      <c r="AB386" s="17"/>
      <c r="AC386" s="16"/>
      <c r="AD386" s="16"/>
      <c r="AE386" s="16"/>
      <c r="AF386" s="16"/>
      <c r="AG386" s="16"/>
      <c r="AH386" s="16"/>
      <c r="AI386" s="37">
        <f>COUNTIF(الجدول2336[[#This Row],[2019/05/21]:[2019/06/20]],"س")</f>
        <v>1</v>
      </c>
      <c r="AJ386" s="21">
        <f>COUNTIF(الجدول2336[[#This Row],[2019/05/21]:[2019/06/20]],"ب")</f>
        <v>0</v>
      </c>
      <c r="AK386" s="21">
        <f>COUNTIF(الجدول2336[[#This Row],[2019/05/21]:[2019/06/20]],"غياب")</f>
        <v>0</v>
      </c>
      <c r="AL386" s="21">
        <f>COUNTIF(الجدول2336[[#This Row],[2019/05/21]:[2019/06/20]],"غ")</f>
        <v>0</v>
      </c>
      <c r="AM386" s="21">
        <f>SUM(الجدول2336[[#This Row],[2019/05/21]:[2019/06/20]])</f>
        <v>52</v>
      </c>
      <c r="AN386" s="41">
        <f>الجدول2336[[#This Row],[أيام العمل الفعي ]]-الجدول2336[[#This Row],[الغياب*2]]</f>
        <v>16</v>
      </c>
      <c r="AO386" s="21"/>
      <c r="AP386" s="21">
        <f>COUNTIF(الجدول2336[[#This Row],[2019/05/21]:[2019/06/20]],"&lt;480")</f>
        <v>16</v>
      </c>
      <c r="AQ386" s="21">
        <f>الجدول2336[[#This Row],[الغياب ]]*2</f>
        <v>0</v>
      </c>
      <c r="AR386" s="21" t="str">
        <f>VLOOKUP(الجدول2336[[#This Row],[الرقم الوظيفي ]],[2]المستمرين!$D:$F,3,0)</f>
        <v xml:space="preserve">الادارة العامة </v>
      </c>
    </row>
    <row r="387" spans="1:44">
      <c r="A387" s="42">
        <v>3904</v>
      </c>
      <c r="B387" s="29" t="s">
        <v>556</v>
      </c>
      <c r="C387" s="40" t="s">
        <v>25</v>
      </c>
      <c r="D387" s="11">
        <v>0</v>
      </c>
      <c r="E387" s="11">
        <v>0</v>
      </c>
      <c r="F387" s="11">
        <v>0</v>
      </c>
      <c r="G387" s="12"/>
      <c r="H387" s="11">
        <v>0</v>
      </c>
      <c r="I387" s="11">
        <v>0</v>
      </c>
      <c r="J387" s="11" t="s">
        <v>168</v>
      </c>
      <c r="K387" s="11">
        <v>0</v>
      </c>
      <c r="L387" s="11">
        <v>0</v>
      </c>
      <c r="M387" s="11">
        <v>113</v>
      </c>
      <c r="N387" s="12"/>
      <c r="O387" s="11">
        <v>0</v>
      </c>
      <c r="P387" s="11">
        <v>0</v>
      </c>
      <c r="Q387" s="11" t="s">
        <v>166</v>
      </c>
      <c r="R387" s="30" t="s">
        <v>157</v>
      </c>
      <c r="S387" s="30" t="s">
        <v>157</v>
      </c>
      <c r="T387" s="30" t="s">
        <v>157</v>
      </c>
      <c r="U387" s="12"/>
      <c r="V387" s="11">
        <v>0</v>
      </c>
      <c r="W387" s="11">
        <v>0</v>
      </c>
      <c r="X387" s="11">
        <v>0</v>
      </c>
      <c r="Y387" s="11">
        <v>0</v>
      </c>
      <c r="Z387" s="11">
        <v>0</v>
      </c>
      <c r="AA387" s="11"/>
      <c r="AB387" s="12"/>
      <c r="AC387" s="11"/>
      <c r="AD387" s="11"/>
      <c r="AE387" s="11"/>
      <c r="AF387" s="11"/>
      <c r="AG387" s="11"/>
      <c r="AH387" s="11"/>
      <c r="AI387" s="33">
        <f>COUNTIF(الجدول2336[[#This Row],[2019/05/21]:[2019/06/20]],"س")</f>
        <v>1</v>
      </c>
      <c r="AJ387" s="14">
        <f>COUNTIF(الجدول2336[[#This Row],[2019/05/21]:[2019/06/20]],"ب")</f>
        <v>0</v>
      </c>
      <c r="AK387" s="14">
        <f>COUNTIF(الجدول2336[[#This Row],[2019/05/21]:[2019/06/20]],"غياب")</f>
        <v>1</v>
      </c>
      <c r="AL387" s="14">
        <f>COUNTIF(الجدول2336[[#This Row],[2019/05/21]:[2019/06/20]],"غ")</f>
        <v>0</v>
      </c>
      <c r="AM387" s="14">
        <f>SUM(الجدول2336[[#This Row],[2019/05/21]:[2019/06/20]])</f>
        <v>113</v>
      </c>
      <c r="AN387" s="43">
        <f>الجدول2336[[#This Row],[أيام العمل الفعي ]]-الجدول2336[[#This Row],[الغياب*2]]</f>
        <v>13</v>
      </c>
      <c r="AO387" s="14"/>
      <c r="AP387" s="14">
        <f>COUNTIF(الجدول2336[[#This Row],[2019/05/21]:[2019/06/20]],"&lt;480")</f>
        <v>15</v>
      </c>
      <c r="AQ387" s="14">
        <f>الجدول2336[[#This Row],[الغياب ]]*2</f>
        <v>2</v>
      </c>
      <c r="AR387" s="14" t="str">
        <f>VLOOKUP(الجدول2336[[#This Row],[الرقم الوظيفي ]],[2]المستمرين!$D:$F,3,0)</f>
        <v xml:space="preserve">مصنع الحليب </v>
      </c>
    </row>
    <row r="388" spans="1:44">
      <c r="A388" s="42">
        <v>3907</v>
      </c>
      <c r="B388" s="29" t="s">
        <v>557</v>
      </c>
      <c r="C388" s="40" t="s">
        <v>138</v>
      </c>
      <c r="D388" s="11">
        <v>0</v>
      </c>
      <c r="E388" s="11">
        <v>0</v>
      </c>
      <c r="F388" s="11">
        <v>7</v>
      </c>
      <c r="G388" s="12"/>
      <c r="H388" s="11">
        <v>0</v>
      </c>
      <c r="I388" s="11">
        <v>11</v>
      </c>
      <c r="J388" s="11">
        <v>0</v>
      </c>
      <c r="K388" s="11">
        <v>6</v>
      </c>
      <c r="L388" s="11">
        <v>9</v>
      </c>
      <c r="M388" s="11">
        <v>13</v>
      </c>
      <c r="N388" s="12"/>
      <c r="O388" s="11">
        <v>11</v>
      </c>
      <c r="P388" s="11">
        <v>54</v>
      </c>
      <c r="Q388" s="11" t="s">
        <v>165</v>
      </c>
      <c r="R388" s="30" t="s">
        <v>157</v>
      </c>
      <c r="S388" s="30" t="s">
        <v>157</v>
      </c>
      <c r="T388" s="30" t="s">
        <v>157</v>
      </c>
      <c r="U388" s="12"/>
      <c r="V388" s="11">
        <v>11</v>
      </c>
      <c r="W388" s="11">
        <v>12</v>
      </c>
      <c r="X388" s="11">
        <v>0</v>
      </c>
      <c r="Y388" s="11">
        <v>0</v>
      </c>
      <c r="Z388" s="11">
        <v>0</v>
      </c>
      <c r="AA388" s="11"/>
      <c r="AB388" s="12"/>
      <c r="AC388" s="11"/>
      <c r="AD388" s="11"/>
      <c r="AE388" s="11"/>
      <c r="AF388" s="11"/>
      <c r="AG388" s="11"/>
      <c r="AH388" s="11"/>
      <c r="AI388" s="33">
        <f>COUNTIF(الجدول2336[[#This Row],[2019/05/21]:[2019/06/20]],"س")</f>
        <v>0</v>
      </c>
      <c r="AJ388" s="14">
        <f>COUNTIF(الجدول2336[[#This Row],[2019/05/21]:[2019/06/20]],"ب")</f>
        <v>0</v>
      </c>
      <c r="AK388" s="14">
        <f>COUNTIF(الجدول2336[[#This Row],[2019/05/21]:[2019/06/20]],"غياب")</f>
        <v>0</v>
      </c>
      <c r="AL388" s="14">
        <f>COUNTIF(الجدول2336[[#This Row],[2019/05/21]:[2019/06/20]],"غ")</f>
        <v>0</v>
      </c>
      <c r="AM388" s="14">
        <f>SUM(الجدول2336[[#This Row],[2019/05/21]:[2019/06/20]])</f>
        <v>134</v>
      </c>
      <c r="AN388" s="43">
        <f>الجدول2336[[#This Row],[أيام العمل الفعي ]]-الجدول2336[[#This Row],[الغياب*2]]</f>
        <v>16</v>
      </c>
      <c r="AO388" s="14"/>
      <c r="AP388" s="14">
        <f>COUNTIF(الجدول2336[[#This Row],[2019/05/21]:[2019/06/20]],"&lt;480")</f>
        <v>16</v>
      </c>
      <c r="AQ388" s="14">
        <f>الجدول2336[[#This Row],[الغياب ]]*2</f>
        <v>0</v>
      </c>
      <c r="AR388" s="14" t="str">
        <f>VLOOKUP(الجدول2336[[#This Row],[الرقم الوظيفي ]],[2]المستمرين!$D:$F,3,0)</f>
        <v>مصنع الحليب</v>
      </c>
    </row>
    <row r="389" spans="1:44">
      <c r="A389" s="44">
        <v>3909</v>
      </c>
      <c r="B389" s="29" t="s">
        <v>558</v>
      </c>
      <c r="C389" s="40" t="s">
        <v>55</v>
      </c>
      <c r="D389" s="11">
        <v>0</v>
      </c>
      <c r="E389" s="11">
        <v>0</v>
      </c>
      <c r="F389" s="11">
        <v>7</v>
      </c>
      <c r="G389" s="12"/>
      <c r="H389" s="11" t="s">
        <v>152</v>
      </c>
      <c r="I389" s="11">
        <v>0</v>
      </c>
      <c r="J389" s="11">
        <v>0</v>
      </c>
      <c r="K389" s="11">
        <v>0</v>
      </c>
      <c r="L389" s="11">
        <v>0</v>
      </c>
      <c r="M389" s="11">
        <v>6</v>
      </c>
      <c r="N389" s="12"/>
      <c r="O389" s="11">
        <v>0</v>
      </c>
      <c r="P389" s="11">
        <v>23</v>
      </c>
      <c r="Q389" s="11" t="s">
        <v>166</v>
      </c>
      <c r="R389" s="30" t="s">
        <v>157</v>
      </c>
      <c r="S389" s="30" t="s">
        <v>157</v>
      </c>
      <c r="T389" s="30" t="s">
        <v>157</v>
      </c>
      <c r="U389" s="12"/>
      <c r="V389" s="11">
        <v>0</v>
      </c>
      <c r="W389" s="11">
        <v>0</v>
      </c>
      <c r="X389" s="11">
        <v>0</v>
      </c>
      <c r="Y389" s="11">
        <v>0</v>
      </c>
      <c r="Z389" s="11">
        <v>6</v>
      </c>
      <c r="AA389" s="11"/>
      <c r="AB389" s="12"/>
      <c r="AC389" s="11"/>
      <c r="AD389" s="11"/>
      <c r="AE389" s="11"/>
      <c r="AF389" s="11"/>
      <c r="AG389" s="11"/>
      <c r="AH389" s="11"/>
      <c r="AI389" s="33">
        <f>COUNTIF(الجدول2336[[#This Row],[2019/05/21]:[2019/06/20]],"س")</f>
        <v>1</v>
      </c>
      <c r="AJ389" s="14">
        <f>COUNTIF(الجدول2336[[#This Row],[2019/05/21]:[2019/06/20]],"ب")</f>
        <v>0</v>
      </c>
      <c r="AK389" s="14">
        <f>COUNTIF(الجدول2336[[#This Row],[2019/05/21]:[2019/06/20]],"غياب")</f>
        <v>0</v>
      </c>
      <c r="AL389" s="14">
        <f>COUNTIF(الجدول2336[[#This Row],[2019/05/21]:[2019/06/20]],"غ")</f>
        <v>1</v>
      </c>
      <c r="AM389" s="14">
        <f>SUM(الجدول2336[[#This Row],[2019/05/21]:[2019/06/20]])</f>
        <v>42</v>
      </c>
      <c r="AN389" s="43">
        <f>الجدول2336[[#This Row],[أيام العمل الفعي ]]-الجدول2336[[#This Row],[الغياب*2]]</f>
        <v>15</v>
      </c>
      <c r="AO389" s="14"/>
      <c r="AP389" s="14">
        <f>COUNTIF(الجدول2336[[#This Row],[2019/05/21]:[2019/06/20]],"&lt;480")</f>
        <v>15</v>
      </c>
      <c r="AQ389" s="14">
        <f>الجدول2336[[#This Row],[الغياب ]]*2</f>
        <v>0</v>
      </c>
      <c r="AR389" s="14" t="str">
        <f>VLOOKUP(الجدول2336[[#This Row],[الرقم الوظيفي ]],[2]المستمرين!$D:$F,3,0)</f>
        <v xml:space="preserve">الادارة العامة </v>
      </c>
    </row>
    <row r="390" spans="1:44">
      <c r="A390" s="44">
        <v>3910</v>
      </c>
      <c r="B390" s="29" t="s">
        <v>559</v>
      </c>
      <c r="C390" s="40" t="s">
        <v>55</v>
      </c>
      <c r="D390" s="11">
        <v>0</v>
      </c>
      <c r="E390" s="11">
        <v>0</v>
      </c>
      <c r="F390" s="11">
        <v>0</v>
      </c>
      <c r="G390" s="12"/>
      <c r="H390" s="11">
        <v>0</v>
      </c>
      <c r="I390" s="11">
        <v>0</v>
      </c>
      <c r="J390" s="11">
        <v>0</v>
      </c>
      <c r="K390" s="11">
        <v>9</v>
      </c>
      <c r="L390" s="11">
        <v>14</v>
      </c>
      <c r="M390" s="11">
        <v>0</v>
      </c>
      <c r="N390" s="12"/>
      <c r="O390" s="11">
        <v>17</v>
      </c>
      <c r="P390" s="11">
        <v>6</v>
      </c>
      <c r="Q390" s="11" t="s">
        <v>166</v>
      </c>
      <c r="R390" s="30" t="s">
        <v>157</v>
      </c>
      <c r="S390" s="30" t="s">
        <v>157</v>
      </c>
      <c r="T390" s="30" t="s">
        <v>157</v>
      </c>
      <c r="U390" s="12"/>
      <c r="V390" s="11">
        <v>0</v>
      </c>
      <c r="W390" s="11">
        <v>96</v>
      </c>
      <c r="X390" s="11">
        <v>106</v>
      </c>
      <c r="Y390" s="11">
        <v>0</v>
      </c>
      <c r="Z390" s="11">
        <v>118</v>
      </c>
      <c r="AA390" s="11"/>
      <c r="AB390" s="12"/>
      <c r="AC390" s="11"/>
      <c r="AD390" s="11"/>
      <c r="AE390" s="11"/>
      <c r="AF390" s="11"/>
      <c r="AG390" s="11"/>
      <c r="AH390" s="11"/>
      <c r="AI390" s="33">
        <f>COUNTIF(الجدول2336[[#This Row],[2019/05/21]:[2019/06/20]],"س")</f>
        <v>1</v>
      </c>
      <c r="AJ390" s="14">
        <f>COUNTIF(الجدول2336[[#This Row],[2019/05/21]:[2019/06/20]],"ب")</f>
        <v>0</v>
      </c>
      <c r="AK390" s="14">
        <f>COUNTIF(الجدول2336[[#This Row],[2019/05/21]:[2019/06/20]],"غياب")</f>
        <v>0</v>
      </c>
      <c r="AL390" s="14">
        <f>COUNTIF(الجدول2336[[#This Row],[2019/05/21]:[2019/06/20]],"غ")</f>
        <v>0</v>
      </c>
      <c r="AM390" s="14">
        <f>SUM(الجدول2336[[#This Row],[2019/05/21]:[2019/06/20]])</f>
        <v>366</v>
      </c>
      <c r="AN390" s="43">
        <f>الجدول2336[[#This Row],[أيام العمل الفعي ]]-الجدول2336[[#This Row],[الغياب*2]]</f>
        <v>16</v>
      </c>
      <c r="AO390" s="14"/>
      <c r="AP390" s="14">
        <f>COUNTIF(الجدول2336[[#This Row],[2019/05/21]:[2019/06/20]],"&lt;480")</f>
        <v>16</v>
      </c>
      <c r="AQ390" s="14">
        <f>الجدول2336[[#This Row],[الغياب ]]*2</f>
        <v>0</v>
      </c>
      <c r="AR390" s="14" t="str">
        <f>VLOOKUP(الجدول2336[[#This Row],[الرقم الوظيفي ]],[2]المستمرين!$D:$F,3,0)</f>
        <v xml:space="preserve">الادارة العامة </v>
      </c>
    </row>
    <row r="391" spans="1:44">
      <c r="A391" s="39">
        <v>3911</v>
      </c>
      <c r="B391" s="29" t="s">
        <v>560</v>
      </c>
      <c r="C391" s="45" t="s">
        <v>113</v>
      </c>
      <c r="D391" s="16">
        <v>0</v>
      </c>
      <c r="E391" s="16">
        <v>0</v>
      </c>
      <c r="F391" s="16">
        <v>0</v>
      </c>
      <c r="G391" s="17"/>
      <c r="H391" s="16">
        <v>0</v>
      </c>
      <c r="I391" s="16">
        <v>0</v>
      </c>
      <c r="J391" s="16">
        <v>0</v>
      </c>
      <c r="K391" s="16">
        <v>0</v>
      </c>
      <c r="L391" s="16">
        <v>29</v>
      </c>
      <c r="M391" s="16">
        <v>7</v>
      </c>
      <c r="N391" s="17"/>
      <c r="O391" s="16">
        <v>45</v>
      </c>
      <c r="P391" s="16">
        <v>0</v>
      </c>
      <c r="Q391" s="11" t="s">
        <v>166</v>
      </c>
      <c r="R391" s="30" t="s">
        <v>157</v>
      </c>
      <c r="S391" s="30" t="s">
        <v>157</v>
      </c>
      <c r="T391" s="30" t="s">
        <v>157</v>
      </c>
      <c r="U391" s="17"/>
      <c r="V391" s="16">
        <v>7</v>
      </c>
      <c r="W391" s="16">
        <v>26</v>
      </c>
      <c r="X391" s="16">
        <v>10</v>
      </c>
      <c r="Y391" s="16">
        <v>0</v>
      </c>
      <c r="Z391" s="16">
        <v>0</v>
      </c>
      <c r="AA391" s="16"/>
      <c r="AB391" s="17"/>
      <c r="AC391" s="16"/>
      <c r="AD391" s="16"/>
      <c r="AE391" s="16"/>
      <c r="AF391" s="16"/>
      <c r="AG391" s="16"/>
      <c r="AH391" s="16"/>
      <c r="AI391" s="37">
        <f>COUNTIF(الجدول2336[[#This Row],[2019/05/21]:[2019/06/20]],"س")</f>
        <v>1</v>
      </c>
      <c r="AJ391" s="21">
        <f>COUNTIF(الجدول2336[[#This Row],[2019/05/21]:[2019/06/20]],"ب")</f>
        <v>0</v>
      </c>
      <c r="AK391" s="21">
        <f>COUNTIF(الجدول2336[[#This Row],[2019/05/21]:[2019/06/20]],"غياب")</f>
        <v>0</v>
      </c>
      <c r="AL391" s="21">
        <f>COUNTIF(الجدول2336[[#This Row],[2019/05/21]:[2019/06/20]],"غ")</f>
        <v>0</v>
      </c>
      <c r="AM391" s="21">
        <f>SUM(الجدول2336[[#This Row],[2019/05/21]:[2019/06/20]])</f>
        <v>124</v>
      </c>
      <c r="AN391" s="41">
        <f>الجدول2336[[#This Row],[أيام العمل الفعي ]]-الجدول2336[[#This Row],[الغياب*2]]</f>
        <v>16</v>
      </c>
      <c r="AO391" s="21"/>
      <c r="AP391" s="21">
        <f>COUNTIF(الجدول2336[[#This Row],[2019/05/21]:[2019/06/20]],"&lt;480")</f>
        <v>16</v>
      </c>
      <c r="AQ391" s="21">
        <f>الجدول2336[[#This Row],[الغياب ]]*2</f>
        <v>0</v>
      </c>
      <c r="AR391" s="21" t="str">
        <f>VLOOKUP(الجدول2336[[#This Row],[الرقم الوظيفي ]],[2]المستمرين!$D:$F,3,0)</f>
        <v>مصنع الحليب</v>
      </c>
    </row>
    <row r="392" spans="1:44" s="48" customFormat="1">
      <c r="A392" s="46">
        <v>3200</v>
      </c>
      <c r="B392" s="47" t="str">
        <f>VLOOKUP(A392,A:B,2,0)</f>
        <v>موظف 212</v>
      </c>
      <c r="C392" s="47"/>
      <c r="D392" s="48" t="e">
        <f>VLOOKUP(A392,#REF!,8,0)</f>
        <v>#REF!</v>
      </c>
      <c r="E392" s="48" t="e">
        <f>VLOOKUP(A392,#REF!,9,0)</f>
        <v>#REF!</v>
      </c>
      <c r="F392" s="48" t="e">
        <f>VLOOKUP(A392,#REF!,10,0)</f>
        <v>#REF!</v>
      </c>
      <c r="G392" s="48" t="e">
        <f>VLOOKUP(A392,#REF!,11,0)</f>
        <v>#REF!</v>
      </c>
      <c r="H392" s="48" t="e">
        <f>VLOOKUP(A392,#REF!,12,0)</f>
        <v>#REF!</v>
      </c>
      <c r="I392" s="48" t="e">
        <f>VLOOKUP(A392,#REF!,13,0)</f>
        <v>#REF!</v>
      </c>
      <c r="J392" s="48" t="e">
        <f>VLOOKUP(A392,#REF!,14,0)</f>
        <v>#REF!</v>
      </c>
      <c r="K392" s="48" t="e">
        <f>VLOOKUP(A392,#REF!,15,0)</f>
        <v>#REF!</v>
      </c>
      <c r="L392" s="48" t="e">
        <f>VLOOKUP(A392,#REF!,16,0)</f>
        <v>#REF!</v>
      </c>
      <c r="M392" s="48" t="e">
        <f>VLOOKUP(A392,#REF!,17,0)</f>
        <v>#REF!</v>
      </c>
      <c r="N392" s="48" t="e">
        <f>VLOOKUP(A392,#REF!,18,0)</f>
        <v>#REF!</v>
      </c>
      <c r="O392" s="48" t="e">
        <f>VLOOKUP(A392,#REF!,19,0)</f>
        <v>#REF!</v>
      </c>
      <c r="P392" s="48" t="e">
        <f>VLOOKUP(A392,#REF!,20,0)</f>
        <v>#REF!</v>
      </c>
      <c r="Q392" s="48" t="e">
        <f>VLOOKUP(A392,#REF!,21,0)</f>
        <v>#REF!</v>
      </c>
      <c r="R392" s="48" t="e">
        <f>VLOOKUP(A392,#REF!,22,0)</f>
        <v>#REF!</v>
      </c>
      <c r="S392" s="48" t="e">
        <f>VLOOKUP(A392,#REF!,23,0)</f>
        <v>#REF!</v>
      </c>
      <c r="T392" s="48" t="e">
        <f>VLOOKUP(A392,#REF!,24,0)</f>
        <v>#REF!</v>
      </c>
      <c r="U392" s="48" t="e">
        <f>VLOOKUP(A392,#REF!,25,0)</f>
        <v>#REF!</v>
      </c>
      <c r="V392" s="48" t="e">
        <f>VLOOKUP(A392,#REF!,26,0)</f>
        <v>#REF!</v>
      </c>
      <c r="W392" s="48" t="e">
        <f>VLOOKUP(A392,#REF!,27,0)</f>
        <v>#REF!</v>
      </c>
      <c r="X392" s="48" t="e">
        <f>VLOOKUP(A392,#REF!,28,0)</f>
        <v>#REF!</v>
      </c>
      <c r="Y392" s="48" t="e">
        <f>VLOOKUP(A392,#REF!,29,0)</f>
        <v>#REF!</v>
      </c>
      <c r="Z392" s="48" t="e">
        <f>VLOOKUP(A392,#REF!,30,0)</f>
        <v>#REF!</v>
      </c>
      <c r="AA392" s="48" t="e">
        <f>VLOOKUP(A392,#REF!,31,0)</f>
        <v>#REF!</v>
      </c>
      <c r="AB392" s="48" t="e">
        <f>VLOOKUP(A392,#REF!,32,0)</f>
        <v>#REF!</v>
      </c>
      <c r="AC392" s="48" t="e">
        <f>VLOOKUP(A392,#REF!,33,0)</f>
        <v>#REF!</v>
      </c>
      <c r="AD392" s="48" t="e">
        <f>VLOOKUP(A392,#REF!,34,0)</f>
        <v>#REF!</v>
      </c>
      <c r="AE392" s="48" t="e">
        <f>VLOOKUP(A392,#REF!,35,0)</f>
        <v>#REF!</v>
      </c>
      <c r="AF392" s="48" t="e">
        <f>VLOOKUP(A392,#REF!,36,0)</f>
        <v>#REF!</v>
      </c>
      <c r="AG392" s="48" t="e">
        <f>VLOOKUP(A392,#REF!,37,0)</f>
        <v>#REF!</v>
      </c>
      <c r="AH392" s="48" t="e">
        <f>VLOOKUP(A392,#REF!,38,0)</f>
        <v>#REF!</v>
      </c>
    </row>
    <row r="393" spans="1:44">
      <c r="A393" s="49">
        <v>3</v>
      </c>
    </row>
    <row r="396" spans="1:44">
      <c r="A396" s="32"/>
      <c r="B396" s="32"/>
      <c r="C396" s="32"/>
    </row>
    <row r="397" spans="1:44">
      <c r="A397" s="32"/>
      <c r="B397" s="32"/>
      <c r="C397" s="32"/>
      <c r="F397" s="32">
        <v>0</v>
      </c>
    </row>
    <row r="398" spans="1:44">
      <c r="A398" s="32"/>
      <c r="B398" s="32"/>
      <c r="C398" s="32"/>
      <c r="M398" s="32" t="s">
        <v>149</v>
      </c>
    </row>
    <row r="399" spans="1:44">
      <c r="A399" s="32"/>
      <c r="B399" s="32"/>
      <c r="C399" s="32"/>
    </row>
    <row r="400" spans="1:44">
      <c r="A400" s="32"/>
      <c r="B400" s="32"/>
      <c r="C400" s="32"/>
    </row>
    <row r="401" spans="1:3">
      <c r="A401" s="32"/>
      <c r="B401" s="32"/>
      <c r="C401" s="32"/>
    </row>
    <row r="402" spans="1:3">
      <c r="A402" s="32"/>
      <c r="B402" s="32"/>
      <c r="C402" s="32"/>
    </row>
    <row r="403" spans="1:3">
      <c r="A403" s="32"/>
      <c r="B403" s="32"/>
      <c r="C403" s="32"/>
    </row>
    <row r="404" spans="1:3">
      <c r="A404" s="32"/>
    </row>
    <row r="405" spans="1:3">
      <c r="A405" s="32"/>
    </row>
    <row r="408" spans="1:3">
      <c r="A408" s="49">
        <v>180</v>
      </c>
      <c r="B408" s="50" t="s">
        <v>151</v>
      </c>
    </row>
    <row r="410" spans="1:3">
      <c r="A410" s="32"/>
    </row>
    <row r="411" spans="1:3">
      <c r="A411" s="32"/>
    </row>
    <row r="412" spans="1:3">
      <c r="A412" s="32"/>
    </row>
    <row r="413" spans="1:3">
      <c r="A413" s="32"/>
    </row>
    <row r="414" spans="1:3">
      <c r="A414" s="32"/>
    </row>
    <row r="415" spans="1:3">
      <c r="A415" s="32"/>
    </row>
    <row r="416" spans="1:3">
      <c r="A416" s="32"/>
    </row>
    <row r="417" spans="1:1">
      <c r="A417" s="32"/>
    </row>
    <row r="418" spans="1:1">
      <c r="A418" s="32"/>
    </row>
    <row r="419" spans="1:1">
      <c r="A419" s="32"/>
    </row>
    <row r="420" spans="1:1">
      <c r="A420" s="32"/>
    </row>
    <row r="421" spans="1:1">
      <c r="A421" s="32"/>
    </row>
    <row r="422" spans="1:1">
      <c r="A422" s="32"/>
    </row>
    <row r="423" spans="1:1">
      <c r="A423" s="32"/>
    </row>
    <row r="424" spans="1:1">
      <c r="A424" s="32"/>
    </row>
    <row r="425" spans="1:1">
      <c r="A425" s="32"/>
    </row>
    <row r="426" spans="1:1">
      <c r="A426" s="32"/>
    </row>
    <row r="427" spans="1:1">
      <c r="A427" s="32"/>
    </row>
    <row r="428" spans="1:1">
      <c r="A428" s="32"/>
    </row>
    <row r="429" spans="1:1">
      <c r="A429" s="32"/>
    </row>
    <row r="430" spans="1:1">
      <c r="A430" s="32"/>
    </row>
    <row r="431" spans="1:1">
      <c r="A431" s="32"/>
    </row>
    <row r="432" spans="1:1">
      <c r="A432" s="32"/>
    </row>
    <row r="433" spans="1:1">
      <c r="A433" s="32"/>
    </row>
  </sheetData>
  <protectedRanges>
    <protectedRange sqref="A1:XFD1048576" name="نطاق1"/>
  </protectedRanges>
  <conditionalFormatting sqref="D393:AG395 AG307 R307:AE307 D392 D3:AH3 D62:Q391 D4:AG61 R62:AG306 R308:AG391">
    <cfRule type="expression" dxfId="7" priority="17">
      <formula>D3="ب"</formula>
    </cfRule>
    <cfRule type="expression" dxfId="6" priority="18">
      <formula>D3="غياب"</formula>
    </cfRule>
    <cfRule type="expression" dxfId="5" priority="19">
      <formula>D3="س"</formula>
    </cfRule>
    <cfRule type="expression" dxfId="4" priority="20">
      <formula>D3="غ"</formula>
    </cfRule>
  </conditionalFormatting>
  <conditionalFormatting sqref="E392:AH392">
    <cfRule type="expression" dxfId="3" priority="1">
      <formula>E392="ب"</formula>
    </cfRule>
    <cfRule type="expression" dxfId="2" priority="2">
      <formula>E392="غياب"</formula>
    </cfRule>
    <cfRule type="expression" dxfId="1" priority="3">
      <formula>E392="س"</formula>
    </cfRule>
    <cfRule type="expression" dxfId="0" priority="4">
      <formula>E392="غ"</formula>
    </cfRule>
  </conditionalFormatting>
  <pageMargins left="0.2" right="0.31" top="0.75" bottom="0.75" header="0.3" footer="0.3"/>
  <pageSetup scale="68" orientation="landscape" verticalDpi="0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20"/>
  <sheetViews>
    <sheetView rightToLeft="1" zoomScaleNormal="100" zoomScaleSheetLayoutView="80" workbookViewId="0">
      <selection activeCell="C3" sqref="C3"/>
    </sheetView>
  </sheetViews>
  <sheetFormatPr defaultRowHeight="15"/>
  <cols>
    <col min="1" max="1" width="7" style="7" bestFit="1" customWidth="1"/>
    <col min="2" max="2" width="39.42578125" style="7" bestFit="1" customWidth="1"/>
    <col min="3" max="3" width="43.7109375" style="7" bestFit="1" customWidth="1"/>
    <col min="4" max="4" width="10.140625" style="7" customWidth="1"/>
    <col min="5" max="5" width="31.28515625" style="7" bestFit="1" customWidth="1"/>
    <col min="6" max="16384" width="9.140625" style="7"/>
  </cols>
  <sheetData>
    <row r="2" spans="1:6">
      <c r="A2" s="28" t="s">
        <v>154</v>
      </c>
      <c r="B2" s="6" t="s">
        <v>1</v>
      </c>
      <c r="C2" s="6" t="s">
        <v>2</v>
      </c>
      <c r="D2" s="6" t="s">
        <v>155</v>
      </c>
      <c r="E2" s="6" t="s">
        <v>156</v>
      </c>
      <c r="F2" s="7" t="s">
        <v>9</v>
      </c>
    </row>
    <row r="3" spans="1:6">
      <c r="A3" s="5">
        <v>6</v>
      </c>
      <c r="B3" s="6" t="str">
        <f>VLOOKUP(A3,'المتغيرات '!A:B,2,0)</f>
        <v>موظف 2</v>
      </c>
      <c r="C3" s="6" t="str">
        <f>VLOOKUP(A3,'المتغيرات '!A:C,3,0)</f>
        <v>فني صيانة آلة تعبئة (A3 Flex)</v>
      </c>
      <c r="D3" s="6">
        <f>VLOOKUP(الجدول4[[#This Row],[م]],'المتغيرات '!A:AL,38,0)</f>
        <v>3</v>
      </c>
      <c r="E3" s="6"/>
      <c r="F3" s="7">
        <f>VLOOKUP(A3,'المتغيرات '!A:AI,35,0)</f>
        <v>1</v>
      </c>
    </row>
    <row r="4" spans="1:6">
      <c r="A4" s="5">
        <v>68</v>
      </c>
      <c r="B4" s="6" t="str">
        <f>VLOOKUP(A4,'المتغيرات '!A:B,2,0)</f>
        <v>موظف 8</v>
      </c>
      <c r="C4" s="6" t="str">
        <f>VLOOKUP(A4,'المتغيرات '!A:C,3,0)</f>
        <v>فني صيانة ملحقات آلة التعبئة (DE)</v>
      </c>
      <c r="D4" s="6">
        <f>VLOOKUP(الجدول4[[#This Row],[م]],'المتغيرات '!A:AL,38,0)</f>
        <v>3</v>
      </c>
      <c r="E4" s="6"/>
      <c r="F4" s="7">
        <f>VLOOKUP(A4,'المتغيرات '!A:AI,35,0)</f>
        <v>1</v>
      </c>
    </row>
    <row r="5" spans="1:6">
      <c r="A5" s="5">
        <v>98</v>
      </c>
      <c r="B5" s="6" t="str">
        <f>VLOOKUP(A5,'المتغيرات '!A:B,2,0)</f>
        <v>موظف 10</v>
      </c>
      <c r="C5" s="6" t="str">
        <f>VLOOKUP(A5,'المتغيرات '!A:C,3,0)</f>
        <v xml:space="preserve">مساعد مدير إدارة التشغل و العمليات </v>
      </c>
      <c r="D5" s="6">
        <f>VLOOKUP(الجدول4[[#This Row],[م]],'المتغيرات '!A:AL,38,0)</f>
        <v>1</v>
      </c>
      <c r="E5" s="6"/>
      <c r="F5" s="7">
        <f>VLOOKUP(A5,'المتغيرات '!A:AI,35,0)</f>
        <v>1</v>
      </c>
    </row>
    <row r="6" spans="1:6">
      <c r="A6" s="5">
        <v>118</v>
      </c>
      <c r="B6" s="6" t="str">
        <f>VLOOKUP(A6,'المتغيرات '!A:B,2,0)</f>
        <v>موظف 12</v>
      </c>
      <c r="C6" s="6" t="str">
        <f>VLOOKUP(A6,'المتغيرات '!A:C,3,0)</f>
        <v>مشغل ملحقات الة التعبئة (DE)</v>
      </c>
      <c r="D6" s="6">
        <f>VLOOKUP(الجدول4[[#This Row],[م]],'المتغيرات '!A:AL,38,0)</f>
        <v>1</v>
      </c>
      <c r="E6" s="6"/>
      <c r="F6" s="7">
        <f>VLOOKUP(A6,'المتغيرات '!A:AI,35,0)</f>
        <v>2</v>
      </c>
    </row>
    <row r="7" spans="1:6">
      <c r="A7" s="5">
        <v>175</v>
      </c>
      <c r="B7" s="6" t="str">
        <f>VLOOKUP(A7,'المتغيرات '!A:B,2,0)</f>
        <v>موظف 15</v>
      </c>
      <c r="C7" s="6" t="str">
        <f>VLOOKUP(A7,'المتغيرات '!A:C,3,0)</f>
        <v>مهندس بمكتب التخطيط و المتابعة</v>
      </c>
      <c r="D7" s="6">
        <f>VLOOKUP(الجدول4[[#This Row],[م]],'المتغيرات '!A:AL,38,0)</f>
        <v>1</v>
      </c>
      <c r="E7" s="6"/>
      <c r="F7" s="7">
        <f>VLOOKUP(A7,'المتغيرات '!A:AI,35,0)</f>
        <v>3</v>
      </c>
    </row>
    <row r="8" spans="1:6">
      <c r="A8" s="5">
        <v>398</v>
      </c>
      <c r="B8" s="6" t="str">
        <f>VLOOKUP(A8,'المتغيرات '!A:B,2,0)</f>
        <v>موظف 26</v>
      </c>
      <c r="C8" s="6" t="str">
        <f>VLOOKUP(A8,'المتغيرات '!A:C,3,0)</f>
        <v xml:space="preserve">رئيس قسم المبيعات </v>
      </c>
      <c r="D8" s="6">
        <f>VLOOKUP(الجدول4[[#This Row],[م]],'المتغيرات '!A:AL,38,0)</f>
        <v>1</v>
      </c>
      <c r="E8" s="6"/>
      <c r="F8" s="7">
        <f>VLOOKUP(A8,'المتغيرات '!A:AI,35,0)</f>
        <v>1</v>
      </c>
    </row>
    <row r="9" spans="1:6">
      <c r="A9" s="27">
        <v>633</v>
      </c>
      <c r="B9" s="6" t="str">
        <f>VLOOKUP(A9,'المتغيرات '!A:B,2,0)</f>
        <v>موظف 38</v>
      </c>
      <c r="C9" s="6" t="str">
        <f>VLOOKUP(A9,'المتغيرات '!A:C,3,0)</f>
        <v>مسوق</v>
      </c>
      <c r="D9" s="6">
        <f>VLOOKUP(الجدول4[[#This Row],[م]],'المتغيرات '!A:AL,38,0)</f>
        <v>1</v>
      </c>
      <c r="E9" s="6"/>
      <c r="F9" s="7">
        <f>VLOOKUP(A9,'المتغيرات '!A:AI,35,0)</f>
        <v>0</v>
      </c>
    </row>
    <row r="10" spans="1:6">
      <c r="A10" s="5">
        <v>645</v>
      </c>
      <c r="B10" s="6" t="str">
        <f>VLOOKUP(A10,'المتغيرات '!A:B,2,0)</f>
        <v>موظف 39</v>
      </c>
      <c r="C10" s="6" t="str">
        <f>VLOOKUP(A10,'المتغيرات '!A:C,3,0)</f>
        <v>فني صيانة ملحقات آلة التعبئة (DE)</v>
      </c>
      <c r="D10" s="6">
        <f>VLOOKUP(الجدول4[[#This Row],[م]],'المتغيرات '!A:AL,38,0)</f>
        <v>10</v>
      </c>
      <c r="E10" s="6"/>
      <c r="F10" s="7">
        <f>VLOOKUP(A10,'المتغيرات '!A:AI,35,0)</f>
        <v>1</v>
      </c>
    </row>
    <row r="11" spans="1:6">
      <c r="A11" s="5">
        <v>724</v>
      </c>
      <c r="B11" s="6" t="str">
        <f>VLOOKUP(A11,'المتغيرات '!A:B,2,0)</f>
        <v>موظف 43</v>
      </c>
      <c r="C11" s="6" t="str">
        <f>VLOOKUP(A11,'المتغيرات '!A:C,3,0)</f>
        <v>فني صيانة آلة تعبئة (A3 Flex)</v>
      </c>
      <c r="D11" s="6">
        <f>VLOOKUP(الجدول4[[#This Row],[م]],'المتغيرات '!A:AL,38,0)</f>
        <v>2</v>
      </c>
      <c r="E11" s="6"/>
      <c r="F11" s="7">
        <f>VLOOKUP(A11,'المتغيرات '!A:AI,35,0)</f>
        <v>1</v>
      </c>
    </row>
    <row r="12" spans="1:6">
      <c r="A12" s="5">
        <v>771</v>
      </c>
      <c r="B12" s="6" t="str">
        <f>VLOOKUP(A12,'المتغيرات '!A:B,2,0)</f>
        <v>موظف 44</v>
      </c>
      <c r="C12" s="6" t="str">
        <f>VLOOKUP(A12,'المتغيرات '!A:C,3,0)</f>
        <v>مناوب امن صناعي</v>
      </c>
      <c r="D12" s="6">
        <f>VLOOKUP(الجدول4[[#This Row],[م]],'المتغيرات '!A:AL,38,0)</f>
        <v>1</v>
      </c>
      <c r="E12" s="6"/>
      <c r="F12" s="7">
        <f>VLOOKUP(A12,'المتغيرات '!A:AI,35,0)</f>
        <v>1</v>
      </c>
    </row>
    <row r="13" spans="1:6">
      <c r="A13" s="26">
        <v>805</v>
      </c>
      <c r="B13" s="6" t="str">
        <f>VLOOKUP(A13,'المتغيرات '!A:B,2,0)</f>
        <v>موظف 46</v>
      </c>
      <c r="C13" s="6" t="str">
        <f>VLOOKUP(A13,'المتغيرات '!A:C,3,0)</f>
        <v>فني صيانة ملحقات آلة التعبئة (DE)</v>
      </c>
      <c r="D13" s="6">
        <f>VLOOKUP(الجدول4[[#This Row],[م]],'المتغيرات '!A:AL,38,0)</f>
        <v>1</v>
      </c>
      <c r="E13" s="6"/>
      <c r="F13" s="7">
        <f>VLOOKUP(A13,'المتغيرات '!A:AI,35,0)</f>
        <v>1</v>
      </c>
    </row>
    <row r="14" spans="1:6">
      <c r="A14" s="26">
        <v>826</v>
      </c>
      <c r="B14" s="6" t="str">
        <f>VLOOKUP(A14,'المتغيرات '!A:B,2,0)</f>
        <v>موظف 49</v>
      </c>
      <c r="C14" s="6" t="str">
        <f>VLOOKUP(A14,'المتغيرات '!A:C,3,0)</f>
        <v>فني صيانة ملحقات آلة التعبئة (DE)</v>
      </c>
      <c r="D14" s="6">
        <f>VLOOKUP(الجدول4[[#This Row],[م]],'المتغيرات '!A:AL,38,0)</f>
        <v>5</v>
      </c>
      <c r="E14" s="6"/>
      <c r="F14" s="7">
        <f>VLOOKUP(A14,'المتغيرات '!A:AI,35,0)</f>
        <v>1</v>
      </c>
    </row>
    <row r="15" spans="1:6">
      <c r="A15" s="5">
        <v>877</v>
      </c>
      <c r="B15" s="6" t="str">
        <f>VLOOKUP(A15,'المتغيرات '!A:B,2,0)</f>
        <v>موظف 52</v>
      </c>
      <c r="C15" s="6" t="str">
        <f>VLOOKUP(A15,'المتغيرات '!A:C,3,0)</f>
        <v xml:space="preserve">مهندس جودة ( مشرف ) </v>
      </c>
      <c r="D15" s="6">
        <f>VLOOKUP(الجدول4[[#This Row],[م]],'المتغيرات '!A:AL,38,0)</f>
        <v>1</v>
      </c>
      <c r="E15" s="6"/>
      <c r="F15" s="7">
        <f>VLOOKUP(A15,'المتغيرات '!A:AI,35,0)</f>
        <v>3</v>
      </c>
    </row>
    <row r="16" spans="1:6">
      <c r="A16" s="5">
        <v>880</v>
      </c>
      <c r="B16" s="6" t="str">
        <f>VLOOKUP(A16,'المتغيرات '!A:B,2,0)</f>
        <v>موظف 53</v>
      </c>
      <c r="C16" s="6" t="str">
        <f>VLOOKUP(A16,'المتغيرات '!A:C,3,0)</f>
        <v>مشرف خدمات</v>
      </c>
      <c r="D16" s="6">
        <f>VLOOKUP(الجدول4[[#This Row],[م]],'المتغيرات '!A:AL,38,0)</f>
        <v>1</v>
      </c>
      <c r="E16" s="6"/>
      <c r="F16" s="7">
        <f>VLOOKUP(A16,'المتغيرات '!A:AI,35,0)</f>
        <v>3</v>
      </c>
    </row>
    <row r="17" spans="1:6">
      <c r="A17" s="5">
        <v>983</v>
      </c>
      <c r="B17" s="6" t="str">
        <f>VLOOKUP(A17,'المتغيرات '!A:B,2,0)</f>
        <v>موظف 57</v>
      </c>
      <c r="C17" s="6" t="str">
        <f>VLOOKUP(A17,'المتغيرات '!A:C,3,0)</f>
        <v>مسوق</v>
      </c>
      <c r="D17" s="6">
        <f>VLOOKUP(الجدول4[[#This Row],[م]],'المتغيرات '!A:AL,38,0)</f>
        <v>1</v>
      </c>
      <c r="E17" s="6"/>
      <c r="F17" s="7">
        <f>VLOOKUP(A17,'المتغيرات '!A:AI,35,0)</f>
        <v>0</v>
      </c>
    </row>
    <row r="18" spans="1:6">
      <c r="A18" s="5">
        <v>1005</v>
      </c>
      <c r="B18" s="6" t="str">
        <f>VLOOKUP(A18,'المتغيرات '!A:B,2,0)</f>
        <v>موظف 59</v>
      </c>
      <c r="C18" s="6" t="str">
        <f>VLOOKUP(A18,'المتغيرات '!A:C,3,0)</f>
        <v>مسوق</v>
      </c>
      <c r="D18" s="6">
        <f>VLOOKUP(الجدول4[[#This Row],[م]],'المتغيرات '!A:AL,38,0)</f>
        <v>2</v>
      </c>
      <c r="E18" s="6"/>
      <c r="F18" s="7">
        <f>VLOOKUP(A18,'المتغيرات '!A:AI,35,0)</f>
        <v>0</v>
      </c>
    </row>
    <row r="19" spans="1:6">
      <c r="A19" s="5">
        <v>1020</v>
      </c>
      <c r="B19" s="6" t="str">
        <f>VLOOKUP(A19,'المتغيرات '!A:B,2,0)</f>
        <v>موظف 61</v>
      </c>
      <c r="C19" s="6" t="str">
        <f>VLOOKUP(A19,'المتغيرات '!A:C,3,0)</f>
        <v>فني صيانة ملحقات آلة التعبئة (DE)</v>
      </c>
      <c r="D19" s="6">
        <f>VLOOKUP(الجدول4[[#This Row],[م]],'المتغيرات '!A:AL,38,0)</f>
        <v>4</v>
      </c>
      <c r="E19" s="24"/>
      <c r="F19" s="7">
        <f>VLOOKUP(A19,'المتغيرات '!A:AI,35,0)</f>
        <v>1</v>
      </c>
    </row>
    <row r="20" spans="1:6">
      <c r="A20" s="51">
        <v>1037</v>
      </c>
      <c r="B20" s="6" t="str">
        <f>VLOOKUP(A20,'المتغيرات '!A:B,2,0)</f>
        <v>موظف 62</v>
      </c>
      <c r="C20" s="6" t="str">
        <f>VLOOKUP(A20,'المتغيرات '!A:C,3,0)</f>
        <v>فني صيانة آلة تعبئة (A3 Flex)</v>
      </c>
      <c r="D20" s="6">
        <f>VLOOKUP(الجدول4[[#This Row],[م]],'المتغيرات '!A:AL,38,0)</f>
        <v>2</v>
      </c>
      <c r="E20" s="6"/>
      <c r="F20" s="7">
        <f>VLOOKUP(A20,'المتغيرات '!A:AI,35,0)</f>
        <v>1</v>
      </c>
    </row>
    <row r="21" spans="1:6">
      <c r="A21" s="51">
        <v>1133</v>
      </c>
      <c r="B21" s="6" t="str">
        <f>VLOOKUP(A21,'المتغيرات '!A:B,2,0)</f>
        <v>موظف 66</v>
      </c>
      <c r="C21" s="6" t="str">
        <f>VLOOKUP(A21,'المتغيرات '!A:C,3,0)</f>
        <v>مناوب امن صناعي ( مشرف )</v>
      </c>
      <c r="D21" s="6">
        <f>VLOOKUP(الجدول4[[#This Row],[م]],'المتغيرات '!A:AL,38,0)</f>
        <v>1</v>
      </c>
      <c r="E21" s="6"/>
      <c r="F21" s="7">
        <f>VLOOKUP(A21,'المتغيرات '!A:AI,35,0)</f>
        <v>2</v>
      </c>
    </row>
    <row r="22" spans="1:6">
      <c r="A22" s="51">
        <v>1198</v>
      </c>
      <c r="B22" s="6" t="str">
        <f>VLOOKUP(A22,'المتغيرات '!A:B,2,0)</f>
        <v>موظف 70</v>
      </c>
      <c r="C22" s="6" t="str">
        <f>VLOOKUP(A22,'المتغيرات '!A:C,3,0)</f>
        <v xml:space="preserve">عامل نظافة </v>
      </c>
      <c r="D22" s="6">
        <f>VLOOKUP(الجدول4[[#This Row],[م]],'المتغيرات '!A:AL,38,0)</f>
        <v>3</v>
      </c>
      <c r="E22" s="6"/>
      <c r="F22" s="7">
        <f>VLOOKUP(A22,'المتغيرات '!A:AI,35,0)</f>
        <v>1</v>
      </c>
    </row>
    <row r="23" spans="1:6">
      <c r="A23" s="54">
        <v>1239</v>
      </c>
      <c r="B23" s="6" t="str">
        <f>VLOOKUP(A23,'المتغيرات '!A:B,2,0)</f>
        <v>موظف 74</v>
      </c>
      <c r="C23" s="6" t="str">
        <f>VLOOKUP(A23,'المتغيرات '!A:C,3,0)</f>
        <v>عامل خلط</v>
      </c>
      <c r="D23" s="6">
        <f>VLOOKUP(الجدول4[[#This Row],[م]],'المتغيرات '!A:AL,38,0)</f>
        <v>1</v>
      </c>
      <c r="E23" s="6"/>
      <c r="F23" s="56">
        <f>VLOOKUP(A23,'المتغيرات '!A:AI,35,0)</f>
        <v>2</v>
      </c>
    </row>
    <row r="24" spans="1:6">
      <c r="A24" s="55">
        <v>1241</v>
      </c>
      <c r="B24" s="20" t="str">
        <f>VLOOKUP(A24,'المتغيرات '!A:B,2,0)</f>
        <v>موظف 75</v>
      </c>
      <c r="C24" s="20" t="str">
        <f>VLOOKUP(A24,'المتغيرات '!A:C,3,0)</f>
        <v>مشغل آلة تعبئة (A3 Flex)</v>
      </c>
      <c r="D24" s="20">
        <f>VLOOKUP(الجدول4[[#This Row],[م]],'المتغيرات '!A:AL,38,0)</f>
        <v>2</v>
      </c>
      <c r="E24" s="20"/>
      <c r="F24" s="56">
        <f>VLOOKUP(A24,'المتغيرات '!A:AI,35,0)</f>
        <v>1</v>
      </c>
    </row>
    <row r="25" spans="1:6">
      <c r="A25" s="55">
        <v>1300</v>
      </c>
      <c r="B25" s="20" t="str">
        <f>VLOOKUP(A25,'المتغيرات '!A:B,2,0)</f>
        <v>موظف 79</v>
      </c>
      <c r="C25" s="20" t="str">
        <f>VLOOKUP(A25,'المتغيرات '!A:C,3,0)</f>
        <v>مشغل ملحقات الة التعبئة (DE)</v>
      </c>
      <c r="D25" s="20">
        <f>VLOOKUP(الجدول4[[#This Row],[م]],'المتغيرات '!A:AL,38,0)</f>
        <v>1</v>
      </c>
      <c r="E25" s="20"/>
      <c r="F25" s="56">
        <f>VLOOKUP(A25,'المتغيرات '!A:AI,35,0)</f>
        <v>3</v>
      </c>
    </row>
    <row r="26" spans="1:6">
      <c r="A26" s="55">
        <v>1323</v>
      </c>
      <c r="B26" s="20" t="str">
        <f>VLOOKUP(A26,'المتغيرات '!A:B,2,0)</f>
        <v>موظف 81</v>
      </c>
      <c r="C26" s="20" t="str">
        <f>VLOOKUP(A26,'المتغيرات '!A:C,3,0)</f>
        <v xml:space="preserve">عامل وزن </v>
      </c>
      <c r="D26" s="20">
        <f>VLOOKUP(الجدول4[[#This Row],[م]],'المتغيرات '!A:AL,38,0)</f>
        <v>3</v>
      </c>
      <c r="E26" s="20"/>
      <c r="F26" s="56">
        <f>VLOOKUP(A26,'المتغيرات '!A:AI,35,0)</f>
        <v>1</v>
      </c>
    </row>
    <row r="27" spans="1:6">
      <c r="A27" s="54">
        <v>1367</v>
      </c>
      <c r="B27" s="6" t="str">
        <f>VLOOKUP(A27,'المتغيرات '!A:B,2,0)</f>
        <v>موظف 83</v>
      </c>
      <c r="C27" s="6" t="str">
        <f>VLOOKUP(A27,'المتغيرات '!A:C,3,0)</f>
        <v>سائق فرك مخزن الانتاج التام ( مصنع الحليب )</v>
      </c>
      <c r="D27" s="6">
        <f>VLOOKUP(الجدول4[[#This Row],[م]],'المتغيرات '!A:AL,38,0)</f>
        <v>1</v>
      </c>
      <c r="E27" s="6"/>
      <c r="F27" s="56">
        <f>VLOOKUP(A27,'المتغيرات '!A:AI,35,0)</f>
        <v>0</v>
      </c>
    </row>
    <row r="28" spans="1:6">
      <c r="A28" s="55">
        <v>1401</v>
      </c>
      <c r="B28" s="20" t="str">
        <f>VLOOKUP(A28,'المتغيرات '!A:B,2,0)</f>
        <v>موظف 84</v>
      </c>
      <c r="C28" s="20" t="str">
        <f>VLOOKUP(A28,'المتغيرات '!A:C,3,0)</f>
        <v xml:space="preserve">مدير مركز تسويق بنغازي </v>
      </c>
      <c r="D28" s="20">
        <f>VLOOKUP(الجدول4[[#This Row],[م]],'المتغيرات '!A:AL,38,0)</f>
        <v>7</v>
      </c>
      <c r="E28" s="20"/>
      <c r="F28" s="56">
        <f>VLOOKUP(A28,'المتغيرات '!A:AI,35,0)</f>
        <v>1</v>
      </c>
    </row>
    <row r="29" spans="1:6">
      <c r="A29" s="55">
        <v>1575</v>
      </c>
      <c r="B29" s="20" t="str">
        <f>VLOOKUP(A29,'المتغيرات '!A:B,2,0)</f>
        <v>موظف 94</v>
      </c>
      <c r="C29" s="20" t="str">
        <f>VLOOKUP(A29,'المتغيرات '!A:C,3,0)</f>
        <v>مشغل ملحقات الة التعبئة (DE)</v>
      </c>
      <c r="D29" s="20">
        <f>VLOOKUP(الجدول4[[#This Row],[م]],'المتغيرات '!A:AL,38,0)</f>
        <v>1</v>
      </c>
      <c r="E29" s="20"/>
      <c r="F29" s="56">
        <f>VLOOKUP(A29,'المتغيرات '!A:AI,35,0)</f>
        <v>1</v>
      </c>
    </row>
    <row r="30" spans="1:6">
      <c r="A30" s="55">
        <v>1724</v>
      </c>
      <c r="B30" s="20" t="str">
        <f>VLOOKUP(A30,'المتغيرات '!A:B,2,0)</f>
        <v>موظف 100</v>
      </c>
      <c r="C30" s="20" t="str">
        <f>VLOOKUP(A30,'المتغيرات '!A:C,3,0)</f>
        <v>مشغل آلة تعبئة (A3 Flex)</v>
      </c>
      <c r="D30" s="20">
        <f>VLOOKUP(الجدول4[[#This Row],[م]],'المتغيرات '!A:AL,38,0)</f>
        <v>1</v>
      </c>
      <c r="E30" s="20"/>
      <c r="F30" s="56">
        <f>VLOOKUP(A30,'المتغيرات '!A:AI,35,0)</f>
        <v>2</v>
      </c>
    </row>
    <row r="31" spans="1:6">
      <c r="A31" s="55">
        <v>1821</v>
      </c>
      <c r="B31" s="20" t="str">
        <f>VLOOKUP(A31,'المتغيرات '!A:B,2,0)</f>
        <v>موظف 102</v>
      </c>
      <c r="C31" s="20" t="str">
        <f>VLOOKUP(A31,'المتغيرات '!A:C,3,0)</f>
        <v xml:space="preserve">مناوب بمخازن الانتاج التام (مصنع الحليب ) </v>
      </c>
      <c r="D31" s="20">
        <f>VLOOKUP(الجدول4[[#This Row],[م]],'المتغيرات '!A:AL,38,0)</f>
        <v>1</v>
      </c>
      <c r="E31" s="20"/>
      <c r="F31" s="56">
        <f>VLOOKUP(A31,'المتغيرات '!A:AI,35,0)</f>
        <v>2</v>
      </c>
    </row>
    <row r="32" spans="1:6">
      <c r="A32" s="54">
        <v>1896</v>
      </c>
      <c r="B32" s="6" t="str">
        <f>VLOOKUP(A32,'المتغيرات '!A:B,2,0)</f>
        <v>موظف 107</v>
      </c>
      <c r="C32" s="6" t="str">
        <f>VLOOKUP(A32,'المتغيرات '!A:C,3,0)</f>
        <v>عامل سير  و فاقد</v>
      </c>
      <c r="D32" s="6">
        <f>VLOOKUP(الجدول4[[#This Row],[م]],'المتغيرات '!A:AL,38,0)</f>
        <v>2</v>
      </c>
      <c r="E32" s="6"/>
      <c r="F32" s="56">
        <f>VLOOKUP(A32,'المتغيرات '!A:AI,35,0)</f>
        <v>0</v>
      </c>
    </row>
    <row r="33" spans="1:6">
      <c r="A33" s="55">
        <v>1935</v>
      </c>
      <c r="B33" s="20" t="str">
        <f>VLOOKUP(A33,'المتغيرات '!A:B,2,0)</f>
        <v>موظف 108</v>
      </c>
      <c r="C33" s="20" t="str">
        <f>VLOOKUP(A33,'المتغيرات '!A:C,3,0)</f>
        <v>مشرف بمركز تسويق بنغازي</v>
      </c>
      <c r="D33" s="20">
        <f>VLOOKUP(الجدول4[[#This Row],[م]],'المتغيرات '!A:AL,38,0)</f>
        <v>1</v>
      </c>
      <c r="E33" s="20"/>
      <c r="F33" s="56">
        <f>VLOOKUP(A33,'المتغيرات '!A:AI,35,0)</f>
        <v>1</v>
      </c>
    </row>
    <row r="34" spans="1:6">
      <c r="A34" s="55">
        <v>1979</v>
      </c>
      <c r="B34" s="20" t="str">
        <f>VLOOKUP(A34,'المتغيرات '!A:B,2,0)</f>
        <v>موظف 110</v>
      </c>
      <c r="C34" s="20" t="str">
        <f>VLOOKUP(A34,'المتغيرات '!A:C,3,0)</f>
        <v>مناوب امن صناعي</v>
      </c>
      <c r="D34" s="20">
        <f>VLOOKUP(الجدول4[[#This Row],[م]],'المتغيرات '!A:AL,38,0)</f>
        <v>1</v>
      </c>
      <c r="E34" s="20"/>
      <c r="F34" s="56">
        <f>VLOOKUP(A34,'المتغيرات '!A:AI,35,0)</f>
        <v>1</v>
      </c>
    </row>
    <row r="35" spans="1:6">
      <c r="A35" s="55">
        <v>2060</v>
      </c>
      <c r="B35" s="20" t="str">
        <f>VLOOKUP(A35,'المتغيرات '!A:B,2,0)</f>
        <v>موظف 117</v>
      </c>
      <c r="C35" s="20" t="str">
        <f>VLOOKUP(A35,'المتغيرات '!A:C,3,0)</f>
        <v>مشغل آلة تعبئة (A3 Flex)</v>
      </c>
      <c r="D35" s="20">
        <f>VLOOKUP(الجدول4[[#This Row],[م]],'المتغيرات '!A:AL,38,0)</f>
        <v>1</v>
      </c>
      <c r="E35" s="20"/>
      <c r="F35" s="56">
        <f>VLOOKUP(A35,'المتغيرات '!A:AI,35,0)</f>
        <v>2</v>
      </c>
    </row>
    <row r="36" spans="1:6">
      <c r="A36" s="55">
        <v>2166</v>
      </c>
      <c r="B36" s="20" t="str">
        <f>VLOOKUP(A36,'المتغيرات '!A:B,2,0)</f>
        <v>موظف 120</v>
      </c>
      <c r="C36" s="20" t="str">
        <f>VLOOKUP(A36,'المتغيرات '!A:C,3,0)</f>
        <v xml:space="preserve">أمين مخازن الانتاج التام </v>
      </c>
      <c r="D36" s="20">
        <f>VLOOKUP(الجدول4[[#This Row],[م]],'المتغيرات '!A:AL,38,0)</f>
        <v>1</v>
      </c>
      <c r="E36" s="20"/>
      <c r="F36" s="56">
        <f>VLOOKUP(A36,'المتغيرات '!A:AI,35,0)</f>
        <v>1</v>
      </c>
    </row>
    <row r="37" spans="1:6">
      <c r="A37" s="55">
        <v>2197</v>
      </c>
      <c r="B37" s="20" t="str">
        <f>VLOOKUP(A37,'المتغيرات '!A:B,2,0)</f>
        <v>موظف 124</v>
      </c>
      <c r="C37" s="20" t="str">
        <f>VLOOKUP(A37,'المتغيرات '!A:C,3,0)</f>
        <v>عامل خلط</v>
      </c>
      <c r="D37" s="20">
        <f>VLOOKUP(الجدول4[[#This Row],[م]],'المتغيرات '!A:AL,38,0)</f>
        <v>11</v>
      </c>
      <c r="E37" s="20"/>
      <c r="F37" s="56">
        <f>VLOOKUP(A37,'المتغيرات '!A:AI,35,0)</f>
        <v>1</v>
      </c>
    </row>
    <row r="38" spans="1:6">
      <c r="A38" s="54">
        <v>2371</v>
      </c>
      <c r="B38" s="6" t="str">
        <f>VLOOKUP(A38,'المتغيرات '!A:B,2,0)</f>
        <v>موظف 128</v>
      </c>
      <c r="C38" s="6" t="str">
        <f>VLOOKUP(A38,'المتغيرات '!A:C,3,0)</f>
        <v xml:space="preserve">سائق فرك بقسم الإنتاج </v>
      </c>
      <c r="D38" s="6">
        <f>VLOOKUP(الجدول4[[#This Row],[م]],'المتغيرات '!A:AL,38,0)</f>
        <v>1</v>
      </c>
      <c r="E38" s="6"/>
      <c r="F38" s="56">
        <f>VLOOKUP(A38,'المتغيرات '!A:AI,35,0)</f>
        <v>2</v>
      </c>
    </row>
    <row r="39" spans="1:6">
      <c r="A39" s="55">
        <v>2459</v>
      </c>
      <c r="B39" s="20" t="str">
        <f>VLOOKUP(A39,'المتغيرات '!A:B,2,0)</f>
        <v>موظف 129</v>
      </c>
      <c r="C39" s="20" t="str">
        <f>VLOOKUP(A39,'المتغيرات '!A:C,3,0)</f>
        <v>مشغل آلة تعبئة (A3 Flex)</v>
      </c>
      <c r="D39" s="20">
        <f>VLOOKUP(الجدول4[[#This Row],[م]],'المتغيرات '!A:AL,38,0)</f>
        <v>1</v>
      </c>
      <c r="E39" s="20"/>
      <c r="F39" s="56">
        <f>VLOOKUP(A39,'المتغيرات '!A:AI,35,0)</f>
        <v>2</v>
      </c>
    </row>
    <row r="40" spans="1:6">
      <c r="A40" s="55">
        <v>2623</v>
      </c>
      <c r="B40" s="20" t="str">
        <f>VLOOKUP(A40,'المتغيرات '!A:B,2,0)</f>
        <v>موظف 141</v>
      </c>
      <c r="C40" s="20" t="str">
        <f>VLOOKUP(A40,'المتغيرات '!A:C,3,0)</f>
        <v xml:space="preserve">عامل نظافة </v>
      </c>
      <c r="D40" s="20">
        <f>VLOOKUP(الجدول4[[#This Row],[م]],'المتغيرات '!A:AL,38,0)</f>
        <v>1</v>
      </c>
      <c r="E40" s="20"/>
      <c r="F40" s="56">
        <f>VLOOKUP(A40,'المتغيرات '!A:AI,35,0)</f>
        <v>1</v>
      </c>
    </row>
    <row r="41" spans="1:6">
      <c r="A41" s="54">
        <v>2639</v>
      </c>
      <c r="B41" s="6" t="str">
        <f>VLOOKUP(A41,'المتغيرات '!A:B,2,0)</f>
        <v>موظف 143</v>
      </c>
      <c r="C41" s="6" t="str">
        <f>VLOOKUP(A41,'المتغيرات '!A:C,3,0)</f>
        <v xml:space="preserve">مساعد مسوق </v>
      </c>
      <c r="D41" s="6">
        <f>VLOOKUP(الجدول4[[#This Row],[م]],'المتغيرات '!A:AL,38,0)</f>
        <v>3</v>
      </c>
      <c r="E41" s="6"/>
      <c r="F41" s="56">
        <f>VLOOKUP(A41,'المتغيرات '!A:AI,35,0)</f>
        <v>1</v>
      </c>
    </row>
    <row r="42" spans="1:6">
      <c r="A42" s="55">
        <v>2648</v>
      </c>
      <c r="B42" s="20" t="str">
        <f>VLOOKUP(A42,'المتغيرات '!A:B,2,0)</f>
        <v>موظف 144</v>
      </c>
      <c r="C42" s="20" t="str">
        <f>VLOOKUP(A42,'المتغيرات '!A:C,3,0)</f>
        <v>مساعد فني صيانة عامة</v>
      </c>
      <c r="D42" s="20">
        <f>VLOOKUP(الجدول4[[#This Row],[م]],'المتغيرات '!A:AL,38,0)</f>
        <v>1</v>
      </c>
      <c r="E42" s="20"/>
      <c r="F42" s="56">
        <f>VLOOKUP(A42,'المتغيرات '!A:AI,35,0)</f>
        <v>4</v>
      </c>
    </row>
    <row r="43" spans="1:6">
      <c r="A43" s="54">
        <v>2685</v>
      </c>
      <c r="B43" s="6" t="str">
        <f>VLOOKUP(A43,'المتغيرات '!A:B,2,0)</f>
        <v>موظف 147</v>
      </c>
      <c r="C43" s="6" t="str">
        <f>VLOOKUP(A43,'المتغيرات '!A:C,3,0)</f>
        <v>مشغل ملحقات الة التعبئة (DE)</v>
      </c>
      <c r="D43" s="6">
        <f>VLOOKUP(الجدول4[[#This Row],[م]],'المتغيرات '!A:AL,38,0)</f>
        <v>2</v>
      </c>
      <c r="E43" s="6"/>
      <c r="F43" s="56">
        <f>VLOOKUP(A43,'المتغيرات '!A:AI,35,0)</f>
        <v>2</v>
      </c>
    </row>
    <row r="44" spans="1:6">
      <c r="A44" s="55" t="s">
        <v>171</v>
      </c>
      <c r="B44" s="20" t="str">
        <f>VLOOKUP(A44,'المتغيرات '!A:B,2,0)</f>
        <v>موظف 148</v>
      </c>
      <c r="C44" s="20" t="str">
        <f>VLOOKUP(A44,'المتغيرات '!A:C,3,0)</f>
        <v xml:space="preserve">عامل نظافة </v>
      </c>
      <c r="D44" s="20">
        <f>VLOOKUP(الجدول4[[#This Row],[م]],'المتغيرات '!A:AL,38,0)</f>
        <v>1</v>
      </c>
      <c r="E44" s="20"/>
      <c r="F44" s="56">
        <f>VLOOKUP(A44,'المتغيرات '!A:AI,35,0)</f>
        <v>1</v>
      </c>
    </row>
    <row r="45" spans="1:6">
      <c r="A45" s="55">
        <v>2762</v>
      </c>
      <c r="B45" s="20" t="str">
        <f>VLOOKUP(A45,'المتغيرات '!A:B,2,0)</f>
        <v>موظف 150</v>
      </c>
      <c r="C45" s="20" t="str">
        <f>VLOOKUP(A45,'المتغيرات '!A:C,3,0)</f>
        <v xml:space="preserve">مشغل بسترات </v>
      </c>
      <c r="D45" s="20">
        <f>VLOOKUP(الجدول4[[#This Row],[م]],'المتغيرات '!A:AL,38,0)</f>
        <v>2</v>
      </c>
      <c r="E45" s="20"/>
      <c r="F45" s="56">
        <f>VLOOKUP(A45,'المتغيرات '!A:AI,35,0)</f>
        <v>1</v>
      </c>
    </row>
    <row r="46" spans="1:6">
      <c r="A46" s="54">
        <v>2873</v>
      </c>
      <c r="B46" s="6" t="str">
        <f>VLOOKUP(A46,'المتغيرات '!A:B,2,0)</f>
        <v>موظف 155</v>
      </c>
      <c r="C46" s="6" t="str">
        <f>VLOOKUP(A46,'المتغيرات '!A:C,3,0)</f>
        <v xml:space="preserve">سائق و مساعد مسوق </v>
      </c>
      <c r="D46" s="6">
        <f>VLOOKUP(الجدول4[[#This Row],[م]],'المتغيرات '!A:AL,38,0)</f>
        <v>1</v>
      </c>
      <c r="E46" s="6"/>
      <c r="F46" s="56">
        <f>VLOOKUP(A46,'المتغيرات '!A:AI,35,0)</f>
        <v>1</v>
      </c>
    </row>
    <row r="47" spans="1:6">
      <c r="A47" s="55">
        <v>2887</v>
      </c>
      <c r="B47" s="20" t="str">
        <f>VLOOKUP(A47,'المتغيرات '!A:B,2,0)</f>
        <v>موظف 156</v>
      </c>
      <c r="C47" s="20" t="str">
        <f>VLOOKUP(A47,'المتغيرات '!A:C,3,0)</f>
        <v xml:space="preserve">مسوق </v>
      </c>
      <c r="D47" s="20">
        <f>VLOOKUP(الجدول4[[#This Row],[م]],'المتغيرات '!A:AL,38,0)</f>
        <v>2</v>
      </c>
      <c r="E47" s="20"/>
      <c r="F47" s="56">
        <f>VLOOKUP(A47,'المتغيرات '!A:AI,35,0)</f>
        <v>0</v>
      </c>
    </row>
    <row r="48" spans="1:6">
      <c r="A48" s="55">
        <v>2940</v>
      </c>
      <c r="B48" s="20" t="str">
        <f>VLOOKUP(A48,'المتغيرات '!A:B,2,0)</f>
        <v>موظف 159</v>
      </c>
      <c r="C48" s="20" t="str">
        <f>VLOOKUP(A48,'المتغيرات '!A:C,3,0)</f>
        <v>مسوق</v>
      </c>
      <c r="D48" s="20">
        <f>VLOOKUP(الجدول4[[#This Row],[م]],'المتغيرات '!A:AL,38,0)</f>
        <v>1</v>
      </c>
      <c r="E48" s="20"/>
      <c r="F48" s="56">
        <f>VLOOKUP(A48,'المتغيرات '!A:AI,35,0)</f>
        <v>0</v>
      </c>
    </row>
    <row r="49" spans="1:6">
      <c r="A49" s="55">
        <v>2964</v>
      </c>
      <c r="B49" s="20" t="str">
        <f>VLOOKUP(A49,'المتغيرات '!A:B,2,0)</f>
        <v>موظف 165</v>
      </c>
      <c r="C49" s="20" t="str">
        <f>VLOOKUP(A49,'المتغيرات '!A:C,3,0)</f>
        <v>مسوق</v>
      </c>
      <c r="D49" s="20">
        <f>VLOOKUP(الجدول4[[#This Row],[م]],'المتغيرات '!A:AL,38,0)</f>
        <v>3</v>
      </c>
      <c r="E49" s="20"/>
      <c r="F49" s="56">
        <f>VLOOKUP(A49,'المتغيرات '!A:AI,35,0)</f>
        <v>0</v>
      </c>
    </row>
    <row r="50" spans="1:6">
      <c r="A50" s="55">
        <v>2973</v>
      </c>
      <c r="B50" s="20" t="str">
        <f>VLOOKUP(A50,'المتغيرات '!A:B,2,0)</f>
        <v>موظف 168</v>
      </c>
      <c r="C50" s="20" t="str">
        <f>VLOOKUP(A50,'المتغيرات '!A:C,3,0)</f>
        <v xml:space="preserve">رئيس قسم التكاليف </v>
      </c>
      <c r="D50" s="20">
        <f>VLOOKUP(الجدول4[[#This Row],[م]],'المتغيرات '!A:AL,38,0)</f>
        <v>2</v>
      </c>
      <c r="E50" s="20"/>
      <c r="F50" s="56">
        <f>VLOOKUP(A50,'المتغيرات '!A:AI,35,0)</f>
        <v>1</v>
      </c>
    </row>
    <row r="51" spans="1:6">
      <c r="A51" s="55">
        <v>3016</v>
      </c>
      <c r="B51" s="20" t="str">
        <f>VLOOKUP(A51,'المتغيرات '!A:B,2,0)</f>
        <v>موظف 177</v>
      </c>
      <c r="C51" s="20" t="str">
        <f>VLOOKUP(A51,'المتغيرات '!A:C,3,0)</f>
        <v>موظف وحدة منظومة مخازن الإنتاج التام و المواد الخام</v>
      </c>
      <c r="D51" s="20">
        <f>VLOOKUP(الجدول4[[#This Row],[م]],'المتغيرات '!A:AL,38,0)</f>
        <v>1</v>
      </c>
      <c r="E51" s="20"/>
      <c r="F51" s="56">
        <f>VLOOKUP(A51,'المتغيرات '!A:AI,35,0)</f>
        <v>2</v>
      </c>
    </row>
    <row r="52" spans="1:6">
      <c r="A52" s="55">
        <v>3046</v>
      </c>
      <c r="B52" s="20" t="str">
        <f>VLOOKUP(A52,'المتغيرات '!A:B,2,0)</f>
        <v>موظف 181</v>
      </c>
      <c r="C52" s="20" t="str">
        <f>VLOOKUP(A52,'المتغيرات '!A:C,3,0)</f>
        <v xml:space="preserve">مناوب بمخازن الانتاج التام (مصنع الحليب ) </v>
      </c>
      <c r="D52" s="20">
        <f>VLOOKUP(الجدول4[[#This Row],[م]],'المتغيرات '!A:AL,38,0)</f>
        <v>1</v>
      </c>
      <c r="E52" s="20"/>
      <c r="F52" s="56">
        <f>VLOOKUP(A52,'المتغيرات '!A:AI,35,0)</f>
        <v>1</v>
      </c>
    </row>
    <row r="53" spans="1:6">
      <c r="A53" s="55">
        <v>3069</v>
      </c>
      <c r="B53" s="20" t="str">
        <f>VLOOKUP(A53,'المتغيرات '!A:B,2,0)</f>
        <v>موظف 187</v>
      </c>
      <c r="C53" s="20" t="str">
        <f>VLOOKUP(A53,'المتغيرات '!A:C,3,0)</f>
        <v>موظف اداري ( الشؤون الإدارية )</v>
      </c>
      <c r="D53" s="20">
        <f>VLOOKUP(الجدول4[[#This Row],[م]],'المتغيرات '!A:AL,38,0)</f>
        <v>2</v>
      </c>
      <c r="E53" s="20"/>
      <c r="F53" s="56">
        <f>VLOOKUP(A53,'المتغيرات '!A:AI,35,0)</f>
        <v>5</v>
      </c>
    </row>
    <row r="54" spans="1:6">
      <c r="A54" s="55">
        <v>3105</v>
      </c>
      <c r="B54" s="20" t="str">
        <f>VLOOKUP(A54,'المتغيرات '!A:B,2,0)</f>
        <v>موظف 192</v>
      </c>
      <c r="C54" s="20" t="str">
        <f>VLOOKUP(A54,'المتغيرات '!A:C,3,0)</f>
        <v xml:space="preserve">فني صيانة عامة مبتدئ   </v>
      </c>
      <c r="D54" s="20">
        <f>VLOOKUP(الجدول4[[#This Row],[م]],'المتغيرات '!A:AL,38,0)</f>
        <v>3</v>
      </c>
      <c r="E54" s="20"/>
      <c r="F54" s="56">
        <f>VLOOKUP(A54,'المتغيرات '!A:AI,35,0)</f>
        <v>2</v>
      </c>
    </row>
    <row r="55" spans="1:6">
      <c r="A55" s="55">
        <v>3135</v>
      </c>
      <c r="B55" s="20" t="str">
        <f>VLOOKUP(A55,'المتغيرات '!A:B,2,0)</f>
        <v>موظف 199</v>
      </c>
      <c r="C55" s="20" t="str">
        <f>VLOOKUP(A55,'المتغيرات '!A:C,3,0)</f>
        <v xml:space="preserve">مسوق </v>
      </c>
      <c r="D55" s="20">
        <f>VLOOKUP(الجدول4[[#This Row],[م]],'المتغيرات '!A:AL,38,0)</f>
        <v>1</v>
      </c>
      <c r="E55" s="20"/>
      <c r="F55" s="56">
        <f>VLOOKUP(A55,'المتغيرات '!A:AI,35,0)</f>
        <v>0</v>
      </c>
    </row>
    <row r="56" spans="1:6">
      <c r="A56" s="55">
        <v>3178</v>
      </c>
      <c r="B56" s="20" t="str">
        <f>VLOOKUP(A56,'المتغيرات '!A:B,2,0)</f>
        <v>موظف 204</v>
      </c>
      <c r="C56" s="20" t="str">
        <f>VLOOKUP(A56,'المتغيرات '!A:C,3,0)</f>
        <v xml:space="preserve">رئيس وحدة مراقبة المخزون </v>
      </c>
      <c r="D56" s="20">
        <f>VLOOKUP(الجدول4[[#This Row],[م]],'المتغيرات '!A:AL,38,0)</f>
        <v>4</v>
      </c>
      <c r="E56" s="20"/>
      <c r="F56" s="56">
        <f>VLOOKUP(A56,'المتغيرات '!A:AI,35,0)</f>
        <v>1</v>
      </c>
    </row>
    <row r="57" spans="1:6">
      <c r="A57" s="55">
        <v>3186</v>
      </c>
      <c r="B57" s="20" t="str">
        <f>VLOOKUP(A57,'المتغيرات '!A:B,2,0)</f>
        <v>موظف 208</v>
      </c>
      <c r="C57" s="20" t="str">
        <f>VLOOKUP(A57,'المتغيرات '!A:C,3,0)</f>
        <v xml:space="preserve">رئيس وحدة متابعة الانتاج </v>
      </c>
      <c r="D57" s="20">
        <f>VLOOKUP(الجدول4[[#This Row],[م]],'المتغيرات '!A:AL,38,0)</f>
        <v>5</v>
      </c>
      <c r="E57" s="20"/>
      <c r="F57" s="56">
        <f>VLOOKUP(A57,'المتغيرات '!A:AI,35,0)</f>
        <v>5</v>
      </c>
    </row>
    <row r="58" spans="1:6">
      <c r="A58" s="55">
        <v>3195</v>
      </c>
      <c r="B58" s="20" t="str">
        <f>VLOOKUP(A58,'المتغيرات '!A:B,2,0)</f>
        <v>موظف 211</v>
      </c>
      <c r="C58" s="20" t="str">
        <f>VLOOKUP(A58,'المتغيرات '!A:C,3,0)</f>
        <v>مشرف الصيانة عامة</v>
      </c>
      <c r="D58" s="20">
        <f>VLOOKUP(الجدول4[[#This Row],[م]],'المتغيرات '!A:AL,38,0)</f>
        <v>1</v>
      </c>
      <c r="E58" s="20"/>
      <c r="F58" s="56">
        <f>VLOOKUP(A58,'المتغيرات '!A:AI,35,0)</f>
        <v>3</v>
      </c>
    </row>
    <row r="59" spans="1:6">
      <c r="A59" s="55">
        <v>3202</v>
      </c>
      <c r="B59" s="20" t="str">
        <f>VLOOKUP(A59,'المتغيرات '!A:B,2,0)</f>
        <v>موظف 213</v>
      </c>
      <c r="C59" s="20" t="str">
        <f>VLOOKUP(A59,'المتغيرات '!A:C,3,0)</f>
        <v>عامل نظافة وتنظيم بمخازن المواد الخام ومستلزمات التشغيل ( مصنع الحليب )</v>
      </c>
      <c r="D59" s="20">
        <f>VLOOKUP(الجدول4[[#This Row],[م]],'المتغيرات '!A:AL,38,0)</f>
        <v>1</v>
      </c>
      <c r="E59" s="20"/>
      <c r="F59" s="56">
        <f>VLOOKUP(A59,'المتغيرات '!A:AI,35,0)</f>
        <v>2</v>
      </c>
    </row>
    <row r="60" spans="1:6">
      <c r="A60" s="55">
        <v>3234</v>
      </c>
      <c r="B60" s="20" t="str">
        <f>VLOOKUP(A60,'المتغيرات '!A:B,2,0)</f>
        <v>موظف 217</v>
      </c>
      <c r="C60" s="20" t="str">
        <f>VLOOKUP(A60,'المتغيرات '!A:C,3,0)</f>
        <v>عامل سير  و فاقد</v>
      </c>
      <c r="D60" s="20">
        <f>VLOOKUP(الجدول4[[#This Row],[م]],'المتغيرات '!A:AL,38,0)</f>
        <v>2</v>
      </c>
      <c r="E60" s="20"/>
      <c r="F60" s="56">
        <f>VLOOKUP(A60,'المتغيرات '!A:AI,35,0)</f>
        <v>1</v>
      </c>
    </row>
    <row r="61" spans="1:6">
      <c r="A61" s="55">
        <v>3237</v>
      </c>
      <c r="B61" s="20" t="str">
        <f>VLOOKUP(A61,'المتغيرات '!A:B,2,0)</f>
        <v>موظف 219</v>
      </c>
      <c r="C61" s="20" t="str">
        <f>VLOOKUP(A61,'المتغيرات '!A:C,3,0)</f>
        <v>مشغل ملحقات الة التعبئة (DE)</v>
      </c>
      <c r="D61" s="20">
        <f>VLOOKUP(الجدول4[[#This Row],[م]],'المتغيرات '!A:AL,38,0)</f>
        <v>1</v>
      </c>
      <c r="E61" s="20"/>
      <c r="F61" s="56">
        <f>VLOOKUP(A61,'المتغيرات '!A:AI,35,0)</f>
        <v>2</v>
      </c>
    </row>
    <row r="62" spans="1:6">
      <c r="A62" s="55">
        <v>3260</v>
      </c>
      <c r="B62" s="20" t="str">
        <f>VLOOKUP(A62,'المتغيرات '!A:B,2,0)</f>
        <v>موظف 221</v>
      </c>
      <c r="C62" s="20" t="str">
        <f>VLOOKUP(A62,'المتغيرات '!A:C,3,0)</f>
        <v xml:space="preserve">مساعد ثاني امين مخازن الإنتاج التام </v>
      </c>
      <c r="D62" s="20">
        <f>VLOOKUP(الجدول4[[#This Row],[م]],'المتغيرات '!A:AL,38,0)</f>
        <v>1</v>
      </c>
      <c r="E62" s="20"/>
      <c r="F62" s="56">
        <f>VLOOKUP(A62,'المتغيرات '!A:AI,35,0)</f>
        <v>0</v>
      </c>
    </row>
    <row r="63" spans="1:6">
      <c r="A63" s="54">
        <v>3298</v>
      </c>
      <c r="B63" s="6" t="str">
        <f>VLOOKUP(A63,'المتغيرات '!A:B,2,0)</f>
        <v>موظف 226</v>
      </c>
      <c r="C63" s="6" t="str">
        <f>VLOOKUP(A63,'المتغيرات '!A:C,3,0)</f>
        <v>مشغل ملحقات الة التعبئة (DE)</v>
      </c>
      <c r="D63" s="6">
        <f>VLOOKUP(الجدول4[[#This Row],[م]],'المتغيرات '!A:AL,38,0)</f>
        <v>1</v>
      </c>
      <c r="E63" s="6"/>
      <c r="F63" s="56">
        <f>VLOOKUP(A63,'المتغيرات '!A:AI,35,0)</f>
        <v>2</v>
      </c>
    </row>
    <row r="64" spans="1:6">
      <c r="A64" s="54">
        <v>3306</v>
      </c>
      <c r="B64" s="6" t="str">
        <f>VLOOKUP(A64,'المتغيرات '!A:B,2,0)</f>
        <v>موظف 227</v>
      </c>
      <c r="C64" s="6" t="str">
        <f>VLOOKUP(A64,'المتغيرات '!A:C,3,0)</f>
        <v xml:space="preserve">سائق و مساعد مسوق </v>
      </c>
      <c r="D64" s="6">
        <f>VLOOKUP(الجدول4[[#This Row],[م]],'المتغيرات '!A:AL,38,0)</f>
        <v>2</v>
      </c>
      <c r="E64" s="6"/>
      <c r="F64" s="56">
        <f>VLOOKUP(A64,'المتغيرات '!A:AI,35,0)</f>
        <v>0</v>
      </c>
    </row>
    <row r="65" spans="1:6">
      <c r="A65" s="55">
        <v>3308</v>
      </c>
      <c r="B65" s="20" t="str">
        <f>VLOOKUP(A65,'المتغيرات '!A:B,2,0)</f>
        <v>موظف 228</v>
      </c>
      <c r="C65" s="20" t="str">
        <f>VLOOKUP(A65,'المتغيرات '!A:C,3,0)</f>
        <v xml:space="preserve">عامل ورشة </v>
      </c>
      <c r="D65" s="20">
        <f>VLOOKUP(الجدول4[[#This Row],[م]],'المتغيرات '!A:AL,38,0)</f>
        <v>1</v>
      </c>
      <c r="E65" s="20"/>
      <c r="F65" s="56">
        <f>VLOOKUP(A65,'المتغيرات '!A:AI,35,0)</f>
        <v>1</v>
      </c>
    </row>
    <row r="66" spans="1:6">
      <c r="A66" s="54">
        <v>3319</v>
      </c>
      <c r="B66" s="6" t="str">
        <f>VLOOKUP(A66,'المتغيرات '!A:B,2,0)</f>
        <v>موظف 230</v>
      </c>
      <c r="C66" s="6" t="str">
        <f>VLOOKUP(A66,'المتغيرات '!A:C,3,0)</f>
        <v xml:space="preserve">مشرف المنظومات بالمخازن </v>
      </c>
      <c r="D66" s="6">
        <f>VLOOKUP(الجدول4[[#This Row],[م]],'المتغيرات '!A:AL,38,0)</f>
        <v>2</v>
      </c>
      <c r="E66" s="6"/>
      <c r="F66" s="56">
        <f>VLOOKUP(A66,'المتغيرات '!A:AI,35,0)</f>
        <v>2</v>
      </c>
    </row>
    <row r="67" spans="1:6">
      <c r="A67" s="55">
        <v>3332</v>
      </c>
      <c r="B67" s="20" t="str">
        <f>VLOOKUP(A67,'المتغيرات '!A:B,2,0)</f>
        <v>موظف 231</v>
      </c>
      <c r="C67" s="20" t="str">
        <f>VLOOKUP(A67,'المتغيرات '!A:C,3,0)</f>
        <v xml:space="preserve">عامل مطبخ </v>
      </c>
      <c r="D67" s="20">
        <f>VLOOKUP(الجدول4[[#This Row],[م]],'المتغيرات '!A:AL,38,0)</f>
        <v>1</v>
      </c>
      <c r="E67" s="20"/>
      <c r="F67" s="56">
        <f>VLOOKUP(A67,'المتغيرات '!A:AI,35,0)</f>
        <v>1</v>
      </c>
    </row>
    <row r="68" spans="1:6">
      <c r="A68" s="54">
        <v>3353</v>
      </c>
      <c r="B68" s="6" t="str">
        <f>VLOOKUP(A68,'المتغيرات '!A:B,2,0)</f>
        <v>موظف 233</v>
      </c>
      <c r="C68" s="6" t="str">
        <f>VLOOKUP(A68,'المتغيرات '!A:C,3,0)</f>
        <v>موظف اداري  ( متابعة الانتاج)</v>
      </c>
      <c r="D68" s="6">
        <f>VLOOKUP(الجدول4[[#This Row],[م]],'المتغيرات '!A:AL,38,0)</f>
        <v>2</v>
      </c>
      <c r="E68" s="6"/>
      <c r="F68" s="56">
        <f>VLOOKUP(A68,'المتغيرات '!A:AI,35,0)</f>
        <v>1</v>
      </c>
    </row>
    <row r="69" spans="1:6">
      <c r="A69" s="54">
        <v>3359</v>
      </c>
      <c r="B69" s="6" t="str">
        <f>VLOOKUP(A69,'المتغيرات '!A:B,2,0)</f>
        <v>موظف 234</v>
      </c>
      <c r="C69" s="6" t="str">
        <f>VLOOKUP(A69,'المتغيرات '!A:C,3,0)</f>
        <v>فني صيانة ملحقات آلة التعبئة (DE)</v>
      </c>
      <c r="D69" s="6">
        <f>VLOOKUP(الجدول4[[#This Row],[م]],'المتغيرات '!A:AL,38,0)</f>
        <v>3</v>
      </c>
      <c r="E69" s="6"/>
      <c r="F69" s="56">
        <f>VLOOKUP(A69,'المتغيرات '!A:AI,35,0)</f>
        <v>1</v>
      </c>
    </row>
    <row r="70" spans="1:6">
      <c r="A70" s="55">
        <v>3381</v>
      </c>
      <c r="B70" s="20" t="str">
        <f>VLOOKUP(A70,'المتغيرات '!A:B,2,0)</f>
        <v>موظف 235</v>
      </c>
      <c r="C70" s="20" t="str">
        <f>VLOOKUP(A70,'المتغيرات '!A:C,3,0)</f>
        <v>مسوق</v>
      </c>
      <c r="D70" s="20">
        <f>VLOOKUP(الجدول4[[#This Row],[م]],'المتغيرات '!A:AL,38,0)</f>
        <v>1</v>
      </c>
      <c r="E70" s="20"/>
      <c r="F70" s="56">
        <f>VLOOKUP(A70,'المتغيرات '!A:AI,35,0)</f>
        <v>0</v>
      </c>
    </row>
    <row r="71" spans="1:6">
      <c r="A71" s="55">
        <v>3387</v>
      </c>
      <c r="B71" s="20" t="str">
        <f>VLOOKUP(A71,'المتغيرات '!A:B,2,0)</f>
        <v>موظف 237</v>
      </c>
      <c r="C71" s="20" t="str">
        <f>VLOOKUP(A71,'المتغيرات '!A:C,3,0)</f>
        <v>عامل خلط</v>
      </c>
      <c r="D71" s="20">
        <f>VLOOKUP(الجدول4[[#This Row],[م]],'المتغيرات '!A:AL,38,0)</f>
        <v>1</v>
      </c>
      <c r="E71" s="20"/>
      <c r="F71" s="56">
        <f>VLOOKUP(A71,'المتغيرات '!A:AI,35,0)</f>
        <v>2</v>
      </c>
    </row>
    <row r="72" spans="1:6">
      <c r="A72" s="55">
        <v>3407</v>
      </c>
      <c r="B72" s="20" t="str">
        <f>VLOOKUP(A72,'المتغيرات '!A:B,2,0)</f>
        <v>موظف 239</v>
      </c>
      <c r="C72" s="20" t="str">
        <f>VLOOKUP(A72,'المتغيرات '!A:C,3,0)</f>
        <v>عامل سير  و فاقد</v>
      </c>
      <c r="D72" s="20">
        <f>VLOOKUP(الجدول4[[#This Row],[م]],'المتغيرات '!A:AL,38,0)</f>
        <v>1</v>
      </c>
      <c r="E72" s="20"/>
      <c r="F72" s="56">
        <f>VLOOKUP(A72,'المتغيرات '!A:AI,35,0)</f>
        <v>1</v>
      </c>
    </row>
    <row r="73" spans="1:6">
      <c r="A73" s="55">
        <v>3426</v>
      </c>
      <c r="B73" s="20" t="str">
        <f>VLOOKUP(A73,'المتغيرات '!A:B,2,0)</f>
        <v>موظف 243</v>
      </c>
      <c r="C73" s="20" t="str">
        <f>VLOOKUP(A73,'المتغيرات '!A:C,3,0)</f>
        <v>مشغل ملحقات الة التعبئة (DE)</v>
      </c>
      <c r="D73" s="20">
        <f>VLOOKUP(الجدول4[[#This Row],[م]],'المتغيرات '!A:AL,38,0)</f>
        <v>2</v>
      </c>
      <c r="E73" s="20"/>
      <c r="F73" s="56">
        <f>VLOOKUP(A73,'المتغيرات '!A:AI,35,0)</f>
        <v>1</v>
      </c>
    </row>
    <row r="74" spans="1:6">
      <c r="A74" s="54">
        <v>3443</v>
      </c>
      <c r="B74" s="6" t="str">
        <f>VLOOKUP(A74,'المتغيرات '!A:B,2,0)</f>
        <v>موظف 245</v>
      </c>
      <c r="C74" s="6" t="str">
        <f>VLOOKUP(A74,'المتغيرات '!A:C,3,0)</f>
        <v>عامل نظافة وتنظيم بمخازن المواد الخام ومستلزمات التشغيل ( مصنع الحليب )</v>
      </c>
      <c r="D74" s="6">
        <f>VLOOKUP(الجدول4[[#This Row],[م]],'المتغيرات '!A:AL,38,0)</f>
        <v>2</v>
      </c>
      <c r="E74" s="6"/>
      <c r="F74" s="56">
        <f>VLOOKUP(A74,'المتغيرات '!A:AI,35,0)</f>
        <v>0</v>
      </c>
    </row>
    <row r="75" spans="1:6">
      <c r="A75" s="54">
        <v>3445</v>
      </c>
      <c r="B75" s="6" t="str">
        <f>VLOOKUP(A75,'المتغيرات '!A:B,2,0)</f>
        <v>موظف 246</v>
      </c>
      <c r="C75" s="6" t="str">
        <f>VLOOKUP(A75,'المتغيرات '!A:C,3,0)</f>
        <v>عامل خلط</v>
      </c>
      <c r="D75" s="6">
        <f>VLOOKUP(الجدول4[[#This Row],[م]],'المتغيرات '!A:AL,38,0)</f>
        <v>1</v>
      </c>
      <c r="E75" s="6"/>
      <c r="F75" s="56">
        <f>VLOOKUP(A75,'المتغيرات '!A:AI,35,0)</f>
        <v>2</v>
      </c>
    </row>
    <row r="76" spans="1:6">
      <c r="A76" s="54">
        <v>3453</v>
      </c>
      <c r="B76" s="6" t="str">
        <f>VLOOKUP(A76,'المتغيرات '!A:B,2,0)</f>
        <v>موظف 247</v>
      </c>
      <c r="C76" s="6" t="str">
        <f>VLOOKUP(A76,'المتغيرات '!A:C,3,0)</f>
        <v>مناوب امن صناعي</v>
      </c>
      <c r="D76" s="6">
        <f>VLOOKUP(الجدول4[[#This Row],[م]],'المتغيرات '!A:AL,38,0)</f>
        <v>2</v>
      </c>
      <c r="E76" s="6"/>
      <c r="F76" s="56">
        <f>VLOOKUP(A76,'المتغيرات '!A:AI,35,0)</f>
        <v>0</v>
      </c>
    </row>
    <row r="77" spans="1:6">
      <c r="A77" s="54">
        <v>3454</v>
      </c>
      <c r="B77" s="6" t="str">
        <f>VLOOKUP(A77,'المتغيرات '!A:B,2,0)</f>
        <v>موظف 248</v>
      </c>
      <c r="C77" s="6" t="str">
        <f>VLOOKUP(A77,'المتغيرات '!A:C,3,0)</f>
        <v>مناوب امن صناعي</v>
      </c>
      <c r="D77" s="6">
        <f>VLOOKUP(الجدول4[[#This Row],[م]],'المتغيرات '!A:AL,38,0)</f>
        <v>6</v>
      </c>
      <c r="E77" s="6"/>
      <c r="F77" s="56">
        <f>VLOOKUP(A77,'المتغيرات '!A:AI,35,0)</f>
        <v>0</v>
      </c>
    </row>
    <row r="78" spans="1:6">
      <c r="A78" s="54">
        <v>3456</v>
      </c>
      <c r="B78" s="6" t="str">
        <f>VLOOKUP(A78,'المتغيرات '!A:B,2,0)</f>
        <v>موظف 249</v>
      </c>
      <c r="C78" s="6" t="str">
        <f>VLOOKUP(A78,'المتغيرات '!A:C,3,0)</f>
        <v>مناوب امن صناعي</v>
      </c>
      <c r="D78" s="6">
        <f>VLOOKUP(الجدول4[[#This Row],[م]],'المتغيرات '!A:AL,38,0)</f>
        <v>2</v>
      </c>
      <c r="E78" s="6"/>
      <c r="F78" s="56">
        <f>VLOOKUP(A78,'المتغيرات '!A:AI,35,0)</f>
        <v>2</v>
      </c>
    </row>
    <row r="79" spans="1:6">
      <c r="A79" s="54">
        <v>3471</v>
      </c>
      <c r="B79" s="6" t="str">
        <f>VLOOKUP(A79,'المتغيرات '!A:B,2,0)</f>
        <v>موظف 250</v>
      </c>
      <c r="C79" s="6" t="str">
        <f>VLOOKUP(A79,'المتغيرات '!A:C,3,0)</f>
        <v>مناوب امن صناعي</v>
      </c>
      <c r="D79" s="6">
        <f>VLOOKUP(الجدول4[[#This Row],[م]],'المتغيرات '!A:AL,38,0)</f>
        <v>4</v>
      </c>
      <c r="E79" s="6"/>
      <c r="F79" s="56">
        <f>VLOOKUP(A79,'المتغيرات '!A:AI,35,0)</f>
        <v>0</v>
      </c>
    </row>
    <row r="80" spans="1:6">
      <c r="A80" s="55">
        <v>3481</v>
      </c>
      <c r="B80" s="20" t="str">
        <f>VLOOKUP(A80,'المتغيرات '!A:B,2,0)</f>
        <v>موظف 251</v>
      </c>
      <c r="C80" s="20" t="str">
        <f>VLOOKUP(A80,'المتغيرات '!A:C,3,0)</f>
        <v xml:space="preserve">مهندس جودة  </v>
      </c>
      <c r="D80" s="20">
        <f>VLOOKUP(الجدول4[[#This Row],[م]],'المتغيرات '!A:AL,38,0)</f>
        <v>1</v>
      </c>
      <c r="E80" s="20"/>
      <c r="F80" s="56">
        <f>VLOOKUP(A80,'المتغيرات '!A:AI,35,0)</f>
        <v>2</v>
      </c>
    </row>
    <row r="81" spans="1:6">
      <c r="A81" s="55">
        <v>3490</v>
      </c>
      <c r="B81" s="20" t="str">
        <f>VLOOKUP(A81,'المتغيرات '!A:B,2,0)</f>
        <v>موظف 254</v>
      </c>
      <c r="C81" s="20" t="str">
        <f>VLOOKUP(A81,'المتغيرات '!A:C,3,0)</f>
        <v>عامل سير  و فاقد</v>
      </c>
      <c r="D81" s="20">
        <f>VLOOKUP(الجدول4[[#This Row],[م]],'المتغيرات '!A:AL,38,0)</f>
        <v>2</v>
      </c>
      <c r="E81" s="20"/>
      <c r="F81" s="56">
        <f>VLOOKUP(A81,'المتغيرات '!A:AI,35,0)</f>
        <v>2</v>
      </c>
    </row>
    <row r="82" spans="1:6">
      <c r="A82" s="54">
        <v>3512</v>
      </c>
      <c r="B82" s="6" t="str">
        <f>VLOOKUP(A82,'المتغيرات '!A:B,2,0)</f>
        <v>موظف 257</v>
      </c>
      <c r="C82" s="6" t="str">
        <f>VLOOKUP(A82,'المتغيرات '!A:C,3,0)</f>
        <v>مناوب امن صناعي ( مراقب كاميرات )</v>
      </c>
      <c r="D82" s="6">
        <f>VLOOKUP(الجدول4[[#This Row],[م]],'المتغيرات '!A:AL,38,0)</f>
        <v>1</v>
      </c>
      <c r="E82" s="6"/>
      <c r="F82" s="56">
        <f>VLOOKUP(A82,'المتغيرات '!A:AI,35,0)</f>
        <v>2</v>
      </c>
    </row>
    <row r="83" spans="1:6">
      <c r="A83" s="55">
        <v>3521</v>
      </c>
      <c r="B83" s="20" t="str">
        <f>VLOOKUP(A83,'المتغيرات '!A:B,2,0)</f>
        <v>موظف 258</v>
      </c>
      <c r="C83" s="20" t="str">
        <f>VLOOKUP(A83,'المتغيرات '!A:C,3,0)</f>
        <v xml:space="preserve">مشغل ملحقات الة التعبئة (DE) </v>
      </c>
      <c r="D83" s="20">
        <f>VLOOKUP(الجدول4[[#This Row],[م]],'المتغيرات '!A:AL,38,0)</f>
        <v>2</v>
      </c>
      <c r="E83" s="20"/>
      <c r="F83" s="56">
        <f>VLOOKUP(A83,'المتغيرات '!A:AI,35,0)</f>
        <v>2</v>
      </c>
    </row>
    <row r="84" spans="1:6">
      <c r="A84" s="54">
        <v>3532</v>
      </c>
      <c r="B84" s="6" t="str">
        <f>VLOOKUP(A84,'المتغيرات '!A:B,2,0)</f>
        <v>موظف 262</v>
      </c>
      <c r="C84" s="6" t="str">
        <f>VLOOKUP(A84,'المتغيرات '!A:C,3,0)</f>
        <v xml:space="preserve">مساعد مسوق </v>
      </c>
      <c r="D84" s="6">
        <f>VLOOKUP(الجدول4[[#This Row],[م]],'المتغيرات '!A:AL,38,0)</f>
        <v>2</v>
      </c>
      <c r="E84" s="6"/>
      <c r="F84" s="56">
        <f>VLOOKUP(A84,'المتغيرات '!A:AI,35,0)</f>
        <v>1</v>
      </c>
    </row>
    <row r="85" spans="1:6">
      <c r="A85" s="55">
        <v>3538</v>
      </c>
      <c r="B85" s="20" t="str">
        <f>VLOOKUP(A85,'المتغيرات '!A:B,2,0)</f>
        <v>موظف 263</v>
      </c>
      <c r="C85" s="20" t="str">
        <f>VLOOKUP(A85,'المتغيرات '!A:C,3,0)</f>
        <v xml:space="preserve">فني صيانة عامة مبتدئ   </v>
      </c>
      <c r="D85" s="20">
        <f>VLOOKUP(الجدول4[[#This Row],[م]],'المتغيرات '!A:AL,38,0)</f>
        <v>1</v>
      </c>
      <c r="E85" s="20"/>
      <c r="F85" s="56">
        <f>VLOOKUP(A85,'المتغيرات '!A:AI,35,0)</f>
        <v>2</v>
      </c>
    </row>
    <row r="86" spans="1:6">
      <c r="A86" s="55">
        <v>3546</v>
      </c>
      <c r="B86" s="20" t="str">
        <f>VLOOKUP(A86,'المتغيرات '!A:B,2,0)</f>
        <v>موظف 266</v>
      </c>
      <c r="C86" s="20" t="str">
        <f>VLOOKUP(A86,'المتغيرات '!A:C,3,0)</f>
        <v xml:space="preserve">رئيس قسم تشغيل وصيانة المرافق </v>
      </c>
      <c r="D86" s="20">
        <f>VLOOKUP(الجدول4[[#This Row],[م]],'المتغيرات '!A:AL,38,0)</f>
        <v>3</v>
      </c>
      <c r="E86" s="20"/>
      <c r="F86" s="56">
        <f>VLOOKUP(A86,'المتغيرات '!A:AI,35,0)</f>
        <v>2</v>
      </c>
    </row>
    <row r="87" spans="1:6">
      <c r="A87" s="54">
        <v>3554</v>
      </c>
      <c r="B87" s="6" t="str">
        <f>VLOOKUP(A87,'المتغيرات '!A:B,2,0)</f>
        <v>موظف 268</v>
      </c>
      <c r="C87" s="6" t="str">
        <f>VLOOKUP(A87,'المتغيرات '!A:C,3,0)</f>
        <v>عامل سير  و فاقد</v>
      </c>
      <c r="D87" s="6">
        <f>VLOOKUP(الجدول4[[#This Row],[م]],'المتغيرات '!A:AL,38,0)</f>
        <v>1</v>
      </c>
      <c r="E87" s="6"/>
      <c r="F87" s="56">
        <f>VLOOKUP(A87,'المتغيرات '!A:AI,35,0)</f>
        <v>2</v>
      </c>
    </row>
    <row r="88" spans="1:6">
      <c r="A88" s="54">
        <v>3562</v>
      </c>
      <c r="B88" s="6" t="str">
        <f>VLOOKUP(A88,'المتغيرات '!A:B,2,0)</f>
        <v>موظف 269</v>
      </c>
      <c r="C88" s="6" t="str">
        <f>VLOOKUP(A88,'المتغيرات '!A:C,3,0)</f>
        <v>مناوب امن صناعي ( مراقب كاميرات )</v>
      </c>
      <c r="D88" s="6">
        <f>VLOOKUP(الجدول4[[#This Row],[م]],'المتغيرات '!A:AL,38,0)</f>
        <v>3</v>
      </c>
      <c r="E88" s="6"/>
      <c r="F88" s="56">
        <f>VLOOKUP(A88,'المتغيرات '!A:AI,35,0)</f>
        <v>2</v>
      </c>
    </row>
    <row r="89" spans="1:6">
      <c r="A89" s="55">
        <v>3563</v>
      </c>
      <c r="B89" s="20" t="str">
        <f>VLOOKUP(A89,'المتغيرات '!A:B,2,0)</f>
        <v>موظف 270</v>
      </c>
      <c r="C89" s="20" t="str">
        <f>VLOOKUP(A89,'المتغيرات '!A:C,3,0)</f>
        <v xml:space="preserve">مساعد مسوق </v>
      </c>
      <c r="D89" s="20">
        <f>VLOOKUP(الجدول4[[#This Row],[م]],'المتغيرات '!A:AL,38,0)</f>
        <v>1</v>
      </c>
      <c r="E89" s="20"/>
      <c r="F89" s="56">
        <f>VLOOKUP(A89,'المتغيرات '!A:AI,35,0)</f>
        <v>2</v>
      </c>
    </row>
    <row r="90" spans="1:6">
      <c r="A90" s="55">
        <v>3567</v>
      </c>
      <c r="B90" s="20" t="str">
        <f>VLOOKUP(A90,'المتغيرات '!A:B,2,0)</f>
        <v>موظف 273</v>
      </c>
      <c r="C90" s="20" t="str">
        <f>VLOOKUP(A90,'المتغيرات '!A:C,3,0)</f>
        <v>عامل خلط</v>
      </c>
      <c r="D90" s="20">
        <f>VLOOKUP(الجدول4[[#This Row],[م]],'المتغيرات '!A:AL,38,0)</f>
        <v>5</v>
      </c>
      <c r="E90" s="20"/>
      <c r="F90" s="56">
        <f>VLOOKUP(A90,'المتغيرات '!A:AI,35,0)</f>
        <v>1</v>
      </c>
    </row>
    <row r="91" spans="1:6">
      <c r="A91" s="55">
        <v>3609</v>
      </c>
      <c r="B91" s="20" t="str">
        <f>VLOOKUP(A91,'المتغيرات '!A:B,2,0)</f>
        <v>موظف 281</v>
      </c>
      <c r="C91" s="20" t="str">
        <f>VLOOKUP(A91,'المتغيرات '!A:C,3,0)</f>
        <v>مشرف عمال سير  و فاقد</v>
      </c>
      <c r="D91" s="20">
        <f>VLOOKUP(الجدول4[[#This Row],[م]],'المتغيرات '!A:AL,38,0)</f>
        <v>3</v>
      </c>
      <c r="E91" s="20"/>
      <c r="F91" s="56">
        <f>VLOOKUP(A91,'المتغيرات '!A:AI,35,0)</f>
        <v>2</v>
      </c>
    </row>
    <row r="92" spans="1:6">
      <c r="A92" s="55">
        <v>3661</v>
      </c>
      <c r="B92" s="20" t="str">
        <f>VLOOKUP(A92,'المتغيرات '!A:B,2,0)</f>
        <v>موظف 285</v>
      </c>
      <c r="C92" s="20" t="str">
        <f>VLOOKUP(A92,'المتغيرات '!A:C,3,0)</f>
        <v xml:space="preserve">مساعد مسوق </v>
      </c>
      <c r="D92" s="20">
        <f>VLOOKUP(الجدول4[[#This Row],[م]],'المتغيرات '!A:AL,38,0)</f>
        <v>1</v>
      </c>
      <c r="E92" s="20"/>
      <c r="F92" s="56">
        <f>VLOOKUP(A92,'المتغيرات '!A:AI,35,0)</f>
        <v>1</v>
      </c>
    </row>
    <row r="93" spans="1:6">
      <c r="A93" s="55">
        <v>3668</v>
      </c>
      <c r="B93" s="20" t="str">
        <f>VLOOKUP(A93,'المتغيرات '!A:B,2,0)</f>
        <v>موظف 290</v>
      </c>
      <c r="C93" s="20" t="str">
        <f>VLOOKUP(A93,'المتغيرات '!A:C,3,0)</f>
        <v xml:space="preserve">مشرف وردية </v>
      </c>
      <c r="D93" s="20">
        <f>VLOOKUP(الجدول4[[#This Row],[م]],'المتغيرات '!A:AL,38,0)</f>
        <v>1</v>
      </c>
      <c r="E93" s="20"/>
      <c r="F93" s="56">
        <f>VLOOKUP(A93,'المتغيرات '!A:AI,35,0)</f>
        <v>1</v>
      </c>
    </row>
    <row r="94" spans="1:6">
      <c r="A94" s="54">
        <v>3680</v>
      </c>
      <c r="B94" s="6" t="str">
        <f>VLOOKUP(A94,'المتغيرات '!A:B,2,0)</f>
        <v>موظف 292</v>
      </c>
      <c r="C94" s="6" t="str">
        <f>VLOOKUP(A94,'المتغيرات '!A:C,3,0)</f>
        <v>عامل سير  و فاقد</v>
      </c>
      <c r="D94" s="6">
        <f>VLOOKUP(الجدول4[[#This Row],[م]],'المتغيرات '!A:AL,38,0)</f>
        <v>1</v>
      </c>
      <c r="E94" s="6"/>
      <c r="F94" s="56">
        <f>VLOOKUP(A94,'المتغيرات '!A:AI,35,0)</f>
        <v>1</v>
      </c>
    </row>
    <row r="95" spans="1:6">
      <c r="A95" s="54">
        <v>3706</v>
      </c>
      <c r="B95" s="6" t="str">
        <f>VLOOKUP(A95,'المتغيرات '!A:B,2,0)</f>
        <v>موظف 293</v>
      </c>
      <c r="C95" s="6" t="str">
        <f>VLOOKUP(A95,'المتغيرات '!A:C,3,0)</f>
        <v>عامل سير  و فاقد</v>
      </c>
      <c r="D95" s="6">
        <f>VLOOKUP(الجدول4[[#This Row],[م]],'المتغيرات '!A:AL,38,0)</f>
        <v>3</v>
      </c>
      <c r="E95" s="6"/>
      <c r="F95" s="56">
        <f>VLOOKUP(A95,'المتغيرات '!A:AI,35,0)</f>
        <v>2</v>
      </c>
    </row>
    <row r="96" spans="1:6">
      <c r="A96" s="55">
        <v>3711</v>
      </c>
      <c r="B96" s="20" t="str">
        <f>VLOOKUP(A96,'المتغيرات '!A:B,2,0)</f>
        <v>موظف 294</v>
      </c>
      <c r="C96" s="20" t="str">
        <f>VLOOKUP(A96,'المتغيرات '!A:C,3,0)</f>
        <v xml:space="preserve">غفير </v>
      </c>
      <c r="D96" s="20">
        <f>VLOOKUP(الجدول4[[#This Row],[م]],'المتغيرات '!A:AL,38,0)</f>
        <v>1</v>
      </c>
      <c r="E96" s="20"/>
      <c r="F96" s="56">
        <f>VLOOKUP(A96,'المتغيرات '!A:AI,35,0)</f>
        <v>0</v>
      </c>
    </row>
    <row r="97" spans="1:6">
      <c r="A97" s="55">
        <v>3732</v>
      </c>
      <c r="B97" s="20" t="str">
        <f>VLOOKUP(A97,'المتغيرات '!A:B,2,0)</f>
        <v>موظف 302</v>
      </c>
      <c r="C97" s="20" t="str">
        <f>VLOOKUP(A97,'المتغيرات '!A:C,3,0)</f>
        <v>عامل سير  و فاقد</v>
      </c>
      <c r="D97" s="20">
        <f>VLOOKUP(الجدول4[[#This Row],[م]],'المتغيرات '!A:AL,38,0)</f>
        <v>1</v>
      </c>
      <c r="E97" s="20"/>
      <c r="F97" s="56">
        <f>VLOOKUP(A97,'المتغيرات '!A:AI,35,0)</f>
        <v>2</v>
      </c>
    </row>
    <row r="98" spans="1:6">
      <c r="A98" s="54">
        <v>3755</v>
      </c>
      <c r="B98" s="6" t="str">
        <f>VLOOKUP(A98,'المتغيرات '!A:B,2,0)</f>
        <v>موظف 307</v>
      </c>
      <c r="C98" s="6" t="str">
        <f>VLOOKUP(A98,'المتغيرات '!A:C,3,0)</f>
        <v>عامل نظافة ( الإنتاج )</v>
      </c>
      <c r="D98" s="6">
        <f>VLOOKUP(الجدول4[[#This Row],[م]],'المتغيرات '!A:AL,38,0)</f>
        <v>3</v>
      </c>
      <c r="E98" s="6"/>
      <c r="F98" s="56">
        <f>VLOOKUP(A98,'المتغيرات '!A:AI,35,0)</f>
        <v>2</v>
      </c>
    </row>
    <row r="99" spans="1:6">
      <c r="A99" s="55">
        <v>3757</v>
      </c>
      <c r="B99" s="20" t="str">
        <f>VLOOKUP(A99,'المتغيرات '!A:B,2,0)</f>
        <v>موظف 308</v>
      </c>
      <c r="C99" s="20" t="str">
        <f>VLOOKUP(A99,'المتغيرات '!A:C,3,0)</f>
        <v>عامل نظافة</v>
      </c>
      <c r="D99" s="20">
        <f>VLOOKUP(الجدول4[[#This Row],[م]],'المتغيرات '!A:AL,38,0)</f>
        <v>3</v>
      </c>
      <c r="E99" s="20"/>
      <c r="F99" s="56">
        <f>VLOOKUP(A99,'المتغيرات '!A:AI,35,0)</f>
        <v>1</v>
      </c>
    </row>
    <row r="100" spans="1:6">
      <c r="A100" s="54">
        <v>3765</v>
      </c>
      <c r="B100" s="6" t="str">
        <f>VLOOKUP(A100,'المتغيرات '!A:B,2,0)</f>
        <v>موظف 310</v>
      </c>
      <c r="C100" s="6" t="str">
        <f>VLOOKUP(A100,'المتغيرات '!A:C,3,0)</f>
        <v>مشغل ملحقات الة التعبئة (DE)</v>
      </c>
      <c r="D100" s="6">
        <f>VLOOKUP(الجدول4[[#This Row],[م]],'المتغيرات '!A:AL,38,0)</f>
        <v>1</v>
      </c>
      <c r="E100" s="6"/>
      <c r="F100" s="56">
        <f>VLOOKUP(A100,'المتغيرات '!A:AI,35,0)</f>
        <v>1</v>
      </c>
    </row>
    <row r="101" spans="1:6">
      <c r="A101" s="55">
        <v>3767</v>
      </c>
      <c r="B101" s="20" t="str">
        <f>VLOOKUP(A101,'المتغيرات '!A:B,2,0)</f>
        <v>موظف 311</v>
      </c>
      <c r="C101" s="20" t="str">
        <f>VLOOKUP(A101,'المتغيرات '!A:C,3,0)</f>
        <v xml:space="preserve">مهندس جودة  </v>
      </c>
      <c r="D101" s="20">
        <f>VLOOKUP(الجدول4[[#This Row],[م]],'المتغيرات '!A:AL,38,0)</f>
        <v>1</v>
      </c>
      <c r="E101" s="20"/>
      <c r="F101" s="56">
        <f>VLOOKUP(A101,'المتغيرات '!A:AI,35,0)</f>
        <v>2</v>
      </c>
    </row>
    <row r="102" spans="1:6">
      <c r="A102" s="55">
        <v>3784</v>
      </c>
      <c r="B102" s="20" t="str">
        <f>VLOOKUP(A102,'المتغيرات '!A:B,2,0)</f>
        <v>موظف 318</v>
      </c>
      <c r="C102" s="20" t="str">
        <f>VLOOKUP(A102,'المتغيرات '!A:C,3,0)</f>
        <v xml:space="preserve">عامل مطبخ </v>
      </c>
      <c r="D102" s="20">
        <f>VLOOKUP(الجدول4[[#This Row],[م]],'المتغيرات '!A:AL,38,0)</f>
        <v>1</v>
      </c>
      <c r="E102" s="20"/>
      <c r="F102" s="56">
        <f>VLOOKUP(A102,'المتغيرات '!A:AI,35,0)</f>
        <v>1</v>
      </c>
    </row>
    <row r="103" spans="1:6">
      <c r="A103" s="55">
        <v>3787</v>
      </c>
      <c r="B103" s="20" t="str">
        <f>VLOOKUP(A103,'المتغيرات '!A:B,2,0)</f>
        <v>موظف 320</v>
      </c>
      <c r="C103" s="20" t="str">
        <f>VLOOKUP(A103,'المتغيرات '!A:C,3,0)</f>
        <v xml:space="preserve">مساعد مسوق </v>
      </c>
      <c r="D103" s="20">
        <f>VLOOKUP(الجدول4[[#This Row],[م]],'المتغيرات '!A:AL,38,0)</f>
        <v>1</v>
      </c>
      <c r="E103" s="20"/>
      <c r="F103" s="56">
        <f>VLOOKUP(A103,'المتغيرات '!A:AI,35,0)</f>
        <v>0</v>
      </c>
    </row>
    <row r="104" spans="1:6">
      <c r="A104" s="54">
        <v>3814</v>
      </c>
      <c r="B104" s="6" t="str">
        <f>VLOOKUP(A104,'المتغيرات '!A:B,2,0)</f>
        <v>موظف 328</v>
      </c>
      <c r="C104" s="6" t="str">
        <f>VLOOKUP(A104,'المتغيرات '!A:C,3,0)</f>
        <v xml:space="preserve">سائق و مساعد مسوق </v>
      </c>
      <c r="D104" s="6">
        <f>VLOOKUP(الجدول4[[#This Row],[م]],'المتغيرات '!A:AL,38,0)</f>
        <v>1</v>
      </c>
      <c r="E104" s="6"/>
      <c r="F104" s="56">
        <f>VLOOKUP(A104,'المتغيرات '!A:AI,35,0)</f>
        <v>0</v>
      </c>
    </row>
    <row r="105" spans="1:6">
      <c r="A105" s="55">
        <v>3815</v>
      </c>
      <c r="B105" s="20" t="str">
        <f>VLOOKUP(A105,'المتغيرات '!A:B,2,0)</f>
        <v>موظف 329</v>
      </c>
      <c r="C105" s="20" t="str">
        <f>VLOOKUP(A105,'المتغيرات '!A:C,3,0)</f>
        <v>عامل خلط</v>
      </c>
      <c r="D105" s="20">
        <f>VLOOKUP(الجدول4[[#This Row],[م]],'المتغيرات '!A:AL,38,0)</f>
        <v>7</v>
      </c>
      <c r="E105" s="20"/>
      <c r="F105" s="56">
        <f>VLOOKUP(A105,'المتغيرات '!A:AI,35,0)</f>
        <v>1</v>
      </c>
    </row>
    <row r="106" spans="1:6">
      <c r="A106" s="55">
        <v>3825</v>
      </c>
      <c r="B106" s="20" t="str">
        <f>VLOOKUP(A106,'المتغيرات '!A:B,2,0)</f>
        <v>موظف 331</v>
      </c>
      <c r="C106" s="20" t="str">
        <f>VLOOKUP(A106,'المتغيرات '!A:C,3,0)</f>
        <v xml:space="preserve">عامل فرز </v>
      </c>
      <c r="D106" s="20">
        <f>VLOOKUP(الجدول4[[#This Row],[م]],'المتغيرات '!A:AL,38,0)</f>
        <v>6</v>
      </c>
      <c r="E106" s="20"/>
      <c r="F106" s="56">
        <f>VLOOKUP(A106,'المتغيرات '!A:AI,35,0)</f>
        <v>1</v>
      </c>
    </row>
    <row r="107" spans="1:6">
      <c r="A107" s="55">
        <v>3831</v>
      </c>
      <c r="B107" s="20" t="str">
        <f>VLOOKUP(A107,'المتغيرات '!A:B,2,0)</f>
        <v>موظف 335</v>
      </c>
      <c r="C107" s="20" t="str">
        <f>VLOOKUP(A107,'المتغيرات '!A:C,3,0)</f>
        <v>مشغل ملحقات الة التعبئة (DE)</v>
      </c>
      <c r="D107" s="20">
        <f>VLOOKUP(الجدول4[[#This Row],[م]],'المتغيرات '!A:AL,38,0)</f>
        <v>1</v>
      </c>
      <c r="E107" s="20"/>
      <c r="F107" s="56">
        <f>VLOOKUP(A107,'المتغيرات '!A:AI,35,0)</f>
        <v>1</v>
      </c>
    </row>
    <row r="108" spans="1:6">
      <c r="A108" s="55">
        <v>3834</v>
      </c>
      <c r="B108" s="20" t="str">
        <f>VLOOKUP(A108,'المتغيرات '!A:B,2,0)</f>
        <v>موظف 337</v>
      </c>
      <c r="C108" s="20" t="str">
        <f>VLOOKUP(A108,'المتغيرات '!A:C,3,0)</f>
        <v>عامل سير  و فاقد</v>
      </c>
      <c r="D108" s="20">
        <f>VLOOKUP(الجدول4[[#This Row],[م]],'المتغيرات '!A:AL,38,0)</f>
        <v>2</v>
      </c>
      <c r="E108" s="20"/>
      <c r="F108" s="56">
        <f>VLOOKUP(A108,'المتغيرات '!A:AI,35,0)</f>
        <v>1</v>
      </c>
    </row>
    <row r="109" spans="1:6">
      <c r="A109" s="54">
        <v>3837</v>
      </c>
      <c r="B109" s="6" t="str">
        <f>VLOOKUP(A109,'المتغيرات '!A:B,2,0)</f>
        <v>موظف 339</v>
      </c>
      <c r="C109" s="6" t="str">
        <f>VLOOKUP(A109,'المتغيرات '!A:C,3,0)</f>
        <v>عامل سير  و فاقد</v>
      </c>
      <c r="D109" s="6">
        <f>VLOOKUP(الجدول4[[#This Row],[م]],'المتغيرات '!A:AL,38,0)</f>
        <v>1</v>
      </c>
      <c r="E109" s="6"/>
      <c r="F109" s="56">
        <f>VLOOKUP(A109,'المتغيرات '!A:AI,35,0)</f>
        <v>1</v>
      </c>
    </row>
    <row r="110" spans="1:6">
      <c r="A110" s="54">
        <v>3838</v>
      </c>
      <c r="B110" s="6" t="str">
        <f>VLOOKUP(A110,'المتغيرات '!A:B,2,0)</f>
        <v>موظف 340</v>
      </c>
      <c r="C110" s="6" t="str">
        <f>VLOOKUP(A110,'المتغيرات '!A:C,3,0)</f>
        <v>عامل سير  و فاقد</v>
      </c>
      <c r="D110" s="6">
        <f>VLOOKUP(الجدول4[[#This Row],[م]],'المتغيرات '!A:AL,38,0)</f>
        <v>1</v>
      </c>
      <c r="E110" s="6"/>
      <c r="F110" s="56">
        <f>VLOOKUP(A110,'المتغيرات '!A:AI,35,0)</f>
        <v>3</v>
      </c>
    </row>
    <row r="111" spans="1:6">
      <c r="A111" s="55">
        <v>3840</v>
      </c>
      <c r="B111" s="20" t="str">
        <f>VLOOKUP(A111,'المتغيرات '!A:B,2,0)</f>
        <v>موظف 341</v>
      </c>
      <c r="C111" s="20" t="str">
        <f>VLOOKUP(A111,'المتغيرات '!A:C,3,0)</f>
        <v>عامل خلط</v>
      </c>
      <c r="D111" s="20">
        <f>VLOOKUP(الجدول4[[#This Row],[م]],'المتغيرات '!A:AL,38,0)</f>
        <v>1</v>
      </c>
      <c r="E111" s="20"/>
      <c r="F111" s="56">
        <f>VLOOKUP(A111,'المتغيرات '!A:AI,35,0)</f>
        <v>3</v>
      </c>
    </row>
    <row r="112" spans="1:6">
      <c r="A112" s="54">
        <v>3842</v>
      </c>
      <c r="B112" s="6" t="str">
        <f>VLOOKUP(A112,'المتغيرات '!A:B,2,0)</f>
        <v>موظف 343</v>
      </c>
      <c r="C112" s="6" t="str">
        <f>VLOOKUP(A112,'المتغيرات '!A:C,3,0)</f>
        <v>عامل سير  و فاقد</v>
      </c>
      <c r="D112" s="6">
        <f>VLOOKUP(الجدول4[[#This Row],[م]],'المتغيرات '!A:AL,38,0)</f>
        <v>2</v>
      </c>
      <c r="E112" s="6"/>
      <c r="F112" s="56">
        <f>VLOOKUP(A112,'المتغيرات '!A:AI,35,0)</f>
        <v>2</v>
      </c>
    </row>
    <row r="113" spans="1:6">
      <c r="A113" s="54">
        <v>3845</v>
      </c>
      <c r="B113" s="6" t="str">
        <f>VLOOKUP(A113,'المتغيرات '!A:B,2,0)</f>
        <v>موظف 344</v>
      </c>
      <c r="C113" s="6" t="str">
        <f>VLOOKUP(A113,'المتغيرات '!A:C,3,0)</f>
        <v>عامل نظافة ( الإنتاج )</v>
      </c>
      <c r="D113" s="6">
        <f>VLOOKUP(الجدول4[[#This Row],[م]],'المتغيرات '!A:AL,38,0)</f>
        <v>1</v>
      </c>
      <c r="E113" s="6"/>
      <c r="F113" s="56">
        <f>VLOOKUP(A113,'المتغيرات '!A:AI,35,0)</f>
        <v>1</v>
      </c>
    </row>
    <row r="114" spans="1:6">
      <c r="A114" s="55">
        <v>3847</v>
      </c>
      <c r="B114" s="20" t="str">
        <f>VLOOKUP(A114,'المتغيرات '!A:B,2,0)</f>
        <v>موظف 345</v>
      </c>
      <c r="C114" s="20" t="str">
        <f>VLOOKUP(A114,'المتغيرات '!A:C,3,0)</f>
        <v>عامل سير  و فاقد</v>
      </c>
      <c r="D114" s="20">
        <f>VLOOKUP(الجدول4[[#This Row],[م]],'المتغيرات '!A:AL,38,0)</f>
        <v>1</v>
      </c>
      <c r="E114" s="20"/>
      <c r="F114" s="56">
        <f>VLOOKUP(A114,'المتغيرات '!A:AI,35,0)</f>
        <v>2</v>
      </c>
    </row>
    <row r="115" spans="1:6">
      <c r="A115" s="55">
        <v>3868</v>
      </c>
      <c r="B115" s="20" t="str">
        <f>VLOOKUP(A115,'المتغيرات '!A:B,2,0)</f>
        <v>موظف 356</v>
      </c>
      <c r="C115" s="20" t="str">
        <f>VLOOKUP(A115,'المتغيرات '!A:C,3,0)</f>
        <v>عامل خلط</v>
      </c>
      <c r="D115" s="20">
        <f>VLOOKUP(الجدول4[[#This Row],[م]],'المتغيرات '!A:AL,38,0)</f>
        <v>4</v>
      </c>
      <c r="E115" s="20"/>
      <c r="F115" s="56">
        <f>VLOOKUP(A115,'المتغيرات '!A:AI,35,0)</f>
        <v>1</v>
      </c>
    </row>
    <row r="116" spans="1:6">
      <c r="A116" s="55">
        <v>3872</v>
      </c>
      <c r="B116" s="20" t="str">
        <f>VLOOKUP(A116,'المتغيرات '!A:B,2,0)</f>
        <v>موظف 359</v>
      </c>
      <c r="C116" s="20" t="str">
        <f>VLOOKUP(A116,'المتغيرات '!A:C,3,0)</f>
        <v>عامل سير  و فاقد</v>
      </c>
      <c r="D116" s="20">
        <f>VLOOKUP(الجدول4[[#This Row],[م]],'المتغيرات '!A:AL,38,0)</f>
        <v>1</v>
      </c>
      <c r="E116" s="20"/>
      <c r="F116" s="56">
        <f>VLOOKUP(A116,'المتغيرات '!A:AI,35,0)</f>
        <v>2</v>
      </c>
    </row>
    <row r="117" spans="1:6">
      <c r="A117" s="55">
        <v>3889</v>
      </c>
      <c r="B117" s="20" t="str">
        <f>VLOOKUP(A117,'المتغيرات '!A:B,2,0)</f>
        <v>موظف 373</v>
      </c>
      <c r="C117" s="20" t="str">
        <f>VLOOKUP(A117,'المتغيرات '!A:C,3,0)</f>
        <v>عامل نظافة وتنظيم بمخازن الإنتاج التام (مصنع الحليب)</v>
      </c>
      <c r="D117" s="20">
        <f>VLOOKUP(الجدول4[[#This Row],[م]],'المتغيرات '!A:AL,38,0)</f>
        <v>1</v>
      </c>
      <c r="E117" s="20"/>
      <c r="F117" s="56">
        <f>VLOOKUP(A117,'المتغيرات '!A:AI,35,0)</f>
        <v>1</v>
      </c>
    </row>
    <row r="118" spans="1:6">
      <c r="A118" s="55">
        <v>3894</v>
      </c>
      <c r="B118" s="20" t="str">
        <f>VLOOKUP(A118,'المتغيرات '!A:B,2,0)</f>
        <v>موظف 376</v>
      </c>
      <c r="C118" s="20" t="str">
        <f>VLOOKUP(A118,'المتغيرات '!A:C,3,0)</f>
        <v>عامل خلط</v>
      </c>
      <c r="D118" s="20">
        <f>VLOOKUP(الجدول4[[#This Row],[م]],'المتغيرات '!A:AL,38,0)</f>
        <v>1</v>
      </c>
      <c r="E118" s="20"/>
      <c r="F118" s="56">
        <f>VLOOKUP(A118,'المتغيرات '!A:AI,35,0)</f>
        <v>1</v>
      </c>
    </row>
    <row r="119" spans="1:6">
      <c r="A119" s="55">
        <v>3901</v>
      </c>
      <c r="B119" s="20" t="str">
        <f>VLOOKUP(A119,'المتغيرات '!A:B,2,0)</f>
        <v>موظف 383</v>
      </c>
      <c r="C119" s="20" t="str">
        <f>VLOOKUP(A119,'المتغيرات '!A:C,3,0)</f>
        <v>عامل سير  و فاقد</v>
      </c>
      <c r="D119" s="20">
        <f>VLOOKUP(الجدول4[[#This Row],[م]],'المتغيرات '!A:AL,38,0)</f>
        <v>1</v>
      </c>
      <c r="E119" s="20"/>
      <c r="F119" s="56">
        <f>VLOOKUP(A119,'المتغيرات '!A:AI,35,0)</f>
        <v>1</v>
      </c>
    </row>
    <row r="120" spans="1:6">
      <c r="A120" s="55">
        <v>3909</v>
      </c>
      <c r="B120" s="20" t="str">
        <f>VLOOKUP(A120,'المتغيرات '!A:B,2,0)</f>
        <v>موظف 387</v>
      </c>
      <c r="C120" s="20" t="str">
        <f>VLOOKUP(A120,'المتغيرات '!A:C,3,0)</f>
        <v xml:space="preserve">عامل نظافة </v>
      </c>
      <c r="D120" s="20">
        <f>VLOOKUP(الجدول4[[#This Row],[م]],'المتغيرات '!A:AL,38,0)</f>
        <v>1</v>
      </c>
      <c r="E120" s="20"/>
      <c r="F120" s="56">
        <f>VLOOKUP(A120,'المتغيرات '!A:AI,35,0)</f>
        <v>1</v>
      </c>
    </row>
  </sheetData>
  <protectedRanges>
    <protectedRange sqref="A3" name="نطاق1"/>
    <protectedRange sqref="A4" name="نطاق1_1"/>
    <protectedRange sqref="A5" name="نطاق1_2"/>
    <protectedRange sqref="A6" name="نطاق1_3"/>
    <protectedRange sqref="A7" name="نطاق1_4"/>
    <protectedRange sqref="A8" name="نطاق1_5"/>
    <protectedRange sqref="A9:A10" name="نطاق1_6"/>
    <protectedRange sqref="A11:A12" name="نطاق1_7"/>
    <protectedRange sqref="A13" name="نطاق1_8"/>
    <protectedRange sqref="A14" name="نطاق1_9"/>
    <protectedRange sqref="A15:A16" name="نطاق1_10"/>
    <protectedRange sqref="A17" name="نطاق1_11"/>
    <protectedRange sqref="A18" name="نطاق1_12"/>
    <protectedRange sqref="A19:A20" name="نطاق1_13"/>
    <protectedRange sqref="A21" name="نطاق1_14"/>
    <protectedRange sqref="A22" name="نطاق1_15"/>
    <protectedRange sqref="A23:A24" name="نطاق1_16"/>
    <protectedRange sqref="A25" name="نطاق1_17"/>
    <protectedRange sqref="A26" name="نطاق1_18"/>
    <protectedRange sqref="A27:A28" name="نطاق1_19"/>
    <protectedRange sqref="A29" name="نطاق1_20"/>
    <protectedRange sqref="A30" name="نطاق1_21"/>
    <protectedRange sqref="A31" name="نطاق1_22"/>
    <protectedRange sqref="A32:A33" name="نطاق1_23"/>
    <protectedRange sqref="A34" name="نطاق1_24"/>
    <protectedRange sqref="A35" name="نطاق1_25"/>
    <protectedRange sqref="A36" name="نطاق1_26"/>
    <protectedRange sqref="A37" name="نطاق1_27"/>
    <protectedRange sqref="A38:A39" name="نطاق1_28"/>
    <protectedRange sqref="A40" name="نطاق1_29"/>
    <protectedRange sqref="A41:A42" name="نطاق1_30"/>
    <protectedRange sqref="A43:A44" name="نطاق1_31"/>
    <protectedRange sqref="A45" name="نطاق1_32"/>
    <protectedRange sqref="A46:A47" name="نطاق1_33"/>
    <protectedRange sqref="A48" name="نطاق1_34"/>
    <protectedRange sqref="A49" name="نطاق1_35"/>
    <protectedRange sqref="A50" name="نطاق1_36"/>
    <protectedRange sqref="A51" name="نطاق1_37"/>
    <protectedRange sqref="A52" name="نطاق1_38"/>
    <protectedRange sqref="A53" name="نطاق1_39"/>
    <protectedRange sqref="A54" name="نطاق1_40"/>
    <protectedRange sqref="A55" name="نطاق1_41"/>
    <protectedRange sqref="A56" name="نطاق1_42"/>
    <protectedRange sqref="A57" name="نطاق1_43"/>
    <protectedRange sqref="A58" name="نطاق1_44"/>
    <protectedRange sqref="A59" name="نطاق1_45"/>
    <protectedRange sqref="A60" name="نطاق1_46"/>
    <protectedRange sqref="A61" name="نطاق1_47"/>
    <protectedRange sqref="A62" name="نطاق1_48"/>
    <protectedRange sqref="A63:A65" name="نطاق1_49"/>
    <protectedRange sqref="A66:A67" name="نطاق1_50"/>
    <protectedRange sqref="A68:A70" name="نطاق1_51"/>
    <protectedRange sqref="A71" name="نطاق1_52"/>
    <protectedRange sqref="A72" name="نطاق1_53"/>
    <protectedRange sqref="A73" name="نطاق1_54"/>
    <protectedRange sqref="A74:A80" name="نطاق1_55"/>
    <protectedRange sqref="A81" name="نطاق1_56"/>
    <protectedRange sqref="A82:A83" name="نطاق1_57"/>
    <protectedRange sqref="A84:A85" name="نطاق1_58"/>
    <protectedRange sqref="A86" name="نطاق1_59"/>
    <protectedRange sqref="A87:A89" name="نطاق1_60"/>
    <protectedRange sqref="A90" name="نطاق1_61"/>
    <protectedRange sqref="A91" name="نطاق1_62"/>
    <protectedRange sqref="A92" name="نطاق1_63"/>
    <protectedRange sqref="A93" name="نطاق1_64"/>
    <protectedRange sqref="A94:A96" name="نطاق1_65"/>
    <protectedRange sqref="A97" name="نطاق1_66"/>
    <protectedRange sqref="A98:A99" name="نطاق1_67"/>
    <protectedRange sqref="A100:A101" name="نطاق1_68"/>
    <protectedRange sqref="A102" name="نطاق1_69"/>
    <protectedRange sqref="A103" name="نطاق1_70"/>
    <protectedRange sqref="A104:A105" name="نطاق1_71"/>
    <protectedRange sqref="A106" name="نطاق1_72"/>
    <protectedRange sqref="A107" name="نطاق1_73"/>
    <protectedRange sqref="A108" name="نطاق1_74"/>
    <protectedRange sqref="A109:A111" name="نطاق1_75"/>
    <protectedRange sqref="A112:A114" name="نطاق1_76"/>
    <protectedRange sqref="A115" name="نطاق1_77"/>
    <protectedRange sqref="A116" name="نطاق1_78"/>
    <protectedRange sqref="A117" name="نطاق1_79"/>
    <protectedRange sqref="A118" name="نطاق1_80"/>
    <protectedRange sqref="A119" name="نطاق1_81"/>
    <protectedRange sqref="A120" name="نطاق1_82"/>
  </protectedRanges>
  <pageMargins left="0.7" right="1.02" top="0.28999999999999998" bottom="0.32" header="0.2" footer="0.23"/>
  <pageSetup paperSize="9" scale="85" orientation="landscape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المتغيرات </vt:lpstr>
      <vt:lpstr>أيام الغياب</vt:lpstr>
      <vt:lpstr>'المتغيرات '!Print_Area</vt:lpstr>
      <vt:lpstr>'أيام الغياب'!Print_Area</vt:lpstr>
    </vt:vector>
  </TitlesOfParts>
  <Company>By DR.Ahmed Saker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cp:lastPrinted>2019-06-15T11:00:09Z</cp:lastPrinted>
  <dcterms:created xsi:type="dcterms:W3CDTF">2019-04-27T08:59:04Z</dcterms:created>
  <dcterms:modified xsi:type="dcterms:W3CDTF">2019-06-15T13:11:21Z</dcterms:modified>
</cp:coreProperties>
</file>