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-108" yWindow="-108" windowWidth="15576" windowHeight="12504" activeTab="1"/>
  </bookViews>
  <sheets>
    <sheet name="Data" sheetId="3" r:id="rId1"/>
    <sheet name="Direct 60%" sheetId="4" r:id="rId2"/>
    <sheet name="Indirect 15%" sheetId="6" r:id="rId3"/>
    <sheet name="Payslip" sheetId="8" r:id="rId4"/>
  </sheets>
  <definedNames>
    <definedName name="_xlnm._FilterDatabase" localSheetId="1" hidden="1">'Direct 60%'!$A$15:$AF$15</definedName>
    <definedName name="_xlnm._FilterDatabase" localSheetId="2" hidden="1">'Indirect 15%'!$A$15:$R$15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N67" i="4" l="1"/>
  <c r="N66" i="4"/>
  <c r="N96" i="4"/>
  <c r="N88" i="4"/>
  <c r="J88" i="4" l="1"/>
  <c r="I88" i="4"/>
  <c r="N46" i="4" l="1"/>
  <c r="C1" i="6" l="1"/>
  <c r="C1" i="4"/>
  <c r="O19" i="8" l="1"/>
  <c r="N19" i="8"/>
  <c r="C140" i="8" l="1"/>
  <c r="D140" i="8"/>
  <c r="E140" i="8"/>
  <c r="C141" i="8"/>
  <c r="D141" i="8"/>
  <c r="E141" i="8"/>
  <c r="C142" i="8"/>
  <c r="D142" i="8"/>
  <c r="E142" i="8"/>
  <c r="C143" i="8"/>
  <c r="D143" i="8"/>
  <c r="E143" i="8"/>
  <c r="C144" i="8"/>
  <c r="D144" i="8"/>
  <c r="E144" i="8"/>
  <c r="C145" i="8"/>
  <c r="D145" i="8"/>
  <c r="E145" i="8"/>
  <c r="C146" i="8"/>
  <c r="D146" i="8"/>
  <c r="E146" i="8"/>
  <c r="C147" i="8"/>
  <c r="D147" i="8"/>
  <c r="E147" i="8"/>
  <c r="C148" i="8"/>
  <c r="D148" i="8"/>
  <c r="E148" i="8"/>
  <c r="C149" i="8"/>
  <c r="D149" i="8"/>
  <c r="E149" i="8"/>
  <c r="C150" i="8"/>
  <c r="D150" i="8"/>
  <c r="E150" i="8"/>
  <c r="C151" i="8"/>
  <c r="D151" i="8"/>
  <c r="E151" i="8"/>
  <c r="C152" i="8"/>
  <c r="D152" i="8"/>
  <c r="E152" i="8"/>
  <c r="C153" i="8"/>
  <c r="D153" i="8"/>
  <c r="E153" i="8"/>
  <c r="C154" i="8"/>
  <c r="D154" i="8"/>
  <c r="E154" i="8"/>
  <c r="C155" i="8"/>
  <c r="D155" i="8"/>
  <c r="E155" i="8"/>
  <c r="C156" i="8"/>
  <c r="D156" i="8"/>
  <c r="E156" i="8"/>
  <c r="C157" i="8"/>
  <c r="D157" i="8"/>
  <c r="E157" i="8"/>
  <c r="C158" i="8"/>
  <c r="D158" i="8"/>
  <c r="E158" i="8"/>
  <c r="C159" i="8"/>
  <c r="D159" i="8"/>
  <c r="E159" i="8"/>
  <c r="C160" i="8"/>
  <c r="D160" i="8"/>
  <c r="E160" i="8"/>
  <c r="C161" i="8"/>
  <c r="D161" i="8"/>
  <c r="E161" i="8"/>
  <c r="C162" i="8"/>
  <c r="D162" i="8"/>
  <c r="E162" i="8"/>
  <c r="C163" i="8"/>
  <c r="D163" i="8"/>
  <c r="E163" i="8"/>
  <c r="C164" i="8"/>
  <c r="D164" i="8"/>
  <c r="E164" i="8"/>
  <c r="C165" i="8"/>
  <c r="D165" i="8"/>
  <c r="E165" i="8"/>
  <c r="C166" i="8"/>
  <c r="D166" i="8"/>
  <c r="E166" i="8"/>
  <c r="C167" i="8"/>
  <c r="D167" i="8"/>
  <c r="E167" i="8"/>
  <c r="C168" i="8"/>
  <c r="D168" i="8"/>
  <c r="E168" i="8"/>
  <c r="C169" i="8"/>
  <c r="D169" i="8"/>
  <c r="E169" i="8"/>
  <c r="C170" i="8"/>
  <c r="D170" i="8"/>
  <c r="E170" i="8"/>
  <c r="C171" i="8"/>
  <c r="D171" i="8"/>
  <c r="E171" i="8"/>
  <c r="C172" i="8"/>
  <c r="D172" i="8"/>
  <c r="E172" i="8"/>
  <c r="C173" i="8"/>
  <c r="D173" i="8"/>
  <c r="E173" i="8"/>
  <c r="C174" i="8"/>
  <c r="D174" i="8"/>
  <c r="E174" i="8"/>
  <c r="C175" i="8"/>
  <c r="D175" i="8"/>
  <c r="E175" i="8"/>
  <c r="C176" i="8"/>
  <c r="D176" i="8"/>
  <c r="E176" i="8"/>
  <c r="C177" i="8"/>
  <c r="D177" i="8"/>
  <c r="E177" i="8"/>
  <c r="C178" i="8"/>
  <c r="D178" i="8"/>
  <c r="E178" i="8"/>
  <c r="C179" i="8"/>
  <c r="D179" i="8"/>
  <c r="E179" i="8"/>
  <c r="C180" i="8"/>
  <c r="D180" i="8"/>
  <c r="E180" i="8"/>
  <c r="C181" i="8"/>
  <c r="D181" i="8"/>
  <c r="E181" i="8"/>
  <c r="C182" i="8"/>
  <c r="D182" i="8"/>
  <c r="E182" i="8"/>
  <c r="C183" i="8"/>
  <c r="D183" i="8"/>
  <c r="E183" i="8"/>
  <c r="C184" i="8"/>
  <c r="D184" i="8"/>
  <c r="E184" i="8"/>
  <c r="C185" i="8"/>
  <c r="D185" i="8"/>
  <c r="E185" i="8"/>
  <c r="C186" i="8"/>
  <c r="D186" i="8"/>
  <c r="E186" i="8"/>
  <c r="C187" i="8"/>
  <c r="D187" i="8"/>
  <c r="E187" i="8"/>
  <c r="C188" i="8"/>
  <c r="D188" i="8"/>
  <c r="E188" i="8"/>
  <c r="E139" i="8"/>
  <c r="C139" i="8"/>
  <c r="D139" i="8"/>
  <c r="B174" i="8"/>
  <c r="B175" i="8"/>
  <c r="B176" i="8"/>
  <c r="B177" i="8"/>
  <c r="B178" i="8"/>
  <c r="B179" i="8"/>
  <c r="B180" i="8"/>
  <c r="B181" i="8"/>
  <c r="B182" i="8"/>
  <c r="B183" i="8"/>
  <c r="B184" i="8"/>
  <c r="B185" i="8"/>
  <c r="B186" i="8"/>
  <c r="B187" i="8"/>
  <c r="B188" i="8"/>
  <c r="B140" i="8"/>
  <c r="B141" i="8"/>
  <c r="B142" i="8"/>
  <c r="B143" i="8"/>
  <c r="B144" i="8"/>
  <c r="B145" i="8"/>
  <c r="B146" i="8"/>
  <c r="B147" i="8"/>
  <c r="B148" i="8"/>
  <c r="B149" i="8"/>
  <c r="B150" i="8"/>
  <c r="B151" i="8"/>
  <c r="B152" i="8"/>
  <c r="B153" i="8"/>
  <c r="B154" i="8"/>
  <c r="B155" i="8"/>
  <c r="B156" i="8"/>
  <c r="B157" i="8"/>
  <c r="B158" i="8"/>
  <c r="B159" i="8"/>
  <c r="B160" i="8"/>
  <c r="B161" i="8"/>
  <c r="B162" i="8"/>
  <c r="B163" i="8"/>
  <c r="B164" i="8"/>
  <c r="B165" i="8"/>
  <c r="B166" i="8"/>
  <c r="B167" i="8"/>
  <c r="B168" i="8"/>
  <c r="B169" i="8"/>
  <c r="B170" i="8"/>
  <c r="B171" i="8"/>
  <c r="B172" i="8"/>
  <c r="B173" i="8"/>
  <c r="B139" i="8"/>
  <c r="C3" i="8"/>
  <c r="D3" i="8"/>
  <c r="E3" i="8"/>
  <c r="C4" i="8"/>
  <c r="D4" i="8"/>
  <c r="E4" i="8"/>
  <c r="C5" i="8"/>
  <c r="D5" i="8"/>
  <c r="E5" i="8"/>
  <c r="C6" i="8"/>
  <c r="D6" i="8"/>
  <c r="E6" i="8"/>
  <c r="C7" i="8"/>
  <c r="D7" i="8"/>
  <c r="E7" i="8"/>
  <c r="C8" i="8"/>
  <c r="D8" i="8"/>
  <c r="E8" i="8"/>
  <c r="C9" i="8"/>
  <c r="D9" i="8"/>
  <c r="E9" i="8"/>
  <c r="C10" i="8"/>
  <c r="D10" i="8"/>
  <c r="E10" i="8"/>
  <c r="C11" i="8"/>
  <c r="D11" i="8"/>
  <c r="E11" i="8"/>
  <c r="C12" i="8"/>
  <c r="D12" i="8"/>
  <c r="E12" i="8"/>
  <c r="C13" i="8"/>
  <c r="D13" i="8"/>
  <c r="E13" i="8"/>
  <c r="C14" i="8"/>
  <c r="D14" i="8"/>
  <c r="E14" i="8"/>
  <c r="C15" i="8"/>
  <c r="D15" i="8"/>
  <c r="E15" i="8"/>
  <c r="C16" i="8"/>
  <c r="D16" i="8"/>
  <c r="E16" i="8"/>
  <c r="C17" i="8"/>
  <c r="D17" i="8"/>
  <c r="E17" i="8"/>
  <c r="C18" i="8"/>
  <c r="D18" i="8"/>
  <c r="E18" i="8"/>
  <c r="C19" i="8"/>
  <c r="D19" i="8"/>
  <c r="E19" i="8"/>
  <c r="C20" i="8"/>
  <c r="D20" i="8"/>
  <c r="E20" i="8"/>
  <c r="C21" i="8"/>
  <c r="D21" i="8"/>
  <c r="E21" i="8"/>
  <c r="C22" i="8"/>
  <c r="D22" i="8"/>
  <c r="E22" i="8"/>
  <c r="C23" i="8"/>
  <c r="D23" i="8"/>
  <c r="E23" i="8"/>
  <c r="C24" i="8"/>
  <c r="D24" i="8"/>
  <c r="E24" i="8"/>
  <c r="C25" i="8"/>
  <c r="D25" i="8"/>
  <c r="E25" i="8"/>
  <c r="C26" i="8"/>
  <c r="D26" i="8"/>
  <c r="E26" i="8"/>
  <c r="C27" i="8"/>
  <c r="D27" i="8"/>
  <c r="E27" i="8"/>
  <c r="C28" i="8"/>
  <c r="D28" i="8"/>
  <c r="E28" i="8"/>
  <c r="C29" i="8"/>
  <c r="D29" i="8"/>
  <c r="E29" i="8"/>
  <c r="C30" i="8"/>
  <c r="D30" i="8"/>
  <c r="E30" i="8"/>
  <c r="C31" i="8"/>
  <c r="D31" i="8"/>
  <c r="E31" i="8"/>
  <c r="C32" i="8"/>
  <c r="D32" i="8"/>
  <c r="E32" i="8"/>
  <c r="C33" i="8"/>
  <c r="D33" i="8"/>
  <c r="E33" i="8"/>
  <c r="C34" i="8"/>
  <c r="D34" i="8"/>
  <c r="E34" i="8"/>
  <c r="C35" i="8"/>
  <c r="D35" i="8"/>
  <c r="E35" i="8"/>
  <c r="C36" i="8"/>
  <c r="D36" i="8"/>
  <c r="E36" i="8"/>
  <c r="C37" i="8"/>
  <c r="D37" i="8"/>
  <c r="E37" i="8"/>
  <c r="C38" i="8"/>
  <c r="D38" i="8"/>
  <c r="E38" i="8"/>
  <c r="C39" i="8"/>
  <c r="D39" i="8"/>
  <c r="E39" i="8"/>
  <c r="C40" i="8"/>
  <c r="D40" i="8"/>
  <c r="E40" i="8"/>
  <c r="C41" i="8"/>
  <c r="D41" i="8"/>
  <c r="E41" i="8"/>
  <c r="C42" i="8"/>
  <c r="D42" i="8"/>
  <c r="E42" i="8"/>
  <c r="C43" i="8"/>
  <c r="D43" i="8"/>
  <c r="E43" i="8"/>
  <c r="C44" i="8"/>
  <c r="D44" i="8"/>
  <c r="E44" i="8"/>
  <c r="C45" i="8"/>
  <c r="D45" i="8"/>
  <c r="E45" i="8"/>
  <c r="C46" i="8"/>
  <c r="D46" i="8"/>
  <c r="E46" i="8"/>
  <c r="C47" i="8"/>
  <c r="D47" i="8"/>
  <c r="E47" i="8"/>
  <c r="C48" i="8"/>
  <c r="D48" i="8"/>
  <c r="E48" i="8"/>
  <c r="C49" i="8"/>
  <c r="D49" i="8"/>
  <c r="E49" i="8"/>
  <c r="C50" i="8"/>
  <c r="D50" i="8"/>
  <c r="E50" i="8"/>
  <c r="C51" i="8"/>
  <c r="D51" i="8"/>
  <c r="E51" i="8"/>
  <c r="C52" i="8"/>
  <c r="D52" i="8"/>
  <c r="E52" i="8"/>
  <c r="C53" i="8"/>
  <c r="D53" i="8"/>
  <c r="E53" i="8"/>
  <c r="C54" i="8"/>
  <c r="D54" i="8"/>
  <c r="E54" i="8"/>
  <c r="C55" i="8"/>
  <c r="D55" i="8"/>
  <c r="E55" i="8"/>
  <c r="C56" i="8"/>
  <c r="D56" i="8"/>
  <c r="E56" i="8"/>
  <c r="C57" i="8"/>
  <c r="D57" i="8"/>
  <c r="E57" i="8"/>
  <c r="C58" i="8"/>
  <c r="D58" i="8"/>
  <c r="E58" i="8"/>
  <c r="C59" i="8"/>
  <c r="D59" i="8"/>
  <c r="E59" i="8"/>
  <c r="C60" i="8"/>
  <c r="D60" i="8"/>
  <c r="E60" i="8"/>
  <c r="C61" i="8"/>
  <c r="D61" i="8"/>
  <c r="E61" i="8"/>
  <c r="C62" i="8"/>
  <c r="D62" i="8"/>
  <c r="E62" i="8"/>
  <c r="C63" i="8"/>
  <c r="D63" i="8"/>
  <c r="E63" i="8"/>
  <c r="C64" i="8"/>
  <c r="D64" i="8"/>
  <c r="E64" i="8"/>
  <c r="C65" i="8"/>
  <c r="D65" i="8"/>
  <c r="E65" i="8"/>
  <c r="C66" i="8"/>
  <c r="D66" i="8"/>
  <c r="E66" i="8"/>
  <c r="C67" i="8"/>
  <c r="D67" i="8"/>
  <c r="E67" i="8"/>
  <c r="C68" i="8"/>
  <c r="D68" i="8"/>
  <c r="E68" i="8"/>
  <c r="C69" i="8"/>
  <c r="D69" i="8"/>
  <c r="E69" i="8"/>
  <c r="C70" i="8"/>
  <c r="D70" i="8"/>
  <c r="E70" i="8"/>
  <c r="C71" i="8"/>
  <c r="D71" i="8"/>
  <c r="E71" i="8"/>
  <c r="C72" i="8"/>
  <c r="D72" i="8"/>
  <c r="E72" i="8"/>
  <c r="C73" i="8"/>
  <c r="D73" i="8"/>
  <c r="E73" i="8"/>
  <c r="C74" i="8"/>
  <c r="D74" i="8"/>
  <c r="E74" i="8"/>
  <c r="C75" i="8"/>
  <c r="D75" i="8"/>
  <c r="E75" i="8"/>
  <c r="C76" i="8"/>
  <c r="D76" i="8"/>
  <c r="E76" i="8"/>
  <c r="C77" i="8"/>
  <c r="D77" i="8"/>
  <c r="E77" i="8"/>
  <c r="C78" i="8"/>
  <c r="D78" i="8"/>
  <c r="E78" i="8"/>
  <c r="C79" i="8"/>
  <c r="D79" i="8"/>
  <c r="E79" i="8"/>
  <c r="C80" i="8"/>
  <c r="D80" i="8"/>
  <c r="E80" i="8"/>
  <c r="C81" i="8"/>
  <c r="D81" i="8"/>
  <c r="E81" i="8"/>
  <c r="C82" i="8"/>
  <c r="D82" i="8"/>
  <c r="E82" i="8"/>
  <c r="C83" i="8"/>
  <c r="D83" i="8"/>
  <c r="E83" i="8"/>
  <c r="C84" i="8"/>
  <c r="D84" i="8"/>
  <c r="E84" i="8"/>
  <c r="C85" i="8"/>
  <c r="D85" i="8"/>
  <c r="E85" i="8"/>
  <c r="C86" i="8"/>
  <c r="D86" i="8"/>
  <c r="E86" i="8"/>
  <c r="C87" i="8"/>
  <c r="D87" i="8"/>
  <c r="E87" i="8"/>
  <c r="C88" i="8"/>
  <c r="D88" i="8"/>
  <c r="E88" i="8"/>
  <c r="C89" i="8"/>
  <c r="D89" i="8"/>
  <c r="E89" i="8"/>
  <c r="C90" i="8"/>
  <c r="D90" i="8"/>
  <c r="E90" i="8"/>
  <c r="C91" i="8"/>
  <c r="D91" i="8"/>
  <c r="E91" i="8"/>
  <c r="C92" i="8"/>
  <c r="D92" i="8"/>
  <c r="E92" i="8"/>
  <c r="C93" i="8"/>
  <c r="D93" i="8"/>
  <c r="E93" i="8"/>
  <c r="C94" i="8"/>
  <c r="D94" i="8"/>
  <c r="E94" i="8"/>
  <c r="C95" i="8"/>
  <c r="D95" i="8"/>
  <c r="E95" i="8"/>
  <c r="C96" i="8"/>
  <c r="D96" i="8"/>
  <c r="E96" i="8"/>
  <c r="C97" i="8"/>
  <c r="D97" i="8"/>
  <c r="E97" i="8"/>
  <c r="C98" i="8"/>
  <c r="D98" i="8"/>
  <c r="E98" i="8"/>
  <c r="C99" i="8"/>
  <c r="D99" i="8"/>
  <c r="E99" i="8"/>
  <c r="C100" i="8"/>
  <c r="D100" i="8"/>
  <c r="E100" i="8"/>
  <c r="C101" i="8"/>
  <c r="D101" i="8"/>
  <c r="E101" i="8"/>
  <c r="C102" i="8"/>
  <c r="D102" i="8"/>
  <c r="E102" i="8"/>
  <c r="C103" i="8"/>
  <c r="D103" i="8"/>
  <c r="E103" i="8"/>
  <c r="C104" i="8"/>
  <c r="D104" i="8"/>
  <c r="E104" i="8"/>
  <c r="C105" i="8"/>
  <c r="D105" i="8"/>
  <c r="E105" i="8"/>
  <c r="C106" i="8"/>
  <c r="D106" i="8"/>
  <c r="E106" i="8"/>
  <c r="C107" i="8"/>
  <c r="D107" i="8"/>
  <c r="E107" i="8"/>
  <c r="C108" i="8"/>
  <c r="D108" i="8"/>
  <c r="E108" i="8"/>
  <c r="C109" i="8"/>
  <c r="D109" i="8"/>
  <c r="E109" i="8"/>
  <c r="C110" i="8"/>
  <c r="D110" i="8"/>
  <c r="E110" i="8"/>
  <c r="C111" i="8"/>
  <c r="D111" i="8"/>
  <c r="E111" i="8"/>
  <c r="C112" i="8"/>
  <c r="D112" i="8"/>
  <c r="E112" i="8"/>
  <c r="C113" i="8"/>
  <c r="D113" i="8"/>
  <c r="E113" i="8"/>
  <c r="C114" i="8"/>
  <c r="D114" i="8"/>
  <c r="E114" i="8"/>
  <c r="C115" i="8"/>
  <c r="D115" i="8"/>
  <c r="E115" i="8"/>
  <c r="C116" i="8"/>
  <c r="D116" i="8"/>
  <c r="E116" i="8"/>
  <c r="C117" i="8"/>
  <c r="D117" i="8"/>
  <c r="E117" i="8"/>
  <c r="C118" i="8"/>
  <c r="D118" i="8"/>
  <c r="E118" i="8"/>
  <c r="C119" i="8"/>
  <c r="D119" i="8"/>
  <c r="E119" i="8"/>
  <c r="C120" i="8"/>
  <c r="D120" i="8"/>
  <c r="E120" i="8"/>
  <c r="C121" i="8"/>
  <c r="D121" i="8"/>
  <c r="E121" i="8"/>
  <c r="C122" i="8"/>
  <c r="D122" i="8"/>
  <c r="E122" i="8"/>
  <c r="C123" i="8"/>
  <c r="D123" i="8"/>
  <c r="E123" i="8"/>
  <c r="C124" i="8"/>
  <c r="D124" i="8"/>
  <c r="E124" i="8"/>
  <c r="C125" i="8"/>
  <c r="D125" i="8"/>
  <c r="E125" i="8"/>
  <c r="C126" i="8"/>
  <c r="D126" i="8"/>
  <c r="E126" i="8"/>
  <c r="C127" i="8"/>
  <c r="D127" i="8"/>
  <c r="E127" i="8"/>
  <c r="C128" i="8"/>
  <c r="D128" i="8"/>
  <c r="E128" i="8"/>
  <c r="C129" i="8"/>
  <c r="D129" i="8"/>
  <c r="E129" i="8"/>
  <c r="C130" i="8"/>
  <c r="D130" i="8"/>
  <c r="E130" i="8"/>
  <c r="C131" i="8"/>
  <c r="D131" i="8"/>
  <c r="E131" i="8"/>
  <c r="C132" i="8"/>
  <c r="D132" i="8"/>
  <c r="E132" i="8"/>
  <c r="C133" i="8"/>
  <c r="D133" i="8"/>
  <c r="E133" i="8"/>
  <c r="C134" i="8"/>
  <c r="D134" i="8"/>
  <c r="E134" i="8"/>
  <c r="C135" i="8"/>
  <c r="D135" i="8"/>
  <c r="E135" i="8"/>
  <c r="C136" i="8"/>
  <c r="D136" i="8"/>
  <c r="E136" i="8"/>
  <c r="C137" i="8"/>
  <c r="D137" i="8"/>
  <c r="E137" i="8"/>
  <c r="C138" i="8"/>
  <c r="D138" i="8"/>
  <c r="E138" i="8"/>
  <c r="E2" i="8"/>
  <c r="C2" i="8"/>
  <c r="D2" i="8"/>
  <c r="B3" i="8"/>
  <c r="B4" i="8"/>
  <c r="B5" i="8"/>
  <c r="B6" i="8"/>
  <c r="B7" i="8"/>
  <c r="B8" i="8"/>
  <c r="B9" i="8"/>
  <c r="B10" i="8"/>
  <c r="B11" i="8"/>
  <c r="B12" i="8"/>
  <c r="B13" i="8"/>
  <c r="B14" i="8"/>
  <c r="B15" i="8"/>
  <c r="B16" i="8"/>
  <c r="B17" i="8"/>
  <c r="B18" i="8"/>
  <c r="B19" i="8"/>
  <c r="B20" i="8"/>
  <c r="B21" i="8"/>
  <c r="B22" i="8"/>
  <c r="B23" i="8"/>
  <c r="B24" i="8"/>
  <c r="B25" i="8"/>
  <c r="B26" i="8"/>
  <c r="B27" i="8"/>
  <c r="B28" i="8"/>
  <c r="B29" i="8"/>
  <c r="B30" i="8"/>
  <c r="B31" i="8"/>
  <c r="B32" i="8"/>
  <c r="B33" i="8"/>
  <c r="B34" i="8"/>
  <c r="B35" i="8"/>
  <c r="B36" i="8"/>
  <c r="B37" i="8"/>
  <c r="B38" i="8"/>
  <c r="B39" i="8"/>
  <c r="B40" i="8"/>
  <c r="B41" i="8"/>
  <c r="B42" i="8"/>
  <c r="B43" i="8"/>
  <c r="B44" i="8"/>
  <c r="B45" i="8"/>
  <c r="B46" i="8"/>
  <c r="B47" i="8"/>
  <c r="B48" i="8"/>
  <c r="B49" i="8"/>
  <c r="B50" i="8"/>
  <c r="B51" i="8"/>
  <c r="B52" i="8"/>
  <c r="B53" i="8"/>
  <c r="B54" i="8"/>
  <c r="B55" i="8"/>
  <c r="B56" i="8"/>
  <c r="B57" i="8"/>
  <c r="B58" i="8"/>
  <c r="B59" i="8"/>
  <c r="B60" i="8"/>
  <c r="B61" i="8"/>
  <c r="B62" i="8"/>
  <c r="B63" i="8"/>
  <c r="B64" i="8"/>
  <c r="B65" i="8"/>
  <c r="B66" i="8"/>
  <c r="B67" i="8"/>
  <c r="B68" i="8"/>
  <c r="B69" i="8"/>
  <c r="B70" i="8"/>
  <c r="B71" i="8"/>
  <c r="B72" i="8"/>
  <c r="B73" i="8"/>
  <c r="B74" i="8"/>
  <c r="B75" i="8"/>
  <c r="B76" i="8"/>
  <c r="B77" i="8"/>
  <c r="B78" i="8"/>
  <c r="B79" i="8"/>
  <c r="B80" i="8"/>
  <c r="B81" i="8"/>
  <c r="B82" i="8"/>
  <c r="B83" i="8"/>
  <c r="B84" i="8"/>
  <c r="B85" i="8"/>
  <c r="B86" i="8"/>
  <c r="B87" i="8"/>
  <c r="B88" i="8"/>
  <c r="B89" i="8"/>
  <c r="B90" i="8"/>
  <c r="B91" i="8"/>
  <c r="B92" i="8"/>
  <c r="B93" i="8"/>
  <c r="B94" i="8"/>
  <c r="B95" i="8"/>
  <c r="B96" i="8"/>
  <c r="B97" i="8"/>
  <c r="B98" i="8"/>
  <c r="B99" i="8"/>
  <c r="B100" i="8"/>
  <c r="B101" i="8"/>
  <c r="B102" i="8"/>
  <c r="B103" i="8"/>
  <c r="B104" i="8"/>
  <c r="B105" i="8"/>
  <c r="B106" i="8"/>
  <c r="B107" i="8"/>
  <c r="B108" i="8"/>
  <c r="B109" i="8"/>
  <c r="B110" i="8"/>
  <c r="B111" i="8"/>
  <c r="B112" i="8"/>
  <c r="B113" i="8"/>
  <c r="B114" i="8"/>
  <c r="B115" i="8"/>
  <c r="B116" i="8"/>
  <c r="B117" i="8"/>
  <c r="B118" i="8"/>
  <c r="B119" i="8"/>
  <c r="B120" i="8"/>
  <c r="B121" i="8"/>
  <c r="B122" i="8"/>
  <c r="B123" i="8"/>
  <c r="B124" i="8"/>
  <c r="B125" i="8"/>
  <c r="B126" i="8"/>
  <c r="B127" i="8"/>
  <c r="B128" i="8"/>
  <c r="B129" i="8"/>
  <c r="B130" i="8"/>
  <c r="B131" i="8"/>
  <c r="B132" i="8"/>
  <c r="B133" i="8"/>
  <c r="B134" i="8"/>
  <c r="B135" i="8"/>
  <c r="B136" i="8"/>
  <c r="B137" i="8"/>
  <c r="B138" i="8"/>
  <c r="B2" i="8"/>
  <c r="M15" i="8" s="1"/>
  <c r="P15" i="8" l="1"/>
  <c r="Q13" i="8"/>
  <c r="AC5" i="6" l="1"/>
  <c r="AB5" i="6"/>
  <c r="V7" i="6"/>
  <c r="Q5" i="6"/>
  <c r="P5" i="6"/>
  <c r="N7" i="6"/>
  <c r="N30" i="6"/>
  <c r="AD30" i="6"/>
  <c r="G30" i="6"/>
  <c r="AA7" i="6"/>
  <c r="AS5" i="4"/>
  <c r="AR5" i="4"/>
  <c r="AQ8" i="4"/>
  <c r="AS8" i="4" s="1"/>
  <c r="AQ9" i="4"/>
  <c r="AQ10" i="4"/>
  <c r="AQ11" i="4"/>
  <c r="AQ7" i="4"/>
  <c r="AS7" i="4" s="1"/>
  <c r="AP12" i="4"/>
  <c r="AO12" i="4"/>
  <c r="AR10" i="4" l="1"/>
  <c r="AS11" i="4"/>
  <c r="AR7" i="4"/>
  <c r="AS10" i="4"/>
  <c r="W7" i="6"/>
  <c r="AR8" i="4"/>
  <c r="AR11" i="4"/>
  <c r="AB7" i="6"/>
  <c r="AD7" i="6" s="1"/>
  <c r="AC7" i="6"/>
  <c r="AR9" i="4"/>
  <c r="AS9" i="4"/>
  <c r="AQ12" i="4"/>
  <c r="X18" i="6" l="1"/>
  <c r="X20" i="6"/>
  <c r="X22" i="6"/>
  <c r="X24" i="6"/>
  <c r="X26" i="6"/>
  <c r="X28" i="6"/>
  <c r="X16" i="6"/>
  <c r="X17" i="6"/>
  <c r="X19" i="6"/>
  <c r="X21" i="6"/>
  <c r="X23" i="6"/>
  <c r="X25" i="6"/>
  <c r="X27" i="6"/>
  <c r="X29" i="6"/>
  <c r="AR12" i="4"/>
  <c r="AS12" i="4"/>
  <c r="X30" i="6" l="1"/>
  <c r="AK11" i="4"/>
  <c r="AK10" i="4"/>
  <c r="AK9" i="4"/>
  <c r="AK8" i="4"/>
  <c r="AK7" i="4"/>
  <c r="AC11" i="4"/>
  <c r="AC10" i="4"/>
  <c r="AC9" i="4"/>
  <c r="AC8" i="4"/>
  <c r="AC7" i="4"/>
  <c r="AB8" i="4"/>
  <c r="AB9" i="4"/>
  <c r="AB10" i="4"/>
  <c r="AB11" i="4"/>
  <c r="AB7" i="4"/>
  <c r="AF5" i="4"/>
  <c r="AE5" i="4"/>
  <c r="AB12" i="4" l="1"/>
  <c r="AD10" i="4"/>
  <c r="AC12" i="4"/>
  <c r="AD9" i="4"/>
  <c r="AD7" i="4"/>
  <c r="AD11" i="4"/>
  <c r="AD8" i="4"/>
  <c r="N106" i="4"/>
  <c r="AD12" i="4" l="1"/>
  <c r="E7" i="6" l="1"/>
  <c r="M7" i="6" s="1"/>
  <c r="J17" i="6"/>
  <c r="J18" i="6"/>
  <c r="J19" i="6"/>
  <c r="J20" i="6"/>
  <c r="J21" i="6"/>
  <c r="J22" i="6"/>
  <c r="J23" i="6"/>
  <c r="J24" i="6"/>
  <c r="J25" i="6"/>
  <c r="J26" i="6"/>
  <c r="J27" i="6"/>
  <c r="J28" i="6"/>
  <c r="J29" i="6"/>
  <c r="J16" i="6"/>
  <c r="I17" i="6"/>
  <c r="I18" i="6"/>
  <c r="I19" i="6"/>
  <c r="I20" i="6"/>
  <c r="I21" i="6"/>
  <c r="I22" i="6"/>
  <c r="I23" i="6"/>
  <c r="I24" i="6"/>
  <c r="I25" i="6"/>
  <c r="I26" i="6"/>
  <c r="I27" i="6"/>
  <c r="I28" i="6"/>
  <c r="I29" i="6"/>
  <c r="I16" i="6"/>
  <c r="C2" i="6"/>
  <c r="B2" i="6"/>
  <c r="B8" i="6"/>
  <c r="B7" i="6"/>
  <c r="B6" i="6"/>
  <c r="B5" i="6"/>
  <c r="B4" i="6"/>
  <c r="B3" i="6"/>
  <c r="B1" i="6"/>
  <c r="O7" i="6" l="1"/>
  <c r="AE7" i="6"/>
  <c r="Y17" i="6" l="1"/>
  <c r="Z17" i="6" s="1"/>
  <c r="Y19" i="6"/>
  <c r="Z19" i="6" s="1"/>
  <c r="Y21" i="6"/>
  <c r="Z21" i="6" s="1"/>
  <c r="Y23" i="6"/>
  <c r="Z23" i="6" s="1"/>
  <c r="Y25" i="6"/>
  <c r="Z25" i="6" s="1"/>
  <c r="Y27" i="6"/>
  <c r="Z27" i="6" s="1"/>
  <c r="Y29" i="6"/>
  <c r="Z29" i="6" s="1"/>
  <c r="Y18" i="6"/>
  <c r="Z18" i="6" s="1"/>
  <c r="Y20" i="6"/>
  <c r="Z20" i="6" s="1"/>
  <c r="Y22" i="6"/>
  <c r="Z22" i="6" s="1"/>
  <c r="Y24" i="6"/>
  <c r="Z24" i="6" s="1"/>
  <c r="Y26" i="6"/>
  <c r="Z26" i="6" s="1"/>
  <c r="Y28" i="6"/>
  <c r="Z28" i="6" s="1"/>
  <c r="Y16" i="6"/>
  <c r="I35" i="4"/>
  <c r="J35" i="4"/>
  <c r="I32" i="4"/>
  <c r="J32" i="4"/>
  <c r="Y30" i="6" l="1"/>
  <c r="Z16" i="6"/>
  <c r="Z30" i="6" s="1"/>
  <c r="AE17" i="4"/>
  <c r="AE18" i="4"/>
  <c r="AE91" i="4"/>
  <c r="AE16" i="4"/>
  <c r="D27" i="3"/>
  <c r="B32" i="3"/>
  <c r="C32" i="3" s="1"/>
  <c r="B31" i="3"/>
  <c r="C31" i="3" s="1"/>
  <c r="B30" i="3"/>
  <c r="C30" i="3" s="1"/>
  <c r="B29" i="3"/>
  <c r="C29" i="3" s="1"/>
  <c r="B28" i="3"/>
  <c r="C28" i="3" s="1"/>
  <c r="C33" i="3" l="1"/>
  <c r="B33" i="3"/>
  <c r="I17" i="4" l="1"/>
  <c r="I18" i="4"/>
  <c r="I19" i="4"/>
  <c r="I20" i="4"/>
  <c r="I21" i="4"/>
  <c r="I22" i="4"/>
  <c r="I23" i="4"/>
  <c r="I24" i="4"/>
  <c r="I25" i="4"/>
  <c r="I26" i="4"/>
  <c r="I27" i="4"/>
  <c r="I28" i="4"/>
  <c r="I29" i="4"/>
  <c r="I30" i="4"/>
  <c r="I31" i="4"/>
  <c r="I33" i="4"/>
  <c r="I34" i="4"/>
  <c r="I36" i="4"/>
  <c r="I37" i="4"/>
  <c r="I38" i="4"/>
  <c r="I39" i="4"/>
  <c r="I40" i="4"/>
  <c r="I41" i="4"/>
  <c r="I42" i="4"/>
  <c r="I43" i="4"/>
  <c r="I44" i="4"/>
  <c r="I45" i="4"/>
  <c r="I46" i="4"/>
  <c r="I47" i="4"/>
  <c r="I48" i="4"/>
  <c r="I49" i="4"/>
  <c r="I50" i="4"/>
  <c r="I51" i="4"/>
  <c r="I52" i="4"/>
  <c r="I53" i="4"/>
  <c r="I54" i="4"/>
  <c r="I55" i="4"/>
  <c r="I56" i="4"/>
  <c r="I57" i="4"/>
  <c r="I58" i="4"/>
  <c r="I59" i="4"/>
  <c r="I60" i="4"/>
  <c r="I61" i="4"/>
  <c r="I62" i="4"/>
  <c r="I63" i="4"/>
  <c r="I64" i="4"/>
  <c r="I65" i="4"/>
  <c r="I66" i="4"/>
  <c r="I67" i="4"/>
  <c r="I68" i="4"/>
  <c r="I69" i="4"/>
  <c r="I70" i="4"/>
  <c r="I71" i="4"/>
  <c r="I72" i="4"/>
  <c r="I73" i="4"/>
  <c r="I74" i="4"/>
  <c r="I75" i="4"/>
  <c r="I76" i="4"/>
  <c r="I77" i="4"/>
  <c r="I78" i="4"/>
  <c r="I79" i="4"/>
  <c r="I80" i="4"/>
  <c r="I81" i="4"/>
  <c r="I82" i="4"/>
  <c r="I83" i="4"/>
  <c r="I84" i="4"/>
  <c r="I85" i="4"/>
  <c r="I86" i="4"/>
  <c r="I87" i="4"/>
  <c r="I89" i="4"/>
  <c r="I90" i="4"/>
  <c r="I91" i="4"/>
  <c r="I92" i="4"/>
  <c r="I93" i="4"/>
  <c r="I94" i="4"/>
  <c r="I95" i="4"/>
  <c r="I96" i="4"/>
  <c r="I97" i="4"/>
  <c r="I98" i="4"/>
  <c r="I99" i="4"/>
  <c r="I100" i="4"/>
  <c r="I101" i="4"/>
  <c r="I102" i="4"/>
  <c r="I103" i="4"/>
  <c r="I104" i="4"/>
  <c r="I105" i="4"/>
  <c r="I16" i="4"/>
  <c r="U8" i="4" l="1"/>
  <c r="V8" i="4"/>
  <c r="U9" i="4"/>
  <c r="V9" i="4"/>
  <c r="U10" i="4"/>
  <c r="V10" i="4"/>
  <c r="U11" i="4"/>
  <c r="V11" i="4"/>
  <c r="V7" i="4"/>
  <c r="U7" i="4"/>
  <c r="E4" i="4"/>
  <c r="E5" i="4"/>
  <c r="E6" i="4"/>
  <c r="E7" i="4"/>
  <c r="E3" i="4"/>
  <c r="F4" i="4"/>
  <c r="F5" i="4"/>
  <c r="F6" i="4"/>
  <c r="F7" i="4"/>
  <c r="F3" i="4"/>
  <c r="AU7" i="4" l="1"/>
  <c r="AU10" i="4"/>
  <c r="Z88" i="4" s="1"/>
  <c r="AU8" i="4"/>
  <c r="AU11" i="4"/>
  <c r="AU9" i="4"/>
  <c r="AT10" i="4"/>
  <c r="Y88" i="4" s="1"/>
  <c r="AA88" i="4" s="1"/>
  <c r="AT8" i="4"/>
  <c r="AT11" i="4"/>
  <c r="AT9" i="4"/>
  <c r="AT7" i="4"/>
  <c r="AL10" i="4"/>
  <c r="AL8" i="4"/>
  <c r="AL11" i="4"/>
  <c r="AL9" i="4"/>
  <c r="AL7" i="4"/>
  <c r="D32" i="3"/>
  <c r="E32" i="3" s="1"/>
  <c r="D30" i="3"/>
  <c r="E30" i="3" s="1"/>
  <c r="D31" i="3"/>
  <c r="E31" i="3" s="1"/>
  <c r="AE88" i="4" s="1"/>
  <c r="D29" i="3"/>
  <c r="E29" i="3" s="1"/>
  <c r="D28" i="3"/>
  <c r="E28" i="3" s="1"/>
  <c r="U12" i="4"/>
  <c r="V12" i="4"/>
  <c r="AE92" i="4" l="1"/>
  <c r="AE59" i="4"/>
  <c r="AE58" i="4"/>
  <c r="AE60" i="4"/>
  <c r="AE36" i="4"/>
  <c r="AE38" i="4"/>
  <c r="AE37" i="4"/>
  <c r="Z95" i="4"/>
  <c r="Z103" i="4"/>
  <c r="Z93" i="4"/>
  <c r="Z99" i="4"/>
  <c r="Z98" i="4"/>
  <c r="Z96" i="4"/>
  <c r="Z104" i="4"/>
  <c r="Z97" i="4"/>
  <c r="Z102" i="4"/>
  <c r="Z92" i="4"/>
  <c r="Z101" i="4"/>
  <c r="Z91" i="4"/>
  <c r="Z100" i="4"/>
  <c r="Z105" i="4"/>
  <c r="Z94" i="4"/>
  <c r="Z60" i="4"/>
  <c r="Z68" i="4"/>
  <c r="Z76" i="4"/>
  <c r="Z83" i="4"/>
  <c r="Z81" i="4"/>
  <c r="Z67" i="4"/>
  <c r="Z82" i="4"/>
  <c r="Z65" i="4"/>
  <c r="Z73" i="4"/>
  <c r="Z80" i="4"/>
  <c r="Z89" i="4"/>
  <c r="Z62" i="4"/>
  <c r="Z70" i="4"/>
  <c r="Z78" i="4"/>
  <c r="Z90" i="4"/>
  <c r="Z71" i="4"/>
  <c r="Z86" i="4"/>
  <c r="Z63" i="4"/>
  <c r="Z64" i="4"/>
  <c r="Z72" i="4"/>
  <c r="Z87" i="4"/>
  <c r="Z59" i="4"/>
  <c r="Z75" i="4"/>
  <c r="Z61" i="4"/>
  <c r="Z69" i="4"/>
  <c r="Z77" i="4"/>
  <c r="Z84" i="4"/>
  <c r="Z58" i="4"/>
  <c r="Z66" i="4"/>
  <c r="Z74" i="4"/>
  <c r="Z85" i="4"/>
  <c r="Z79" i="4"/>
  <c r="Z36" i="4"/>
  <c r="Z44" i="4"/>
  <c r="Z52" i="4"/>
  <c r="Z43" i="4"/>
  <c r="Z37" i="4"/>
  <c r="Z45" i="4"/>
  <c r="Z53" i="4"/>
  <c r="Z38" i="4"/>
  <c r="Z46" i="4"/>
  <c r="Z54" i="4"/>
  <c r="Z47" i="4"/>
  <c r="Z40" i="4"/>
  <c r="Z48" i="4"/>
  <c r="Z56" i="4"/>
  <c r="Z51" i="4"/>
  <c r="Z41" i="4"/>
  <c r="Z49" i="4"/>
  <c r="Z57" i="4"/>
  <c r="Z42" i="4"/>
  <c r="Z50" i="4"/>
  <c r="Z39" i="4"/>
  <c r="Z55" i="4"/>
  <c r="Z20" i="4"/>
  <c r="Z28" i="4"/>
  <c r="Z32" i="4"/>
  <c r="Z27" i="4"/>
  <c r="Z17" i="4"/>
  <c r="Z25" i="4"/>
  <c r="Z33" i="4"/>
  <c r="Z18" i="4"/>
  <c r="Z26" i="4"/>
  <c r="Z34" i="4"/>
  <c r="Z23" i="4"/>
  <c r="Z24" i="4"/>
  <c r="Z19" i="4"/>
  <c r="Z35" i="4"/>
  <c r="Z21" i="4"/>
  <c r="Z29" i="4"/>
  <c r="Z16" i="4"/>
  <c r="Z22" i="4"/>
  <c r="Z30" i="4"/>
  <c r="AU12" i="4"/>
  <c r="Z31" i="4"/>
  <c r="Y61" i="4"/>
  <c r="AA61" i="4" s="1"/>
  <c r="Y65" i="4"/>
  <c r="AA65" i="4" s="1"/>
  <c r="Y69" i="4"/>
  <c r="Y73" i="4"/>
  <c r="Y77" i="4"/>
  <c r="AA77" i="4" s="1"/>
  <c r="Y80" i="4"/>
  <c r="AA80" i="4" s="1"/>
  <c r="Y84" i="4"/>
  <c r="Y89" i="4"/>
  <c r="Y58" i="4"/>
  <c r="AA58" i="4" s="1"/>
  <c r="Y62" i="4"/>
  <c r="AA62" i="4" s="1"/>
  <c r="Y66" i="4"/>
  <c r="Y70" i="4"/>
  <c r="Y74" i="4"/>
  <c r="AA74" i="4" s="1"/>
  <c r="Y78" i="4"/>
  <c r="AA78" i="4" s="1"/>
  <c r="Y81" i="4"/>
  <c r="Y85" i="4"/>
  <c r="AA85" i="4" s="1"/>
  <c r="Y90" i="4"/>
  <c r="Y59" i="4"/>
  <c r="Y63" i="4"/>
  <c r="Y67" i="4"/>
  <c r="AA67" i="4" s="1"/>
  <c r="Y71" i="4"/>
  <c r="Y75" i="4"/>
  <c r="AA75" i="4" s="1"/>
  <c r="Y79" i="4"/>
  <c r="AA79" i="4" s="1"/>
  <c r="Y82" i="4"/>
  <c r="Y86" i="4"/>
  <c r="Y72" i="4"/>
  <c r="AA72" i="4" s="1"/>
  <c r="Y60" i="4"/>
  <c r="Y76" i="4"/>
  <c r="Y64" i="4"/>
  <c r="Y68" i="4"/>
  <c r="Y83" i="4"/>
  <c r="AA83" i="4" s="1"/>
  <c r="Y87" i="4"/>
  <c r="Y37" i="4"/>
  <c r="Y41" i="4"/>
  <c r="Y45" i="4"/>
  <c r="AA45" i="4" s="1"/>
  <c r="Y49" i="4"/>
  <c r="AA49" i="4" s="1"/>
  <c r="Y53" i="4"/>
  <c r="Y57" i="4"/>
  <c r="Y38" i="4"/>
  <c r="AA38" i="4" s="1"/>
  <c r="Y42" i="4"/>
  <c r="AA42" i="4" s="1"/>
  <c r="Y46" i="4"/>
  <c r="Y50" i="4"/>
  <c r="Y54" i="4"/>
  <c r="AA54" i="4" s="1"/>
  <c r="Y51" i="4"/>
  <c r="AA51" i="4" s="1"/>
  <c r="Y55" i="4"/>
  <c r="AA55" i="4" s="1"/>
  <c r="Y39" i="4"/>
  <c r="AA39" i="4" s="1"/>
  <c r="Y43" i="4"/>
  <c r="AA43" i="4" s="1"/>
  <c r="Y47" i="4"/>
  <c r="AA47" i="4" s="1"/>
  <c r="Y44" i="4"/>
  <c r="AA44" i="4" s="1"/>
  <c r="Y48" i="4"/>
  <c r="AA48" i="4" s="1"/>
  <c r="Y36" i="4"/>
  <c r="Y52" i="4"/>
  <c r="AA52" i="4" s="1"/>
  <c r="Y40" i="4"/>
  <c r="AA40" i="4" s="1"/>
  <c r="Y56" i="4"/>
  <c r="Y16" i="4"/>
  <c r="Y17" i="4"/>
  <c r="AA17" i="4" s="1"/>
  <c r="Y21" i="4"/>
  <c r="Y25" i="4"/>
  <c r="Y29" i="4"/>
  <c r="AA29" i="4" s="1"/>
  <c r="Y33" i="4"/>
  <c r="AA33" i="4" s="1"/>
  <c r="Y18" i="4"/>
  <c r="AA18" i="4" s="1"/>
  <c r="Y22" i="4"/>
  <c r="Y26" i="4"/>
  <c r="Y30" i="4"/>
  <c r="AA30" i="4" s="1"/>
  <c r="Y34" i="4"/>
  <c r="AA34" i="4" s="1"/>
  <c r="Y19" i="4"/>
  <c r="AA19" i="4" s="1"/>
  <c r="Y23" i="4"/>
  <c r="Y27" i="4"/>
  <c r="Y31" i="4"/>
  <c r="Y35" i="4"/>
  <c r="Y20" i="4"/>
  <c r="Y28" i="4"/>
  <c r="Y32" i="4"/>
  <c r="Y24" i="4"/>
  <c r="Y96" i="4"/>
  <c r="Y100" i="4"/>
  <c r="Y104" i="4"/>
  <c r="Y93" i="4"/>
  <c r="Y97" i="4"/>
  <c r="Y101" i="4"/>
  <c r="AA101" i="4" s="1"/>
  <c r="Y105" i="4"/>
  <c r="Y91" i="4"/>
  <c r="AA91" i="4" s="1"/>
  <c r="Y94" i="4"/>
  <c r="Y98" i="4"/>
  <c r="Y102" i="4"/>
  <c r="Y103" i="4"/>
  <c r="AA103" i="4" s="1"/>
  <c r="Y92" i="4"/>
  <c r="Y95" i="4"/>
  <c r="AA95" i="4" s="1"/>
  <c r="Y99" i="4"/>
  <c r="AE40" i="4"/>
  <c r="AE66" i="4"/>
  <c r="AE95" i="4"/>
  <c r="AE105" i="4"/>
  <c r="AE100" i="4"/>
  <c r="AE97" i="4"/>
  <c r="AE98" i="4"/>
  <c r="AE101" i="4"/>
  <c r="AE93" i="4"/>
  <c r="AE102" i="4"/>
  <c r="AE94" i="4"/>
  <c r="AE104" i="4"/>
  <c r="AE96" i="4"/>
  <c r="AE103" i="4"/>
  <c r="AE99" i="4"/>
  <c r="AE46" i="4"/>
  <c r="AE65" i="4"/>
  <c r="AE78" i="4"/>
  <c r="AE49" i="4"/>
  <c r="AE44" i="4"/>
  <c r="AE64" i="4"/>
  <c r="AE57" i="4"/>
  <c r="AE86" i="4"/>
  <c r="AE43" i="4"/>
  <c r="AE84" i="4"/>
  <c r="AE63" i="4"/>
  <c r="AE62" i="4"/>
  <c r="D33" i="3"/>
  <c r="AE41" i="4"/>
  <c r="AE73" i="4"/>
  <c r="AE51" i="4"/>
  <c r="AE54" i="4"/>
  <c r="AE89" i="4"/>
  <c r="AE75" i="4"/>
  <c r="AE87" i="4"/>
  <c r="AE72" i="4"/>
  <c r="AE52" i="4"/>
  <c r="AE71" i="4"/>
  <c r="AE85" i="4"/>
  <c r="AE70" i="4"/>
  <c r="AE55" i="4"/>
  <c r="AE47" i="4"/>
  <c r="AE39" i="4"/>
  <c r="AE50" i="4"/>
  <c r="AE42" i="4"/>
  <c r="AE80" i="4"/>
  <c r="AE82" i="4"/>
  <c r="AE69" i="4"/>
  <c r="AE61" i="4"/>
  <c r="AE83" i="4"/>
  <c r="AE76" i="4"/>
  <c r="AE68" i="4"/>
  <c r="AE53" i="4"/>
  <c r="AE45" i="4"/>
  <c r="AE56" i="4"/>
  <c r="AE48" i="4"/>
  <c r="AE77" i="4"/>
  <c r="AE79" i="4"/>
  <c r="AE67" i="4"/>
  <c r="AE90" i="4"/>
  <c r="AE81" i="4"/>
  <c r="AE74" i="4"/>
  <c r="AE32" i="4"/>
  <c r="AE35" i="4"/>
  <c r="AE20" i="4"/>
  <c r="AE22" i="4"/>
  <c r="AE24" i="4"/>
  <c r="AE26" i="4"/>
  <c r="AE28" i="4"/>
  <c r="AE30" i="4"/>
  <c r="AE34" i="4"/>
  <c r="AE19" i="4"/>
  <c r="AE21" i="4"/>
  <c r="AE23" i="4"/>
  <c r="AE25" i="4"/>
  <c r="AE27" i="4"/>
  <c r="AE29" i="4"/>
  <c r="AE31" i="4"/>
  <c r="AE33" i="4"/>
  <c r="AA92" i="4" l="1"/>
  <c r="AA97" i="4"/>
  <c r="AA96" i="4"/>
  <c r="AA64" i="4"/>
  <c r="AA60" i="4"/>
  <c r="AA86" i="4"/>
  <c r="AA90" i="4"/>
  <c r="AA81" i="4"/>
  <c r="AA94" i="4"/>
  <c r="AA105" i="4"/>
  <c r="AA98" i="4"/>
  <c r="AA100" i="4"/>
  <c r="AA32" i="4"/>
  <c r="AA20" i="4"/>
  <c r="AA31" i="4"/>
  <c r="AA23" i="4"/>
  <c r="AA26" i="4"/>
  <c r="AA21" i="4"/>
  <c r="AA16" i="4"/>
  <c r="AA36" i="4"/>
  <c r="AA46" i="4"/>
  <c r="AA53" i="4"/>
  <c r="AA37" i="4"/>
  <c r="AA87" i="4"/>
  <c r="AA68" i="4"/>
  <c r="AA71" i="4"/>
  <c r="AA63" i="4"/>
  <c r="AA66" i="4"/>
  <c r="AA84" i="4"/>
  <c r="AA69" i="4"/>
  <c r="AA99" i="4"/>
  <c r="AA102" i="4"/>
  <c r="AA93" i="4"/>
  <c r="AA104" i="4"/>
  <c r="AA24" i="4"/>
  <c r="AA28" i="4"/>
  <c r="AA35" i="4"/>
  <c r="AA27" i="4"/>
  <c r="AA22" i="4"/>
  <c r="AA25" i="4"/>
  <c r="AA56" i="4"/>
  <c r="AA50" i="4"/>
  <c r="AA57" i="4"/>
  <c r="AA41" i="4"/>
  <c r="AA76" i="4"/>
  <c r="AA82" i="4"/>
  <c r="AA59" i="4"/>
  <c r="AA70" i="4"/>
  <c r="AA89" i="4"/>
  <c r="AA73" i="4"/>
  <c r="Z106" i="4"/>
  <c r="Y106" i="4"/>
  <c r="K8" i="4"/>
  <c r="K9" i="4"/>
  <c r="K10" i="4"/>
  <c r="K11" i="4"/>
  <c r="K7" i="4"/>
  <c r="J8" i="4"/>
  <c r="J9" i="4"/>
  <c r="J10" i="4"/>
  <c r="J11" i="4"/>
  <c r="J12" i="4"/>
  <c r="J7" i="4"/>
  <c r="J6" i="4"/>
  <c r="AA106" i="4" l="1"/>
  <c r="K12" i="4"/>
  <c r="J17" i="4"/>
  <c r="J18" i="4"/>
  <c r="J19" i="4"/>
  <c r="J20" i="4"/>
  <c r="J21" i="4"/>
  <c r="J22" i="4"/>
  <c r="J23" i="4"/>
  <c r="J24" i="4"/>
  <c r="J25" i="4"/>
  <c r="J26" i="4"/>
  <c r="J27" i="4"/>
  <c r="J28" i="4"/>
  <c r="J29" i="4"/>
  <c r="J30" i="4"/>
  <c r="J31" i="4"/>
  <c r="J33" i="4"/>
  <c r="J34" i="4"/>
  <c r="J36" i="4"/>
  <c r="J37" i="4"/>
  <c r="J38" i="4"/>
  <c r="J39" i="4"/>
  <c r="J40" i="4"/>
  <c r="J41" i="4"/>
  <c r="J42" i="4"/>
  <c r="J43" i="4"/>
  <c r="J44" i="4"/>
  <c r="J45" i="4"/>
  <c r="J46" i="4"/>
  <c r="J47" i="4"/>
  <c r="J48" i="4"/>
  <c r="J49" i="4"/>
  <c r="J50" i="4"/>
  <c r="J51" i="4"/>
  <c r="J52" i="4"/>
  <c r="J53" i="4"/>
  <c r="J54" i="4"/>
  <c r="J55" i="4"/>
  <c r="J56" i="4"/>
  <c r="J57" i="4"/>
  <c r="J58" i="4"/>
  <c r="J59" i="4"/>
  <c r="J60" i="4"/>
  <c r="J61" i="4"/>
  <c r="J62" i="4"/>
  <c r="J63" i="4"/>
  <c r="J64" i="4"/>
  <c r="J65" i="4"/>
  <c r="J66" i="4"/>
  <c r="J67" i="4"/>
  <c r="J68" i="4"/>
  <c r="J69" i="4"/>
  <c r="J70" i="4"/>
  <c r="J71" i="4"/>
  <c r="J72" i="4"/>
  <c r="J73" i="4"/>
  <c r="J74" i="4"/>
  <c r="J75" i="4"/>
  <c r="J76" i="4"/>
  <c r="J77" i="4"/>
  <c r="J78" i="4"/>
  <c r="J79" i="4"/>
  <c r="J80" i="4"/>
  <c r="J81" i="4"/>
  <c r="J82" i="4"/>
  <c r="J83" i="4"/>
  <c r="J84" i="4"/>
  <c r="J85" i="4"/>
  <c r="J86" i="4"/>
  <c r="J87" i="4"/>
  <c r="J89" i="4"/>
  <c r="J90" i="4"/>
  <c r="J91" i="4"/>
  <c r="J92" i="4"/>
  <c r="J93" i="4"/>
  <c r="J94" i="4"/>
  <c r="J95" i="4"/>
  <c r="J96" i="4"/>
  <c r="J97" i="4"/>
  <c r="J98" i="4"/>
  <c r="J99" i="4"/>
  <c r="J100" i="4"/>
  <c r="J101" i="4"/>
  <c r="J102" i="4"/>
  <c r="J103" i="4"/>
  <c r="J104" i="4"/>
  <c r="J105" i="4"/>
  <c r="J16" i="4"/>
  <c r="B2" i="4" l="1"/>
  <c r="C2" i="4"/>
  <c r="B3" i="4"/>
  <c r="B4" i="4"/>
  <c r="B5" i="4"/>
  <c r="B6" i="4"/>
  <c r="B7" i="4"/>
  <c r="B8" i="4"/>
  <c r="B1" i="4"/>
  <c r="AE106" i="4"/>
  <c r="G106" i="4"/>
  <c r="E22" i="3"/>
  <c r="D22" i="3"/>
  <c r="C7" i="6" s="1"/>
  <c r="C22" i="3"/>
  <c r="B22" i="3"/>
  <c r="E21" i="3"/>
  <c r="D21" i="3"/>
  <c r="C6" i="6" s="1"/>
  <c r="C21" i="3"/>
  <c r="B21" i="3"/>
  <c r="E20" i="3"/>
  <c r="D20" i="3"/>
  <c r="C5" i="6" s="1"/>
  <c r="C20" i="3"/>
  <c r="B20" i="3"/>
  <c r="E19" i="3"/>
  <c r="D19" i="3"/>
  <c r="C4" i="6" s="1"/>
  <c r="C19" i="3"/>
  <c r="B19" i="3"/>
  <c r="E18" i="3"/>
  <c r="E23" i="3" s="1"/>
  <c r="D18" i="3"/>
  <c r="C3" i="6" s="1"/>
  <c r="C8" i="6" s="1"/>
  <c r="C18" i="3"/>
  <c r="B18" i="3"/>
  <c r="C14" i="3"/>
  <c r="B7" i="3"/>
  <c r="B12" i="3" s="1"/>
  <c r="Z10" i="4" l="1"/>
  <c r="AN10" i="4"/>
  <c r="Z8" i="4"/>
  <c r="AN8" i="4"/>
  <c r="L8" i="4"/>
  <c r="N8" i="4" s="1"/>
  <c r="L9" i="4"/>
  <c r="L10" i="4"/>
  <c r="N10" i="4" s="1"/>
  <c r="L11" i="4"/>
  <c r="E5" i="6"/>
  <c r="H5" i="6" s="1"/>
  <c r="F5" i="6"/>
  <c r="G5" i="6" s="1"/>
  <c r="Z11" i="4"/>
  <c r="AN11" i="4"/>
  <c r="Z9" i="4"/>
  <c r="AN9" i="4"/>
  <c r="Z7" i="4"/>
  <c r="AN7" i="4"/>
  <c r="C23" i="3"/>
  <c r="L7" i="4"/>
  <c r="M8" i="4"/>
  <c r="M9" i="4"/>
  <c r="N9" i="4"/>
  <c r="M11" i="4"/>
  <c r="N11" i="4"/>
  <c r="F18" i="3"/>
  <c r="B23" i="3"/>
  <c r="D23" i="3"/>
  <c r="F20" i="3"/>
  <c r="F21" i="3"/>
  <c r="F22" i="3"/>
  <c r="C3" i="4"/>
  <c r="C6" i="4"/>
  <c r="C4" i="4"/>
  <c r="C7" i="4"/>
  <c r="C5" i="4"/>
  <c r="F8" i="4"/>
  <c r="E8" i="4"/>
  <c r="B11" i="3"/>
  <c r="B13" i="3"/>
  <c r="F19" i="3"/>
  <c r="B10" i="3"/>
  <c r="M10" i="4" l="1"/>
  <c r="F23" i="3"/>
  <c r="B14" i="3"/>
  <c r="M17" i="6"/>
  <c r="M21" i="6"/>
  <c r="M25" i="6"/>
  <c r="M29" i="6"/>
  <c r="M20" i="6"/>
  <c r="M24" i="6"/>
  <c r="M28" i="6"/>
  <c r="M19" i="6"/>
  <c r="M23" i="6"/>
  <c r="M27" i="6"/>
  <c r="M18" i="6"/>
  <c r="M22" i="6"/>
  <c r="M26" i="6"/>
  <c r="M16" i="6"/>
  <c r="L17" i="6"/>
  <c r="L21" i="6"/>
  <c r="L25" i="6"/>
  <c r="L29" i="6"/>
  <c r="L20" i="6"/>
  <c r="L24" i="6"/>
  <c r="L28" i="6"/>
  <c r="L19" i="6"/>
  <c r="L23" i="6"/>
  <c r="L27" i="6"/>
  <c r="L18" i="6"/>
  <c r="L22" i="6"/>
  <c r="L26" i="6"/>
  <c r="L16" i="6"/>
  <c r="C8" i="4"/>
  <c r="P11" i="4"/>
  <c r="X11" i="4" s="1"/>
  <c r="R11" i="4"/>
  <c r="T11" i="4" s="1"/>
  <c r="P10" i="4"/>
  <c r="X10" i="4" s="1"/>
  <c r="R10" i="4"/>
  <c r="T10" i="4" s="1"/>
  <c r="R9" i="4"/>
  <c r="T9" i="4" s="1"/>
  <c r="P9" i="4"/>
  <c r="X9" i="4" s="1"/>
  <c r="P8" i="4"/>
  <c r="X8" i="4" s="1"/>
  <c r="R8" i="4"/>
  <c r="T8" i="4" s="1"/>
  <c r="N7" i="4"/>
  <c r="M7" i="4"/>
  <c r="L12" i="4"/>
  <c r="O11" i="4"/>
  <c r="W11" i="4" s="1"/>
  <c r="Q11" i="4"/>
  <c r="S11" i="4" s="1"/>
  <c r="Q10" i="4"/>
  <c r="S10" i="4" s="1"/>
  <c r="M88" i="4" s="1"/>
  <c r="O88" i="4" s="1"/>
  <c r="P88" i="4" s="1"/>
  <c r="O10" i="4"/>
  <c r="W10" i="4" s="1"/>
  <c r="L88" i="4" s="1"/>
  <c r="O9" i="4"/>
  <c r="W9" i="4" s="1"/>
  <c r="Q9" i="4"/>
  <c r="S9" i="4" s="1"/>
  <c r="O8" i="4"/>
  <c r="W8" i="4" s="1"/>
  <c r="Q8" i="4"/>
  <c r="S8" i="4" s="1"/>
  <c r="L30" i="6" l="1"/>
  <c r="O26" i="6"/>
  <c r="P26" i="6" s="1"/>
  <c r="O18" i="6"/>
  <c r="P18" i="6" s="1"/>
  <c r="O23" i="6"/>
  <c r="P23" i="6" s="1"/>
  <c r="O28" i="6"/>
  <c r="P28" i="6" s="1"/>
  <c r="O20" i="6"/>
  <c r="P20" i="6" s="1"/>
  <c r="O25" i="6"/>
  <c r="P25" i="6" s="1"/>
  <c r="O17" i="6"/>
  <c r="P17" i="6" s="1"/>
  <c r="M30" i="6"/>
  <c r="O16" i="6"/>
  <c r="O22" i="6"/>
  <c r="P22" i="6" s="1"/>
  <c r="O27" i="6"/>
  <c r="P27" i="6" s="1"/>
  <c r="O19" i="6"/>
  <c r="P19" i="6" s="1"/>
  <c r="O24" i="6"/>
  <c r="P24" i="6" s="1"/>
  <c r="O29" i="6"/>
  <c r="P29" i="6" s="1"/>
  <c r="O21" i="6"/>
  <c r="P21" i="6" s="1"/>
  <c r="M42" i="4"/>
  <c r="M46" i="4"/>
  <c r="M50" i="4"/>
  <c r="M54" i="4"/>
  <c r="M41" i="4"/>
  <c r="M49" i="4"/>
  <c r="M57" i="4"/>
  <c r="M43" i="4"/>
  <c r="M51" i="4"/>
  <c r="M40" i="4"/>
  <c r="M44" i="4"/>
  <c r="M48" i="4"/>
  <c r="M52" i="4"/>
  <c r="M56" i="4"/>
  <c r="M45" i="4"/>
  <c r="M53" i="4"/>
  <c r="M39" i="4"/>
  <c r="M47" i="4"/>
  <c r="M55" i="4"/>
  <c r="M66" i="4"/>
  <c r="M72" i="4"/>
  <c r="M64" i="4"/>
  <c r="M87" i="4"/>
  <c r="M71" i="4"/>
  <c r="M82" i="4"/>
  <c r="M85" i="4"/>
  <c r="M67" i="4"/>
  <c r="M78" i="4"/>
  <c r="M63" i="4"/>
  <c r="M61" i="4"/>
  <c r="M76" i="4"/>
  <c r="M75" i="4"/>
  <c r="M73" i="4"/>
  <c r="M81" i="4"/>
  <c r="M84" i="4"/>
  <c r="M86" i="4"/>
  <c r="M69" i="4"/>
  <c r="M80" i="4"/>
  <c r="M70" i="4"/>
  <c r="M65" i="4"/>
  <c r="M62" i="4"/>
  <c r="M79" i="4"/>
  <c r="M77" i="4"/>
  <c r="M83" i="4"/>
  <c r="M68" i="4"/>
  <c r="M89" i="4"/>
  <c r="M90" i="4"/>
  <c r="M74" i="4"/>
  <c r="L105" i="4"/>
  <c r="L98" i="4"/>
  <c r="L94" i="4"/>
  <c r="L101" i="4"/>
  <c r="L102" i="4"/>
  <c r="L97" i="4"/>
  <c r="L93" i="4"/>
  <c r="L100" i="4"/>
  <c r="L99" i="4"/>
  <c r="L103" i="4"/>
  <c r="L96" i="4"/>
  <c r="L104" i="4"/>
  <c r="L95" i="4"/>
  <c r="R7" i="4"/>
  <c r="P7" i="4"/>
  <c r="N12" i="4"/>
  <c r="M36" i="4"/>
  <c r="M37" i="4"/>
  <c r="M38" i="4"/>
  <c r="L59" i="4"/>
  <c r="L60" i="4"/>
  <c r="L58" i="4"/>
  <c r="M91" i="4"/>
  <c r="M92" i="4"/>
  <c r="L42" i="4"/>
  <c r="L50" i="4"/>
  <c r="L39" i="4"/>
  <c r="L47" i="4"/>
  <c r="L53" i="4"/>
  <c r="L44" i="4"/>
  <c r="L52" i="4"/>
  <c r="L41" i="4"/>
  <c r="L49" i="4"/>
  <c r="L55" i="4"/>
  <c r="L46" i="4"/>
  <c r="L54" i="4"/>
  <c r="L43" i="4"/>
  <c r="L51" i="4"/>
  <c r="L40" i="4"/>
  <c r="L48" i="4"/>
  <c r="L56" i="4"/>
  <c r="L45" i="4"/>
  <c r="L57" i="4"/>
  <c r="L82" i="4"/>
  <c r="L67" i="4"/>
  <c r="L77" i="4"/>
  <c r="L61" i="4"/>
  <c r="L83" i="4"/>
  <c r="L76" i="4"/>
  <c r="L68" i="4"/>
  <c r="L86" i="4"/>
  <c r="L71" i="4"/>
  <c r="L89" i="4"/>
  <c r="L73" i="4"/>
  <c r="L90" i="4"/>
  <c r="L74" i="4"/>
  <c r="L85" i="4"/>
  <c r="L70" i="4"/>
  <c r="L62" i="4"/>
  <c r="L75" i="4"/>
  <c r="L84" i="4"/>
  <c r="L69" i="4"/>
  <c r="L87" i="4"/>
  <c r="L72" i="4"/>
  <c r="L64" i="4"/>
  <c r="L79" i="4"/>
  <c r="L63" i="4"/>
  <c r="L80" i="4"/>
  <c r="L65" i="4"/>
  <c r="L81" i="4"/>
  <c r="L66" i="4"/>
  <c r="L78" i="4"/>
  <c r="M93" i="4"/>
  <c r="M97" i="4"/>
  <c r="M101" i="4"/>
  <c r="M105" i="4"/>
  <c r="M100" i="4"/>
  <c r="M98" i="4"/>
  <c r="M95" i="4"/>
  <c r="M99" i="4"/>
  <c r="M103" i="4"/>
  <c r="M96" i="4"/>
  <c r="M104" i="4"/>
  <c r="M94" i="4"/>
  <c r="M102" i="4"/>
  <c r="Q7" i="4"/>
  <c r="M12" i="4"/>
  <c r="O7" i="4"/>
  <c r="L37" i="4"/>
  <c r="L38" i="4"/>
  <c r="L36" i="4"/>
  <c r="M58" i="4"/>
  <c r="M59" i="4"/>
  <c r="M60" i="4"/>
  <c r="L92" i="4"/>
  <c r="L91" i="4"/>
  <c r="O30" i="6" l="1"/>
  <c r="P16" i="6"/>
  <c r="O97" i="4"/>
  <c r="P97" i="4" s="1"/>
  <c r="O77" i="4"/>
  <c r="P77" i="4" s="1"/>
  <c r="O86" i="4"/>
  <c r="P86" i="4" s="1"/>
  <c r="O78" i="4"/>
  <c r="P78" i="4" s="1"/>
  <c r="O66" i="4"/>
  <c r="P66" i="4" s="1"/>
  <c r="O48" i="4"/>
  <c r="P48" i="4" s="1"/>
  <c r="O54" i="4"/>
  <c r="P54" i="4" s="1"/>
  <c r="O104" i="4"/>
  <c r="P104" i="4" s="1"/>
  <c r="O89" i="4"/>
  <c r="P89" i="4" s="1"/>
  <c r="O79" i="4"/>
  <c r="P79" i="4" s="1"/>
  <c r="O84" i="4"/>
  <c r="P84" i="4" s="1"/>
  <c r="O76" i="4"/>
  <c r="P76" i="4" s="1"/>
  <c r="O67" i="4"/>
  <c r="P67" i="4" s="1"/>
  <c r="O87" i="4"/>
  <c r="P87" i="4" s="1"/>
  <c r="O55" i="4"/>
  <c r="P55" i="4" s="1"/>
  <c r="O45" i="4"/>
  <c r="P45" i="4" s="1"/>
  <c r="O44" i="4"/>
  <c r="P44" i="4" s="1"/>
  <c r="O57" i="4"/>
  <c r="P57" i="4" s="1"/>
  <c r="O50" i="4"/>
  <c r="P50" i="4" s="1"/>
  <c r="O59" i="4"/>
  <c r="P59" i="4" s="1"/>
  <c r="O102" i="4"/>
  <c r="P102" i="4" s="1"/>
  <c r="O96" i="4"/>
  <c r="P96" i="4" s="1"/>
  <c r="O103" i="4"/>
  <c r="P103" i="4" s="1"/>
  <c r="O100" i="4"/>
  <c r="P100" i="4" s="1"/>
  <c r="O105" i="4"/>
  <c r="P105" i="4" s="1"/>
  <c r="O37" i="4"/>
  <c r="P37" i="4" s="1"/>
  <c r="O68" i="4"/>
  <c r="P68" i="4" s="1"/>
  <c r="O62" i="4"/>
  <c r="P62" i="4" s="1"/>
  <c r="O81" i="4"/>
  <c r="P81" i="4" s="1"/>
  <c r="O61" i="4"/>
  <c r="P61" i="4" s="1"/>
  <c r="O85" i="4"/>
  <c r="P85" i="4" s="1"/>
  <c r="O64" i="4"/>
  <c r="P64" i="4" s="1"/>
  <c r="O47" i="4"/>
  <c r="P47" i="4" s="1"/>
  <c r="O56" i="4"/>
  <c r="P56" i="4" s="1"/>
  <c r="O40" i="4"/>
  <c r="P40" i="4" s="1"/>
  <c r="O49" i="4"/>
  <c r="P49" i="4" s="1"/>
  <c r="O46" i="4"/>
  <c r="P46" i="4" s="1"/>
  <c r="O95" i="4"/>
  <c r="P95" i="4" s="1"/>
  <c r="O90" i="4"/>
  <c r="P90" i="4" s="1"/>
  <c r="O70" i="4"/>
  <c r="P70" i="4" s="1"/>
  <c r="O75" i="4"/>
  <c r="P75" i="4" s="1"/>
  <c r="O71" i="4"/>
  <c r="P71" i="4" s="1"/>
  <c r="O53" i="4"/>
  <c r="P53" i="4" s="1"/>
  <c r="O43" i="4"/>
  <c r="P43" i="4" s="1"/>
  <c r="O60" i="4"/>
  <c r="P60" i="4" s="1"/>
  <c r="O93" i="4"/>
  <c r="P93" i="4" s="1"/>
  <c r="O91" i="4"/>
  <c r="P91" i="4" s="1"/>
  <c r="O38" i="4"/>
  <c r="P38" i="4" s="1"/>
  <c r="O80" i="4"/>
  <c r="P80" i="4" s="1"/>
  <c r="O58" i="4"/>
  <c r="P58" i="4" s="1"/>
  <c r="O94" i="4"/>
  <c r="P94" i="4" s="1"/>
  <c r="O99" i="4"/>
  <c r="P99" i="4" s="1"/>
  <c r="O98" i="4"/>
  <c r="P98" i="4" s="1"/>
  <c r="O101" i="4"/>
  <c r="P101" i="4" s="1"/>
  <c r="O92" i="4"/>
  <c r="P92" i="4" s="1"/>
  <c r="O36" i="4"/>
  <c r="P36" i="4" s="1"/>
  <c r="O74" i="4"/>
  <c r="P74" i="4" s="1"/>
  <c r="O83" i="4"/>
  <c r="P83" i="4" s="1"/>
  <c r="O65" i="4"/>
  <c r="P65" i="4" s="1"/>
  <c r="O69" i="4"/>
  <c r="P69" i="4" s="1"/>
  <c r="O73" i="4"/>
  <c r="P73" i="4" s="1"/>
  <c r="O63" i="4"/>
  <c r="P63" i="4" s="1"/>
  <c r="O82" i="4"/>
  <c r="P82" i="4" s="1"/>
  <c r="O72" i="4"/>
  <c r="P72" i="4" s="1"/>
  <c r="O39" i="4"/>
  <c r="P39" i="4" s="1"/>
  <c r="O52" i="4"/>
  <c r="P52" i="4" s="1"/>
  <c r="O51" i="4"/>
  <c r="P51" i="4" s="1"/>
  <c r="O41" i="4"/>
  <c r="P41" i="4" s="1"/>
  <c r="O42" i="4"/>
  <c r="P42" i="4" s="1"/>
  <c r="X7" i="4"/>
  <c r="P12" i="4"/>
  <c r="T7" i="4"/>
  <c r="R12" i="4"/>
  <c r="O12" i="4"/>
  <c r="W7" i="4"/>
  <c r="S7" i="4"/>
  <c r="Q12" i="4"/>
  <c r="P30" i="6" l="1"/>
  <c r="L7" i="6" s="1"/>
  <c r="AA9" i="4"/>
  <c r="AE9" i="4" s="1"/>
  <c r="AG9" i="4" s="1"/>
  <c r="AA10" i="4"/>
  <c r="AA11" i="4"/>
  <c r="M35" i="4"/>
  <c r="M22" i="4"/>
  <c r="M26" i="4"/>
  <c r="M30" i="4"/>
  <c r="M21" i="4"/>
  <c r="M29" i="4"/>
  <c r="M19" i="4"/>
  <c r="M27" i="4"/>
  <c r="M32" i="4"/>
  <c r="M20" i="4"/>
  <c r="M24" i="4"/>
  <c r="M28" i="4"/>
  <c r="M34" i="4"/>
  <c r="M25" i="4"/>
  <c r="M33" i="4"/>
  <c r="M23" i="4"/>
  <c r="M31" i="4"/>
  <c r="S12" i="4"/>
  <c r="L34" i="4"/>
  <c r="L23" i="4"/>
  <c r="L21" i="4"/>
  <c r="L22" i="4"/>
  <c r="L33" i="4"/>
  <c r="L32" i="4"/>
  <c r="L31" i="4"/>
  <c r="L29" i="4"/>
  <c r="L24" i="4"/>
  <c r="L26" i="4"/>
  <c r="L20" i="4"/>
  <c r="L19" i="4"/>
  <c r="L35" i="4"/>
  <c r="L28" i="4"/>
  <c r="L30" i="4"/>
  <c r="L27" i="4"/>
  <c r="L25" i="4"/>
  <c r="M18" i="4"/>
  <c r="M16" i="4"/>
  <c r="M17" i="4"/>
  <c r="T12" i="4"/>
  <c r="L16" i="4"/>
  <c r="L18" i="4"/>
  <c r="L17" i="4"/>
  <c r="P7" i="6" l="1"/>
  <c r="Q7" i="6"/>
  <c r="S7" i="6" s="1"/>
  <c r="AF9" i="4"/>
  <c r="AH9" i="4" s="1"/>
  <c r="S69" i="4"/>
  <c r="S66" i="4"/>
  <c r="S63" i="4"/>
  <c r="S64" i="4"/>
  <c r="S70" i="4"/>
  <c r="S67" i="4"/>
  <c r="S68" i="4"/>
  <c r="S61" i="4"/>
  <c r="S58" i="4"/>
  <c r="S71" i="4"/>
  <c r="S65" i="4"/>
  <c r="S62" i="4"/>
  <c r="S59" i="4"/>
  <c r="S60" i="4"/>
  <c r="AE11" i="4"/>
  <c r="AG11" i="4" s="1"/>
  <c r="S89" i="4" s="1"/>
  <c r="AF11" i="4"/>
  <c r="AH11" i="4" s="1"/>
  <c r="U88" i="4" s="1"/>
  <c r="AF10" i="4"/>
  <c r="AH10" i="4" s="1"/>
  <c r="AE10" i="4"/>
  <c r="AG10" i="4" s="1"/>
  <c r="O33" i="4"/>
  <c r="P33" i="4" s="1"/>
  <c r="O24" i="4"/>
  <c r="P24" i="4" s="1"/>
  <c r="O19" i="4"/>
  <c r="P19" i="4" s="1"/>
  <c r="O26" i="4"/>
  <c r="P26" i="4" s="1"/>
  <c r="O17" i="4"/>
  <c r="P17" i="4" s="1"/>
  <c r="O25" i="4"/>
  <c r="P25" i="4" s="1"/>
  <c r="O20" i="4"/>
  <c r="P20" i="4" s="1"/>
  <c r="O29" i="4"/>
  <c r="P29" i="4" s="1"/>
  <c r="O22" i="4"/>
  <c r="P22" i="4" s="1"/>
  <c r="O16" i="4"/>
  <c r="P16" i="4" s="1"/>
  <c r="O31" i="4"/>
  <c r="P31" i="4" s="1"/>
  <c r="O34" i="4"/>
  <c r="P34" i="4" s="1"/>
  <c r="O32" i="4"/>
  <c r="P32" i="4" s="1"/>
  <c r="O21" i="4"/>
  <c r="P21" i="4" s="1"/>
  <c r="O35" i="4"/>
  <c r="P35" i="4" s="1"/>
  <c r="O18" i="4"/>
  <c r="P18" i="4" s="1"/>
  <c r="O23" i="4"/>
  <c r="P23" i="4" s="1"/>
  <c r="O28" i="4"/>
  <c r="P28" i="4" s="1"/>
  <c r="O27" i="4"/>
  <c r="P27" i="4" s="1"/>
  <c r="O30" i="4"/>
  <c r="P30" i="4" s="1"/>
  <c r="AA8" i="4" s="1"/>
  <c r="L106" i="4"/>
  <c r="M106" i="4"/>
  <c r="S84" i="4" l="1"/>
  <c r="S88" i="4"/>
  <c r="S90" i="4"/>
  <c r="S87" i="4"/>
  <c r="S86" i="4"/>
  <c r="S73" i="4"/>
  <c r="S75" i="4"/>
  <c r="S80" i="4"/>
  <c r="S72" i="4"/>
  <c r="S74" i="4"/>
  <c r="S77" i="4"/>
  <c r="S83" i="4"/>
  <c r="S82" i="4"/>
  <c r="S85" i="4"/>
  <c r="S76" i="4"/>
  <c r="S78" i="4"/>
  <c r="S79" i="4"/>
  <c r="S81" i="4"/>
  <c r="AF8" i="4"/>
  <c r="AH8" i="4" s="1"/>
  <c r="U38" i="4" s="1"/>
  <c r="U53" i="4"/>
  <c r="U52" i="4"/>
  <c r="U49" i="4"/>
  <c r="U47" i="4"/>
  <c r="U46" i="4"/>
  <c r="U56" i="4"/>
  <c r="U57" i="4"/>
  <c r="U51" i="4"/>
  <c r="U54" i="4"/>
  <c r="U42" i="4"/>
  <c r="U55" i="4"/>
  <c r="U45" i="4"/>
  <c r="U48" i="4"/>
  <c r="U50" i="4"/>
  <c r="T20" i="6"/>
  <c r="T29" i="6"/>
  <c r="U105" i="4"/>
  <c r="U68" i="4"/>
  <c r="U87" i="4"/>
  <c r="T18" i="6"/>
  <c r="T22" i="6"/>
  <c r="T24" i="6"/>
  <c r="T26" i="6"/>
  <c r="T28" i="6"/>
  <c r="T16" i="6"/>
  <c r="T17" i="6"/>
  <c r="T19" i="6"/>
  <c r="T21" i="6"/>
  <c r="T23" i="6"/>
  <c r="T25" i="6"/>
  <c r="T27" i="6"/>
  <c r="U91" i="4"/>
  <c r="U98" i="4"/>
  <c r="U104" i="4"/>
  <c r="U97" i="4"/>
  <c r="U92" i="4"/>
  <c r="U99" i="4"/>
  <c r="U100" i="4"/>
  <c r="U101" i="4"/>
  <c r="U94" i="4"/>
  <c r="U102" i="4"/>
  <c r="U96" i="4"/>
  <c r="U95" i="4"/>
  <c r="U103" i="4"/>
  <c r="U93" i="4"/>
  <c r="U59" i="4"/>
  <c r="U67" i="4"/>
  <c r="U75" i="4"/>
  <c r="U82" i="4"/>
  <c r="U65" i="4"/>
  <c r="U80" i="4"/>
  <c r="U58" i="4"/>
  <c r="U74" i="4"/>
  <c r="U90" i="4"/>
  <c r="U64" i="4"/>
  <c r="U76" i="4"/>
  <c r="U83" i="4"/>
  <c r="U69" i="4"/>
  <c r="U84" i="4"/>
  <c r="U85" i="4"/>
  <c r="U63" i="4"/>
  <c r="U71" i="4"/>
  <c r="U79" i="4"/>
  <c r="U86" i="4"/>
  <c r="U73" i="4"/>
  <c r="U89" i="4"/>
  <c r="U66" i="4"/>
  <c r="U81" i="4"/>
  <c r="U60" i="4"/>
  <c r="U72" i="4"/>
  <c r="U61" i="4"/>
  <c r="U77" i="4"/>
  <c r="U62" i="4"/>
  <c r="U78" i="4"/>
  <c r="U70" i="4"/>
  <c r="T7" i="6"/>
  <c r="U7" i="6" s="1"/>
  <c r="R7" i="6"/>
  <c r="S48" i="4"/>
  <c r="S49" i="4"/>
  <c r="S47" i="4"/>
  <c r="S51" i="4"/>
  <c r="S57" i="4"/>
  <c r="S53" i="4"/>
  <c r="S55" i="4"/>
  <c r="S56" i="4"/>
  <c r="S52" i="4"/>
  <c r="S54" i="4"/>
  <c r="S50" i="4"/>
  <c r="S96" i="4"/>
  <c r="S101" i="4"/>
  <c r="S94" i="4"/>
  <c r="S95" i="4"/>
  <c r="S102" i="4"/>
  <c r="S91" i="4"/>
  <c r="S92" i="4"/>
  <c r="S100" i="4"/>
  <c r="S98" i="4"/>
  <c r="S99" i="4"/>
  <c r="S104" i="4"/>
  <c r="S93" i="4"/>
  <c r="S103" i="4"/>
  <c r="S105" i="4"/>
  <c r="S97" i="4"/>
  <c r="AA7" i="4"/>
  <c r="AE7" i="4" s="1"/>
  <c r="P106" i="4"/>
  <c r="O106" i="4"/>
  <c r="AI9" i="4" l="1"/>
  <c r="AJ9" i="4" s="1"/>
  <c r="U43" i="4"/>
  <c r="U44" i="4"/>
  <c r="U40" i="4"/>
  <c r="U41" i="4"/>
  <c r="U39" i="4"/>
  <c r="U37" i="4"/>
  <c r="AE8" i="4"/>
  <c r="AG8" i="4" s="1"/>
  <c r="S45" i="4" s="1"/>
  <c r="U36" i="4"/>
  <c r="S20" i="6"/>
  <c r="U20" i="6" s="1"/>
  <c r="V20" i="6" s="1"/>
  <c r="W20" i="6" s="1"/>
  <c r="AA20" i="6" s="1"/>
  <c r="AB20" i="6" s="1"/>
  <c r="S29" i="6"/>
  <c r="U29" i="6" s="1"/>
  <c r="V29" i="6" s="1"/>
  <c r="W29" i="6" s="1"/>
  <c r="AA29" i="6" s="1"/>
  <c r="AK20" i="6"/>
  <c r="F143" i="8" s="1"/>
  <c r="R18" i="6"/>
  <c r="R20" i="6"/>
  <c r="R22" i="6"/>
  <c r="R24" i="6"/>
  <c r="R26" i="6"/>
  <c r="R28" i="6"/>
  <c r="R16" i="6"/>
  <c r="R17" i="6"/>
  <c r="R19" i="6"/>
  <c r="R21" i="6"/>
  <c r="R23" i="6"/>
  <c r="R25" i="6"/>
  <c r="R27" i="6"/>
  <c r="R29" i="6"/>
  <c r="S18" i="6"/>
  <c r="U18" i="6" s="1"/>
  <c r="V18" i="6" s="1"/>
  <c r="W18" i="6" s="1"/>
  <c r="AA18" i="6" s="1"/>
  <c r="AK18" i="6" s="1"/>
  <c r="F141" i="8" s="1"/>
  <c r="S22" i="6"/>
  <c r="U22" i="6" s="1"/>
  <c r="V22" i="6" s="1"/>
  <c r="S24" i="6"/>
  <c r="U24" i="6" s="1"/>
  <c r="V24" i="6" s="1"/>
  <c r="S26" i="6"/>
  <c r="U26" i="6" s="1"/>
  <c r="V26" i="6" s="1"/>
  <c r="W26" i="6" s="1"/>
  <c r="AA26" i="6" s="1"/>
  <c r="AK26" i="6" s="1"/>
  <c r="F149" i="8" s="1"/>
  <c r="S28" i="6"/>
  <c r="U28" i="6" s="1"/>
  <c r="V28" i="6" s="1"/>
  <c r="W28" i="6" s="1"/>
  <c r="AA28" i="6" s="1"/>
  <c r="AK28" i="6" s="1"/>
  <c r="F151" i="8" s="1"/>
  <c r="F153" i="8"/>
  <c r="F155" i="8"/>
  <c r="F157" i="8"/>
  <c r="F159" i="8"/>
  <c r="F161" i="8"/>
  <c r="F163" i="8"/>
  <c r="F169" i="8"/>
  <c r="F171" i="8"/>
  <c r="F177" i="8"/>
  <c r="F179" i="8"/>
  <c r="F181" i="8"/>
  <c r="F183" i="8"/>
  <c r="F185" i="8"/>
  <c r="F187" i="8"/>
  <c r="S16" i="6"/>
  <c r="S17" i="6"/>
  <c r="U17" i="6" s="1"/>
  <c r="V17" i="6" s="1"/>
  <c r="W17" i="6" s="1"/>
  <c r="AA17" i="6" s="1"/>
  <c r="AK17" i="6" s="1"/>
  <c r="F140" i="8" s="1"/>
  <c r="S19" i="6"/>
  <c r="U19" i="6" s="1"/>
  <c r="V19" i="6" s="1"/>
  <c r="S21" i="6"/>
  <c r="U21" i="6" s="1"/>
  <c r="V21" i="6" s="1"/>
  <c r="S23" i="6"/>
  <c r="U23" i="6" s="1"/>
  <c r="V23" i="6" s="1"/>
  <c r="W23" i="6" s="1"/>
  <c r="AA23" i="6" s="1"/>
  <c r="AK23" i="6" s="1"/>
  <c r="F146" i="8" s="1"/>
  <c r="S25" i="6"/>
  <c r="U25" i="6" s="1"/>
  <c r="V25" i="6" s="1"/>
  <c r="W25" i="6" s="1"/>
  <c r="AA25" i="6" s="1"/>
  <c r="AK25" i="6" s="1"/>
  <c r="F148" i="8" s="1"/>
  <c r="S27" i="6"/>
  <c r="U27" i="6" s="1"/>
  <c r="V27" i="6" s="1"/>
  <c r="F154" i="8"/>
  <c r="F156" i="8"/>
  <c r="F158" i="8"/>
  <c r="F160" i="8"/>
  <c r="F164" i="8"/>
  <c r="F176" i="8"/>
  <c r="F184" i="8"/>
  <c r="F188" i="8"/>
  <c r="F182" i="8"/>
  <c r="F186" i="8"/>
  <c r="T30" i="6"/>
  <c r="AI11" i="4"/>
  <c r="AI10" i="4"/>
  <c r="AA12" i="4"/>
  <c r="AF7" i="4"/>
  <c r="AG7" i="4"/>
  <c r="S42" i="4" l="1"/>
  <c r="AE12" i="4"/>
  <c r="S38" i="4"/>
  <c r="S44" i="4"/>
  <c r="S40" i="4"/>
  <c r="S41" i="4"/>
  <c r="S39" i="4"/>
  <c r="S36" i="4"/>
  <c r="S43" i="4"/>
  <c r="S46" i="4"/>
  <c r="S37" i="4"/>
  <c r="AE20" i="6"/>
  <c r="AC20" i="6"/>
  <c r="AK29" i="6"/>
  <c r="F152" i="8" s="1"/>
  <c r="AB29" i="6"/>
  <c r="AE29" i="6"/>
  <c r="AC29" i="6"/>
  <c r="T68" i="4"/>
  <c r="V68" i="4" s="1"/>
  <c r="W68" i="4" s="1"/>
  <c r="R30" i="6"/>
  <c r="F174" i="8"/>
  <c r="F180" i="8"/>
  <c r="F172" i="8"/>
  <c r="F166" i="8"/>
  <c r="F162" i="8"/>
  <c r="AC25" i="6"/>
  <c r="AB25" i="6"/>
  <c r="AE25" i="6"/>
  <c r="W21" i="6"/>
  <c r="AA21" i="6" s="1"/>
  <c r="AK21" i="6" s="1"/>
  <c r="F144" i="8" s="1"/>
  <c r="AE17" i="6"/>
  <c r="AB17" i="6"/>
  <c r="AC17" i="6"/>
  <c r="F175" i="8"/>
  <c r="F167" i="8"/>
  <c r="AB28" i="6"/>
  <c r="AE28" i="6"/>
  <c r="AC28" i="6"/>
  <c r="W24" i="6"/>
  <c r="AA24" i="6" s="1"/>
  <c r="AK24" i="6" s="1"/>
  <c r="F147" i="8" s="1"/>
  <c r="AB18" i="6"/>
  <c r="AE18" i="6"/>
  <c r="AC18" i="6"/>
  <c r="F178" i="8"/>
  <c r="F170" i="8"/>
  <c r="F168" i="8"/>
  <c r="W27" i="6"/>
  <c r="AA27" i="6" s="1"/>
  <c r="AK27" i="6" s="1"/>
  <c r="F150" i="8" s="1"/>
  <c r="AB23" i="6"/>
  <c r="AE23" i="6"/>
  <c r="AC23" i="6"/>
  <c r="W19" i="6"/>
  <c r="AA19" i="6" s="1"/>
  <c r="AK19" i="6" s="1"/>
  <c r="F142" i="8" s="1"/>
  <c r="U16" i="6"/>
  <c r="S30" i="6"/>
  <c r="F173" i="8"/>
  <c r="F165" i="8"/>
  <c r="AC26" i="6"/>
  <c r="AB26" i="6"/>
  <c r="AE26" i="6"/>
  <c r="W22" i="6"/>
  <c r="AA22" i="6" s="1"/>
  <c r="AK22" i="6" s="1"/>
  <c r="F145" i="8" s="1"/>
  <c r="AF12" i="4"/>
  <c r="AH7" i="4"/>
  <c r="T63" i="4"/>
  <c r="V63" i="4" s="1"/>
  <c r="W63" i="4" s="1"/>
  <c r="T60" i="4"/>
  <c r="V60" i="4" s="1"/>
  <c r="W60" i="4" s="1"/>
  <c r="T70" i="4"/>
  <c r="V70" i="4" s="1"/>
  <c r="W70" i="4" s="1"/>
  <c r="T62" i="4"/>
  <c r="V62" i="4" s="1"/>
  <c r="W62" i="4" s="1"/>
  <c r="T67" i="4"/>
  <c r="V67" i="4" s="1"/>
  <c r="W67" i="4" s="1"/>
  <c r="T71" i="4"/>
  <c r="V71" i="4" s="1"/>
  <c r="W71" i="4" s="1"/>
  <c r="T66" i="4"/>
  <c r="V66" i="4" s="1"/>
  <c r="W66" i="4" s="1"/>
  <c r="T65" i="4"/>
  <c r="V65" i="4" s="1"/>
  <c r="W65" i="4" s="1"/>
  <c r="T58" i="4"/>
  <c r="V58" i="4" s="1"/>
  <c r="W58" i="4" s="1"/>
  <c r="T69" i="4"/>
  <c r="V69" i="4" s="1"/>
  <c r="W69" i="4" s="1"/>
  <c r="T61" i="4"/>
  <c r="V61" i="4" s="1"/>
  <c r="W61" i="4" s="1"/>
  <c r="T64" i="4"/>
  <c r="V64" i="4" s="1"/>
  <c r="W64" i="4" s="1"/>
  <c r="T59" i="4"/>
  <c r="V59" i="4" s="1"/>
  <c r="W59" i="4" s="1"/>
  <c r="AJ11" i="4"/>
  <c r="AJ10" i="4"/>
  <c r="S16" i="4"/>
  <c r="S29" i="4"/>
  <c r="S26" i="4"/>
  <c r="S23" i="4"/>
  <c r="S20" i="4"/>
  <c r="S21" i="4"/>
  <c r="S34" i="4"/>
  <c r="S28" i="4"/>
  <c r="S19" i="4"/>
  <c r="S32" i="4"/>
  <c r="S17" i="4"/>
  <c r="S33" i="4"/>
  <c r="S30" i="4"/>
  <c r="S27" i="4"/>
  <c r="S24" i="4"/>
  <c r="S18" i="4"/>
  <c r="S31" i="4"/>
  <c r="S25" i="4"/>
  <c r="S22" i="4"/>
  <c r="S35" i="4"/>
  <c r="T88" i="4" l="1"/>
  <c r="V88" i="4" s="1"/>
  <c r="W88" i="4" s="1"/>
  <c r="T83" i="4"/>
  <c r="V83" i="4" s="1"/>
  <c r="W83" i="4" s="1"/>
  <c r="X83" i="4" s="1"/>
  <c r="AB83" i="4" s="1"/>
  <c r="T82" i="4"/>
  <c r="V82" i="4" s="1"/>
  <c r="W82" i="4" s="1"/>
  <c r="X82" i="4" s="1"/>
  <c r="AB82" i="4" s="1"/>
  <c r="T85" i="4"/>
  <c r="V85" i="4" s="1"/>
  <c r="W85" i="4" s="1"/>
  <c r="X85" i="4" s="1"/>
  <c r="AB85" i="4" s="1"/>
  <c r="T75" i="4"/>
  <c r="V75" i="4" s="1"/>
  <c r="W75" i="4" s="1"/>
  <c r="X75" i="4" s="1"/>
  <c r="AB75" i="4" s="1"/>
  <c r="T77" i="4"/>
  <c r="V77" i="4" s="1"/>
  <c r="W77" i="4" s="1"/>
  <c r="X77" i="4" s="1"/>
  <c r="AB77" i="4" s="1"/>
  <c r="T84" i="4"/>
  <c r="V84" i="4" s="1"/>
  <c r="W84" i="4" s="1"/>
  <c r="X84" i="4" s="1"/>
  <c r="AB84" i="4" s="1"/>
  <c r="T79" i="4"/>
  <c r="V79" i="4" s="1"/>
  <c r="W79" i="4" s="1"/>
  <c r="X79" i="4" s="1"/>
  <c r="AB79" i="4" s="1"/>
  <c r="T74" i="4"/>
  <c r="V74" i="4" s="1"/>
  <c r="W74" i="4" s="1"/>
  <c r="X74" i="4" s="1"/>
  <c r="AB74" i="4" s="1"/>
  <c r="T86" i="4"/>
  <c r="V86" i="4" s="1"/>
  <c r="W86" i="4" s="1"/>
  <c r="X86" i="4" s="1"/>
  <c r="AB86" i="4" s="1"/>
  <c r="T80" i="4"/>
  <c r="V80" i="4" s="1"/>
  <c r="W80" i="4" s="1"/>
  <c r="X80" i="4" s="1"/>
  <c r="AB80" i="4" s="1"/>
  <c r="T81" i="4"/>
  <c r="V81" i="4" s="1"/>
  <c r="W81" i="4" s="1"/>
  <c r="X81" i="4" s="1"/>
  <c r="AB81" i="4" s="1"/>
  <c r="T76" i="4"/>
  <c r="V76" i="4" s="1"/>
  <c r="W76" i="4" s="1"/>
  <c r="X76" i="4" s="1"/>
  <c r="AB76" i="4" s="1"/>
  <c r="T78" i="4"/>
  <c r="V78" i="4" s="1"/>
  <c r="W78" i="4" s="1"/>
  <c r="X78" i="4" s="1"/>
  <c r="AB78" i="4" s="1"/>
  <c r="T90" i="4"/>
  <c r="V90" i="4" s="1"/>
  <c r="W90" i="4" s="1"/>
  <c r="X90" i="4" s="1"/>
  <c r="AB90" i="4" s="1"/>
  <c r="T89" i="4"/>
  <c r="V89" i="4" s="1"/>
  <c r="W89" i="4" s="1"/>
  <c r="X89" i="4" s="1"/>
  <c r="AB89" i="4" s="1"/>
  <c r="T73" i="4"/>
  <c r="V73" i="4" s="1"/>
  <c r="W73" i="4" s="1"/>
  <c r="X73" i="4" s="1"/>
  <c r="AB73" i="4" s="1"/>
  <c r="AD73" i="4" s="1"/>
  <c r="T87" i="4"/>
  <c r="V87" i="4" s="1"/>
  <c r="W87" i="4" s="1"/>
  <c r="X87" i="4" s="1"/>
  <c r="AB87" i="4" s="1"/>
  <c r="T72" i="4"/>
  <c r="V72" i="4" s="1"/>
  <c r="W72" i="4" s="1"/>
  <c r="X72" i="4" s="1"/>
  <c r="AB72" i="4" s="1"/>
  <c r="AI8" i="4"/>
  <c r="AJ8" i="4" s="1"/>
  <c r="T38" i="4" s="1"/>
  <c r="V38" i="4" s="1"/>
  <c r="W38" i="4" s="1"/>
  <c r="T96" i="4"/>
  <c r="V96" i="4" s="1"/>
  <c r="W96" i="4" s="1"/>
  <c r="X96" i="4" s="1"/>
  <c r="AB96" i="4" s="1"/>
  <c r="T105" i="4"/>
  <c r="V105" i="4" s="1"/>
  <c r="W105" i="4" s="1"/>
  <c r="X68" i="4"/>
  <c r="AB68" i="4" s="1"/>
  <c r="U16" i="4"/>
  <c r="U31" i="4"/>
  <c r="AB22" i="6"/>
  <c r="AE22" i="6"/>
  <c r="AC22" i="6"/>
  <c r="AB19" i="6"/>
  <c r="AE19" i="6"/>
  <c r="AC19" i="6"/>
  <c r="AB24" i="6"/>
  <c r="AE24" i="6"/>
  <c r="AC24" i="6"/>
  <c r="U30" i="6"/>
  <c r="V16" i="6"/>
  <c r="AC27" i="6"/>
  <c r="AB27" i="6"/>
  <c r="AE27" i="6"/>
  <c r="AC21" i="6"/>
  <c r="AB21" i="6"/>
  <c r="AE21" i="6"/>
  <c r="AH12" i="4"/>
  <c r="U19" i="4"/>
  <c r="U27" i="4"/>
  <c r="U33" i="4"/>
  <c r="U34" i="4"/>
  <c r="U24" i="4"/>
  <c r="U32" i="4"/>
  <c r="U21" i="4"/>
  <c r="U29" i="4"/>
  <c r="U26" i="4"/>
  <c r="U23" i="4"/>
  <c r="U35" i="4"/>
  <c r="U22" i="4"/>
  <c r="U20" i="4"/>
  <c r="U28" i="4"/>
  <c r="U17" i="4"/>
  <c r="U25" i="4"/>
  <c r="U18" i="4"/>
  <c r="U30" i="4"/>
  <c r="X60" i="4"/>
  <c r="AB60" i="4" s="1"/>
  <c r="X69" i="4"/>
  <c r="AB69" i="4" s="1"/>
  <c r="X63" i="4"/>
  <c r="AB63" i="4" s="1"/>
  <c r="X64" i="4"/>
  <c r="AB64" i="4" s="1"/>
  <c r="X59" i="4"/>
  <c r="AB59" i="4" s="1"/>
  <c r="X65" i="4"/>
  <c r="AB65" i="4" s="1"/>
  <c r="X67" i="4"/>
  <c r="AB67" i="4" s="1"/>
  <c r="X70" i="4"/>
  <c r="AB70" i="4" s="1"/>
  <c r="X61" i="4"/>
  <c r="AB61" i="4" s="1"/>
  <c r="X58" i="4"/>
  <c r="AB58" i="4" s="1"/>
  <c r="X66" i="4"/>
  <c r="AB66" i="4" s="1"/>
  <c r="X71" i="4"/>
  <c r="AB71" i="4" s="1"/>
  <c r="X62" i="4"/>
  <c r="AB62" i="4" s="1"/>
  <c r="T104" i="4"/>
  <c r="V104" i="4" s="1"/>
  <c r="W104" i="4" s="1"/>
  <c r="T101" i="4"/>
  <c r="V101" i="4" s="1"/>
  <c r="W101" i="4" s="1"/>
  <c r="T103" i="4"/>
  <c r="V103" i="4" s="1"/>
  <c r="W103" i="4" s="1"/>
  <c r="T91" i="4"/>
  <c r="V91" i="4" s="1"/>
  <c r="W91" i="4" s="1"/>
  <c r="T92" i="4"/>
  <c r="V92" i="4" s="1"/>
  <c r="W92" i="4" s="1"/>
  <c r="T94" i="4"/>
  <c r="V94" i="4" s="1"/>
  <c r="W94" i="4" s="1"/>
  <c r="T99" i="4"/>
  <c r="V99" i="4" s="1"/>
  <c r="W99" i="4" s="1"/>
  <c r="T102" i="4"/>
  <c r="V102" i="4" s="1"/>
  <c r="W102" i="4" s="1"/>
  <c r="T98" i="4"/>
  <c r="V98" i="4" s="1"/>
  <c r="W98" i="4" s="1"/>
  <c r="T54" i="4"/>
  <c r="V54" i="4" s="1"/>
  <c r="W54" i="4" s="1"/>
  <c r="T97" i="4"/>
  <c r="V97" i="4" s="1"/>
  <c r="W97" i="4" s="1"/>
  <c r="T95" i="4"/>
  <c r="V95" i="4" s="1"/>
  <c r="W95" i="4" s="1"/>
  <c r="T100" i="4"/>
  <c r="V100" i="4" s="1"/>
  <c r="W100" i="4" s="1"/>
  <c r="T55" i="4"/>
  <c r="V55" i="4" s="1"/>
  <c r="W55" i="4" s="1"/>
  <c r="T42" i="4"/>
  <c r="V42" i="4" s="1"/>
  <c r="W42" i="4" s="1"/>
  <c r="T93" i="4"/>
  <c r="V93" i="4" s="1"/>
  <c r="W93" i="4" s="1"/>
  <c r="T56" i="4"/>
  <c r="V56" i="4" s="1"/>
  <c r="W56" i="4" s="1"/>
  <c r="T50" i="4"/>
  <c r="V50" i="4" s="1"/>
  <c r="W50" i="4" s="1"/>
  <c r="AI7" i="4"/>
  <c r="S106" i="4"/>
  <c r="AQ73" i="4" l="1"/>
  <c r="F59" i="8" s="1"/>
  <c r="T45" i="4"/>
  <c r="V45" i="4" s="1"/>
  <c r="W45" i="4" s="1"/>
  <c r="X45" i="4" s="1"/>
  <c r="AB45" i="4" s="1"/>
  <c r="AC45" i="4" s="1"/>
  <c r="X88" i="4"/>
  <c r="AB88" i="4" s="1"/>
  <c r="T41" i="4"/>
  <c r="V41" i="4" s="1"/>
  <c r="W41" i="4" s="1"/>
  <c r="X41" i="4" s="1"/>
  <c r="AB41" i="4" s="1"/>
  <c r="AQ41" i="4" s="1"/>
  <c r="F27" i="8" s="1"/>
  <c r="AC73" i="4"/>
  <c r="AF73" i="4"/>
  <c r="AC87" i="4"/>
  <c r="AF87" i="4"/>
  <c r="AQ87" i="4"/>
  <c r="F74" i="8" s="1"/>
  <c r="AD87" i="4"/>
  <c r="T43" i="4"/>
  <c r="V43" i="4" s="1"/>
  <c r="W43" i="4" s="1"/>
  <c r="X43" i="4" s="1"/>
  <c r="AB43" i="4" s="1"/>
  <c r="AQ43" i="4" s="1"/>
  <c r="F29" i="8" s="1"/>
  <c r="T40" i="4"/>
  <c r="V40" i="4" s="1"/>
  <c r="W40" i="4" s="1"/>
  <c r="X40" i="4" s="1"/>
  <c r="AB40" i="4" s="1"/>
  <c r="T49" i="4"/>
  <c r="V49" i="4" s="1"/>
  <c r="W49" i="4" s="1"/>
  <c r="X49" i="4" s="1"/>
  <c r="AB49" i="4" s="1"/>
  <c r="AQ49" i="4" s="1"/>
  <c r="F35" i="8" s="1"/>
  <c r="T44" i="4"/>
  <c r="V44" i="4" s="1"/>
  <c r="W44" i="4" s="1"/>
  <c r="X44" i="4" s="1"/>
  <c r="AB44" i="4" s="1"/>
  <c r="AQ44" i="4" s="1"/>
  <c r="F30" i="8" s="1"/>
  <c r="T53" i="4"/>
  <c r="V53" i="4" s="1"/>
  <c r="W53" i="4" s="1"/>
  <c r="X53" i="4" s="1"/>
  <c r="AB53" i="4" s="1"/>
  <c r="T46" i="4"/>
  <c r="V46" i="4" s="1"/>
  <c r="W46" i="4" s="1"/>
  <c r="X46" i="4" s="1"/>
  <c r="AB46" i="4" s="1"/>
  <c r="AQ46" i="4" s="1"/>
  <c r="F32" i="8" s="1"/>
  <c r="T36" i="4"/>
  <c r="V36" i="4" s="1"/>
  <c r="W36" i="4" s="1"/>
  <c r="X36" i="4" s="1"/>
  <c r="AB36" i="4" s="1"/>
  <c r="T48" i="4"/>
  <c r="V48" i="4" s="1"/>
  <c r="W48" i="4" s="1"/>
  <c r="X48" i="4" s="1"/>
  <c r="AB48" i="4" s="1"/>
  <c r="AQ48" i="4" s="1"/>
  <c r="F34" i="8" s="1"/>
  <c r="T47" i="4"/>
  <c r="V47" i="4" s="1"/>
  <c r="W47" i="4" s="1"/>
  <c r="X47" i="4" s="1"/>
  <c r="AB47" i="4" s="1"/>
  <c r="AQ47" i="4" s="1"/>
  <c r="F33" i="8" s="1"/>
  <c r="T37" i="4"/>
  <c r="V37" i="4" s="1"/>
  <c r="W37" i="4" s="1"/>
  <c r="X37" i="4" s="1"/>
  <c r="AB37" i="4" s="1"/>
  <c r="T51" i="4"/>
  <c r="V51" i="4" s="1"/>
  <c r="W51" i="4" s="1"/>
  <c r="X51" i="4" s="1"/>
  <c r="AB51" i="4" s="1"/>
  <c r="AQ51" i="4" s="1"/>
  <c r="F37" i="8" s="1"/>
  <c r="T52" i="4"/>
  <c r="V52" i="4" s="1"/>
  <c r="W52" i="4" s="1"/>
  <c r="X52" i="4" s="1"/>
  <c r="AB52" i="4" s="1"/>
  <c r="AQ52" i="4" s="1"/>
  <c r="F38" i="8" s="1"/>
  <c r="T57" i="4"/>
  <c r="V57" i="4" s="1"/>
  <c r="W57" i="4" s="1"/>
  <c r="X57" i="4" s="1"/>
  <c r="AB57" i="4" s="1"/>
  <c r="AQ57" i="4" s="1"/>
  <c r="F43" i="8" s="1"/>
  <c r="T39" i="4"/>
  <c r="V39" i="4" s="1"/>
  <c r="W39" i="4" s="1"/>
  <c r="X39" i="4" s="1"/>
  <c r="AB39" i="4" s="1"/>
  <c r="AQ39" i="4" s="1"/>
  <c r="F25" i="8" s="1"/>
  <c r="F132" i="8"/>
  <c r="F122" i="8"/>
  <c r="F105" i="8"/>
  <c r="X105" i="4"/>
  <c r="AB105" i="4" s="1"/>
  <c r="AQ68" i="4"/>
  <c r="F54" i="8" s="1"/>
  <c r="AF68" i="4"/>
  <c r="AD68" i="4"/>
  <c r="AC68" i="4"/>
  <c r="X38" i="4"/>
  <c r="AB38" i="4" s="1"/>
  <c r="AQ62" i="4"/>
  <c r="F48" i="8" s="1"/>
  <c r="AQ71" i="4"/>
  <c r="F57" i="8" s="1"/>
  <c r="AQ58" i="4"/>
  <c r="F44" i="8" s="1"/>
  <c r="F115" i="8"/>
  <c r="AQ67" i="4"/>
  <c r="F53" i="8" s="1"/>
  <c r="AQ59" i="4"/>
  <c r="F45" i="8" s="1"/>
  <c r="AQ76" i="4"/>
  <c r="F62" i="8" s="1"/>
  <c r="AQ77" i="4"/>
  <c r="F63" i="8" s="1"/>
  <c r="AQ83" i="4"/>
  <c r="F70" i="8" s="1"/>
  <c r="AQ81" i="4"/>
  <c r="F68" i="8" s="1"/>
  <c r="AQ79" i="4"/>
  <c r="F65" i="8" s="1"/>
  <c r="AQ90" i="4"/>
  <c r="F76" i="8" s="1"/>
  <c r="AQ69" i="4"/>
  <c r="F55" i="8" s="1"/>
  <c r="AQ60" i="4"/>
  <c r="F46" i="8" s="1"/>
  <c r="AQ80" i="4"/>
  <c r="F67" i="8" s="1"/>
  <c r="AQ89" i="4"/>
  <c r="F75" i="8" s="1"/>
  <c r="AQ75" i="4"/>
  <c r="F61" i="8" s="1"/>
  <c r="AQ66" i="4"/>
  <c r="F52" i="8" s="1"/>
  <c r="AQ61" i="4"/>
  <c r="F47" i="8" s="1"/>
  <c r="AQ70" i="4"/>
  <c r="F56" i="8" s="1"/>
  <c r="AQ65" i="4"/>
  <c r="F51" i="8" s="1"/>
  <c r="AQ82" i="4"/>
  <c r="F69" i="8" s="1"/>
  <c r="AQ74" i="4"/>
  <c r="F60" i="8" s="1"/>
  <c r="AQ85" i="4"/>
  <c r="F72" i="8" s="1"/>
  <c r="AQ78" i="4"/>
  <c r="F64" i="8" s="1"/>
  <c r="AQ86" i="4"/>
  <c r="F73" i="8" s="1"/>
  <c r="AQ64" i="4"/>
  <c r="F50" i="8" s="1"/>
  <c r="AQ63" i="4"/>
  <c r="F49" i="8" s="1"/>
  <c r="F66" i="8"/>
  <c r="AQ96" i="4"/>
  <c r="F83" i="8" s="1"/>
  <c r="AQ72" i="4"/>
  <c r="F58" i="8" s="1"/>
  <c r="AQ84" i="4"/>
  <c r="F71" i="8" s="1"/>
  <c r="W16" i="6"/>
  <c r="W30" i="6" s="1"/>
  <c r="V30" i="6"/>
  <c r="AA16" i="6"/>
  <c r="AK16" i="6" s="1"/>
  <c r="AC89" i="4"/>
  <c r="AF89" i="4"/>
  <c r="AD89" i="4"/>
  <c r="AC66" i="4"/>
  <c r="AF66" i="4"/>
  <c r="AD66" i="4"/>
  <c r="AD70" i="4"/>
  <c r="AC70" i="4"/>
  <c r="AF70" i="4"/>
  <c r="AF82" i="4"/>
  <c r="AC82" i="4"/>
  <c r="AD82" i="4"/>
  <c r="AC85" i="4"/>
  <c r="AF85" i="4"/>
  <c r="AD85" i="4"/>
  <c r="AC86" i="4"/>
  <c r="AD86" i="4"/>
  <c r="AF86" i="4"/>
  <c r="AC63" i="4"/>
  <c r="AD63" i="4"/>
  <c r="AF63" i="4"/>
  <c r="AC96" i="4"/>
  <c r="AD96" i="4"/>
  <c r="AF96" i="4"/>
  <c r="AD84" i="4"/>
  <c r="AF84" i="4"/>
  <c r="AC84" i="4"/>
  <c r="AD62" i="4"/>
  <c r="AC62" i="4"/>
  <c r="AF62" i="4"/>
  <c r="AF58" i="4"/>
  <c r="AC58" i="4"/>
  <c r="AD58" i="4"/>
  <c r="AC67" i="4"/>
  <c r="AD67" i="4"/>
  <c r="AF67" i="4"/>
  <c r="AC76" i="4"/>
  <c r="AF76" i="4"/>
  <c r="AD76" i="4"/>
  <c r="AD83" i="4"/>
  <c r="AC83" i="4"/>
  <c r="AF83" i="4"/>
  <c r="AF79" i="4"/>
  <c r="AC79" i="4"/>
  <c r="AD79" i="4"/>
  <c r="AF90" i="4"/>
  <c r="AD90" i="4"/>
  <c r="AC90" i="4"/>
  <c r="AC60" i="4"/>
  <c r="AF60" i="4"/>
  <c r="AD60" i="4"/>
  <c r="AF75" i="4"/>
  <c r="AD75" i="4"/>
  <c r="AC75" i="4"/>
  <c r="AD61" i="4"/>
  <c r="AF61" i="4"/>
  <c r="AC61" i="4"/>
  <c r="AF65" i="4"/>
  <c r="AC65" i="4"/>
  <c r="AD65" i="4"/>
  <c r="AD74" i="4"/>
  <c r="AC74" i="4"/>
  <c r="AF74" i="4"/>
  <c r="AD78" i="4"/>
  <c r="AF78" i="4"/>
  <c r="AC78" i="4"/>
  <c r="AF64" i="4"/>
  <c r="AD64" i="4"/>
  <c r="AC64" i="4"/>
  <c r="AF72" i="4"/>
  <c r="AD72" i="4"/>
  <c r="AC72" i="4"/>
  <c r="AC71" i="4"/>
  <c r="AF71" i="4"/>
  <c r="AD71" i="4"/>
  <c r="AC59" i="4"/>
  <c r="AD59" i="4"/>
  <c r="AF59" i="4"/>
  <c r="AC77" i="4"/>
  <c r="AF77" i="4"/>
  <c r="AD77" i="4"/>
  <c r="AC81" i="4"/>
  <c r="AF81" i="4"/>
  <c r="AD81" i="4"/>
  <c r="AD69" i="4"/>
  <c r="AF69" i="4"/>
  <c r="AC69" i="4"/>
  <c r="AC80" i="4"/>
  <c r="AD80" i="4"/>
  <c r="AF80" i="4"/>
  <c r="F124" i="8"/>
  <c r="F99" i="8"/>
  <c r="F112" i="8"/>
  <c r="F116" i="8"/>
  <c r="F113" i="8"/>
  <c r="X56" i="4"/>
  <c r="AB56" i="4" s="1"/>
  <c r="X93" i="4"/>
  <c r="AB93" i="4" s="1"/>
  <c r="AQ93" i="4" s="1"/>
  <c r="F80" i="8" s="1"/>
  <c r="X55" i="4"/>
  <c r="AB55" i="4" s="1"/>
  <c r="AQ55" i="4" s="1"/>
  <c r="F41" i="8" s="1"/>
  <c r="X97" i="4"/>
  <c r="AB97" i="4" s="1"/>
  <c r="X54" i="4"/>
  <c r="AB54" i="4" s="1"/>
  <c r="AQ54" i="4" s="1"/>
  <c r="F40" i="8" s="1"/>
  <c r="F98" i="8"/>
  <c r="F79" i="8"/>
  <c r="F127" i="8"/>
  <c r="X101" i="4"/>
  <c r="AB101" i="4" s="1"/>
  <c r="AQ101" i="4" s="1"/>
  <c r="F88" i="8" s="1"/>
  <c r="F131" i="8"/>
  <c r="F136" i="8"/>
  <c r="F106" i="8"/>
  <c r="F109" i="8"/>
  <c r="F100" i="8"/>
  <c r="X100" i="4"/>
  <c r="AB100" i="4" s="1"/>
  <c r="AQ100" i="4" s="1"/>
  <c r="F87" i="8" s="1"/>
  <c r="F104" i="8"/>
  <c r="F111" i="8"/>
  <c r="X98" i="4"/>
  <c r="AB98" i="4" s="1"/>
  <c r="AQ98" i="4" s="1"/>
  <c r="F85" i="8" s="1"/>
  <c r="X102" i="4"/>
  <c r="AB102" i="4" s="1"/>
  <c r="AQ102" i="4" s="1"/>
  <c r="F89" i="8" s="1"/>
  <c r="F126" i="8"/>
  <c r="X91" i="4"/>
  <c r="AB91" i="4" s="1"/>
  <c r="AQ91" i="4" s="1"/>
  <c r="F77" i="8" s="1"/>
  <c r="X104" i="4"/>
  <c r="AB104" i="4" s="1"/>
  <c r="AQ104" i="4" s="1"/>
  <c r="F91" i="8" s="1"/>
  <c r="X50" i="4"/>
  <c r="AB50" i="4" s="1"/>
  <c r="F137" i="8"/>
  <c r="F117" i="8"/>
  <c r="F93" i="8"/>
  <c r="F121" i="8"/>
  <c r="X94" i="4"/>
  <c r="AB94" i="4" s="1"/>
  <c r="AQ94" i="4" s="1"/>
  <c r="F81" i="8" s="1"/>
  <c r="X103" i="4"/>
  <c r="AB103" i="4" s="1"/>
  <c r="F128" i="8"/>
  <c r="F130" i="8"/>
  <c r="F134" i="8"/>
  <c r="F118" i="8"/>
  <c r="F138" i="8"/>
  <c r="F94" i="8"/>
  <c r="X42" i="4"/>
  <c r="AB42" i="4" s="1"/>
  <c r="AQ42" i="4" s="1"/>
  <c r="F28" i="8" s="1"/>
  <c r="X95" i="4"/>
  <c r="AB95" i="4" s="1"/>
  <c r="F102" i="8"/>
  <c r="F95" i="8"/>
  <c r="X99" i="4"/>
  <c r="AB99" i="4" s="1"/>
  <c r="X92" i="4"/>
  <c r="AB92" i="4" s="1"/>
  <c r="AJ7" i="4"/>
  <c r="T31" i="4" s="1"/>
  <c r="V31" i="4" s="1"/>
  <c r="W31" i="4" s="1"/>
  <c r="AI12" i="4"/>
  <c r="AQ45" i="4" l="1"/>
  <c r="F31" i="8" s="1"/>
  <c r="AF45" i="4"/>
  <c r="AD45" i="4"/>
  <c r="AF88" i="4"/>
  <c r="AD88" i="4"/>
  <c r="AQ88" i="4"/>
  <c r="AC88" i="4"/>
  <c r="AQ105" i="4"/>
  <c r="F92" i="8" s="1"/>
  <c r="AF105" i="4"/>
  <c r="AD105" i="4"/>
  <c r="AC105" i="4"/>
  <c r="AQ38" i="4"/>
  <c r="F24" i="8" s="1"/>
  <c r="AC38" i="4"/>
  <c r="AF38" i="4"/>
  <c r="AD38" i="4"/>
  <c r="X31" i="4"/>
  <c r="AB31" i="4" s="1"/>
  <c r="T17" i="4"/>
  <c r="V17" i="4" s="1"/>
  <c r="W17" i="4" s="1"/>
  <c r="X17" i="4" s="1"/>
  <c r="AB17" i="4" s="1"/>
  <c r="T16" i="4"/>
  <c r="V16" i="4" s="1"/>
  <c r="W16" i="4" s="1"/>
  <c r="X16" i="4" s="1"/>
  <c r="AB16" i="4" s="1"/>
  <c r="F139" i="8"/>
  <c r="AK30" i="6"/>
  <c r="AQ99" i="4"/>
  <c r="F86" i="8" s="1"/>
  <c r="AQ95" i="4"/>
  <c r="F82" i="8" s="1"/>
  <c r="AQ37" i="4"/>
  <c r="F23" i="8" s="1"/>
  <c r="F119" i="8"/>
  <c r="AQ92" i="4"/>
  <c r="F78" i="8" s="1"/>
  <c r="F129" i="8"/>
  <c r="F97" i="8"/>
  <c r="F107" i="8"/>
  <c r="AQ36" i="4"/>
  <c r="F22" i="8" s="1"/>
  <c r="AQ103" i="4"/>
  <c r="F90" i="8" s="1"/>
  <c r="F96" i="8"/>
  <c r="F101" i="8"/>
  <c r="F133" i="8"/>
  <c r="AQ50" i="4"/>
  <c r="F36" i="8" s="1"/>
  <c r="F108" i="8"/>
  <c r="F135" i="8"/>
  <c r="F114" i="8"/>
  <c r="AQ97" i="4"/>
  <c r="F84" i="8" s="1"/>
  <c r="AQ53" i="4"/>
  <c r="F39" i="8" s="1"/>
  <c r="AQ56" i="4"/>
  <c r="F42" i="8" s="1"/>
  <c r="F120" i="8"/>
  <c r="F123" i="8"/>
  <c r="AQ40" i="4"/>
  <c r="F26" i="8" s="1"/>
  <c r="F103" i="8"/>
  <c r="F110" i="8"/>
  <c r="F125" i="8"/>
  <c r="AF57" i="4"/>
  <c r="AC52" i="4"/>
  <c r="AC46" i="4"/>
  <c r="AC55" i="4"/>
  <c r="AC93" i="4"/>
  <c r="AD43" i="4"/>
  <c r="AC39" i="4"/>
  <c r="AC42" i="4"/>
  <c r="AD91" i="4"/>
  <c r="AD102" i="4"/>
  <c r="AF100" i="4"/>
  <c r="AC48" i="4"/>
  <c r="AD101" i="4"/>
  <c r="AF44" i="4"/>
  <c r="AF47" i="4"/>
  <c r="AC94" i="4"/>
  <c r="AF41" i="4"/>
  <c r="AC104" i="4"/>
  <c r="AC98" i="4"/>
  <c r="AC51" i="4"/>
  <c r="AC54" i="4"/>
  <c r="AC49" i="4"/>
  <c r="AE16" i="6"/>
  <c r="AE30" i="6" s="1"/>
  <c r="AA30" i="6"/>
  <c r="AB16" i="6"/>
  <c r="AC16" i="6"/>
  <c r="AC30" i="6" s="1"/>
  <c r="AD55" i="4"/>
  <c r="AD47" i="4"/>
  <c r="AF94" i="4"/>
  <c r="AD51" i="4"/>
  <c r="AD46" i="4"/>
  <c r="AC47" i="4"/>
  <c r="AD41" i="4"/>
  <c r="AD57" i="4"/>
  <c r="AC57" i="4"/>
  <c r="AC50" i="4"/>
  <c r="AF50" i="4"/>
  <c r="AF53" i="4"/>
  <c r="AC53" i="4"/>
  <c r="AC41" i="4"/>
  <c r="AF51" i="4"/>
  <c r="AF46" i="4"/>
  <c r="AF55" i="4"/>
  <c r="AF102" i="4"/>
  <c r="AC103" i="4"/>
  <c r="AF103" i="4"/>
  <c r="AD103" i="4"/>
  <c r="AC40" i="4"/>
  <c r="AD40" i="4"/>
  <c r="AC97" i="4"/>
  <c r="AD97" i="4"/>
  <c r="AC56" i="4"/>
  <c r="AF56" i="4"/>
  <c r="AC44" i="4"/>
  <c r="AD94" i="4"/>
  <c r="AF43" i="4"/>
  <c r="AD53" i="4"/>
  <c r="AD50" i="4"/>
  <c r="AD100" i="4"/>
  <c r="AD44" i="4"/>
  <c r="AD92" i="4"/>
  <c r="AF92" i="4"/>
  <c r="AD36" i="4"/>
  <c r="AF36" i="4"/>
  <c r="AD104" i="4"/>
  <c r="AF104" i="4"/>
  <c r="AF52" i="4"/>
  <c r="AD52" i="4"/>
  <c r="AC102" i="4"/>
  <c r="AF101" i="4"/>
  <c r="AD39" i="4"/>
  <c r="AC92" i="4"/>
  <c r="AD42" i="4"/>
  <c r="AC36" i="4"/>
  <c r="AC99" i="4"/>
  <c r="AF99" i="4"/>
  <c r="AC37" i="4"/>
  <c r="AF37" i="4"/>
  <c r="AD98" i="4"/>
  <c r="AF98" i="4"/>
  <c r="AF93" i="4"/>
  <c r="AD93" i="4"/>
  <c r="AD49" i="4"/>
  <c r="AF49" i="4"/>
  <c r="AC43" i="4"/>
  <c r="AC100" i="4"/>
  <c r="AC101" i="4"/>
  <c r="AF39" i="4"/>
  <c r="AD99" i="4"/>
  <c r="AF42" i="4"/>
  <c r="AD37" i="4"/>
  <c r="AC95" i="4"/>
  <c r="AF95" i="4"/>
  <c r="AF54" i="4"/>
  <c r="AD54" i="4"/>
  <c r="AD95" i="4"/>
  <c r="AC91" i="4"/>
  <c r="AF91" i="4"/>
  <c r="AF48" i="4"/>
  <c r="AD48" i="4"/>
  <c r="AF97" i="4"/>
  <c r="AD56" i="4"/>
  <c r="AF40" i="4"/>
  <c r="T35" i="4"/>
  <c r="V35" i="4" s="1"/>
  <c r="W35" i="4" s="1"/>
  <c r="T27" i="4"/>
  <c r="V27" i="4" s="1"/>
  <c r="W27" i="4" s="1"/>
  <c r="T25" i="4"/>
  <c r="V25" i="4" s="1"/>
  <c r="W25" i="4" s="1"/>
  <c r="T30" i="4"/>
  <c r="V30" i="4" s="1"/>
  <c r="W30" i="4" s="1"/>
  <c r="T28" i="4"/>
  <c r="V28" i="4" s="1"/>
  <c r="W28" i="4" s="1"/>
  <c r="T18" i="4"/>
  <c r="V18" i="4" s="1"/>
  <c r="W18" i="4" s="1"/>
  <c r="U106" i="4"/>
  <c r="T34" i="4"/>
  <c r="V34" i="4" s="1"/>
  <c r="W34" i="4" s="1"/>
  <c r="T29" i="4"/>
  <c r="V29" i="4" s="1"/>
  <c r="W29" i="4" s="1"/>
  <c r="T32" i="4"/>
  <c r="V32" i="4" s="1"/>
  <c r="W32" i="4" s="1"/>
  <c r="T23" i="4"/>
  <c r="V23" i="4" s="1"/>
  <c r="W23" i="4" s="1"/>
  <c r="T26" i="4"/>
  <c r="V26" i="4" s="1"/>
  <c r="W26" i="4" s="1"/>
  <c r="T20" i="4"/>
  <c r="V20" i="4" s="1"/>
  <c r="W20" i="4" s="1"/>
  <c r="T21" i="4"/>
  <c r="V21" i="4" s="1"/>
  <c r="W21" i="4" s="1"/>
  <c r="T24" i="4"/>
  <c r="V24" i="4" s="1"/>
  <c r="W24" i="4" s="1"/>
  <c r="T19" i="4"/>
  <c r="V19" i="4" s="1"/>
  <c r="W19" i="4" s="1"/>
  <c r="T22" i="4"/>
  <c r="V22" i="4" s="1"/>
  <c r="W22" i="4" s="1"/>
  <c r="T33" i="4"/>
  <c r="V33" i="4" s="1"/>
  <c r="W33" i="4" s="1"/>
  <c r="AQ31" i="4" l="1"/>
  <c r="F17" i="8" s="1"/>
  <c r="AC31" i="4"/>
  <c r="AF31" i="4"/>
  <c r="AD31" i="4"/>
  <c r="AQ16" i="4"/>
  <c r="F2" i="8" s="1"/>
  <c r="AF16" i="4"/>
  <c r="AC16" i="4"/>
  <c r="AD16" i="4"/>
  <c r="AQ17" i="4"/>
  <c r="F3" i="8" s="1"/>
  <c r="X26" i="4"/>
  <c r="AB26" i="4" s="1"/>
  <c r="AQ26" i="4" s="1"/>
  <c r="F12" i="8" s="1"/>
  <c r="X33" i="4"/>
  <c r="AB33" i="4" s="1"/>
  <c r="AQ33" i="4" s="1"/>
  <c r="F19" i="8" s="1"/>
  <c r="X21" i="4"/>
  <c r="AB21" i="4" s="1"/>
  <c r="AQ21" i="4" s="1"/>
  <c r="F7" i="8" s="1"/>
  <c r="X32" i="4"/>
  <c r="AB32" i="4" s="1"/>
  <c r="X18" i="4"/>
  <c r="AB18" i="4" s="1"/>
  <c r="AQ18" i="4" s="1"/>
  <c r="F4" i="8" s="1"/>
  <c r="X27" i="4"/>
  <c r="AB27" i="4" s="1"/>
  <c r="AQ27" i="4" s="1"/>
  <c r="F13" i="8" s="1"/>
  <c r="X22" i="4"/>
  <c r="AB22" i="4" s="1"/>
  <c r="AQ22" i="4" s="1"/>
  <c r="F8" i="8" s="1"/>
  <c r="X20" i="4"/>
  <c r="AB20" i="4" s="1"/>
  <c r="AQ20" i="4" s="1"/>
  <c r="F6" i="8" s="1"/>
  <c r="X29" i="4"/>
  <c r="AB29" i="4" s="1"/>
  <c r="AQ29" i="4" s="1"/>
  <c r="F15" i="8" s="1"/>
  <c r="X28" i="4"/>
  <c r="AB28" i="4" s="1"/>
  <c r="AQ28" i="4" s="1"/>
  <c r="F14" i="8" s="1"/>
  <c r="X35" i="4"/>
  <c r="AB35" i="4" s="1"/>
  <c r="AQ35" i="4" s="1"/>
  <c r="F21" i="8" s="1"/>
  <c r="X19" i="4"/>
  <c r="AB19" i="4" s="1"/>
  <c r="X34" i="4"/>
  <c r="AB34" i="4" s="1"/>
  <c r="AQ34" i="4" s="1"/>
  <c r="F20" i="8" s="1"/>
  <c r="X30" i="4"/>
  <c r="AB30" i="4" s="1"/>
  <c r="AQ30" i="4" s="1"/>
  <c r="F16" i="8" s="1"/>
  <c r="X24" i="4"/>
  <c r="AB24" i="4" s="1"/>
  <c r="AQ24" i="4" s="1"/>
  <c r="F10" i="8" s="1"/>
  <c r="X23" i="4"/>
  <c r="AB23" i="4" s="1"/>
  <c r="AQ23" i="4" s="1"/>
  <c r="F9" i="8" s="1"/>
  <c r="X25" i="4"/>
  <c r="AB25" i="4" s="1"/>
  <c r="AQ25" i="4" s="1"/>
  <c r="F11" i="8" s="1"/>
  <c r="W106" i="4"/>
  <c r="V106" i="4"/>
  <c r="T106" i="4"/>
  <c r="N17" i="8" l="1"/>
  <c r="AQ19" i="4"/>
  <c r="F5" i="8" s="1"/>
  <c r="AQ32" i="4"/>
  <c r="F18" i="8" s="1"/>
  <c r="AC23" i="4"/>
  <c r="AD30" i="4"/>
  <c r="AD27" i="4"/>
  <c r="AD33" i="4"/>
  <c r="AD28" i="4"/>
  <c r="AF20" i="4"/>
  <c r="AF25" i="4"/>
  <c r="AC24" i="4"/>
  <c r="AF34" i="4"/>
  <c r="AC35" i="4"/>
  <c r="AF29" i="4"/>
  <c r="AC22" i="4"/>
  <c r="AD18" i="4"/>
  <c r="AC21" i="4"/>
  <c r="AD26" i="4"/>
  <c r="AF32" i="4"/>
  <c r="AC32" i="4"/>
  <c r="AF19" i="4"/>
  <c r="AC19" i="4"/>
  <c r="AC28" i="4"/>
  <c r="AC33" i="4"/>
  <c r="AF30" i="4"/>
  <c r="AC20" i="4"/>
  <c r="AD19" i="4"/>
  <c r="AD32" i="4"/>
  <c r="AD20" i="4"/>
  <c r="AF23" i="4"/>
  <c r="AC30" i="4"/>
  <c r="AF28" i="4"/>
  <c r="AF27" i="4"/>
  <c r="AF33" i="4"/>
  <c r="AD25" i="4"/>
  <c r="AF24" i="4"/>
  <c r="AC34" i="4"/>
  <c r="AD35" i="4"/>
  <c r="AC27" i="4"/>
  <c r="AF21" i="4"/>
  <c r="AD23" i="4"/>
  <c r="AF22" i="4"/>
  <c r="X106" i="4"/>
  <c r="AC25" i="4"/>
  <c r="AD34" i="4"/>
  <c r="AF26" i="4"/>
  <c r="AD29" i="4"/>
  <c r="AF18" i="4"/>
  <c r="AD24" i="4"/>
  <c r="AC26" i="4"/>
  <c r="AF35" i="4"/>
  <c r="AC29" i="4"/>
  <c r="AD22" i="4"/>
  <c r="AC18" i="4"/>
  <c r="AD21" i="4"/>
  <c r="AC17" i="4"/>
  <c r="AD17" i="4"/>
  <c r="AF17" i="4"/>
  <c r="AB106" i="4"/>
  <c r="AA35" i="6" s="1"/>
  <c r="AQ106" i="4" l="1"/>
  <c r="AD106" i="4"/>
  <c r="AF106" i="4"/>
</calcChain>
</file>

<file path=xl/sharedStrings.xml><?xml version="1.0" encoding="utf-8"?>
<sst xmlns="http://schemas.openxmlformats.org/spreadsheetml/2006/main" count="1028" uniqueCount="310">
  <si>
    <t>Employee Name</t>
  </si>
  <si>
    <t>Employee ID</t>
  </si>
  <si>
    <t>Division / Department</t>
  </si>
  <si>
    <t>Job Description / Occupation</t>
  </si>
  <si>
    <t>Net Salary</t>
  </si>
  <si>
    <t>Mohandseen Managers</t>
  </si>
  <si>
    <t>Maadi Managers</t>
  </si>
  <si>
    <t>City Stars Managers</t>
  </si>
  <si>
    <t>MOA Managers</t>
  </si>
  <si>
    <t>Concord Managers</t>
  </si>
  <si>
    <t>Mohandssen</t>
  </si>
  <si>
    <t>Maadi</t>
  </si>
  <si>
    <t>City Stars</t>
  </si>
  <si>
    <t>MOA</t>
  </si>
  <si>
    <t>Concord</t>
  </si>
  <si>
    <t>Total</t>
  </si>
  <si>
    <t>Service Charge (12%)</t>
  </si>
  <si>
    <t>Total Service Charge (12%)</t>
  </si>
  <si>
    <t>Total Service Charge</t>
  </si>
  <si>
    <t>Amount</t>
  </si>
  <si>
    <t>Percentage</t>
  </si>
  <si>
    <r>
      <rPr>
        <b/>
        <sz val="11"/>
        <color rgb="FFFF0000"/>
        <rFont val="Arial"/>
        <family val="2"/>
      </rPr>
      <t xml:space="preserve">1- </t>
    </r>
    <r>
      <rPr>
        <sz val="11"/>
        <color theme="1"/>
        <rFont val="Arial"/>
        <family val="2"/>
      </rPr>
      <t>For Fracture, loss and Damage (20% For The Company)</t>
    </r>
  </si>
  <si>
    <r>
      <rPr>
        <b/>
        <sz val="11"/>
        <color rgb="FFFF0000"/>
        <rFont val="Arial"/>
        <family val="2"/>
      </rPr>
      <t xml:space="preserve">2- </t>
    </r>
    <r>
      <rPr>
        <sz val="11"/>
        <color theme="1"/>
        <rFont val="Arial"/>
        <family val="2"/>
      </rPr>
      <t>Employees Directly connected to customers</t>
    </r>
  </si>
  <si>
    <r>
      <rPr>
        <b/>
        <sz val="11"/>
        <color rgb="FFFF0000"/>
        <rFont val="Arial"/>
        <family val="2"/>
      </rPr>
      <t xml:space="preserve">3- </t>
    </r>
    <r>
      <rPr>
        <sz val="11"/>
        <color theme="1"/>
        <rFont val="Arial"/>
        <family val="2"/>
      </rPr>
      <t>Employees Not Directly connected to customers</t>
    </r>
  </si>
  <si>
    <r>
      <rPr>
        <b/>
        <sz val="11"/>
        <color rgb="FFFF0000"/>
        <rFont val="Arial"/>
        <family val="2"/>
      </rPr>
      <t>4-</t>
    </r>
    <r>
      <rPr>
        <sz val="11"/>
        <color theme="1"/>
        <rFont val="Arial"/>
        <family val="2"/>
      </rPr>
      <t xml:space="preserve"> Incentive for all staff </t>
    </r>
  </si>
  <si>
    <t>12% Distribution</t>
  </si>
  <si>
    <t>Service Charge (12%) Calculation (Details) :</t>
  </si>
  <si>
    <t>1- 20%  For Fracture, loss and Damage</t>
  </si>
  <si>
    <t>2- 60% Direct Employees (For Staff)</t>
  </si>
  <si>
    <t>2- 15% Not Direct Employees (Restaurant Managers &amp; Operation &amp; Other categories of employees)</t>
  </si>
  <si>
    <t>4- Incentive for all staff  (5%)</t>
  </si>
  <si>
    <t>Total 12 %</t>
  </si>
  <si>
    <t>#</t>
  </si>
  <si>
    <t>Number Of Staff</t>
  </si>
  <si>
    <t>Managers</t>
  </si>
  <si>
    <t>Staff</t>
  </si>
  <si>
    <t>12% Amount</t>
  </si>
  <si>
    <t>Grade</t>
  </si>
  <si>
    <t>Incentive %</t>
  </si>
  <si>
    <t>Number Of Work Years</t>
  </si>
  <si>
    <t>Date Of Joining</t>
  </si>
  <si>
    <t>Total 12%</t>
  </si>
  <si>
    <t>Branch</t>
  </si>
  <si>
    <t>12% Calculation</t>
  </si>
  <si>
    <t>Equal Share</t>
  </si>
  <si>
    <t>% Salary</t>
  </si>
  <si>
    <t>Distribution %</t>
  </si>
  <si>
    <t>Branch Name</t>
  </si>
  <si>
    <t>Employees Data</t>
  </si>
  <si>
    <t>Divided into</t>
  </si>
  <si>
    <t>12% According To Net Salary</t>
  </si>
  <si>
    <t>12% According To Equal Share</t>
  </si>
  <si>
    <t>Sales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</si>
  <si>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</si>
  <si>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</si>
  <si>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</si>
  <si>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</si>
  <si>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</si>
  <si>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</si>
  <si>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</si>
  <si>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</si>
  <si>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</si>
  <si>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</si>
  <si>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</si>
  <si>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</si>
  <si>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Employees ( Directly connected to customers) (60%)</t>
  </si>
  <si>
    <t>Net 2.5% Of Sales</t>
  </si>
  <si>
    <t>Tax 10%</t>
  </si>
  <si>
    <t>Net 12%</t>
  </si>
  <si>
    <t>Total Package (Net)</t>
  </si>
  <si>
    <t>%</t>
  </si>
  <si>
    <t>Service Charge (60% Of 12%) Calculation (Details) :</t>
  </si>
  <si>
    <t>Service Charge (60% Of 12%) Calculation</t>
  </si>
  <si>
    <t>Current 12% (Net)</t>
  </si>
  <si>
    <t>12 % Diff. To Current</t>
  </si>
  <si>
    <t xml:space="preserve">60% Directly Employees </t>
  </si>
  <si>
    <t>Current 12% (3% From Sales)</t>
  </si>
  <si>
    <t>Indirect</t>
  </si>
  <si>
    <t>Service Charge (15% Of 12%) Calculation (Details) :</t>
  </si>
  <si>
    <t>Number Of Days (Sick Leave &amp; Absent (With/Without) Permission)</t>
  </si>
  <si>
    <t>Diff. Amount Of Equal Share ( Distribute For All Other Staff)</t>
  </si>
  <si>
    <t>Distribution Condition</t>
  </si>
  <si>
    <t>Deserved</t>
  </si>
  <si>
    <t>Undeserved</t>
  </si>
  <si>
    <t>Deducted Amounts</t>
  </si>
  <si>
    <t xml:space="preserve">Total </t>
  </si>
  <si>
    <t>Branches</t>
  </si>
  <si>
    <t>Distribute Deducted Amounts According To Net Salary</t>
  </si>
  <si>
    <t>Distribute Deducted Amounts According To Equal Share</t>
  </si>
  <si>
    <t>Number Of Deserved Staff</t>
  </si>
  <si>
    <t>All Staff</t>
  </si>
  <si>
    <t>Undeserved Staff</t>
  </si>
  <si>
    <t>Net Staff</t>
  </si>
  <si>
    <t>Deserved Mohandseen</t>
  </si>
  <si>
    <t>Undeserved Mohandseen</t>
  </si>
  <si>
    <t>Deserved Maadi</t>
  </si>
  <si>
    <t>Undeserved Maadi</t>
  </si>
  <si>
    <t>Deserved City Stars</t>
  </si>
  <si>
    <t>Undeserved City Stars</t>
  </si>
  <si>
    <t>Deserved MOA</t>
  </si>
  <si>
    <t>Undeserved MOA</t>
  </si>
  <si>
    <t>Deserved Concord</t>
  </si>
  <si>
    <t>Undeserved Concord</t>
  </si>
  <si>
    <t>General Distribution Condition</t>
  </si>
  <si>
    <t>Net Deducted Amount Summary</t>
  </si>
  <si>
    <t>Net Salary Without Undeserved Employees</t>
  </si>
  <si>
    <t>Employee Undeserved</t>
  </si>
  <si>
    <t>Deserved Net Salary</t>
  </si>
  <si>
    <r>
      <t xml:space="preserve">12% According To Net Salary </t>
    </r>
    <r>
      <rPr>
        <b/>
        <sz val="11"/>
        <color rgb="FFFF0000"/>
        <rFont val="Arial"/>
        <family val="2"/>
        <scheme val="minor"/>
      </rPr>
      <t>Total</t>
    </r>
  </si>
  <si>
    <r>
      <t xml:space="preserve">12% Equal Share </t>
    </r>
    <r>
      <rPr>
        <b/>
        <sz val="14"/>
        <color rgb="FFFF0000"/>
        <rFont val="Arial"/>
        <family val="2"/>
        <scheme val="minor"/>
      </rPr>
      <t>Total</t>
    </r>
  </si>
  <si>
    <r>
      <t xml:space="preserve">12% Equal Share </t>
    </r>
    <r>
      <rPr>
        <b/>
        <sz val="16"/>
        <color rgb="FF00B050"/>
        <rFont val="Arial"/>
        <family val="2"/>
        <scheme val="minor"/>
      </rPr>
      <t>Net</t>
    </r>
  </si>
  <si>
    <t>Total Distribute Deducted Amounts</t>
  </si>
  <si>
    <r>
      <rPr>
        <b/>
        <sz val="16"/>
        <color rgb="FFFF0000"/>
        <rFont val="Arial"/>
        <family val="2"/>
        <scheme val="minor"/>
      </rPr>
      <t>Redistribute</t>
    </r>
    <r>
      <rPr>
        <b/>
        <sz val="16"/>
        <color theme="1"/>
        <rFont val="Arial"/>
        <family val="2"/>
        <scheme val="minor"/>
      </rPr>
      <t xml:space="preserve"> Deducted Amounts (From Equal Share Amount) To All Other Staff </t>
    </r>
  </si>
  <si>
    <t>Hold Amounts</t>
  </si>
  <si>
    <r>
      <rPr>
        <b/>
        <sz val="18"/>
        <color rgb="FFFF0000"/>
        <rFont val="Arial"/>
        <family val="2"/>
        <scheme val="minor"/>
      </rPr>
      <t>Redistribute</t>
    </r>
    <r>
      <rPr>
        <b/>
        <sz val="18"/>
        <color theme="1"/>
        <rFont val="Arial"/>
        <family val="2"/>
        <scheme val="minor"/>
      </rPr>
      <t xml:space="preserve"> Deducted Amounts (From Equal Share Amount) To All Other Staff </t>
    </r>
  </si>
  <si>
    <r>
      <t xml:space="preserve">Distribute Other </t>
    </r>
    <r>
      <rPr>
        <b/>
        <sz val="16"/>
        <color rgb="FFFF0000"/>
        <rFont val="Arial"/>
        <family val="2"/>
        <scheme val="minor"/>
      </rPr>
      <t>Hold</t>
    </r>
    <r>
      <rPr>
        <b/>
        <sz val="16"/>
        <color theme="1"/>
        <rFont val="Arial"/>
        <family val="2"/>
        <scheme val="minor"/>
      </rPr>
      <t xml:space="preserve"> (Add / Deducted) </t>
    </r>
    <r>
      <rPr>
        <b/>
        <sz val="16"/>
        <color rgb="FFFF0000"/>
        <rFont val="Arial"/>
        <family val="2"/>
        <scheme val="minor"/>
      </rPr>
      <t>Amounts</t>
    </r>
  </si>
  <si>
    <r>
      <t>Deducted (</t>
    </r>
    <r>
      <rPr>
        <b/>
        <sz val="11"/>
        <color rgb="FFFF0000"/>
        <rFont val="Arial"/>
        <family val="2"/>
        <scheme val="minor"/>
      </rPr>
      <t>Hold Amounts</t>
    </r>
    <r>
      <rPr>
        <b/>
        <sz val="11"/>
        <color theme="1"/>
        <rFont val="Arial"/>
        <family val="2"/>
        <scheme val="minor"/>
      </rPr>
      <t>)</t>
    </r>
  </si>
  <si>
    <r>
      <t>Add (</t>
    </r>
    <r>
      <rPr>
        <b/>
        <sz val="11"/>
        <color rgb="FFFF0000"/>
        <rFont val="Arial"/>
        <family val="2"/>
        <scheme val="minor"/>
      </rPr>
      <t>Hold Amounts</t>
    </r>
    <r>
      <rPr>
        <b/>
        <sz val="11"/>
        <color theme="1"/>
        <rFont val="Arial"/>
        <family val="2"/>
        <scheme val="minor"/>
      </rPr>
      <t>)</t>
    </r>
  </si>
  <si>
    <r>
      <t>Add (</t>
    </r>
    <r>
      <rPr>
        <b/>
        <sz val="10"/>
        <color rgb="FFFF0000"/>
        <rFont val="Arial"/>
        <family val="2"/>
        <scheme val="minor"/>
      </rPr>
      <t>Hold Amounts</t>
    </r>
    <r>
      <rPr>
        <b/>
        <sz val="10"/>
        <color theme="1"/>
        <rFont val="Arial"/>
        <family val="2"/>
        <scheme val="minor"/>
      </rPr>
      <t>)</t>
    </r>
  </si>
  <si>
    <r>
      <t>Deducted (</t>
    </r>
    <r>
      <rPr>
        <b/>
        <sz val="10"/>
        <color rgb="FFFF0000"/>
        <rFont val="Arial"/>
        <family val="2"/>
        <scheme val="minor"/>
      </rPr>
      <t>Hold Amounts</t>
    </r>
    <r>
      <rPr>
        <b/>
        <sz val="10"/>
        <color theme="1"/>
        <rFont val="Arial"/>
        <family val="2"/>
        <scheme val="minor"/>
      </rPr>
      <t>)</t>
    </r>
  </si>
  <si>
    <r>
      <t xml:space="preserve">Distribute Deducted Amounts </t>
    </r>
    <r>
      <rPr>
        <b/>
        <sz val="9"/>
        <color rgb="FFFF0000"/>
        <rFont val="Arial"/>
        <family val="2"/>
        <scheme val="minor"/>
      </rPr>
      <t>According To Equal Share</t>
    </r>
  </si>
  <si>
    <r>
      <rPr>
        <b/>
        <sz val="9"/>
        <color rgb="FFFF0000"/>
        <rFont val="Arial"/>
        <family val="2"/>
        <scheme val="minor"/>
      </rPr>
      <t xml:space="preserve">Redistribute </t>
    </r>
    <r>
      <rPr>
        <b/>
        <sz val="9"/>
        <color theme="1"/>
        <rFont val="Arial"/>
        <family val="2"/>
        <scheme val="minor"/>
      </rPr>
      <t xml:space="preserve">Deducted Amounts </t>
    </r>
    <r>
      <rPr>
        <b/>
        <sz val="9"/>
        <color rgb="FFFF0000"/>
        <rFont val="Arial"/>
        <family val="2"/>
        <scheme val="minor"/>
      </rPr>
      <t>According To Net Salary</t>
    </r>
  </si>
  <si>
    <r>
      <rPr>
        <b/>
        <sz val="9"/>
        <color rgb="FFFF0000"/>
        <rFont val="Arial"/>
        <family val="2"/>
        <scheme val="minor"/>
      </rPr>
      <t xml:space="preserve">Redistribute </t>
    </r>
    <r>
      <rPr>
        <b/>
        <sz val="9"/>
        <color theme="1"/>
        <rFont val="Arial"/>
        <family val="2"/>
        <scheme val="minor"/>
      </rPr>
      <t xml:space="preserve">Deducted </t>
    </r>
    <r>
      <rPr>
        <b/>
        <sz val="9"/>
        <rFont val="Arial"/>
        <family val="2"/>
        <scheme val="minor"/>
      </rPr>
      <t xml:space="preserve">Amounts </t>
    </r>
    <r>
      <rPr>
        <b/>
        <sz val="9"/>
        <color rgb="FFFF0000"/>
        <rFont val="Arial"/>
        <family val="2"/>
        <scheme val="minor"/>
      </rPr>
      <t>According To Net Salary</t>
    </r>
  </si>
  <si>
    <r>
      <t>Distribute</t>
    </r>
    <r>
      <rPr>
        <b/>
        <sz val="11"/>
        <color rgb="FFFF0000"/>
        <rFont val="Arial"/>
        <family val="2"/>
        <scheme val="minor"/>
      </rPr>
      <t xml:space="preserve"> Other Hold</t>
    </r>
    <r>
      <rPr>
        <b/>
        <sz val="11"/>
        <color theme="1"/>
        <rFont val="Arial"/>
        <family val="2"/>
        <scheme val="minor"/>
      </rPr>
      <t xml:space="preserve"> (Add / Deducted) </t>
    </r>
    <r>
      <rPr>
        <b/>
        <sz val="11"/>
        <color rgb="FFFF0000"/>
        <rFont val="Arial"/>
        <family val="2"/>
        <scheme val="minor"/>
      </rPr>
      <t>Amounts</t>
    </r>
  </si>
  <si>
    <r>
      <t xml:space="preserve">Distribute </t>
    </r>
    <r>
      <rPr>
        <b/>
        <sz val="11"/>
        <color rgb="FFFF0000"/>
        <rFont val="Arial"/>
        <family val="2"/>
        <scheme val="minor"/>
      </rPr>
      <t>Other Hold</t>
    </r>
    <r>
      <rPr>
        <b/>
        <sz val="11"/>
        <color theme="1"/>
        <rFont val="Arial"/>
        <family val="2"/>
        <scheme val="minor"/>
      </rPr>
      <t xml:space="preserve"> (Add / Deducted) </t>
    </r>
    <r>
      <rPr>
        <b/>
        <sz val="11"/>
        <color rgb="FFFF0000"/>
        <rFont val="Arial"/>
        <family val="2"/>
        <scheme val="minor"/>
      </rPr>
      <t>Amounts</t>
    </r>
  </si>
  <si>
    <r>
      <t xml:space="preserve">Distribute Deducted Amounts </t>
    </r>
    <r>
      <rPr>
        <b/>
        <sz val="9"/>
        <color rgb="FFFF0000"/>
        <rFont val="Arial"/>
        <family val="2"/>
        <scheme val="minor"/>
      </rPr>
      <t>According To Net Salary</t>
    </r>
  </si>
  <si>
    <r>
      <t>Distribute Deducted Amounts</t>
    </r>
    <r>
      <rPr>
        <b/>
        <sz val="9"/>
        <color rgb="FFFF0000"/>
        <rFont val="Arial"/>
        <family val="2"/>
        <scheme val="minor"/>
      </rPr>
      <t xml:space="preserve"> According To Net Salary</t>
    </r>
  </si>
  <si>
    <t>Job Description</t>
  </si>
  <si>
    <t>Service Charge (12%) Amount (Net)</t>
  </si>
  <si>
    <t>El- Ahly ( ACH ) Payroll Data</t>
  </si>
  <si>
    <t>Bank Branch Code</t>
  </si>
  <si>
    <t>Acc. Num. for Transfer</t>
  </si>
  <si>
    <t>NBOE Amount</t>
  </si>
  <si>
    <t>Bank NBOE EMP. NUM.</t>
  </si>
  <si>
    <t>Bank Code</t>
  </si>
  <si>
    <t>NBEGEGCXXXX</t>
  </si>
  <si>
    <t>Acknowledgment of receipt for Service charge 12 %</t>
  </si>
  <si>
    <t>Net amount of :</t>
  </si>
  <si>
    <t>Employee Name :</t>
  </si>
  <si>
    <t>Job Title :</t>
  </si>
  <si>
    <t>ID :</t>
  </si>
  <si>
    <t>In exchange for :</t>
  </si>
  <si>
    <t>Service charge 12%</t>
  </si>
  <si>
    <t>From Arabian Food Supplies Co. - Finance Department</t>
  </si>
  <si>
    <t>Declared by :</t>
  </si>
  <si>
    <t>…......................................................................................</t>
  </si>
  <si>
    <t>Name :</t>
  </si>
  <si>
    <t>Signature :</t>
  </si>
  <si>
    <t>Mohamed Ali Mohamed Ali</t>
  </si>
  <si>
    <t>18000</t>
  </si>
  <si>
    <t>1273000923564601016</t>
  </si>
  <si>
    <t>حسنين محمد محمود حسن</t>
  </si>
  <si>
    <t>ايهاب محمد شحاته محمد</t>
  </si>
  <si>
    <t>محمد سيد عبد الرحمن بخيت</t>
  </si>
  <si>
    <t>طارق حسن قبيس سليمان</t>
  </si>
  <si>
    <t>طه فرجانى على قرنى</t>
  </si>
  <si>
    <t>شيماء سيد صابر فرغلى</t>
  </si>
  <si>
    <t>نورهان حامد على عبد الله</t>
  </si>
  <si>
    <t>حسن ابراهيم حسن ابراهيم</t>
  </si>
  <si>
    <t>على محمد سيد احمد قاعود</t>
  </si>
  <si>
    <t>فتحى فهمى عبد الكريم أدم</t>
  </si>
  <si>
    <t>محمد صلاح محمد حيا الله</t>
  </si>
  <si>
    <t>محمد على محمد على</t>
  </si>
  <si>
    <t>هدير محمد عبد الفتاح على محمد</t>
  </si>
  <si>
    <t>اندرو سعد حليم جرجس</t>
  </si>
  <si>
    <t>Assistant Manager</t>
  </si>
  <si>
    <t>Resturant Manager</t>
  </si>
  <si>
    <t>Security</t>
  </si>
  <si>
    <t>C.T - Prep</t>
  </si>
  <si>
    <t>Food Server</t>
  </si>
  <si>
    <t>Baker</t>
  </si>
  <si>
    <t>Cook</t>
  </si>
  <si>
    <t>Dishwaser</t>
  </si>
  <si>
    <t>Prep</t>
  </si>
  <si>
    <t>0377</t>
  </si>
  <si>
    <t>3775000875832201018</t>
  </si>
  <si>
    <t>أحمد فهمى موسى موسى</t>
  </si>
  <si>
    <t>عبد الغنى محمد عزت منصور خاطر</t>
  </si>
  <si>
    <t>عبد الهادى محمد عبد الهادى عطيه</t>
  </si>
  <si>
    <t>محمد عوض حسين سعيد محمد</t>
  </si>
  <si>
    <t>هشام محمود عليوه عبده الحجار</t>
  </si>
  <si>
    <t>محمد صابر السيد مصطفى</t>
  </si>
  <si>
    <t>محمد صلاح عبد الله محمد سليمان</t>
  </si>
  <si>
    <t>ياسمين احمد عبد الرحمن على العابد</t>
  </si>
  <si>
    <t>محمود احمد محفوظ عبد الغنى</t>
  </si>
  <si>
    <t>هبه محمد حسين عبد العزيز</t>
  </si>
  <si>
    <t>دينا محمد مصطفى يوسف</t>
  </si>
  <si>
    <t>مى عصام يوسف امين محمد</t>
  </si>
  <si>
    <t>محمد حسن عباس حسن</t>
  </si>
  <si>
    <t>مريم حسين حنفى حسن عاشور</t>
  </si>
  <si>
    <t>محمد ايمن محمد بسطاوى</t>
  </si>
  <si>
    <t>ابراهيم بدوى محمد محمود</t>
  </si>
  <si>
    <t>اسلام تامر حسين عبد العظيم</t>
  </si>
  <si>
    <t>S R .Assistant Manager</t>
  </si>
  <si>
    <t>C.T - Food Server</t>
  </si>
  <si>
    <t>Hostess</t>
  </si>
  <si>
    <t>C.T - Cook</t>
  </si>
  <si>
    <t>عمر أحمد اسماعيل حسن</t>
  </si>
  <si>
    <t>فارس زينهم السيد خليل</t>
  </si>
  <si>
    <t>وائل محمد السيد ابراهيم دسوقى</t>
  </si>
  <si>
    <t>صابر سيد عجمى مصطفى</t>
  </si>
  <si>
    <t>سيد محمد علام محمد</t>
  </si>
  <si>
    <t>عبد العظيم السيد عبد العظيم جربيده</t>
  </si>
  <si>
    <t>ابراهيم قرنى بكرى محمد</t>
  </si>
  <si>
    <t>محمود ابراهيم محمد سليمان نويره</t>
  </si>
  <si>
    <t xml:space="preserve">ايمان عبد المحسن حسن حسن </t>
  </si>
  <si>
    <t>علا عاشور محمد عبد الهادى اسماعيل</t>
  </si>
  <si>
    <t>حسن سعيد ابو ضيف على</t>
  </si>
  <si>
    <t>مصطفى محمود محمود احمد شريف</t>
  </si>
  <si>
    <t>مختار صابر أحمد هشهش</t>
  </si>
  <si>
    <t>ابراهيم فاروق ابراهيم أحمد</t>
  </si>
  <si>
    <t>احمد محمد مرسى محمد</t>
  </si>
  <si>
    <t>محمد فتحى عطية أحمد</t>
  </si>
  <si>
    <t>ايمان صلاح الدين ابو العلا ابراهيم</t>
  </si>
  <si>
    <t>خلود سعد محمد السيد منصور</t>
  </si>
  <si>
    <t>محمد طه حبيب طه</t>
  </si>
  <si>
    <t>ابراهيم مجدى ابراهيم موسى</t>
  </si>
  <si>
    <t>اسلام عماد الدين محمد شاهين</t>
  </si>
  <si>
    <t>محمد حسام الدين عبد الرسول المتولى</t>
  </si>
  <si>
    <t>محمود محمد احمد عبد الله ابو سريع</t>
  </si>
  <si>
    <t>محمد كمال حسنى امين اسماعيل</t>
  </si>
  <si>
    <t>زينب احمد سيد عباس</t>
  </si>
  <si>
    <t>Store Keeper</t>
  </si>
  <si>
    <t>C.T - Baker</t>
  </si>
  <si>
    <t>Host</t>
  </si>
  <si>
    <t>Yousef Tarek Ashour Eid</t>
  </si>
  <si>
    <t>على عبد العال على عبد العال</t>
  </si>
  <si>
    <t>محمد عبد الرازق غريب شعلان</t>
  </si>
  <si>
    <t>محمد حنفى محمد محمد حسن</t>
  </si>
  <si>
    <t>عادل عبد القادر ابو اليزيد عطية</t>
  </si>
  <si>
    <t>هشام سيد عبد العليم صايم</t>
  </si>
  <si>
    <t>نادية عبد العظيم محمد محمد</t>
  </si>
  <si>
    <t>سلطان محمد عبد العال سلطان</t>
  </si>
  <si>
    <t>محمود رمضان محمد عبد الله زيدان</t>
  </si>
  <si>
    <t>أحمد فهمى محمد على شعبان</t>
  </si>
  <si>
    <t>منير محمد منير محمد</t>
  </si>
  <si>
    <t>عمرو شوقى عبد المقصود حسن الشويخ</t>
  </si>
  <si>
    <t>عبد الله كرم حسنى ضاحى</t>
  </si>
  <si>
    <t>محمود جمعة محمود احمد</t>
  </si>
  <si>
    <t>عبد العزيز محمد عبد العزيز عبد الجواد</t>
  </si>
  <si>
    <t>يوسف طارق عاشور عيد</t>
  </si>
  <si>
    <t>يوسف رمضان محمد عبد اللطيف</t>
  </si>
  <si>
    <t>1495000499566100013</t>
  </si>
  <si>
    <t>رفاعى رفعت عبد الغنى عثمان</t>
  </si>
  <si>
    <t>عاطف نفاد عبد الله محمد</t>
  </si>
  <si>
    <t>حسن احمد حسن موسى</t>
  </si>
  <si>
    <t>أشرف أبو الحسن محمد أحمد</t>
  </si>
  <si>
    <t>حسام محمد بيومى محمد</t>
  </si>
  <si>
    <t>فارس عبد العظيم عبد الحميد على سماحه</t>
  </si>
  <si>
    <t>محمود سعيد عواض محمد</t>
  </si>
  <si>
    <t>مصطفى حسين مصطفى حسين محمد</t>
  </si>
  <si>
    <t>عمر مصطفى جاد محمد</t>
  </si>
  <si>
    <t>بسنت عادل عبد ربه عامر</t>
  </si>
  <si>
    <t>احمد محمد احمد مرسى خليل</t>
  </si>
  <si>
    <t>عبد الرحمن احمد السيد حسنى</t>
  </si>
  <si>
    <t>اشرف محمد احمد سيد</t>
  </si>
  <si>
    <t>محمد صلاح خلف الله محمود</t>
  </si>
  <si>
    <t>محمود محمد عزت احمد</t>
  </si>
  <si>
    <t>عمر سعداوى احمد سعد</t>
  </si>
  <si>
    <t>عبد الرحمن احمد محمد</t>
  </si>
  <si>
    <t>Hemdan Abdel Samie Mahmoud Abd Allah</t>
  </si>
  <si>
    <t>Hossam Abdo Saif Eldein Mohamed Elmekawy</t>
  </si>
  <si>
    <t>Tamer Gamal Fayed Habib</t>
  </si>
  <si>
    <t>Wael Mohamed Sabry Ibrahim Mohamed Hassan</t>
  </si>
  <si>
    <t>Islam Magdy Abdullah Abd Elsamiea</t>
  </si>
  <si>
    <t>Salim Abdul Karim Sayed Elaslampolly</t>
  </si>
  <si>
    <t>Ahmed Wagih Ibahim Abbass</t>
  </si>
  <si>
    <t>Thabet Mohamed Abd Elnaby Hasnein</t>
  </si>
  <si>
    <t>Alaa Ibrahim Mohamed Mabrouk</t>
  </si>
  <si>
    <t>Ahmed Ezz El Din Mohamed Ahmad</t>
  </si>
  <si>
    <t>Abdul Rahman El Husseini Elsayed Mohamed</t>
  </si>
  <si>
    <t>Mohamed Husain Abd Elazem Ahmed</t>
  </si>
  <si>
    <t>Alaa Jamal Elsayed Shahine</t>
  </si>
  <si>
    <t>Head Office</t>
  </si>
  <si>
    <t>ALL RES.</t>
  </si>
  <si>
    <t>0163</t>
  </si>
  <si>
    <t>0180</t>
  </si>
  <si>
    <t>0176</t>
  </si>
  <si>
    <t>0187</t>
  </si>
  <si>
    <t>1635000183865400012</t>
  </si>
  <si>
    <t>1805010141198000012</t>
  </si>
  <si>
    <t>1805000912326301013</t>
  </si>
  <si>
    <t>1765000749334400018</t>
  </si>
  <si>
    <t>1875000071624800019</t>
  </si>
  <si>
    <t>حمدان عبد السميع محمود عبد الله</t>
  </si>
  <si>
    <t>حسام عبده سيف الدين محمد المكاوى</t>
  </si>
  <si>
    <t>تامر جمال فايد حبيب</t>
  </si>
  <si>
    <t>وائل محمد صبرى ابراهيم محمد حسن</t>
  </si>
  <si>
    <t>اسلام مجدى عبد الله عبد السميع</t>
  </si>
  <si>
    <t>سليم عبد الكريم سيد الاسلامبولى</t>
  </si>
  <si>
    <t>احمد وجيه ابراهيم عباس</t>
  </si>
  <si>
    <t>ثابت محمد عبد النبى حسانين</t>
  </si>
  <si>
    <t>علاء ابراهيم محمد مبروك</t>
  </si>
  <si>
    <t>احمد عز الدين محمد احمد</t>
  </si>
  <si>
    <t>عبد الرحمن الحسينى السيد محمد</t>
  </si>
  <si>
    <t>محمد حسين عبد العظيم احمد</t>
  </si>
  <si>
    <t>الاء جمال السيد شاهين</t>
  </si>
  <si>
    <t>HR Officer</t>
  </si>
  <si>
    <t>Accountant Manager</t>
  </si>
  <si>
    <t>Chief Accountant</t>
  </si>
  <si>
    <t xml:space="preserve">OFFICE BOY </t>
  </si>
  <si>
    <t>Assistant Purchasing Manager</t>
  </si>
  <si>
    <t>Purchasing Supervisor</t>
  </si>
  <si>
    <t>Senior Accountant Supervisor</t>
  </si>
  <si>
    <t>HR Specialist</t>
  </si>
  <si>
    <t>District Manager</t>
  </si>
  <si>
    <t>Country Manager</t>
  </si>
  <si>
    <t>Maintenance Specialist</t>
  </si>
  <si>
    <t>Admin Assistant</t>
  </si>
  <si>
    <t>ابراهيم غريب فاروق السيد محمد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</si>
</sst>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[$-409]d\-mmm\-yyyy;@"/>
    <numFmt numFmtId="165" formatCode="yy&quot;years&quot;\,mm&quot;month&quot;\,dd&quot;days&quot;"/>
    <numFmt numFmtId="166" formatCode="#,##0.00000000"/>
    <numFmt numFmtId="167" formatCode="#,##0.00\ \ [$EGP]\ "/>
    <numFmt numFmtId="168" formatCode="0.0000"/>
  </numFmts>
  <fonts count="46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4"/>
      <color theme="1"/>
      <name val="Bookman Old Style"/>
      <family val="1"/>
    </font>
    <font>
      <sz val="11"/>
      <color theme="1"/>
      <name val="Arial"/>
      <family val="2"/>
    </font>
    <font>
      <b/>
      <sz val="11"/>
      <color theme="3" tint="0.39997558519241921"/>
      <name val="Bookman Old Style"/>
      <family val="1"/>
    </font>
    <font>
      <b/>
      <sz val="12"/>
      <color theme="1"/>
      <name val="Arial"/>
      <family val="2"/>
      <scheme val="minor"/>
    </font>
    <font>
      <b/>
      <sz val="14"/>
      <color theme="1"/>
      <name val="Arial"/>
      <family val="2"/>
    </font>
    <font>
      <sz val="11"/>
      <color theme="1"/>
      <name val="Aharoni"/>
      <charset val="177"/>
    </font>
    <font>
      <b/>
      <sz val="11"/>
      <color rgb="FFFF0000"/>
      <name val="Arial"/>
      <family val="2"/>
    </font>
    <font>
      <b/>
      <sz val="12"/>
      <color rgb="FF0070C0"/>
      <name val="Arial"/>
      <family val="2"/>
      <scheme val="minor"/>
    </font>
    <font>
      <b/>
      <sz val="18"/>
      <color theme="5"/>
      <name val="Arial"/>
      <family val="2"/>
      <scheme val="minor"/>
    </font>
    <font>
      <b/>
      <sz val="11"/>
      <color theme="1"/>
      <name val="Baskerville Old Face"/>
      <family val="1"/>
    </font>
    <font>
      <sz val="11"/>
      <color theme="1"/>
      <name val="Arial Rounded MT Bold"/>
      <family val="2"/>
    </font>
    <font>
      <b/>
      <sz val="12"/>
      <color theme="1"/>
      <name val="Baskerville Old Face"/>
      <family val="1"/>
    </font>
    <font>
      <b/>
      <sz val="11"/>
      <name val="宋体"/>
    </font>
    <font>
      <b/>
      <sz val="8"/>
      <color rgb="FF0070C0"/>
      <name val="Arial"/>
      <family val="2"/>
      <scheme val="minor"/>
    </font>
    <font>
      <sz val="8"/>
      <name val="Arial"/>
      <family val="2"/>
      <scheme val="minor"/>
    </font>
    <font>
      <sz val="1"/>
      <color theme="0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8"/>
      <color theme="1"/>
      <name val="Arial"/>
      <family val="2"/>
      <scheme val="minor"/>
    </font>
    <font>
      <b/>
      <sz val="9"/>
      <color theme="1"/>
      <name val="Arial"/>
      <family val="2"/>
      <scheme val="minor"/>
    </font>
    <font>
      <b/>
      <sz val="22"/>
      <color theme="1"/>
      <name val="Arial"/>
      <family val="2"/>
      <scheme val="minor"/>
    </font>
    <font>
      <b/>
      <sz val="22"/>
      <color theme="1"/>
      <name val="Bell MT"/>
      <family val="1"/>
    </font>
    <font>
      <b/>
      <sz val="12"/>
      <color rgb="FFFF0000"/>
      <name val="Arial"/>
      <family val="2"/>
      <scheme val="minor"/>
    </font>
    <font>
      <b/>
      <sz val="12"/>
      <color rgb="FF00B050"/>
      <name val="Arial"/>
      <family val="2"/>
      <scheme val="minor"/>
    </font>
    <font>
      <b/>
      <sz val="14"/>
      <color rgb="FFFF0000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8"/>
      <color rgb="FFFF0000"/>
      <name val="Arial"/>
      <family val="2"/>
      <scheme val="minor"/>
    </font>
    <font>
      <b/>
      <sz val="8"/>
      <color theme="1"/>
      <name val="Arial"/>
      <family val="2"/>
      <scheme val="minor"/>
    </font>
    <font>
      <b/>
      <sz val="9"/>
      <color rgb="FFFF0000"/>
      <name val="Arial"/>
      <family val="2"/>
      <scheme val="minor"/>
    </font>
    <font>
      <b/>
      <sz val="11"/>
      <color rgb="FFFF0000"/>
      <name val="Arial"/>
      <family val="2"/>
      <scheme val="minor"/>
    </font>
    <font>
      <b/>
      <sz val="16"/>
      <color rgb="FF00B050"/>
      <name val="Arial"/>
      <family val="2"/>
      <scheme val="minor"/>
    </font>
    <font>
      <sz val="8"/>
      <color theme="1"/>
      <name val="Arial"/>
      <family val="2"/>
      <scheme val="minor"/>
    </font>
    <font>
      <b/>
      <sz val="16"/>
      <color rgb="FFFF0000"/>
      <name val="Arial"/>
      <family val="2"/>
      <scheme val="minor"/>
    </font>
    <font>
      <sz val="11"/>
      <color theme="0"/>
      <name val="Arial"/>
      <family val="2"/>
      <scheme val="minor"/>
    </font>
    <font>
      <b/>
      <sz val="20"/>
      <color theme="1"/>
      <name val="Bookman Old Style"/>
      <family val="1"/>
    </font>
    <font>
      <b/>
      <sz val="10"/>
      <color rgb="FFFF0000"/>
      <name val="Arial"/>
      <family val="2"/>
      <scheme val="minor"/>
    </font>
    <font>
      <b/>
      <sz val="9"/>
      <name val="Arial"/>
      <family val="2"/>
      <scheme val="minor"/>
    </font>
    <font>
      <sz val="18"/>
      <color theme="1"/>
      <name val="Arial"/>
      <family val="2"/>
    </font>
    <font>
      <sz val="14"/>
      <color theme="1"/>
      <name val="Arial"/>
      <family val="2"/>
    </font>
    <font>
      <sz val="16"/>
      <color theme="1"/>
      <name val="Arial"/>
      <family val="2"/>
    </font>
    <font>
      <b/>
      <sz val="16"/>
      <color theme="1"/>
      <name val="Arial"/>
      <family val="2"/>
    </font>
    <font>
      <b/>
      <sz val="28"/>
      <color theme="1"/>
      <name val="Arial"/>
      <family val="2"/>
      <scheme val="minor"/>
    </font>
    <font>
      <b/>
      <sz val="20"/>
      <color theme="1"/>
      <name val="Arial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2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dashed">
        <color theme="3" tint="0.39994506668294322"/>
      </right>
      <top style="medium">
        <color auto="1"/>
      </top>
      <bottom style="dashed">
        <color theme="3" tint="0.39994506668294322"/>
      </bottom>
      <diagonal/>
    </border>
    <border>
      <left style="dashed">
        <color theme="3" tint="0.39994506668294322"/>
      </left>
      <right style="medium">
        <color auto="1"/>
      </right>
      <top style="medium">
        <color auto="1"/>
      </top>
      <bottom style="dashed">
        <color theme="3" tint="0.39994506668294322"/>
      </bottom>
      <diagonal/>
    </border>
    <border>
      <left style="medium">
        <color auto="1"/>
      </left>
      <right style="dashed">
        <color theme="3" tint="0.39994506668294322"/>
      </right>
      <top style="dashed">
        <color theme="3" tint="0.39994506668294322"/>
      </top>
      <bottom style="dashed">
        <color theme="3" tint="0.39994506668294322"/>
      </bottom>
      <diagonal/>
    </border>
    <border>
      <left style="dashed">
        <color theme="3" tint="0.39994506668294322"/>
      </left>
      <right style="medium">
        <color auto="1"/>
      </right>
      <top style="dashed">
        <color theme="3" tint="0.39994506668294322"/>
      </top>
      <bottom style="dashed">
        <color theme="3" tint="0.39994506668294322"/>
      </bottom>
      <diagonal/>
    </border>
    <border>
      <left style="medium">
        <color auto="1"/>
      </left>
      <right style="dashed">
        <color theme="3" tint="0.39994506668294322"/>
      </right>
      <top style="dashed">
        <color theme="3" tint="0.39994506668294322"/>
      </top>
      <bottom/>
      <diagonal/>
    </border>
    <border>
      <left style="dashed">
        <color theme="3" tint="0.39994506668294322"/>
      </left>
      <right style="medium">
        <color auto="1"/>
      </right>
      <top style="dashed">
        <color theme="3" tint="0.39994506668294322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dashed">
        <color theme="3"/>
      </right>
      <top style="dashed">
        <color theme="3"/>
      </top>
      <bottom style="dashed">
        <color theme="3"/>
      </bottom>
      <diagonal/>
    </border>
    <border>
      <left style="dashed">
        <color theme="3"/>
      </left>
      <right style="medium">
        <color auto="1"/>
      </right>
      <top style="dashed">
        <color theme="3"/>
      </top>
      <bottom/>
      <diagonal/>
    </border>
    <border>
      <left style="medium">
        <color auto="1"/>
      </left>
      <right style="dashed">
        <color theme="3"/>
      </right>
      <top style="dashed">
        <color theme="3"/>
      </top>
      <bottom style="medium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/>
      <top/>
      <bottom style="mediumDashDotDot">
        <color theme="4"/>
      </bottom>
      <diagonal/>
    </border>
    <border>
      <left style="mediumDashDot">
        <color theme="4"/>
      </left>
      <right style="mediumDashDot">
        <color theme="4"/>
      </right>
      <top/>
      <bottom style="mediumDashDot">
        <color theme="4"/>
      </bottom>
      <diagonal/>
    </border>
    <border>
      <left style="medium">
        <color auto="1"/>
      </left>
      <right/>
      <top style="mediumDashDotDot">
        <color theme="4"/>
      </top>
      <bottom style="mediumDashDotDot">
        <color theme="4"/>
      </bottom>
      <diagonal/>
    </border>
    <border>
      <left style="mediumDashDot">
        <color theme="4"/>
      </left>
      <right style="mediumDashDot">
        <color theme="4"/>
      </right>
      <top style="mediumDashDot">
        <color theme="4"/>
      </top>
      <bottom style="mediumDashDot">
        <color theme="4"/>
      </bottom>
      <diagonal/>
    </border>
    <border>
      <left style="medium">
        <color auto="1"/>
      </left>
      <right/>
      <top style="mediumDashDotDot">
        <color theme="4"/>
      </top>
      <bottom/>
      <diagonal/>
    </border>
    <border>
      <left style="medium">
        <color theme="1"/>
      </left>
      <right style="medium">
        <color theme="1"/>
      </right>
      <top style="thick">
        <color theme="1"/>
      </top>
      <bottom style="thick">
        <color theme="1"/>
      </bottom>
      <diagonal/>
    </border>
    <border>
      <left style="medium">
        <color theme="1"/>
      </left>
      <right style="thick">
        <color theme="1"/>
      </right>
      <top style="thick">
        <color theme="1"/>
      </top>
      <bottom style="thick">
        <color theme="1"/>
      </bottom>
      <diagonal/>
    </border>
    <border>
      <left style="thick">
        <color rgb="FF0070C0"/>
      </left>
      <right style="thick">
        <color rgb="FF0070C0"/>
      </right>
      <top style="thick">
        <color rgb="FF0070C0"/>
      </top>
      <bottom style="thick">
        <color rgb="FF0070C0"/>
      </bottom>
      <diagonal/>
    </border>
    <border>
      <left style="thick">
        <color rgb="FF0070C0"/>
      </left>
      <right style="mediumDashed">
        <color rgb="FF0070C0"/>
      </right>
      <top style="thick">
        <color rgb="FF0070C0"/>
      </top>
      <bottom style="mediumDashed">
        <color rgb="FF0070C0"/>
      </bottom>
      <diagonal/>
    </border>
    <border>
      <left style="mediumDashed">
        <color rgb="FF0070C0"/>
      </left>
      <right style="thick">
        <color rgb="FF0070C0"/>
      </right>
      <top style="thick">
        <color rgb="FF0070C0"/>
      </top>
      <bottom style="mediumDashed">
        <color rgb="FF0070C0"/>
      </bottom>
      <diagonal/>
    </border>
    <border>
      <left style="thick">
        <color rgb="FF0070C0"/>
      </left>
      <right style="mediumDashed">
        <color rgb="FF0070C0"/>
      </right>
      <top style="mediumDashed">
        <color rgb="FF0070C0"/>
      </top>
      <bottom style="mediumDashed">
        <color rgb="FF0070C0"/>
      </bottom>
      <diagonal/>
    </border>
    <border>
      <left style="mediumDashed">
        <color rgb="FF0070C0"/>
      </left>
      <right style="thick">
        <color rgb="FF0070C0"/>
      </right>
      <top style="mediumDashed">
        <color rgb="FF0070C0"/>
      </top>
      <bottom style="mediumDashed">
        <color rgb="FF0070C0"/>
      </bottom>
      <diagonal/>
    </border>
    <border>
      <left style="thick">
        <color rgb="FF0070C0"/>
      </left>
      <right style="mediumDashed">
        <color rgb="FF0070C0"/>
      </right>
      <top style="mediumDashed">
        <color rgb="FF0070C0"/>
      </top>
      <bottom style="thick">
        <color rgb="FF0070C0"/>
      </bottom>
      <diagonal/>
    </border>
    <border>
      <left style="mediumDashed">
        <color rgb="FF0070C0"/>
      </left>
      <right style="thick">
        <color rgb="FF0070C0"/>
      </right>
      <top style="mediumDashed">
        <color rgb="FF0070C0"/>
      </top>
      <bottom style="thick">
        <color rgb="FF0070C0"/>
      </bottom>
      <diagonal/>
    </border>
    <border>
      <left style="thick">
        <color theme="4" tint="-0.24994659260841701"/>
      </left>
      <right style="medium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  <border>
      <left style="medium">
        <color theme="0" tint="-0.24994659260841701"/>
      </left>
      <right style="medium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  <border>
      <left style="medium">
        <color theme="0" tint="-0.24994659260841701"/>
      </left>
      <right style="thick">
        <color theme="4" tint="-0.24994659260841701"/>
      </right>
      <top style="medium">
        <color theme="0" tint="-0.24994659260841701"/>
      </top>
      <bottom style="medium">
        <color theme="0" tint="-0.24994659260841701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ck">
        <color rgb="FF0070C0"/>
      </left>
      <right style="thick">
        <color rgb="FFFF0000"/>
      </right>
      <top style="thick">
        <color rgb="FF0070C0"/>
      </top>
      <bottom/>
      <diagonal/>
    </border>
    <border>
      <left style="thick">
        <color rgb="FFFF0000"/>
      </left>
      <right style="thick">
        <color rgb="FFFF0000"/>
      </right>
      <top style="thick">
        <color rgb="FFFF0000"/>
      </top>
      <bottom/>
      <diagonal/>
    </border>
    <border>
      <left style="thick">
        <color rgb="FF0070C0"/>
      </left>
      <right style="medium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  <border>
      <left style="medium">
        <color theme="0" tint="-0.24994659260841701"/>
      </left>
      <right style="thick">
        <color rgb="FF0070C0"/>
      </right>
      <top style="medium">
        <color theme="0" tint="-0.24994659260841701"/>
      </top>
      <bottom style="medium">
        <color theme="0" tint="-0.24994659260841701"/>
      </bottom>
      <diagonal/>
    </border>
    <border>
      <left style="thick">
        <color rgb="FF0070C0"/>
      </left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4659260841701"/>
      </left>
      <right style="thick">
        <color rgb="FF0070C0"/>
      </right>
      <top style="medium">
        <color theme="0" tint="-0.24994659260841701"/>
      </top>
      <bottom/>
      <diagonal/>
    </border>
    <border>
      <left style="thick">
        <color rgb="FF0070C0"/>
      </left>
      <right style="medium">
        <color theme="0" tint="-0.24994659260841701"/>
      </right>
      <top/>
      <bottom style="medium">
        <color theme="0" tint="-0.24994659260841701"/>
      </bottom>
      <diagonal/>
    </border>
    <border>
      <left style="medium">
        <color theme="0" tint="-0.24994659260841701"/>
      </left>
      <right style="thick">
        <color rgb="FF0070C0"/>
      </right>
      <top/>
      <bottom style="medium">
        <color theme="0" tint="-0.24994659260841701"/>
      </bottom>
      <diagonal/>
    </border>
    <border>
      <left style="thick">
        <color theme="0" tint="-0.499984740745262"/>
      </left>
      <right style="thick">
        <color theme="0" tint="-0.499984740745262"/>
      </right>
      <top style="thick">
        <color theme="0" tint="-0.499984740745262"/>
      </top>
      <bottom style="thick">
        <color theme="0" tint="-0.499984740745262"/>
      </bottom>
      <diagonal/>
    </border>
    <border>
      <left style="thick">
        <color theme="0" tint="-0.499984740745262"/>
      </left>
      <right style="medium">
        <color theme="4" tint="0.39994506668294322"/>
      </right>
      <top style="thick">
        <color theme="0" tint="-0.499984740745262"/>
      </top>
      <bottom style="medium">
        <color theme="4" tint="0.39994506668294322"/>
      </bottom>
      <diagonal/>
    </border>
    <border>
      <left style="medium">
        <color theme="4" tint="0.39994506668294322"/>
      </left>
      <right style="medium">
        <color theme="4" tint="0.39994506668294322"/>
      </right>
      <top style="thick">
        <color theme="0" tint="-0.499984740745262"/>
      </top>
      <bottom style="medium">
        <color theme="4" tint="0.39994506668294322"/>
      </bottom>
      <diagonal/>
    </border>
    <border>
      <left style="medium">
        <color theme="4" tint="0.39994506668294322"/>
      </left>
      <right style="thick">
        <color theme="0" tint="-0.499984740745262"/>
      </right>
      <top style="thick">
        <color theme="0" tint="-0.499984740745262"/>
      </top>
      <bottom style="medium">
        <color theme="4" tint="0.39994506668294322"/>
      </bottom>
      <diagonal/>
    </border>
    <border>
      <left style="thick">
        <color theme="0" tint="-0.499984740745262"/>
      </left>
      <right style="medium">
        <color theme="4" tint="0.39994506668294322"/>
      </right>
      <top style="medium">
        <color theme="4" tint="0.39994506668294322"/>
      </top>
      <bottom style="medium">
        <color theme="4" tint="0.39994506668294322"/>
      </bottom>
      <diagonal/>
    </border>
    <border>
      <left style="medium">
        <color theme="4" tint="0.39994506668294322"/>
      </left>
      <right style="medium">
        <color theme="4" tint="0.39994506668294322"/>
      </right>
      <top style="medium">
        <color theme="4" tint="0.39994506668294322"/>
      </top>
      <bottom style="medium">
        <color theme="4" tint="0.39994506668294322"/>
      </bottom>
      <diagonal/>
    </border>
    <border>
      <left style="medium">
        <color theme="4" tint="0.39994506668294322"/>
      </left>
      <right style="thick">
        <color theme="0" tint="-0.499984740745262"/>
      </right>
      <top style="medium">
        <color theme="4" tint="0.39994506668294322"/>
      </top>
      <bottom style="medium">
        <color theme="4" tint="0.39994506668294322"/>
      </bottom>
      <diagonal/>
    </border>
    <border>
      <left style="thick">
        <color theme="0" tint="-0.499984740745262"/>
      </left>
      <right style="medium">
        <color theme="4" tint="0.39994506668294322"/>
      </right>
      <top style="medium">
        <color theme="4" tint="0.39994506668294322"/>
      </top>
      <bottom/>
      <diagonal/>
    </border>
    <border>
      <left style="medium">
        <color theme="4" tint="0.39994506668294322"/>
      </left>
      <right style="medium">
        <color theme="4" tint="0.39994506668294322"/>
      </right>
      <top style="medium">
        <color theme="4" tint="0.39994506668294322"/>
      </top>
      <bottom/>
      <diagonal/>
    </border>
    <border>
      <left style="medium">
        <color theme="4" tint="0.39994506668294322"/>
      </left>
      <right style="thick">
        <color theme="0" tint="-0.499984740745262"/>
      </right>
      <top style="medium">
        <color theme="4" tint="0.39994506668294322"/>
      </top>
      <bottom/>
      <diagonal/>
    </border>
    <border>
      <left style="thick">
        <color theme="0" tint="-0.499984740745262"/>
      </left>
      <right style="medium">
        <color theme="4" tint="0.39994506668294322"/>
      </right>
      <top/>
      <bottom style="medium">
        <color theme="4" tint="0.39994506668294322"/>
      </bottom>
      <diagonal/>
    </border>
    <border>
      <left style="medium">
        <color theme="4" tint="0.39994506668294322"/>
      </left>
      <right style="medium">
        <color theme="4" tint="0.39994506668294322"/>
      </right>
      <top/>
      <bottom style="medium">
        <color theme="4" tint="0.39994506668294322"/>
      </bottom>
      <diagonal/>
    </border>
    <border>
      <left style="medium">
        <color theme="4" tint="0.39994506668294322"/>
      </left>
      <right style="thick">
        <color theme="0" tint="-0.499984740745262"/>
      </right>
      <top/>
      <bottom style="medium">
        <color theme="4" tint="0.39994506668294322"/>
      </bottom>
      <diagonal/>
    </border>
    <border>
      <left style="thick">
        <color theme="0" tint="-0.499984740745262"/>
      </left>
      <right/>
      <top style="thick">
        <color theme="0" tint="-0.499984740745262"/>
      </top>
      <bottom/>
      <diagonal/>
    </border>
    <border>
      <left/>
      <right/>
      <top style="thick">
        <color theme="0" tint="-0.499984740745262"/>
      </top>
      <bottom/>
      <diagonal/>
    </border>
    <border>
      <left/>
      <right style="thick">
        <color theme="0" tint="-0.499984740745262"/>
      </right>
      <top style="thick">
        <color theme="0" tint="-0.499984740745262"/>
      </top>
      <bottom/>
      <diagonal/>
    </border>
    <border>
      <left/>
      <right style="thick">
        <color theme="0" tint="-0.499984740745262"/>
      </right>
      <top/>
      <bottom/>
      <diagonal/>
    </border>
    <border>
      <left/>
      <right/>
      <top/>
      <bottom style="thick">
        <color theme="0" tint="-0.499984740745262"/>
      </bottom>
      <diagonal/>
    </border>
    <border>
      <left/>
      <right style="thick">
        <color theme="0" tint="-0.499984740745262"/>
      </right>
      <top/>
      <bottom style="thick">
        <color theme="0" tint="-0.499984740745262"/>
      </bottom>
      <diagonal/>
    </border>
    <border>
      <left style="thick">
        <color theme="0" tint="-0.499984740745262"/>
      </left>
      <right style="thick">
        <color theme="0" tint="-0.499984740745262"/>
      </right>
      <top/>
      <bottom style="thick">
        <color theme="0" tint="-0.499984740745262"/>
      </bottom>
      <diagonal/>
    </border>
    <border>
      <left style="thick">
        <color rgb="FF0070C0"/>
      </left>
      <right/>
      <top style="thick">
        <color theme="0" tint="-0.34998626667073579"/>
      </top>
      <bottom style="medium">
        <color theme="0" tint="-0.34998626667073579"/>
      </bottom>
      <diagonal/>
    </border>
    <border>
      <left/>
      <right style="thick">
        <color theme="0" tint="-0.499984740745262"/>
      </right>
      <top style="thick">
        <color theme="0" tint="-0.34998626667073579"/>
      </top>
      <bottom style="medium">
        <color theme="0" tint="-0.34998626667073579"/>
      </bottom>
      <diagonal/>
    </border>
    <border>
      <left style="thick">
        <color rgb="FF0070C0"/>
      </left>
      <right/>
      <top style="medium">
        <color theme="0" tint="-0.34998626667073579"/>
      </top>
      <bottom style="medium">
        <color theme="0" tint="-0.34998626667073579"/>
      </bottom>
      <diagonal/>
    </border>
    <border>
      <left style="thick">
        <color rgb="FF0070C0"/>
      </left>
      <right/>
      <top style="medium">
        <color theme="0" tint="-0.34998626667073579"/>
      </top>
      <bottom style="thick">
        <color theme="0" tint="-0.34998626667073579"/>
      </bottom>
      <diagonal/>
    </border>
    <border>
      <left style="medium">
        <color theme="0" tint="-0.34998626667073579"/>
      </left>
      <right style="thick">
        <color theme="0" tint="-0.499984740745262"/>
      </right>
      <top style="medium">
        <color theme="0" tint="-0.34998626667073579"/>
      </top>
      <bottom style="thick">
        <color theme="0" tint="-0.34998626667073579"/>
      </bottom>
      <diagonal/>
    </border>
    <border>
      <left style="medium">
        <color theme="0" tint="-0.34998626667073579"/>
      </left>
      <right style="thick">
        <color theme="0" tint="-0.499984740745262"/>
      </right>
      <top style="medium">
        <color theme="0" tint="-0.34998626667073579"/>
      </top>
      <bottom style="medium">
        <color theme="0" tint="-0.34998626667073579"/>
      </bottom>
      <diagonal/>
    </border>
    <border>
      <left style="thick">
        <color theme="0" tint="-0.499984740745262"/>
      </left>
      <right/>
      <top style="thick">
        <color theme="0" tint="-0.499984740745262"/>
      </top>
      <bottom style="thick">
        <color theme="0" tint="-0.499984740745262"/>
      </bottom>
      <diagonal/>
    </border>
    <border>
      <left style="thick">
        <color theme="0" tint="-0.499984740745262"/>
      </left>
      <right style="medium">
        <color theme="0" tint="-0.499984740745262"/>
      </right>
      <top style="thick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thick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thick">
        <color rgb="FF0070C0"/>
      </right>
      <top style="thick">
        <color theme="0" tint="-0.499984740745262"/>
      </top>
      <bottom style="medium">
        <color theme="0" tint="-0.499984740745262"/>
      </bottom>
      <diagonal/>
    </border>
    <border>
      <left style="thick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thick">
        <color rgb="FF0070C0"/>
      </right>
      <top style="medium">
        <color theme="0" tint="-0.499984740745262"/>
      </top>
      <bottom style="medium">
        <color theme="0" tint="-0.499984740745262"/>
      </bottom>
      <diagonal/>
    </border>
    <border>
      <left style="thick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thick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thick">
        <color theme="0" tint="-0.499984740745262"/>
      </bottom>
      <diagonal/>
    </border>
    <border>
      <left style="medium">
        <color theme="0" tint="-0.499984740745262"/>
      </left>
      <right style="thick">
        <color rgb="FF0070C0"/>
      </right>
      <top style="medium">
        <color theme="0" tint="-0.499984740745262"/>
      </top>
      <bottom style="thick">
        <color theme="0" tint="-0.499984740745262"/>
      </bottom>
      <diagonal/>
    </border>
    <border>
      <left style="thick">
        <color rgb="FFFF0000"/>
      </left>
      <right style="medium">
        <color theme="4" tint="0.59996337778862885"/>
      </right>
      <top style="medium">
        <color theme="4" tint="0.59996337778862885"/>
      </top>
      <bottom style="medium">
        <color theme="4" tint="0.59996337778862885"/>
      </bottom>
      <diagonal/>
    </border>
    <border>
      <left style="medium">
        <color theme="4" tint="0.59996337778862885"/>
      </left>
      <right style="medium">
        <color theme="4" tint="0.59996337778862885"/>
      </right>
      <top style="medium">
        <color theme="4" tint="0.59996337778862885"/>
      </top>
      <bottom style="medium">
        <color theme="4" tint="0.59996337778862885"/>
      </bottom>
      <diagonal/>
    </border>
    <border>
      <left style="medium">
        <color theme="4" tint="0.59996337778862885"/>
      </left>
      <right style="thick">
        <color rgb="FFFF0000"/>
      </right>
      <top style="medium">
        <color theme="4" tint="0.59996337778862885"/>
      </top>
      <bottom style="medium">
        <color theme="4" tint="0.59996337778862885"/>
      </bottom>
      <diagonal/>
    </border>
    <border>
      <left style="thick">
        <color rgb="FFFF0000"/>
      </left>
      <right style="medium">
        <color theme="4" tint="0.59996337778862885"/>
      </right>
      <top/>
      <bottom style="medium">
        <color theme="4" tint="0.59996337778862885"/>
      </bottom>
      <diagonal/>
    </border>
    <border>
      <left style="medium">
        <color theme="4" tint="0.59996337778862885"/>
      </left>
      <right style="medium">
        <color theme="4" tint="0.59996337778862885"/>
      </right>
      <top/>
      <bottom style="medium">
        <color theme="4" tint="0.59996337778862885"/>
      </bottom>
      <diagonal/>
    </border>
    <border>
      <left style="medium">
        <color theme="4" tint="0.59996337778862885"/>
      </left>
      <right style="thick">
        <color rgb="FFFF0000"/>
      </right>
      <top/>
      <bottom style="medium">
        <color theme="4" tint="0.59996337778862885"/>
      </bottom>
      <diagonal/>
    </border>
    <border>
      <left style="thick">
        <color rgb="FFFF0000"/>
      </left>
      <right/>
      <top style="thick">
        <color rgb="FFFF0000"/>
      </top>
      <bottom style="thick">
        <color rgb="FFFF0000"/>
      </bottom>
      <diagonal/>
    </border>
    <border>
      <left/>
      <right/>
      <top style="thick">
        <color rgb="FFFF0000"/>
      </top>
      <bottom style="thick">
        <color rgb="FFFF0000"/>
      </bottom>
      <diagonal/>
    </border>
    <border>
      <left/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medium">
        <color indexed="64"/>
      </left>
      <right style="medium">
        <color indexed="64"/>
      </right>
      <top style="dashed">
        <color theme="3"/>
      </top>
      <bottom/>
      <diagonal/>
    </border>
    <border>
      <left style="thick">
        <color theme="4" tint="-0.24994659260841701"/>
      </left>
      <right style="thick">
        <color theme="4" tint="-0.24994659260841701"/>
      </right>
      <top style="thick">
        <color theme="4" tint="-0.24994659260841701"/>
      </top>
      <bottom style="thick">
        <color theme="4" tint="-0.24994659260841701"/>
      </bottom>
      <diagonal/>
    </border>
    <border>
      <left style="thick">
        <color theme="4" tint="-0.24994659260841701"/>
      </left>
      <right style="medium">
        <color theme="0" tint="-0.24994659260841701"/>
      </right>
      <top/>
      <bottom style="medium">
        <color theme="0" tint="-0.24994659260841701"/>
      </bottom>
      <diagonal/>
    </border>
    <border>
      <left style="medium">
        <color theme="0" tint="-0.24994659260841701"/>
      </left>
      <right style="medium">
        <color theme="0" tint="-0.24994659260841701"/>
      </right>
      <top/>
      <bottom style="medium">
        <color theme="0" tint="-0.24994659260841701"/>
      </bottom>
      <diagonal/>
    </border>
    <border>
      <left style="medium">
        <color theme="0" tint="-0.24994659260841701"/>
      </left>
      <right style="thick">
        <color theme="4" tint="-0.24994659260841701"/>
      </right>
      <top/>
      <bottom style="medium">
        <color theme="0" tint="-0.24994659260841701"/>
      </bottom>
      <diagonal/>
    </border>
    <border>
      <left style="thick">
        <color theme="4" tint="-0.24994659260841701"/>
      </left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4659260841701"/>
      </left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4659260841701"/>
      </left>
      <right style="thick">
        <color theme="4" tint="-0.24994659260841701"/>
      </right>
      <top style="medium">
        <color theme="0" tint="-0.24994659260841701"/>
      </top>
      <bottom/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 style="medium">
        <color rgb="FF0070C0"/>
      </bottom>
      <diagonal/>
    </border>
    <border>
      <left/>
      <right style="thick">
        <color rgb="FFFF0000"/>
      </right>
      <top/>
      <bottom style="medium">
        <color theme="4" tint="0.59996337778862885"/>
      </bottom>
      <diagonal/>
    </border>
    <border>
      <left style="thick">
        <color rgb="FFFF0000"/>
      </left>
      <right style="thick">
        <color rgb="FFFF0000"/>
      </right>
      <top/>
      <bottom style="thick">
        <color rgb="FFFF0000"/>
      </bottom>
      <diagonal/>
    </border>
    <border>
      <left style="medium">
        <color theme="4" tint="0.59996337778862885"/>
      </left>
      <right/>
      <top/>
      <bottom style="medium">
        <color theme="4" tint="0.59996337778862885"/>
      </bottom>
      <diagonal/>
    </border>
    <border>
      <left style="medium">
        <color theme="4" tint="0.59996337778862885"/>
      </left>
      <right/>
      <top style="medium">
        <color theme="4" tint="0.59996337778862885"/>
      </top>
      <bottom style="medium">
        <color theme="4" tint="0.59996337778862885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medium">
        <color theme="4" tint="0.59996337778862885"/>
      </bottom>
      <diagonal/>
    </border>
    <border>
      <left style="thick">
        <color rgb="FFFF0000"/>
      </left>
      <right style="thick">
        <color rgb="FFFF0000"/>
      </right>
      <top/>
      <bottom style="medium">
        <color theme="4" tint="0.59996337778862885"/>
      </bottom>
      <diagonal/>
    </border>
    <border>
      <left/>
      <right/>
      <top style="thick">
        <color rgb="FF0070C0"/>
      </top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/>
      <diagonal/>
    </border>
    <border>
      <left style="thick">
        <color theme="0" tint="-0.499984740745262"/>
      </left>
      <right style="thick">
        <color theme="0" tint="-0.499984740745262"/>
      </right>
      <top style="thick">
        <color theme="0" tint="-0.499984740745262"/>
      </top>
      <bottom/>
      <diagonal/>
    </border>
    <border>
      <left style="thick">
        <color rgb="FF0070C0"/>
      </left>
      <right/>
      <top style="thick">
        <color rgb="FF0070C0"/>
      </top>
      <bottom style="thick">
        <color rgb="FF0070C0"/>
      </bottom>
      <diagonal/>
    </border>
    <border>
      <left/>
      <right style="thick">
        <color rgb="FF0070C0"/>
      </right>
      <top style="thick">
        <color rgb="FF0070C0"/>
      </top>
      <bottom style="thick">
        <color rgb="FF0070C0"/>
      </bottom>
      <diagonal/>
    </border>
    <border>
      <left style="medium">
        <color theme="0" tint="-0.499984740745262"/>
      </left>
      <right/>
      <top style="thick">
        <color theme="0" tint="-0.499984740745262"/>
      </top>
      <bottom style="thick">
        <color theme="0" tint="-0.499984740745262"/>
      </bottom>
      <diagonal/>
    </border>
    <border>
      <left style="thick">
        <color rgb="FF0070C0"/>
      </left>
      <right/>
      <top style="thick">
        <color theme="0" tint="-0.499984740745262"/>
      </top>
      <bottom/>
      <diagonal/>
    </border>
    <border>
      <left style="thick">
        <color rgb="FF0070C0"/>
      </left>
      <right/>
      <top/>
      <bottom/>
      <diagonal/>
    </border>
    <border>
      <left/>
      <right style="thick">
        <color rgb="FF0070C0"/>
      </right>
      <top style="thick">
        <color theme="0" tint="-0.499984740745262"/>
      </top>
      <bottom/>
      <diagonal/>
    </border>
    <border>
      <left style="thick">
        <color rgb="FF0070C0"/>
      </left>
      <right/>
      <top/>
      <bottom style="thick">
        <color rgb="FF0070C0"/>
      </bottom>
      <diagonal/>
    </border>
    <border>
      <left/>
      <right style="thick">
        <color rgb="FF0070C0"/>
      </right>
      <top/>
      <bottom style="thick">
        <color rgb="FF0070C0"/>
      </bottom>
      <diagonal/>
    </border>
    <border>
      <left/>
      <right/>
      <top style="thick">
        <color theme="0" tint="-0.499984740745262"/>
      </top>
      <bottom style="thick">
        <color theme="0" tint="-0.499984740745262"/>
      </bottom>
      <diagonal/>
    </border>
    <border>
      <left/>
      <right style="thick">
        <color theme="0" tint="-0.499984740745262"/>
      </right>
      <top style="thick">
        <color theme="0" tint="-0.499984740745262"/>
      </top>
      <bottom style="thick">
        <color theme="0" tint="-0.499984740745262"/>
      </bottom>
      <diagonal/>
    </border>
    <border>
      <left style="medium">
        <color rgb="FF0070C0"/>
      </left>
      <right/>
      <top style="medium">
        <color rgb="FF0070C0"/>
      </top>
      <bottom style="medium">
        <color rgb="FF0070C0"/>
      </bottom>
      <diagonal/>
    </border>
    <border>
      <left style="medium">
        <color rgb="FF0070C0"/>
      </left>
      <right style="medium">
        <color rgb="FF0070C0"/>
      </right>
      <top/>
      <bottom style="medium">
        <color rgb="FF0070C0"/>
      </bottom>
      <diagonal/>
    </border>
    <border>
      <left style="medium">
        <color rgb="FF0070C0"/>
      </left>
      <right style="thick">
        <color rgb="FFFF0000"/>
      </right>
      <top/>
      <bottom style="medium">
        <color rgb="FF0070C0"/>
      </bottom>
      <diagonal/>
    </border>
    <border>
      <left/>
      <right style="thick">
        <color rgb="FF0070C0"/>
      </right>
      <top/>
      <bottom/>
      <diagonal/>
    </border>
    <border>
      <left/>
      <right/>
      <top/>
      <bottom style="thick">
        <color rgb="FF0070C0"/>
      </bottom>
      <diagonal/>
    </border>
    <border>
      <left/>
      <right style="thick">
        <color rgb="FF0070C0"/>
      </right>
      <top style="thick">
        <color rgb="FF0070C0"/>
      </top>
      <bottom/>
      <diagonal/>
    </border>
    <border>
      <left style="thick">
        <color rgb="FF0070C0"/>
      </left>
      <right/>
      <top style="thick">
        <color rgb="FF0070C0"/>
      </top>
      <bottom/>
      <diagonal/>
    </border>
    <border>
      <left style="thick">
        <color rgb="FF0070C0"/>
      </left>
      <right style="medium">
        <color rgb="FF0070C0"/>
      </right>
      <top style="thick">
        <color rgb="FF0070C0"/>
      </top>
      <bottom style="medium">
        <color rgb="FF0070C0"/>
      </bottom>
      <diagonal/>
    </border>
    <border>
      <left style="medium">
        <color rgb="FF0070C0"/>
      </left>
      <right style="medium">
        <color rgb="FF0070C0"/>
      </right>
      <top style="thick">
        <color rgb="FF0070C0"/>
      </top>
      <bottom style="medium">
        <color rgb="FF0070C0"/>
      </bottom>
      <diagonal/>
    </border>
    <border>
      <left style="medium">
        <color rgb="FF0070C0"/>
      </left>
      <right style="thick">
        <color rgb="FF0070C0"/>
      </right>
      <top style="thick">
        <color rgb="FF0070C0"/>
      </top>
      <bottom style="medium">
        <color rgb="FF0070C0"/>
      </bottom>
      <diagonal/>
    </border>
    <border>
      <left style="thick">
        <color rgb="FF0070C0"/>
      </left>
      <right style="medium">
        <color rgb="FF0070C0"/>
      </right>
      <top style="medium">
        <color rgb="FF0070C0"/>
      </top>
      <bottom style="medium">
        <color rgb="FF0070C0"/>
      </bottom>
      <diagonal/>
    </border>
    <border>
      <left style="medium">
        <color rgb="FF0070C0"/>
      </left>
      <right style="thick">
        <color rgb="FF0070C0"/>
      </right>
      <top style="medium">
        <color rgb="FF0070C0"/>
      </top>
      <bottom style="medium">
        <color rgb="FF0070C0"/>
      </bottom>
      <diagonal/>
    </border>
    <border>
      <left/>
      <right style="thick">
        <color rgb="FF0070C0"/>
      </right>
      <top style="medium">
        <color rgb="FF0070C0"/>
      </top>
      <bottom style="medium">
        <color rgb="FF0070C0"/>
      </bottom>
      <diagonal/>
    </border>
    <border>
      <left style="medium">
        <color theme="0" tint="-0.499984740745262"/>
      </left>
      <right style="thick">
        <color rgb="FF0070C0"/>
      </right>
      <top style="medium">
        <color theme="0" tint="-0.499984740745262"/>
      </top>
      <bottom style="thick">
        <color rgb="FF0070C0"/>
      </bottom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thick">
        <color rgb="FF0070C0"/>
      </bottom>
      <diagonal/>
    </border>
    <border>
      <left/>
      <right style="medium">
        <color theme="0" tint="-0.499984740745262"/>
      </right>
      <top style="medium">
        <color theme="0" tint="-0.499984740745262"/>
      </top>
      <bottom style="thick">
        <color theme="0" tint="-0.499984740745262"/>
      </bottom>
      <diagonal/>
    </border>
    <border>
      <left/>
      <right style="medium">
        <color theme="4" tint="0.59996337778862885"/>
      </right>
      <top/>
      <bottom style="medium">
        <color theme="4" tint="0.59996337778862885"/>
      </bottom>
      <diagonal/>
    </border>
    <border>
      <left/>
      <right style="medium">
        <color theme="4" tint="0.59996337778862885"/>
      </right>
      <top style="medium">
        <color theme="4" tint="0.59996337778862885"/>
      </top>
      <bottom style="medium">
        <color theme="4" tint="0.59996337778862885"/>
      </bottom>
      <diagonal/>
    </border>
    <border>
      <left style="thick">
        <color rgb="FF0070C0"/>
      </left>
      <right style="thick">
        <color rgb="FF0070C0"/>
      </right>
      <top style="medium">
        <color rgb="FF0070C0"/>
      </top>
      <bottom style="medium">
        <color rgb="FF0070C0"/>
      </bottom>
      <diagonal/>
    </border>
    <border>
      <left style="thick">
        <color rgb="FF0070C0"/>
      </left>
      <right style="thick">
        <color rgb="FF0070C0"/>
      </right>
      <top style="medium">
        <color theme="4" tint="-0.24994659260841701"/>
      </top>
      <bottom style="medium">
        <color rgb="FF0070C0"/>
      </bottom>
      <diagonal/>
    </border>
    <border>
      <left style="thick">
        <color rgb="FF0070C0"/>
      </left>
      <right/>
      <top style="thick">
        <color rgb="FF0070C0"/>
      </top>
      <bottom style="medium">
        <color rgb="FF0070C0"/>
      </bottom>
      <diagonal/>
    </border>
    <border>
      <left/>
      <right/>
      <top style="thick">
        <color rgb="FF0070C0"/>
      </top>
      <bottom style="medium">
        <color rgb="FF0070C0"/>
      </bottom>
      <diagonal/>
    </border>
    <border>
      <left/>
      <right style="thick">
        <color rgb="FF0070C0"/>
      </right>
      <top style="thick">
        <color rgb="FF0070C0"/>
      </top>
      <bottom style="medium">
        <color rgb="FF0070C0"/>
      </bottom>
      <diagonal/>
    </border>
    <border>
      <left/>
      <right/>
      <top style="mediumDashDot">
        <color auto="1"/>
      </top>
      <bottom/>
      <diagonal/>
    </border>
    <border>
      <left/>
      <right/>
      <top/>
      <bottom style="mediumDashDot">
        <color auto="1"/>
      </bottom>
      <diagonal/>
    </border>
    <border>
      <left style="thick">
        <color theme="4" tint="-0.24994659260841701"/>
      </left>
      <right style="thick">
        <color theme="0" tint="-0.499984740745262"/>
      </right>
      <top style="mediumDashDot">
        <color auto="1"/>
      </top>
      <bottom/>
      <diagonal/>
    </border>
    <border>
      <left style="thick">
        <color theme="4" tint="-0.24994659260841701"/>
      </left>
      <right style="thick">
        <color theme="0" tint="-0.499984740745262"/>
      </right>
      <top/>
      <bottom style="mediumDashDot">
        <color auto="1"/>
      </bottom>
      <diagonal/>
    </border>
    <border>
      <left style="thick">
        <color rgb="FF0070C0"/>
      </left>
      <right style="medium">
        <color theme="6" tint="0.39994506668294322"/>
      </right>
      <top style="medium">
        <color rgb="FF0070C0"/>
      </top>
      <bottom style="medium">
        <color theme="6" tint="0.39994506668294322"/>
      </bottom>
      <diagonal/>
    </border>
    <border>
      <left style="medium">
        <color theme="6" tint="0.39994506668294322"/>
      </left>
      <right style="medium">
        <color theme="6" tint="0.39994506668294322"/>
      </right>
      <top style="medium">
        <color rgb="FF0070C0"/>
      </top>
      <bottom style="medium">
        <color theme="6" tint="0.39994506668294322"/>
      </bottom>
      <diagonal/>
    </border>
    <border>
      <left style="medium">
        <color theme="6" tint="0.39994506668294322"/>
      </left>
      <right style="thick">
        <color rgb="FF0070C0"/>
      </right>
      <top style="medium">
        <color rgb="FF0070C0"/>
      </top>
      <bottom style="medium">
        <color theme="6" tint="0.39994506668294322"/>
      </bottom>
      <diagonal/>
    </border>
    <border>
      <left style="thick">
        <color rgb="FF0070C0"/>
      </left>
      <right style="medium">
        <color theme="6" tint="0.39994506668294322"/>
      </right>
      <top style="medium">
        <color theme="6" tint="0.39994506668294322"/>
      </top>
      <bottom style="medium">
        <color theme="6" tint="0.39994506668294322"/>
      </bottom>
      <diagonal/>
    </border>
    <border>
      <left style="medium">
        <color theme="6" tint="0.39994506668294322"/>
      </left>
      <right style="medium">
        <color theme="6" tint="0.39994506668294322"/>
      </right>
      <top style="medium">
        <color theme="6" tint="0.39994506668294322"/>
      </top>
      <bottom style="medium">
        <color theme="6" tint="0.39994506668294322"/>
      </bottom>
      <diagonal/>
    </border>
    <border>
      <left style="medium">
        <color theme="6" tint="0.39994506668294322"/>
      </left>
      <right style="thick">
        <color rgb="FF0070C0"/>
      </right>
      <top style="medium">
        <color theme="6" tint="0.39994506668294322"/>
      </top>
      <bottom style="medium">
        <color theme="6" tint="0.39994506668294322"/>
      </bottom>
      <diagonal/>
    </border>
    <border>
      <left style="thick">
        <color rgb="FF0070C0"/>
      </left>
      <right style="medium">
        <color theme="6" tint="0.39994506668294322"/>
      </right>
      <top style="medium">
        <color theme="6" tint="0.39994506668294322"/>
      </top>
      <bottom/>
      <diagonal/>
    </border>
    <border>
      <left style="medium">
        <color theme="6" tint="0.39994506668294322"/>
      </left>
      <right style="medium">
        <color theme="6" tint="0.39994506668294322"/>
      </right>
      <top style="medium">
        <color theme="6" tint="0.39994506668294322"/>
      </top>
      <bottom/>
      <diagonal/>
    </border>
    <border>
      <left style="medium">
        <color theme="6" tint="0.39994506668294322"/>
      </left>
      <right style="medium">
        <color theme="6" tint="0.39994506668294322"/>
      </right>
      <top style="medium">
        <color theme="6" tint="0.39994506668294322"/>
      </top>
      <bottom style="medium">
        <color theme="0" tint="-0.34998626667073579"/>
      </bottom>
      <diagonal/>
    </border>
    <border>
      <left style="medium">
        <color theme="6" tint="0.39994506668294322"/>
      </left>
      <right style="thick">
        <color rgb="FF0070C0"/>
      </right>
      <top style="medium">
        <color theme="6" tint="0.39994506668294322"/>
      </top>
      <bottom/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/>
      <diagonal/>
    </border>
    <border>
      <left/>
      <right/>
      <top/>
      <bottom style="medium">
        <color rgb="FF0070C0"/>
      </bottom>
      <diagonal/>
    </border>
    <border>
      <left style="thick">
        <color rgb="FFFF0000"/>
      </left>
      <right style="medium">
        <color theme="4" tint="-0.24994659260841701"/>
      </right>
      <top/>
      <bottom style="medium">
        <color theme="4" tint="-0.24994659260841701"/>
      </bottom>
      <diagonal/>
    </border>
    <border>
      <left style="medium">
        <color theme="4" tint="-0.24994659260841701"/>
      </left>
      <right style="medium">
        <color theme="4" tint="-0.24994659260841701"/>
      </right>
      <top/>
      <bottom style="medium">
        <color theme="4" tint="-0.24994659260841701"/>
      </bottom>
      <diagonal/>
    </border>
    <border>
      <left style="medium">
        <color theme="4" tint="-0.24994659260841701"/>
      </left>
      <right style="thick">
        <color rgb="FFFF0000"/>
      </right>
      <top/>
      <bottom style="medium">
        <color theme="4" tint="-0.24994659260841701"/>
      </bottom>
      <diagonal/>
    </border>
    <border>
      <left style="thick">
        <color rgb="FFFF0000"/>
      </left>
      <right style="medium">
        <color rgb="FF0070C0"/>
      </right>
      <top/>
      <bottom style="medium">
        <color rgb="FF0070C0"/>
      </bottom>
      <diagonal/>
    </border>
    <border>
      <left style="thick">
        <color rgb="FF0070C0"/>
      </left>
      <right style="medium">
        <color theme="0" tint="-0.499984740745262"/>
      </right>
      <top style="medium">
        <color theme="0" tint="-0.499984740745262"/>
      </top>
      <bottom style="thick">
        <color rgb="FF0070C0"/>
      </bottom>
      <diagonal/>
    </border>
    <border>
      <left style="thick">
        <color rgb="FF0070C0"/>
      </left>
      <right style="thick">
        <color rgb="FF0070C0"/>
      </right>
      <top style="medium">
        <color rgb="FF0070C0"/>
      </top>
      <bottom style="medium">
        <color theme="0" tint="-0.24994659260841701"/>
      </bottom>
      <diagonal/>
    </border>
    <border>
      <left style="thick">
        <color rgb="FF0070C0"/>
      </left>
      <right style="thick">
        <color rgb="FF0070C0"/>
      </right>
      <top style="medium">
        <color theme="0" tint="-0.24994659260841701"/>
      </top>
      <bottom style="medium">
        <color theme="0" tint="-0.24994659260841701"/>
      </bottom>
      <diagonal/>
    </border>
    <border>
      <left style="thick">
        <color rgb="FF0070C0"/>
      </left>
      <right style="thick">
        <color rgb="FF0070C0"/>
      </right>
      <top style="medium">
        <color theme="0" tint="-0.24994659260841701"/>
      </top>
      <bottom style="thick">
        <color rgb="FF0070C0"/>
      </bottom>
      <diagonal/>
    </border>
    <border>
      <left/>
      <right style="medium">
        <color theme="6" tint="0.39994506668294322"/>
      </right>
      <top style="medium">
        <color rgb="FF0070C0"/>
      </top>
      <bottom style="medium">
        <color theme="6" tint="0.39994506668294322"/>
      </bottom>
      <diagonal/>
    </border>
    <border>
      <left/>
      <right style="medium">
        <color theme="6" tint="0.39994506668294322"/>
      </right>
      <top style="medium">
        <color theme="6" tint="0.39994506668294322"/>
      </top>
      <bottom style="medium">
        <color theme="6" tint="0.39994506668294322"/>
      </bottom>
      <diagonal/>
    </border>
    <border>
      <left/>
      <right style="medium">
        <color theme="6" tint="0.39994506668294322"/>
      </right>
      <top style="medium">
        <color theme="6" tint="0.39994506668294322"/>
      </top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 style="thick">
        <color rgb="FF0070C0"/>
      </bottom>
      <diagonal/>
    </border>
    <border>
      <left/>
      <right style="thick">
        <color theme="4" tint="-0.24994659260841701"/>
      </right>
      <top style="thick">
        <color theme="4" tint="-0.24994659260841701"/>
      </top>
      <bottom style="thick">
        <color theme="4" tint="-0.24994659260841701"/>
      </bottom>
      <diagonal/>
    </border>
    <border>
      <left style="medium">
        <color theme="4" tint="0.59996337778862885"/>
      </left>
      <right style="thick">
        <color rgb="FFFF0000"/>
      </right>
      <top style="medium">
        <color rgb="FF0070C0"/>
      </top>
      <bottom style="medium">
        <color theme="4" tint="0.59996337778862885"/>
      </bottom>
      <diagonal/>
    </border>
    <border>
      <left style="medium">
        <color rgb="FF0070C0"/>
      </left>
      <right style="thick">
        <color rgb="FFFF0000"/>
      </right>
      <top style="thick">
        <color rgb="FFFF0000"/>
      </top>
      <bottom style="medium">
        <color rgb="FF0070C0"/>
      </bottom>
      <diagonal/>
    </border>
    <border>
      <left/>
      <right style="medium">
        <color rgb="FF0070C0"/>
      </right>
      <top/>
      <bottom style="medium">
        <color rgb="FF0070C0"/>
      </bottom>
      <diagonal/>
    </border>
    <border>
      <left/>
      <right style="medium">
        <color theme="4" tint="-0.499984740745262"/>
      </right>
      <top/>
      <bottom style="medium">
        <color theme="4" tint="-0.499984740745262"/>
      </bottom>
      <diagonal/>
    </border>
    <border>
      <left style="thick">
        <color rgb="FF0070C0"/>
      </left>
      <right/>
      <top style="medium">
        <color rgb="FF0070C0"/>
      </top>
      <bottom/>
      <diagonal/>
    </border>
    <border>
      <left/>
      <right/>
      <top style="medium">
        <color rgb="FF0070C0"/>
      </top>
      <bottom/>
      <diagonal/>
    </border>
    <border>
      <left/>
      <right style="thick">
        <color rgb="FF0070C0"/>
      </right>
      <top style="medium">
        <color rgb="FF0070C0"/>
      </top>
      <bottom/>
      <diagonal/>
    </border>
    <border>
      <left style="thick">
        <color rgb="FF0070C0"/>
      </left>
      <right/>
      <top/>
      <bottom style="medium">
        <color rgb="FF0070C0"/>
      </bottom>
      <diagonal/>
    </border>
    <border>
      <left/>
      <right style="thick">
        <color rgb="FF0070C0"/>
      </right>
      <top/>
      <bottom style="medium">
        <color rgb="FF0070C0"/>
      </bottom>
      <diagonal/>
    </border>
    <border>
      <left style="thick">
        <color rgb="FF0070C0"/>
      </left>
      <right style="medium">
        <color rgb="FF0070C0"/>
      </right>
      <top style="medium">
        <color rgb="FF0070C0"/>
      </top>
      <bottom/>
      <diagonal/>
    </border>
    <border>
      <left style="thick">
        <color rgb="FF0070C0"/>
      </left>
      <right style="medium">
        <color rgb="FF0070C0"/>
      </right>
      <top/>
      <bottom style="medium">
        <color rgb="FF0070C0"/>
      </bottom>
      <diagonal/>
    </border>
    <border>
      <left style="thick">
        <color rgb="FF0070C0"/>
      </left>
      <right style="medium">
        <color theme="0" tint="-0.499984740745262"/>
      </right>
      <top/>
      <bottom style="thick">
        <color rgb="FF0070C0"/>
      </bottom>
      <diagonal/>
    </border>
    <border>
      <left style="thick">
        <color rgb="FF002060"/>
      </left>
      <right style="thick">
        <color rgb="FF002060"/>
      </right>
      <top style="thick">
        <color rgb="FF002060"/>
      </top>
      <bottom style="thick">
        <color rgb="FF002060"/>
      </bottom>
      <diagonal/>
    </border>
    <border>
      <left style="thick">
        <color rgb="FF002060"/>
      </left>
      <right style="medium">
        <color theme="4" tint="0.39994506668294322"/>
      </right>
      <top style="medium">
        <color theme="4" tint="0.39994506668294322"/>
      </top>
      <bottom style="medium">
        <color theme="4" tint="0.39994506668294322"/>
      </bottom>
      <diagonal/>
    </border>
    <border>
      <left style="medium">
        <color theme="4" tint="0.39994506668294322"/>
      </left>
      <right style="thick">
        <color rgb="FF002060"/>
      </right>
      <top style="medium">
        <color theme="4" tint="0.39994506668294322"/>
      </top>
      <bottom style="medium">
        <color theme="4" tint="0.39994506668294322"/>
      </bottom>
      <diagonal/>
    </border>
    <border>
      <left style="thick">
        <color rgb="FF002060"/>
      </left>
      <right style="medium">
        <color theme="4" tint="0.39994506668294322"/>
      </right>
      <top/>
      <bottom style="medium">
        <color theme="4" tint="0.39994506668294322"/>
      </bottom>
      <diagonal/>
    </border>
    <border>
      <left style="medium">
        <color theme="4" tint="0.39994506668294322"/>
      </left>
      <right style="thick">
        <color rgb="FF002060"/>
      </right>
      <top/>
      <bottom style="medium">
        <color theme="4" tint="0.39994506668294322"/>
      </bottom>
      <diagonal/>
    </border>
    <border>
      <left style="thick">
        <color theme="4" tint="-0.24994659260841701"/>
      </left>
      <right style="medium">
        <color theme="5" tint="0.39994506668294322"/>
      </right>
      <top style="medium">
        <color theme="5" tint="0.39994506668294322"/>
      </top>
      <bottom style="medium">
        <color theme="5" tint="0.39994506668294322"/>
      </bottom>
      <diagonal/>
    </border>
    <border>
      <left style="medium">
        <color theme="5" tint="0.39994506668294322"/>
      </left>
      <right style="medium">
        <color theme="5" tint="0.39994506668294322"/>
      </right>
      <top style="medium">
        <color theme="5" tint="0.39994506668294322"/>
      </top>
      <bottom style="medium">
        <color theme="5" tint="0.39994506668294322"/>
      </bottom>
      <diagonal/>
    </border>
    <border>
      <left style="medium">
        <color theme="5" tint="0.39994506668294322"/>
      </left>
      <right style="thick">
        <color theme="4" tint="-0.24994659260841701"/>
      </right>
      <top style="medium">
        <color theme="5" tint="0.39994506668294322"/>
      </top>
      <bottom style="medium">
        <color theme="5" tint="0.39994506668294322"/>
      </bottom>
      <diagonal/>
    </border>
    <border>
      <left style="thick">
        <color theme="4" tint="-0.24994659260841701"/>
      </left>
      <right style="medium">
        <color theme="5" tint="0.39994506668294322"/>
      </right>
      <top style="medium">
        <color theme="5" tint="0.39994506668294322"/>
      </top>
      <bottom style="thick">
        <color theme="4" tint="-0.24994659260841701"/>
      </bottom>
      <diagonal/>
    </border>
    <border>
      <left style="medium">
        <color theme="5" tint="0.39994506668294322"/>
      </left>
      <right style="medium">
        <color theme="5" tint="0.39994506668294322"/>
      </right>
      <top style="medium">
        <color theme="5" tint="0.39994506668294322"/>
      </top>
      <bottom style="thick">
        <color theme="4" tint="-0.24994659260841701"/>
      </bottom>
      <diagonal/>
    </border>
    <border>
      <left style="medium">
        <color theme="5" tint="0.39994506668294322"/>
      </left>
      <right style="thick">
        <color theme="4" tint="-0.24994659260841701"/>
      </right>
      <top style="medium">
        <color theme="5" tint="0.39994506668294322"/>
      </top>
      <bottom style="thick">
        <color theme="4" tint="-0.24994659260841701"/>
      </bottom>
      <diagonal/>
    </border>
    <border>
      <left style="thick">
        <color theme="4" tint="-0.24994659260841701"/>
      </left>
      <right style="medium">
        <color theme="5" tint="0.39994506668294322"/>
      </right>
      <top/>
      <bottom style="medium">
        <color theme="5" tint="0.39994506668294322"/>
      </bottom>
      <diagonal/>
    </border>
    <border>
      <left style="medium">
        <color theme="5" tint="0.39994506668294322"/>
      </left>
      <right style="medium">
        <color theme="5" tint="0.39994506668294322"/>
      </right>
      <top/>
      <bottom style="medium">
        <color theme="5" tint="0.39994506668294322"/>
      </bottom>
      <diagonal/>
    </border>
    <border>
      <left style="medium">
        <color theme="5" tint="0.39994506668294322"/>
      </left>
      <right style="thick">
        <color theme="4" tint="-0.24994659260841701"/>
      </right>
      <top/>
      <bottom style="medium">
        <color theme="5" tint="0.39994506668294322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rgb="FF0070C0"/>
      </right>
      <top style="thick">
        <color rgb="FF0070C0"/>
      </top>
      <bottom/>
      <diagonal/>
    </border>
    <border>
      <left style="thick">
        <color rgb="FF0070C0"/>
      </left>
      <right style="thick">
        <color rgb="FF0070C0"/>
      </right>
      <top style="thick">
        <color rgb="FF0070C0"/>
      </top>
      <bottom/>
      <diagonal/>
    </border>
    <border>
      <left style="thick">
        <color rgb="FF0070C0"/>
      </left>
      <right style="thick">
        <color auto="1"/>
      </right>
      <top style="thick">
        <color rgb="FF0070C0"/>
      </top>
      <bottom/>
      <diagonal/>
    </border>
    <border>
      <left style="thick">
        <color auto="1"/>
      </left>
      <right style="thick">
        <color rgb="FF0070C0"/>
      </right>
      <top/>
      <bottom style="thick">
        <color rgb="FF0070C0"/>
      </bottom>
      <diagonal/>
    </border>
    <border>
      <left style="thick">
        <color rgb="FF0070C0"/>
      </left>
      <right style="thick">
        <color rgb="FF0070C0"/>
      </right>
      <top/>
      <bottom style="thick">
        <color rgb="FF0070C0"/>
      </bottom>
      <diagonal/>
    </border>
    <border>
      <left style="thick">
        <color rgb="FF0070C0"/>
      </left>
      <right style="thick">
        <color auto="1"/>
      </right>
      <top/>
      <bottom style="thick">
        <color rgb="FF0070C0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/>
      <diagonal/>
    </border>
    <border>
      <left style="thick">
        <color rgb="FF0070C0"/>
      </left>
      <right/>
      <top style="medium">
        <color rgb="FF0070C0"/>
      </top>
      <bottom style="medium">
        <color theme="0" tint="-0.24994659260841701"/>
      </bottom>
      <diagonal/>
    </border>
    <border>
      <left style="thick">
        <color rgb="FF0070C0"/>
      </left>
      <right/>
      <top style="medium">
        <color theme="0" tint="-0.24994659260841701"/>
      </top>
      <bottom style="medium">
        <color theme="0" tint="-0.24994659260841701"/>
      </bottom>
      <diagonal/>
    </border>
    <border>
      <left style="thick">
        <color rgb="FF0070C0"/>
      </left>
      <right/>
      <top style="medium">
        <color theme="0" tint="-0.24994659260841701"/>
      </top>
      <bottom style="thick">
        <color rgb="FF0070C0"/>
      </bottom>
      <diagonal/>
    </border>
    <border>
      <left style="medium">
        <color rgb="FF0070C0"/>
      </left>
      <right style="medium">
        <color theme="0" tint="-0.499984740745262"/>
      </right>
      <top style="medium">
        <color rgb="FF0070C0"/>
      </top>
      <bottom style="medium">
        <color rgb="FF0070C0"/>
      </bottom>
      <diagonal/>
    </border>
    <border>
      <left style="medium">
        <color theme="0" tint="-0.499984740745262"/>
      </left>
      <right style="medium">
        <color rgb="FF0070C0"/>
      </right>
      <top style="medium">
        <color rgb="FF0070C0"/>
      </top>
      <bottom style="medium">
        <color rgb="FF0070C0"/>
      </bottom>
      <diagonal/>
    </border>
    <border>
      <left style="medium">
        <color rgb="FF0070C0"/>
      </left>
      <right style="medium">
        <color theme="0" tint="-0.499984740745262"/>
      </right>
      <top style="medium">
        <color rgb="FF0070C0"/>
      </top>
      <bottom style="thick">
        <color rgb="FF0070C0"/>
      </bottom>
      <diagonal/>
    </border>
    <border>
      <left style="medium">
        <color theme="0" tint="-0.499984740745262"/>
      </left>
      <right style="medium">
        <color rgb="FF0070C0"/>
      </right>
      <top style="medium">
        <color rgb="FF0070C0"/>
      </top>
      <bottom style="thick">
        <color rgb="FF0070C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42">
    <xf numFmtId="0" fontId="0" fillId="0" borderId="0" xfId="0"/>
    <xf numFmtId="4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4" fontId="5" fillId="0" borderId="4" xfId="0" applyNumberFormat="1" applyFont="1" applyBorder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4" fontId="5" fillId="0" borderId="6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4" fontId="5" fillId="0" borderId="8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4" fontId="7" fillId="0" borderId="9" xfId="0" applyNumberFormat="1" applyFont="1" applyBorder="1" applyAlignment="1">
      <alignment horizontal="center" vertical="center"/>
    </xf>
    <xf numFmtId="4" fontId="7" fillId="0" borderId="0" xfId="0" applyNumberFormat="1" applyFont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vertical="center"/>
    </xf>
    <xf numFmtId="4" fontId="10" fillId="0" borderId="11" xfId="0" applyNumberFormat="1" applyFont="1" applyBorder="1" applyAlignment="1">
      <alignment horizontal="center" vertical="center"/>
    </xf>
    <xf numFmtId="9" fontId="10" fillId="0" borderId="11" xfId="1" applyFont="1" applyBorder="1" applyAlignment="1">
      <alignment horizontal="center" vertical="center"/>
    </xf>
    <xf numFmtId="4" fontId="11" fillId="0" borderId="0" xfId="0" applyNumberFormat="1" applyFont="1" applyAlignment="1">
      <alignment horizontal="center" vertical="center" shrinkToFit="1"/>
    </xf>
    <xf numFmtId="0" fontId="4" fillId="0" borderId="12" xfId="0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4" fontId="2" fillId="0" borderId="9" xfId="0" applyNumberFormat="1" applyFont="1" applyBorder="1" applyAlignment="1">
      <alignment horizontal="center" vertical="center"/>
    </xf>
    <xf numFmtId="9" fontId="2" fillId="0" borderId="9" xfId="1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 wrapText="1" shrinkToFit="1"/>
    </xf>
    <xf numFmtId="0" fontId="4" fillId="0" borderId="18" xfId="0" applyFont="1" applyBorder="1" applyAlignment="1">
      <alignment vertical="center"/>
    </xf>
    <xf numFmtId="4" fontId="0" fillId="0" borderId="19" xfId="0" applyNumberFormat="1" applyBorder="1" applyAlignment="1">
      <alignment horizontal="center" vertical="center"/>
    </xf>
    <xf numFmtId="0" fontId="4" fillId="0" borderId="20" xfId="0" applyFont="1" applyBorder="1" applyAlignment="1">
      <alignment vertical="center"/>
    </xf>
    <xf numFmtId="4" fontId="0" fillId="0" borderId="21" xfId="0" applyNumberFormat="1" applyBorder="1" applyAlignment="1">
      <alignment horizontal="center" vertical="center"/>
    </xf>
    <xf numFmtId="0" fontId="4" fillId="0" borderId="22" xfId="0" applyFont="1" applyBorder="1" applyAlignment="1">
      <alignment vertical="center"/>
    </xf>
    <xf numFmtId="0" fontId="14" fillId="0" borderId="1" xfId="0" applyFont="1" applyBorder="1" applyAlignment="1">
      <alignment horizontal="center" vertical="center"/>
    </xf>
    <xf numFmtId="4" fontId="6" fillId="0" borderId="23" xfId="0" applyNumberFormat="1" applyFont="1" applyBorder="1" applyAlignment="1">
      <alignment horizontal="center" vertical="center"/>
    </xf>
    <xf numFmtId="4" fontId="6" fillId="0" borderId="24" xfId="0" applyNumberFormat="1" applyFont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9" fontId="2" fillId="0" borderId="0" xfId="0" applyNumberFormat="1" applyFont="1" applyAlignment="1">
      <alignment horizontal="center" vertical="center"/>
    </xf>
    <xf numFmtId="1" fontId="2" fillId="0" borderId="0" xfId="0" applyNumberFormat="1" applyFont="1" applyAlignment="1">
      <alignment horizontal="center" vertical="center" shrinkToFit="1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 shrinkToFit="1"/>
    </xf>
    <xf numFmtId="9" fontId="0" fillId="0" borderId="0" xfId="1" applyFont="1" applyBorder="1" applyAlignment="1">
      <alignment horizontal="center" vertical="center"/>
    </xf>
    <xf numFmtId="4" fontId="0" fillId="0" borderId="0" xfId="0" applyNumberFormat="1"/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4" fontId="0" fillId="0" borderId="28" xfId="0" applyNumberFormat="1" applyBorder="1" applyAlignment="1">
      <alignment horizontal="center" vertical="center"/>
    </xf>
    <xf numFmtId="4" fontId="0" fillId="0" borderId="29" xfId="0" applyNumberForma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4" fontId="10" fillId="0" borderId="11" xfId="1" applyNumberFormat="1" applyFont="1" applyBorder="1" applyAlignment="1">
      <alignment horizontal="center" vertical="center"/>
    </xf>
    <xf numFmtId="4" fontId="8" fillId="0" borderId="9" xfId="0" applyNumberFormat="1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2" fontId="2" fillId="0" borderId="33" xfId="0" applyNumberFormat="1" applyFont="1" applyBorder="1" applyAlignment="1">
      <alignment horizontal="center" vertical="center" shrinkToFit="1"/>
    </xf>
    <xf numFmtId="2" fontId="2" fillId="0" borderId="34" xfId="0" applyNumberFormat="1" applyFont="1" applyBorder="1" applyAlignment="1">
      <alignment horizontal="center" vertical="center" shrinkToFit="1"/>
    </xf>
    <xf numFmtId="0" fontId="0" fillId="0" borderId="36" xfId="0" applyBorder="1" applyAlignment="1">
      <alignment horizontal="center" vertical="center"/>
    </xf>
    <xf numFmtId="0" fontId="19" fillId="2" borderId="37" xfId="0" applyFont="1" applyFill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3" fontId="0" fillId="0" borderId="39" xfId="0" applyNumberFormat="1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3" fontId="0" fillId="0" borderId="41" xfId="0" applyNumberForma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3" fontId="2" fillId="0" borderId="25" xfId="0" applyNumberFormat="1" applyFont="1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3" fontId="0" fillId="0" borderId="43" xfId="0" applyNumberFormat="1" applyBorder="1" applyAlignment="1">
      <alignment horizontal="center" vertical="center"/>
    </xf>
    <xf numFmtId="9" fontId="6" fillId="0" borderId="25" xfId="0" applyNumberFormat="1" applyFont="1" applyBorder="1" applyAlignment="1">
      <alignment horizontal="center" vertical="center"/>
    </xf>
    <xf numFmtId="0" fontId="0" fillId="0" borderId="48" xfId="0" applyBorder="1" applyAlignment="1">
      <alignment horizontal="center" vertical="center" shrinkToFit="1"/>
    </xf>
    <xf numFmtId="4" fontId="0" fillId="0" borderId="49" xfId="0" applyNumberFormat="1" applyBorder="1" applyAlignment="1">
      <alignment horizontal="center" vertical="center"/>
    </xf>
    <xf numFmtId="4" fontId="0" fillId="0" borderId="50" xfId="0" applyNumberFormat="1" applyBorder="1" applyAlignment="1">
      <alignment horizontal="center" vertical="center"/>
    </xf>
    <xf numFmtId="0" fontId="0" fillId="0" borderId="54" xfId="0" applyBorder="1" applyAlignment="1">
      <alignment horizontal="center" vertical="center" shrinkToFit="1"/>
    </xf>
    <xf numFmtId="4" fontId="0" fillId="0" borderId="55" xfId="0" applyNumberFormat="1" applyBorder="1" applyAlignment="1">
      <alignment horizontal="center" vertical="center"/>
    </xf>
    <xf numFmtId="4" fontId="0" fillId="0" borderId="56" xfId="0" applyNumberFormat="1" applyBorder="1" applyAlignment="1">
      <alignment horizontal="center" vertical="center"/>
    </xf>
    <xf numFmtId="0" fontId="0" fillId="0" borderId="51" xfId="0" applyBorder="1" applyAlignment="1">
      <alignment horizontal="center" vertical="center" shrinkToFit="1"/>
    </xf>
    <xf numFmtId="4" fontId="0" fillId="0" borderId="52" xfId="0" applyNumberFormat="1" applyBorder="1" applyAlignment="1">
      <alignment horizontal="center" vertical="center"/>
    </xf>
    <xf numFmtId="4" fontId="0" fillId="0" borderId="53" xfId="0" applyNumberFormat="1" applyBorder="1" applyAlignment="1">
      <alignment horizontal="center" vertical="center"/>
    </xf>
    <xf numFmtId="4" fontId="0" fillId="0" borderId="44" xfId="0" applyNumberFormat="1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0" fillId="0" borderId="66" xfId="0" applyBorder="1" applyAlignment="1">
      <alignment horizontal="center" vertical="center"/>
    </xf>
    <xf numFmtId="0" fontId="0" fillId="0" borderId="69" xfId="0" applyBorder="1" applyAlignment="1">
      <alignment horizontal="center" vertical="center"/>
    </xf>
    <xf numFmtId="4" fontId="0" fillId="0" borderId="71" xfId="0" applyNumberFormat="1" applyBorder="1" applyAlignment="1">
      <alignment horizontal="center" vertical="center"/>
    </xf>
    <xf numFmtId="4" fontId="0" fillId="0" borderId="72" xfId="0" applyNumberFormat="1" applyBorder="1" applyAlignment="1">
      <alignment horizontal="center" vertical="center"/>
    </xf>
    <xf numFmtId="4" fontId="0" fillId="0" borderId="74" xfId="0" applyNumberFormat="1" applyBorder="1" applyAlignment="1">
      <alignment horizontal="center" vertical="center"/>
    </xf>
    <xf numFmtId="4" fontId="0" fillId="0" borderId="75" xfId="0" applyNumberFormat="1" applyBorder="1" applyAlignment="1">
      <alignment horizontal="center" vertical="center"/>
    </xf>
    <xf numFmtId="4" fontId="2" fillId="3" borderId="77" xfId="0" applyNumberFormat="1" applyFont="1" applyFill="1" applyBorder="1" applyAlignment="1">
      <alignment horizontal="center" vertical="center"/>
    </xf>
    <xf numFmtId="4" fontId="2" fillId="3" borderId="78" xfId="0" applyNumberFormat="1" applyFont="1" applyFill="1" applyBorder="1" applyAlignment="1">
      <alignment horizontal="center" vertical="center"/>
    </xf>
    <xf numFmtId="4" fontId="2" fillId="3" borderId="79" xfId="0" applyNumberFormat="1" applyFont="1" applyFill="1" applyBorder="1" applyAlignment="1">
      <alignment horizontal="center" vertical="center"/>
    </xf>
    <xf numFmtId="4" fontId="2" fillId="5" borderId="30" xfId="0" applyNumberFormat="1" applyFont="1" applyFill="1" applyBorder="1" applyAlignment="1">
      <alignment horizontal="center" vertical="center"/>
    </xf>
    <xf numFmtId="4" fontId="2" fillId="5" borderId="31" xfId="0" applyNumberFormat="1" applyFont="1" applyFill="1" applyBorder="1" applyAlignment="1">
      <alignment horizontal="center" vertical="center"/>
    </xf>
    <xf numFmtId="9" fontId="2" fillId="4" borderId="44" xfId="0" applyNumberFormat="1" applyFont="1" applyFill="1" applyBorder="1" applyAlignment="1">
      <alignment horizontal="center" vertical="center"/>
    </xf>
    <xf numFmtId="0" fontId="0" fillId="0" borderId="80" xfId="0" applyBorder="1" applyAlignment="1">
      <alignment horizontal="center" vertical="center"/>
    </xf>
    <xf numFmtId="9" fontId="0" fillId="0" borderId="81" xfId="1" applyFont="1" applyBorder="1" applyAlignment="1">
      <alignment horizontal="center" vertical="center"/>
    </xf>
    <xf numFmtId="165" fontId="2" fillId="0" borderId="81" xfId="0" applyNumberFormat="1" applyFont="1" applyBorder="1" applyAlignment="1">
      <alignment horizontal="center" vertical="center"/>
    </xf>
    <xf numFmtId="0" fontId="0" fillId="0" borderId="83" xfId="0" applyBorder="1" applyAlignment="1">
      <alignment horizontal="center" vertical="center"/>
    </xf>
    <xf numFmtId="4" fontId="0" fillId="0" borderId="84" xfId="0" applyNumberFormat="1" applyBorder="1" applyAlignment="1">
      <alignment horizontal="center" vertical="center"/>
    </xf>
    <xf numFmtId="9" fontId="0" fillId="0" borderId="84" xfId="1" applyFont="1" applyBorder="1" applyAlignment="1">
      <alignment horizontal="center" vertical="center"/>
    </xf>
    <xf numFmtId="165" fontId="2" fillId="0" borderId="84" xfId="0" applyNumberFormat="1" applyFont="1" applyBorder="1" applyAlignment="1">
      <alignment horizontal="center" vertical="center"/>
    </xf>
    <xf numFmtId="4" fontId="0" fillId="0" borderId="83" xfId="0" applyNumberFormat="1" applyBorder="1" applyAlignment="1">
      <alignment horizontal="center" vertical="center"/>
    </xf>
    <xf numFmtId="4" fontId="0" fillId="0" borderId="80" xfId="0" applyNumberFormat="1" applyBorder="1" applyAlignment="1">
      <alignment horizontal="center" vertical="center"/>
    </xf>
    <xf numFmtId="4" fontId="6" fillId="0" borderId="35" xfId="0" applyNumberFormat="1" applyFont="1" applyBorder="1" applyAlignment="1">
      <alignment horizontal="center" vertical="center"/>
    </xf>
    <xf numFmtId="4" fontId="6" fillId="0" borderId="35" xfId="0" applyNumberFormat="1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 vertical="center" shrinkToFit="1"/>
    </xf>
    <xf numFmtId="9" fontId="0" fillId="0" borderId="0" xfId="0" applyNumberFormat="1" applyBorder="1"/>
    <xf numFmtId="0" fontId="0" fillId="0" borderId="0" xfId="0" applyBorder="1"/>
    <xf numFmtId="4" fontId="10" fillId="0" borderId="0" xfId="1" applyNumberFormat="1" applyFont="1" applyBorder="1" applyAlignment="1">
      <alignment horizontal="center" vertical="center"/>
    </xf>
    <xf numFmtId="4" fontId="0" fillId="0" borderId="0" xfId="0" applyNumberFormat="1" applyBorder="1"/>
    <xf numFmtId="4" fontId="8" fillId="0" borderId="0" xfId="0" applyNumberFormat="1" applyFont="1" applyBorder="1" applyAlignment="1">
      <alignment horizontal="center" vertical="center"/>
    </xf>
    <xf numFmtId="166" fontId="16" fillId="0" borderId="89" xfId="0" applyNumberFormat="1" applyFont="1" applyBorder="1" applyAlignment="1">
      <alignment horizontal="center" vertical="center"/>
    </xf>
    <xf numFmtId="2" fontId="2" fillId="0" borderId="92" xfId="0" applyNumberFormat="1" applyFont="1" applyBorder="1" applyAlignment="1">
      <alignment horizontal="center" vertical="center" shrinkToFit="1"/>
    </xf>
    <xf numFmtId="2" fontId="2" fillId="0" borderId="93" xfId="0" applyNumberFormat="1" applyFont="1" applyBorder="1" applyAlignment="1">
      <alignment horizontal="center" vertical="center" shrinkToFit="1"/>
    </xf>
    <xf numFmtId="2" fontId="2" fillId="0" borderId="95" xfId="0" applyNumberFormat="1" applyFont="1" applyBorder="1" applyAlignment="1">
      <alignment horizontal="center" vertical="center" shrinkToFit="1"/>
    </xf>
    <xf numFmtId="2" fontId="2" fillId="0" borderId="96" xfId="0" applyNumberFormat="1" applyFont="1" applyBorder="1" applyAlignment="1">
      <alignment horizontal="center" vertical="center" shrinkToFit="1"/>
    </xf>
    <xf numFmtId="4" fontId="6" fillId="0" borderId="86" xfId="0" applyNumberFormat="1" applyFont="1" applyBorder="1" applyAlignment="1">
      <alignment vertical="center"/>
    </xf>
    <xf numFmtId="4" fontId="6" fillId="0" borderId="87" xfId="0" applyNumberFormat="1" applyFont="1" applyBorder="1" applyAlignment="1">
      <alignment vertical="center"/>
    </xf>
    <xf numFmtId="4" fontId="6" fillId="0" borderId="88" xfId="0" applyNumberFormat="1" applyFont="1" applyBorder="1" applyAlignment="1">
      <alignment vertical="center"/>
    </xf>
    <xf numFmtId="0" fontId="0" fillId="0" borderId="44" xfId="0" applyBorder="1" applyAlignment="1">
      <alignment horizontal="center" vertical="center"/>
    </xf>
    <xf numFmtId="0" fontId="0" fillId="0" borderId="44" xfId="0" applyBorder="1" applyAlignment="1">
      <alignment horizontal="center" vertical="center" shrinkToFit="1"/>
    </xf>
    <xf numFmtId="4" fontId="0" fillId="0" borderId="98" xfId="0" applyNumberFormat="1" applyBorder="1" applyAlignment="1">
      <alignment horizontal="center" vertical="center"/>
    </xf>
    <xf numFmtId="4" fontId="6" fillId="0" borderId="88" xfId="0" applyNumberFormat="1" applyFont="1" applyBorder="1" applyAlignment="1">
      <alignment horizontal="center" vertical="center" shrinkToFit="1"/>
    </xf>
    <xf numFmtId="10" fontId="6" fillId="0" borderId="85" xfId="1" applyNumberFormat="1" applyFont="1" applyBorder="1" applyAlignment="1">
      <alignment horizontal="center" vertical="center"/>
    </xf>
    <xf numFmtId="4" fontId="0" fillId="0" borderId="100" xfId="0" applyNumberFormat="1" applyBorder="1" applyAlignment="1">
      <alignment horizontal="center" vertical="center"/>
    </xf>
    <xf numFmtId="4" fontId="0" fillId="0" borderId="101" xfId="0" applyNumberFormat="1" applyBorder="1" applyAlignment="1">
      <alignment horizontal="center" vertical="center"/>
    </xf>
    <xf numFmtId="4" fontId="26" fillId="0" borderId="102" xfId="0" applyNumberFormat="1" applyFont="1" applyBorder="1" applyAlignment="1">
      <alignment horizontal="center" vertical="center" shrinkToFit="1"/>
    </xf>
    <xf numFmtId="4" fontId="26" fillId="0" borderId="103" xfId="0" applyNumberFormat="1" applyFont="1" applyBorder="1" applyAlignment="1">
      <alignment horizontal="center" vertical="center" shrinkToFit="1"/>
    </xf>
    <xf numFmtId="0" fontId="0" fillId="0" borderId="44" xfId="0" applyFont="1" applyBorder="1" applyAlignment="1">
      <alignment horizontal="center" vertical="center" shrinkToFit="1"/>
    </xf>
    <xf numFmtId="0" fontId="0" fillId="0" borderId="25" xfId="0" applyBorder="1" applyAlignment="1">
      <alignment horizontal="center" vertical="center" shrinkToFit="1"/>
    </xf>
    <xf numFmtId="4" fontId="2" fillId="3" borderId="105" xfId="0" applyNumberFormat="1" applyFon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4" fontId="2" fillId="0" borderId="0" xfId="0" applyNumberFormat="1" applyFont="1" applyFill="1" applyBorder="1" applyAlignment="1">
      <alignment horizontal="center" vertical="center"/>
    </xf>
    <xf numFmtId="0" fontId="28" fillId="0" borderId="44" xfId="0" applyFont="1" applyBorder="1" applyAlignment="1">
      <alignment horizontal="center" vertical="center" wrapText="1"/>
    </xf>
    <xf numFmtId="0" fontId="22" fillId="0" borderId="44" xfId="0" applyFont="1" applyBorder="1" applyAlignment="1">
      <alignment horizontal="center" vertical="center" wrapText="1"/>
    </xf>
    <xf numFmtId="0" fontId="19" fillId="0" borderId="25" xfId="0" applyFont="1" applyBorder="1" applyAlignment="1">
      <alignment horizontal="center" vertical="center"/>
    </xf>
    <xf numFmtId="3" fontId="19" fillId="0" borderId="25" xfId="0" applyNumberFormat="1" applyFont="1" applyBorder="1" applyAlignment="1">
      <alignment horizontal="center" vertical="center"/>
    </xf>
    <xf numFmtId="3" fontId="2" fillId="3" borderId="109" xfId="0" applyNumberFormat="1" applyFont="1" applyFill="1" applyBorder="1" applyAlignment="1">
      <alignment horizontal="center" vertical="center"/>
    </xf>
    <xf numFmtId="3" fontId="6" fillId="0" borderId="35" xfId="0" applyNumberFormat="1" applyFont="1" applyBorder="1" applyAlignment="1">
      <alignment horizontal="center" vertical="center" shrinkToFit="1"/>
    </xf>
    <xf numFmtId="9" fontId="2" fillId="4" borderId="63" xfId="0" applyNumberFormat="1" applyFont="1" applyFill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23" fillId="0" borderId="119" xfId="0" applyFont="1" applyBorder="1" applyAlignment="1">
      <alignment horizontal="center" vertical="center"/>
    </xf>
    <xf numFmtId="0" fontId="19" fillId="0" borderId="118" xfId="0" applyFont="1" applyFill="1" applyBorder="1" applyAlignment="1">
      <alignment horizontal="center" vertical="center" wrapText="1" shrinkToFit="1"/>
    </xf>
    <xf numFmtId="0" fontId="0" fillId="0" borderId="121" xfId="0" applyBorder="1" applyAlignment="1">
      <alignment horizontal="center" vertical="center" shrinkToFit="1"/>
    </xf>
    <xf numFmtId="9" fontId="0" fillId="0" borderId="97" xfId="0" applyNumberFormat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128" xfId="0" applyBorder="1" applyAlignment="1">
      <alignment horizontal="center" vertical="center" shrinkToFit="1"/>
    </xf>
    <xf numFmtId="0" fontId="34" fillId="0" borderId="97" xfId="0" applyFont="1" applyBorder="1" applyAlignment="1">
      <alignment horizontal="center" vertical="center" wrapText="1" shrinkToFit="1"/>
    </xf>
    <xf numFmtId="4" fontId="2" fillId="3" borderId="131" xfId="0" applyNumberFormat="1" applyFont="1" applyFill="1" applyBorder="1" applyAlignment="1">
      <alignment horizontal="center" vertical="center"/>
    </xf>
    <xf numFmtId="4" fontId="2" fillId="3" borderId="130" xfId="0" applyNumberFormat="1" applyFont="1" applyFill="1" applyBorder="1" applyAlignment="1">
      <alignment horizontal="center" vertical="center"/>
    </xf>
    <xf numFmtId="3" fontId="2" fillId="3" borderId="78" xfId="0" applyNumberFormat="1" applyFont="1" applyFill="1" applyBorder="1" applyAlignment="1">
      <alignment horizontal="center" vertical="center"/>
    </xf>
    <xf numFmtId="4" fontId="2" fillId="3" borderId="132" xfId="0" applyNumberFormat="1" applyFont="1" applyFill="1" applyBorder="1" applyAlignment="1">
      <alignment horizontal="center" vertical="center"/>
    </xf>
    <xf numFmtId="4" fontId="0" fillId="0" borderId="133" xfId="0" applyNumberFormat="1" applyBorder="1" applyAlignment="1">
      <alignment horizontal="center" vertical="center"/>
    </xf>
    <xf numFmtId="4" fontId="0" fillId="8" borderId="136" xfId="0" applyNumberFormat="1" applyFill="1" applyBorder="1" applyAlignment="1">
      <alignment horizontal="center" vertical="center"/>
    </xf>
    <xf numFmtId="4" fontId="0" fillId="8" borderId="135" xfId="0" applyNumberFormat="1" applyFill="1" applyBorder="1" applyAlignment="1">
      <alignment horizontal="center" vertical="center"/>
    </xf>
    <xf numFmtId="0" fontId="36" fillId="0" borderId="140" xfId="0" applyFont="1" applyBorder="1" applyAlignment="1">
      <alignment horizontal="center" vertical="center" shrinkToFit="1"/>
    </xf>
    <xf numFmtId="0" fontId="36" fillId="0" borderId="0" xfId="0" applyFont="1" applyBorder="1" applyAlignment="1">
      <alignment horizontal="center" vertical="center" shrinkToFit="1"/>
    </xf>
    <xf numFmtId="0" fontId="36" fillId="0" borderId="141" xfId="0" applyFont="1" applyBorder="1" applyAlignment="1">
      <alignment horizontal="center" vertical="center" shrinkToFit="1"/>
    </xf>
    <xf numFmtId="0" fontId="36" fillId="0" borderId="142" xfId="0" applyFont="1" applyBorder="1" applyAlignment="1">
      <alignment horizontal="center" vertical="center"/>
    </xf>
    <xf numFmtId="0" fontId="36" fillId="0" borderId="143" xfId="0" applyFont="1" applyBorder="1" applyAlignment="1">
      <alignment horizontal="center" vertical="center"/>
    </xf>
    <xf numFmtId="3" fontId="2" fillId="0" borderId="144" xfId="0" applyNumberFormat="1" applyFont="1" applyBorder="1" applyAlignment="1">
      <alignment horizontal="center" vertical="center" shrinkToFit="1"/>
    </xf>
    <xf numFmtId="3" fontId="2" fillId="0" borderId="145" xfId="0" applyNumberFormat="1" applyFont="1" applyBorder="1" applyAlignment="1">
      <alignment horizontal="center" vertical="center" shrinkToFit="1"/>
    </xf>
    <xf numFmtId="4" fontId="0" fillId="0" borderId="145" xfId="0" applyNumberFormat="1" applyBorder="1" applyAlignment="1">
      <alignment horizontal="center" vertical="center" shrinkToFit="1"/>
    </xf>
    <xf numFmtId="0" fontId="0" fillId="0" borderId="145" xfId="0" applyBorder="1" applyAlignment="1">
      <alignment horizontal="center" vertical="center" shrinkToFit="1"/>
    </xf>
    <xf numFmtId="4" fontId="0" fillId="0" borderId="146" xfId="0" applyNumberFormat="1" applyBorder="1" applyAlignment="1">
      <alignment horizontal="center" vertical="center" shrinkToFit="1"/>
    </xf>
    <xf numFmtId="3" fontId="2" fillId="0" borderId="147" xfId="0" applyNumberFormat="1" applyFont="1" applyBorder="1" applyAlignment="1">
      <alignment horizontal="center" vertical="center" shrinkToFit="1"/>
    </xf>
    <xf numFmtId="3" fontId="2" fillId="0" borderId="148" xfId="0" applyNumberFormat="1" applyFont="1" applyBorder="1" applyAlignment="1">
      <alignment horizontal="center" vertical="center" shrinkToFit="1"/>
    </xf>
    <xf numFmtId="4" fontId="0" fillId="0" borderId="148" xfId="0" applyNumberFormat="1" applyBorder="1" applyAlignment="1">
      <alignment horizontal="center" vertical="center" shrinkToFit="1"/>
    </xf>
    <xf numFmtId="0" fontId="0" fillId="0" borderId="148" xfId="0" applyBorder="1" applyAlignment="1">
      <alignment horizontal="center" vertical="center" shrinkToFit="1"/>
    </xf>
    <xf numFmtId="4" fontId="0" fillId="0" borderId="149" xfId="0" applyNumberFormat="1" applyBorder="1" applyAlignment="1">
      <alignment horizontal="center" vertical="center" shrinkToFit="1"/>
    </xf>
    <xf numFmtId="3" fontId="2" fillId="0" borderId="150" xfId="0" applyNumberFormat="1" applyFont="1" applyBorder="1" applyAlignment="1">
      <alignment horizontal="center" vertical="center" shrinkToFit="1"/>
    </xf>
    <xf numFmtId="3" fontId="2" fillId="0" borderId="151" xfId="0" applyNumberFormat="1" applyFont="1" applyBorder="1" applyAlignment="1">
      <alignment horizontal="center" vertical="center" shrinkToFit="1"/>
    </xf>
    <xf numFmtId="4" fontId="0" fillId="0" borderId="151" xfId="0" applyNumberFormat="1" applyBorder="1" applyAlignment="1">
      <alignment horizontal="center" vertical="center" shrinkToFit="1"/>
    </xf>
    <xf numFmtId="0" fontId="0" fillId="0" borderId="152" xfId="0" applyBorder="1" applyAlignment="1">
      <alignment horizontal="center" vertical="center" shrinkToFit="1"/>
    </xf>
    <xf numFmtId="0" fontId="0" fillId="0" borderId="151" xfId="0" applyBorder="1" applyAlignment="1">
      <alignment horizontal="center" vertical="center" shrinkToFit="1"/>
    </xf>
    <xf numFmtId="4" fontId="0" fillId="0" borderId="153" xfId="0" applyNumberFormat="1" applyBorder="1" applyAlignment="1">
      <alignment horizontal="center" vertical="center" shrinkToFit="1"/>
    </xf>
    <xf numFmtId="0" fontId="0" fillId="0" borderId="131" xfId="0" applyBorder="1" applyAlignment="1">
      <alignment horizontal="center" vertical="center" shrinkToFit="1"/>
    </xf>
    <xf numFmtId="0" fontId="2" fillId="0" borderId="156" xfId="0" applyFont="1" applyBorder="1" applyAlignment="1">
      <alignment horizontal="center" vertical="center" wrapText="1"/>
    </xf>
    <xf numFmtId="0" fontId="2" fillId="0" borderId="157" xfId="0" applyFont="1" applyBorder="1" applyAlignment="1">
      <alignment horizontal="center" vertical="center" wrapText="1"/>
    </xf>
    <xf numFmtId="0" fontId="2" fillId="0" borderId="158" xfId="0" applyFont="1" applyBorder="1" applyAlignment="1">
      <alignment horizontal="center" vertical="center" wrapText="1"/>
    </xf>
    <xf numFmtId="0" fontId="2" fillId="0" borderId="159" xfId="0" applyFont="1" applyFill="1" applyBorder="1" applyAlignment="1">
      <alignment horizontal="center" vertical="center" wrapText="1" shrinkToFit="1"/>
    </xf>
    <xf numFmtId="0" fontId="30" fillId="0" borderId="118" xfId="0" applyFont="1" applyFill="1" applyBorder="1" applyAlignment="1">
      <alignment horizontal="center" vertical="center" wrapText="1" shrinkToFit="1"/>
    </xf>
    <xf numFmtId="0" fontId="6" fillId="0" borderId="118" xfId="0" applyFont="1" applyFill="1" applyBorder="1" applyAlignment="1">
      <alignment horizontal="center" vertical="center" wrapText="1" shrinkToFit="1"/>
    </xf>
    <xf numFmtId="0" fontId="22" fillId="0" borderId="118" xfId="0" applyFont="1" applyFill="1" applyBorder="1" applyAlignment="1">
      <alignment horizontal="center" vertical="center" wrapText="1" shrinkToFit="1"/>
    </xf>
    <xf numFmtId="0" fontId="6" fillId="0" borderId="99" xfId="0" applyFont="1" applyBorder="1" applyAlignment="1">
      <alignment horizontal="center" vertical="center" wrapText="1"/>
    </xf>
    <xf numFmtId="0" fontId="25" fillId="6" borderId="99" xfId="0" applyFont="1" applyFill="1" applyBorder="1" applyAlignment="1">
      <alignment horizontal="center" vertical="center" wrapText="1" shrinkToFit="1"/>
    </xf>
    <xf numFmtId="4" fontId="2" fillId="3" borderId="160" xfId="0" applyNumberFormat="1" applyFont="1" applyFill="1" applyBorder="1" applyAlignment="1">
      <alignment horizontal="center" vertical="center"/>
    </xf>
    <xf numFmtId="0" fontId="0" fillId="0" borderId="161" xfId="0" applyBorder="1" applyAlignment="1">
      <alignment horizontal="center" vertical="center" shrinkToFit="1"/>
    </xf>
    <xf numFmtId="0" fontId="0" fillId="0" borderId="162" xfId="0" applyBorder="1" applyAlignment="1">
      <alignment horizontal="center" vertical="center" shrinkToFit="1"/>
    </xf>
    <xf numFmtId="0" fontId="0" fillId="0" borderId="163" xfId="0" applyBorder="1" applyAlignment="1">
      <alignment horizontal="center" vertical="center" shrinkToFit="1"/>
    </xf>
    <xf numFmtId="4" fontId="0" fillId="0" borderId="164" xfId="0" applyNumberFormat="1" applyBorder="1" applyAlignment="1">
      <alignment horizontal="center" vertical="center" shrinkToFit="1"/>
    </xf>
    <xf numFmtId="4" fontId="0" fillId="0" borderId="165" xfId="0" applyNumberFormat="1" applyBorder="1" applyAlignment="1">
      <alignment horizontal="center" vertical="center" shrinkToFit="1"/>
    </xf>
    <xf numFmtId="4" fontId="0" fillId="0" borderId="166" xfId="0" applyNumberFormat="1" applyBorder="1" applyAlignment="1">
      <alignment horizontal="center" vertical="center" shrinkToFit="1"/>
    </xf>
    <xf numFmtId="4" fontId="2" fillId="3" borderId="167" xfId="0" applyNumberFormat="1" applyFont="1" applyFill="1" applyBorder="1" applyAlignment="1">
      <alignment horizontal="center" vertical="center"/>
    </xf>
    <xf numFmtId="9" fontId="2" fillId="0" borderId="97" xfId="0" applyNumberFormat="1" applyFont="1" applyBorder="1" applyAlignment="1">
      <alignment horizontal="center" vertical="center"/>
    </xf>
    <xf numFmtId="0" fontId="2" fillId="0" borderId="97" xfId="0" applyFont="1" applyBorder="1" applyAlignment="1">
      <alignment horizontal="center" vertical="center" shrinkToFit="1"/>
    </xf>
    <xf numFmtId="0" fontId="2" fillId="0" borderId="128" xfId="0" applyFont="1" applyBorder="1" applyAlignment="1">
      <alignment horizontal="center" vertical="center" shrinkToFit="1"/>
    </xf>
    <xf numFmtId="0" fontId="30" fillId="0" borderId="97" xfId="0" applyFont="1" applyBorder="1" applyAlignment="1">
      <alignment horizontal="center" vertical="center" wrapText="1" shrinkToFit="1"/>
    </xf>
    <xf numFmtId="0" fontId="2" fillId="0" borderId="25" xfId="0" applyFont="1" applyBorder="1" applyAlignment="1">
      <alignment horizontal="center" vertical="center" shrinkToFit="1"/>
    </xf>
    <xf numFmtId="0" fontId="29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2" fontId="6" fillId="0" borderId="90" xfId="0" applyNumberFormat="1" applyFont="1" applyBorder="1" applyAlignment="1">
      <alignment horizontal="center" vertical="center" shrinkToFit="1"/>
    </xf>
    <xf numFmtId="1" fontId="19" fillId="0" borderId="91" xfId="0" applyNumberFormat="1" applyFont="1" applyBorder="1" applyAlignment="1">
      <alignment horizontal="center" vertical="center" shrinkToFit="1"/>
    </xf>
    <xf numFmtId="1" fontId="19" fillId="0" borderId="92" xfId="0" applyNumberFormat="1" applyFont="1" applyBorder="1" applyAlignment="1">
      <alignment horizontal="center" vertical="center" shrinkToFit="1"/>
    </xf>
    <xf numFmtId="1" fontId="19" fillId="0" borderId="32" xfId="0" applyNumberFormat="1" applyFont="1" applyBorder="1" applyAlignment="1">
      <alignment horizontal="center" vertical="center" shrinkToFit="1"/>
    </xf>
    <xf numFmtId="1" fontId="19" fillId="0" borderId="33" xfId="0" applyNumberFormat="1" applyFont="1" applyBorder="1" applyAlignment="1">
      <alignment horizontal="center" vertical="center" shrinkToFit="1"/>
    </xf>
    <xf numFmtId="1" fontId="19" fillId="0" borderId="94" xfId="0" applyNumberFormat="1" applyFont="1" applyBorder="1" applyAlignment="1">
      <alignment horizontal="center" vertical="center" shrinkToFit="1"/>
    </xf>
    <xf numFmtId="1" fontId="19" fillId="0" borderId="95" xfId="0" applyNumberFormat="1" applyFont="1" applyBorder="1" applyAlignment="1">
      <alignment horizontal="center" vertical="center" shrinkToFit="1"/>
    </xf>
    <xf numFmtId="1" fontId="19" fillId="0" borderId="90" xfId="0" applyNumberFormat="1" applyFont="1" applyBorder="1" applyAlignment="1">
      <alignment horizontal="center" vertical="center" shrinkToFit="1"/>
    </xf>
    <xf numFmtId="3" fontId="2" fillId="8" borderId="129" xfId="0" applyNumberFormat="1" applyFont="1" applyFill="1" applyBorder="1" applyAlignment="1">
      <alignment horizontal="center" vertical="center"/>
    </xf>
    <xf numFmtId="4" fontId="0" fillId="0" borderId="169" xfId="0" applyNumberFormat="1" applyBorder="1" applyAlignment="1">
      <alignment horizontal="center" vertical="center"/>
    </xf>
    <xf numFmtId="4" fontId="0" fillId="0" borderId="82" xfId="0" applyNumberFormat="1" applyBorder="1" applyAlignment="1">
      <alignment horizontal="center" vertical="center"/>
    </xf>
    <xf numFmtId="0" fontId="19" fillId="0" borderId="171" xfId="0" applyFont="1" applyFill="1" applyBorder="1" applyAlignment="1">
      <alignment horizontal="center" vertical="center" wrapText="1" shrinkToFit="1"/>
    </xf>
    <xf numFmtId="0" fontId="19" fillId="0" borderId="170" xfId="0" applyFont="1" applyFill="1" applyBorder="1" applyAlignment="1">
      <alignment horizontal="center" vertical="center" wrapText="1" shrinkToFit="1"/>
    </xf>
    <xf numFmtId="0" fontId="22" fillId="0" borderId="170" xfId="0" applyFont="1" applyFill="1" applyBorder="1" applyAlignment="1">
      <alignment horizontal="center" vertical="center" wrapText="1" shrinkToFit="1"/>
    </xf>
    <xf numFmtId="4" fontId="0" fillId="0" borderId="85" xfId="0" applyNumberFormat="1" applyBorder="1" applyAlignment="1">
      <alignment horizontal="center" vertical="center"/>
    </xf>
    <xf numFmtId="0" fontId="22" fillId="0" borderId="171" xfId="0" applyFont="1" applyFill="1" applyBorder="1" applyAlignment="1">
      <alignment horizontal="center" vertical="center" wrapText="1" shrinkToFit="1"/>
    </xf>
    <xf numFmtId="0" fontId="19" fillId="0" borderId="170" xfId="0" applyFont="1" applyBorder="1" applyAlignment="1">
      <alignment horizontal="center" vertical="center"/>
    </xf>
    <xf numFmtId="0" fontId="19" fillId="0" borderId="171" xfId="0" applyFont="1" applyBorder="1" applyAlignment="1">
      <alignment horizontal="center" vertical="center"/>
    </xf>
    <xf numFmtId="4" fontId="6" fillId="0" borderId="172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center" vertical="center" shrinkToFit="1"/>
    </xf>
    <xf numFmtId="3" fontId="2" fillId="0" borderId="0" xfId="0" applyNumberFormat="1" applyFont="1" applyFill="1" applyBorder="1" applyAlignment="1">
      <alignment horizontal="center" vertical="center" shrinkToFit="1"/>
    </xf>
    <xf numFmtId="4" fontId="0" fillId="0" borderId="0" xfId="0" applyNumberFormat="1" applyFill="1" applyBorder="1" applyAlignment="1">
      <alignment horizontal="center" vertical="center" shrinkToFit="1"/>
    </xf>
    <xf numFmtId="4" fontId="2" fillId="0" borderId="0" xfId="0" applyNumberFormat="1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center" vertical="center" shrinkToFit="1"/>
    </xf>
    <xf numFmtId="3" fontId="2" fillId="0" borderId="0" xfId="0" applyNumberFormat="1" applyFont="1" applyFill="1" applyBorder="1" applyAlignment="1">
      <alignment horizontal="center" vertical="center"/>
    </xf>
    <xf numFmtId="3" fontId="2" fillId="3" borderId="131" xfId="0" applyNumberFormat="1" applyFont="1" applyFill="1" applyBorder="1" applyAlignment="1">
      <alignment horizontal="center" vertical="center"/>
    </xf>
    <xf numFmtId="0" fontId="0" fillId="0" borderId="86" xfId="0" applyBorder="1" applyAlignment="1">
      <alignment vertical="center"/>
    </xf>
    <xf numFmtId="0" fontId="0" fillId="0" borderId="88" xfId="0" applyBorder="1" applyAlignment="1">
      <alignment vertical="center"/>
    </xf>
    <xf numFmtId="0" fontId="0" fillId="0" borderId="0" xfId="0" applyAlignment="1">
      <alignment horizontal="center" vertical="center" shrinkToFit="1"/>
    </xf>
    <xf numFmtId="4" fontId="0" fillId="0" borderId="0" xfId="0" applyNumberFormat="1" applyAlignment="1">
      <alignment horizontal="center" vertical="center" shrinkToFit="1"/>
    </xf>
    <xf numFmtId="0" fontId="0" fillId="0" borderId="184" xfId="0" applyBorder="1" applyAlignment="1">
      <alignment horizontal="center" vertical="center" shrinkToFit="1"/>
    </xf>
    <xf numFmtId="0" fontId="0" fillId="0" borderId="55" xfId="0" applyBorder="1" applyAlignment="1">
      <alignment horizontal="center" vertical="center" shrinkToFit="1"/>
    </xf>
    <xf numFmtId="0" fontId="0" fillId="0" borderId="185" xfId="0" applyBorder="1" applyAlignment="1">
      <alignment horizontal="center" vertical="center" shrinkToFit="1"/>
    </xf>
    <xf numFmtId="0" fontId="0" fillId="0" borderId="182" xfId="0" applyBorder="1" applyAlignment="1">
      <alignment horizontal="center" vertical="center" shrinkToFit="1"/>
    </xf>
    <xf numFmtId="0" fontId="0" fillId="0" borderId="49" xfId="0" applyBorder="1" applyAlignment="1">
      <alignment horizontal="center" vertical="center" shrinkToFit="1"/>
    </xf>
    <xf numFmtId="0" fontId="0" fillId="0" borderId="183" xfId="0" applyBorder="1" applyAlignment="1">
      <alignment horizontal="center" vertical="center" shrinkToFit="1"/>
    </xf>
    <xf numFmtId="0" fontId="2" fillId="0" borderId="181" xfId="0" applyFont="1" applyBorder="1" applyAlignment="1">
      <alignment horizontal="center" vertical="center" shrinkToFit="1"/>
    </xf>
    <xf numFmtId="0" fontId="22" fillId="0" borderId="181" xfId="0" applyFont="1" applyBorder="1" applyAlignment="1">
      <alignment horizontal="center" vertical="center" wrapText="1" shrinkToFit="1"/>
    </xf>
    <xf numFmtId="0" fontId="19" fillId="0" borderId="181" xfId="0" applyFont="1" applyBorder="1" applyAlignment="1">
      <alignment horizontal="center" vertical="center" shrinkToFit="1"/>
    </xf>
    <xf numFmtId="4" fontId="0" fillId="0" borderId="55" xfId="0" applyNumberFormat="1" applyBorder="1" applyAlignment="1">
      <alignment horizontal="center" vertical="center" shrinkToFit="1"/>
    </xf>
    <xf numFmtId="0" fontId="0" fillId="0" borderId="186" xfId="0" applyBorder="1" applyAlignment="1">
      <alignment horizontal="center" vertical="center" shrinkToFit="1"/>
    </xf>
    <xf numFmtId="0" fontId="0" fillId="0" borderId="187" xfId="0" applyBorder="1" applyAlignment="1">
      <alignment horizontal="center" vertical="center" shrinkToFit="1"/>
    </xf>
    <xf numFmtId="4" fontId="0" fillId="0" borderId="188" xfId="0" applyNumberFormat="1" applyBorder="1" applyAlignment="1">
      <alignment horizontal="center" vertical="center" shrinkToFit="1"/>
    </xf>
    <xf numFmtId="0" fontId="0" fillId="0" borderId="189" xfId="0" applyBorder="1" applyAlignment="1">
      <alignment horizontal="center" vertical="center" shrinkToFit="1"/>
    </xf>
    <xf numFmtId="0" fontId="0" fillId="0" borderId="190" xfId="0" applyBorder="1" applyAlignment="1">
      <alignment horizontal="center" vertical="center" shrinkToFit="1"/>
    </xf>
    <xf numFmtId="4" fontId="0" fillId="0" borderId="191" xfId="0" applyNumberFormat="1" applyBorder="1" applyAlignment="1">
      <alignment horizontal="center" vertical="center" shrinkToFit="1"/>
    </xf>
    <xf numFmtId="0" fontId="0" fillId="0" borderId="192" xfId="0" applyBorder="1" applyAlignment="1">
      <alignment horizontal="center" vertical="center" shrinkToFit="1"/>
    </xf>
    <xf numFmtId="0" fontId="0" fillId="0" borderId="193" xfId="0" applyBorder="1" applyAlignment="1">
      <alignment horizontal="center" vertical="center" shrinkToFit="1"/>
    </xf>
    <xf numFmtId="4" fontId="0" fillId="0" borderId="194" xfId="0" applyNumberFormat="1" applyBorder="1" applyAlignment="1">
      <alignment horizontal="center" vertical="center" shrinkToFit="1"/>
    </xf>
    <xf numFmtId="0" fontId="0" fillId="0" borderId="90" xfId="0" applyBorder="1" applyAlignment="1">
      <alignment horizontal="center" vertical="center" shrinkToFit="1"/>
    </xf>
    <xf numFmtId="0" fontId="0" fillId="0" borderId="195" xfId="0" applyBorder="1" applyAlignment="1">
      <alignment horizontal="center" vertical="center" shrinkToFit="1"/>
    </xf>
    <xf numFmtId="0" fontId="0" fillId="0" borderId="196" xfId="0" applyBorder="1" applyAlignment="1">
      <alignment horizontal="center" vertical="center" shrinkToFit="1"/>
    </xf>
    <xf numFmtId="0" fontId="0" fillId="0" borderId="197" xfId="0" applyBorder="1" applyAlignment="1">
      <alignment horizontal="center" vertical="center" shrinkToFit="1"/>
    </xf>
    <xf numFmtId="0" fontId="0" fillId="0" borderId="198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199" xfId="0" applyBorder="1" applyAlignment="1">
      <alignment horizontal="center" vertical="center" shrinkToFit="1"/>
    </xf>
    <xf numFmtId="0" fontId="0" fillId="0" borderId="200" xfId="0" applyBorder="1" applyAlignment="1">
      <alignment horizontal="center" vertical="center" shrinkToFit="1"/>
    </xf>
    <xf numFmtId="0" fontId="0" fillId="0" borderId="201" xfId="0" applyBorder="1" applyAlignment="1">
      <alignment horizontal="center" vertical="center" shrinkToFit="1"/>
    </xf>
    <xf numFmtId="0" fontId="0" fillId="0" borderId="202" xfId="0" applyBorder="1" applyAlignment="1">
      <alignment horizontal="center" vertical="center" shrinkToFit="1"/>
    </xf>
    <xf numFmtId="0" fontId="0" fillId="0" borderId="0" xfId="0" applyBorder="1" applyAlignment="1">
      <alignment vertical="center" shrinkToFit="1"/>
    </xf>
    <xf numFmtId="0" fontId="0" fillId="0" borderId="199" xfId="0" applyBorder="1" applyAlignment="1">
      <alignment vertical="center" shrinkToFit="1"/>
    </xf>
    <xf numFmtId="0" fontId="2" fillId="0" borderId="212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41" fillId="0" borderId="0" xfId="0" applyFont="1" applyBorder="1" applyAlignment="1">
      <alignment horizontal="center" vertical="center" shrinkToFit="1"/>
    </xf>
    <xf numFmtId="0" fontId="0" fillId="0" borderId="218" xfId="0" applyBorder="1" applyAlignment="1">
      <alignment vertical="center" shrinkToFit="1"/>
    </xf>
    <xf numFmtId="0" fontId="20" fillId="0" borderId="0" xfId="0" applyFont="1" applyBorder="1" applyAlignment="1">
      <alignment vertical="center" shrinkToFit="1"/>
    </xf>
    <xf numFmtId="0" fontId="0" fillId="9" borderId="84" xfId="0" applyFill="1" applyBorder="1" applyAlignment="1">
      <alignment horizontal="center" vertical="center"/>
    </xf>
    <xf numFmtId="0" fontId="0" fillId="9" borderId="100" xfId="0" applyFill="1" applyBorder="1" applyAlignment="1">
      <alignment horizontal="center" vertical="center"/>
    </xf>
    <xf numFmtId="0" fontId="0" fillId="9" borderId="81" xfId="0" applyFill="1" applyBorder="1" applyAlignment="1">
      <alignment horizontal="center" vertical="center"/>
    </xf>
    <xf numFmtId="0" fontId="0" fillId="9" borderId="101" xfId="0" applyFill="1" applyBorder="1" applyAlignment="1">
      <alignment horizontal="center" vertical="center"/>
    </xf>
    <xf numFmtId="3" fontId="0" fillId="9" borderId="133" xfId="0" applyNumberFormat="1" applyFill="1" applyBorder="1" applyAlignment="1">
      <alignment horizontal="center" vertical="center"/>
    </xf>
    <xf numFmtId="3" fontId="0" fillId="9" borderId="134" xfId="0" applyNumberFormat="1" applyFill="1" applyBorder="1" applyAlignment="1">
      <alignment horizontal="center" vertical="center"/>
    </xf>
    <xf numFmtId="164" fontId="15" fillId="9" borderId="85" xfId="0" applyNumberFormat="1" applyFont="1" applyFill="1" applyBorder="1" applyAlignment="1">
      <alignment horizontal="center" vertical="center" readingOrder="1"/>
    </xf>
    <xf numFmtId="164" fontId="15" fillId="9" borderId="82" xfId="0" applyNumberFormat="1" applyFont="1" applyFill="1" applyBorder="1" applyAlignment="1">
      <alignment horizontal="center" vertical="center" readingOrder="1"/>
    </xf>
    <xf numFmtId="4" fontId="0" fillId="10" borderId="84" xfId="0" applyNumberFormat="1" applyFill="1" applyBorder="1" applyAlignment="1">
      <alignment horizontal="center" vertical="center" shrinkToFit="1"/>
    </xf>
    <xf numFmtId="4" fontId="2" fillId="11" borderId="167" xfId="0" applyNumberFormat="1" applyFont="1" applyFill="1" applyBorder="1" applyAlignment="1">
      <alignment horizontal="center" vertical="center"/>
    </xf>
    <xf numFmtId="4" fontId="2" fillId="12" borderId="180" xfId="0" applyNumberFormat="1" applyFont="1" applyFill="1" applyBorder="1" applyAlignment="1">
      <alignment horizontal="center" vertical="center"/>
    </xf>
    <xf numFmtId="0" fontId="0" fillId="0" borderId="220" xfId="0" applyBorder="1" applyAlignment="1">
      <alignment horizontal="center" vertical="center" shrinkToFit="1"/>
    </xf>
    <xf numFmtId="0" fontId="0" fillId="0" borderId="221" xfId="0" applyBorder="1" applyAlignment="1">
      <alignment horizontal="center" vertical="center" shrinkToFit="1"/>
    </xf>
    <xf numFmtId="0" fontId="0" fillId="0" borderId="222" xfId="0" applyBorder="1" applyAlignment="1">
      <alignment horizontal="center" vertical="center" shrinkToFit="1"/>
    </xf>
    <xf numFmtId="4" fontId="2" fillId="12" borderId="223" xfId="0" applyNumberFormat="1" applyFont="1" applyFill="1" applyBorder="1" applyAlignment="1">
      <alignment horizontal="center" vertical="center"/>
    </xf>
    <xf numFmtId="4" fontId="2" fillId="11" borderId="224" xfId="0" applyNumberFormat="1" applyFont="1" applyFill="1" applyBorder="1" applyAlignment="1">
      <alignment horizontal="center" vertical="center"/>
    </xf>
    <xf numFmtId="4" fontId="2" fillId="12" borderId="225" xfId="0" applyNumberFormat="1" applyFont="1" applyFill="1" applyBorder="1" applyAlignment="1">
      <alignment horizontal="center" vertical="center"/>
    </xf>
    <xf numFmtId="4" fontId="2" fillId="11" borderId="226" xfId="0" applyNumberFormat="1" applyFont="1" applyFill="1" applyBorder="1" applyAlignment="1">
      <alignment horizontal="center" vertical="center"/>
    </xf>
    <xf numFmtId="0" fontId="0" fillId="2" borderId="81" xfId="0" applyFill="1" applyBorder="1" applyAlignment="1">
      <alignment horizontal="center" vertical="center"/>
    </xf>
    <xf numFmtId="0" fontId="0" fillId="2" borderId="182" xfId="0" applyFill="1" applyBorder="1" applyAlignment="1">
      <alignment horizontal="center" vertical="center" shrinkToFit="1"/>
    </xf>
    <xf numFmtId="0" fontId="0" fillId="2" borderId="49" xfId="0" applyFill="1" applyBorder="1" applyAlignment="1">
      <alignment horizontal="center" vertical="center" shrinkToFit="1"/>
    </xf>
    <xf numFmtId="0" fontId="0" fillId="2" borderId="183" xfId="0" applyFill="1" applyBorder="1" applyAlignment="1">
      <alignment horizontal="center" vertical="center" shrinkToFit="1"/>
    </xf>
    <xf numFmtId="3" fontId="2" fillId="2" borderId="129" xfId="0" applyNumberFormat="1" applyFont="1" applyFill="1" applyBorder="1" applyAlignment="1">
      <alignment horizontal="center" vertical="center"/>
    </xf>
    <xf numFmtId="4" fontId="0" fillId="2" borderId="135" xfId="0" applyNumberFormat="1" applyFill="1" applyBorder="1" applyAlignment="1">
      <alignment horizontal="center" vertical="center"/>
    </xf>
    <xf numFmtId="4" fontId="2" fillId="13" borderId="72" xfId="0" applyNumberFormat="1" applyFont="1" applyFill="1" applyBorder="1" applyAlignment="1">
      <alignment horizontal="center" vertical="center"/>
    </xf>
    <xf numFmtId="4" fontId="2" fillId="13" borderId="73" xfId="0" applyNumberFormat="1" applyFont="1" applyFill="1" applyBorder="1" applyAlignment="1">
      <alignment horizontal="center" vertical="center"/>
    </xf>
    <xf numFmtId="4" fontId="2" fillId="13" borderId="75" xfId="0" applyNumberFormat="1" applyFont="1" applyFill="1" applyBorder="1" applyAlignment="1">
      <alignment horizontal="center" vertical="center"/>
    </xf>
    <xf numFmtId="4" fontId="2" fillId="13" borderId="76" xfId="0" applyNumberFormat="1" applyFont="1" applyFill="1" applyBorder="1" applyAlignment="1">
      <alignment horizontal="center" vertical="center"/>
    </xf>
    <xf numFmtId="168" fontId="2" fillId="13" borderId="66" xfId="0" applyNumberFormat="1" applyFont="1" applyFill="1" applyBorder="1" applyAlignment="1">
      <alignment horizontal="center" vertical="center"/>
    </xf>
    <xf numFmtId="168" fontId="2" fillId="13" borderId="69" xfId="0" applyNumberFormat="1" applyFont="1" applyFill="1" applyBorder="1" applyAlignment="1">
      <alignment horizontal="center" vertical="center"/>
    </xf>
    <xf numFmtId="168" fontId="2" fillId="13" borderId="67" xfId="0" applyNumberFormat="1" applyFont="1" applyFill="1" applyBorder="1" applyAlignment="1">
      <alignment horizontal="center" vertical="center"/>
    </xf>
    <xf numFmtId="168" fontId="2" fillId="13" borderId="68" xfId="0" applyNumberFormat="1" applyFont="1" applyFill="1" applyBorder="1" applyAlignment="1">
      <alignment horizontal="center" vertical="center"/>
    </xf>
    <xf numFmtId="0" fontId="45" fillId="0" borderId="25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7" fillId="7" borderId="25" xfId="0" applyFont="1" applyFill="1" applyBorder="1" applyAlignment="1">
      <alignment horizontal="center" vertical="center"/>
    </xf>
    <xf numFmtId="0" fontId="20" fillId="0" borderId="181" xfId="0" applyFont="1" applyBorder="1" applyAlignment="1">
      <alignment horizontal="center" vertical="center" shrinkToFit="1"/>
    </xf>
    <xf numFmtId="4" fontId="6" fillId="0" borderId="86" xfId="0" applyNumberFormat="1" applyFont="1" applyBorder="1" applyAlignment="1">
      <alignment horizontal="center" vertical="center"/>
    </xf>
    <xf numFmtId="4" fontId="6" fillId="0" borderId="88" xfId="0" applyNumberFormat="1" applyFont="1" applyBorder="1" applyAlignment="1">
      <alignment horizontal="center" vertical="center"/>
    </xf>
    <xf numFmtId="4" fontId="6" fillId="0" borderId="87" xfId="0" applyNumberFormat="1" applyFont="1" applyBorder="1" applyAlignment="1">
      <alignment horizontal="center" vertical="center"/>
    </xf>
    <xf numFmtId="0" fontId="21" fillId="0" borderId="86" xfId="0" applyFont="1" applyBorder="1" applyAlignment="1">
      <alignment horizontal="center" vertical="center"/>
    </xf>
    <xf numFmtId="0" fontId="21" fillId="0" borderId="87" xfId="0" applyFont="1" applyBorder="1" applyAlignment="1">
      <alignment horizontal="center" vertical="center"/>
    </xf>
    <xf numFmtId="0" fontId="21" fillId="0" borderId="88" xfId="0" applyFont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24" fillId="0" borderId="35" xfId="0" applyFont="1" applyBorder="1" applyAlignment="1">
      <alignment horizontal="center" vertical="center"/>
    </xf>
    <xf numFmtId="0" fontId="2" fillId="0" borderId="86" xfId="0" applyFont="1" applyBorder="1" applyAlignment="1">
      <alignment horizontal="center" vertical="center" wrapText="1"/>
    </xf>
    <xf numFmtId="0" fontId="2" fillId="0" borderId="87" xfId="0" applyFont="1" applyBorder="1" applyAlignment="1">
      <alignment horizontal="center" vertical="center" wrapText="1"/>
    </xf>
    <xf numFmtId="0" fontId="2" fillId="0" borderId="88" xfId="0" applyFont="1" applyBorder="1" applyAlignment="1">
      <alignment horizontal="center" vertical="center" wrapText="1"/>
    </xf>
    <xf numFmtId="0" fontId="19" fillId="0" borderId="35" xfId="0" applyFont="1" applyBorder="1" applyAlignment="1">
      <alignment horizontal="center" vertical="center" wrapText="1" shrinkToFit="1"/>
    </xf>
    <xf numFmtId="0" fontId="21" fillId="0" borderId="35" xfId="0" applyFont="1" applyBorder="1" applyAlignment="1">
      <alignment horizontal="center" vertical="center" wrapText="1" shrinkToFit="1"/>
    </xf>
    <xf numFmtId="0" fontId="2" fillId="0" borderId="154" xfId="0" applyFont="1" applyBorder="1" applyAlignment="1">
      <alignment horizontal="center" vertical="center" wrapText="1" shrinkToFit="1"/>
    </xf>
    <xf numFmtId="0" fontId="2" fillId="0" borderId="118" xfId="0" applyFont="1" applyBorder="1" applyAlignment="1">
      <alignment horizontal="center" vertical="center" wrapText="1" shrinkToFit="1"/>
    </xf>
    <xf numFmtId="0" fontId="0" fillId="0" borderId="97" xfId="0" applyBorder="1" applyAlignment="1">
      <alignment horizontal="center" vertical="center" shrinkToFit="1"/>
    </xf>
    <xf numFmtId="0" fontId="0" fillId="0" borderId="117" xfId="0" applyBorder="1" applyAlignment="1">
      <alignment horizontal="center" vertical="center" shrinkToFit="1"/>
    </xf>
    <xf numFmtId="0" fontId="0" fillId="0" borderId="129" xfId="0" applyBorder="1" applyAlignment="1">
      <alignment horizontal="center" vertical="center" shrinkToFit="1"/>
    </xf>
    <xf numFmtId="0" fontId="0" fillId="0" borderId="97" xfId="0" applyFont="1" applyBorder="1" applyAlignment="1">
      <alignment horizontal="center" vertical="center" shrinkToFit="1"/>
    </xf>
    <xf numFmtId="0" fontId="20" fillId="0" borderId="124" xfId="0" applyFont="1" applyBorder="1" applyAlignment="1">
      <alignment horizontal="center" vertical="center"/>
    </xf>
    <xf numFmtId="0" fontId="20" fillId="0" borderId="125" xfId="0" applyFont="1" applyBorder="1" applyAlignment="1">
      <alignment horizontal="center" vertical="center"/>
    </xf>
    <xf numFmtId="0" fontId="20" fillId="0" borderId="126" xfId="0" applyFont="1" applyBorder="1" applyAlignment="1">
      <alignment horizontal="center" vertical="center"/>
    </xf>
    <xf numFmtId="0" fontId="20" fillId="0" borderId="127" xfId="0" applyFont="1" applyBorder="1" applyAlignment="1">
      <alignment horizontal="center" vertical="center"/>
    </xf>
    <xf numFmtId="0" fontId="20" fillId="0" borderId="97" xfId="0" applyFont="1" applyBorder="1" applyAlignment="1">
      <alignment horizontal="center" vertical="center"/>
    </xf>
    <xf numFmtId="0" fontId="20" fillId="0" borderId="128" xfId="0" applyFont="1" applyBorder="1" applyAlignment="1">
      <alignment horizontal="center" vertical="center"/>
    </xf>
    <xf numFmtId="0" fontId="2" fillId="0" borderId="97" xfId="0" applyFont="1" applyBorder="1" applyAlignment="1">
      <alignment horizontal="center" vertical="center" shrinkToFit="1"/>
    </xf>
    <xf numFmtId="0" fontId="2" fillId="0" borderId="127" xfId="0" applyFont="1" applyBorder="1" applyAlignment="1">
      <alignment horizontal="center" vertical="center" shrinkToFit="1"/>
    </xf>
    <xf numFmtId="0" fontId="20" fillId="0" borderId="137" xfId="0" applyFont="1" applyBorder="1" applyAlignment="1">
      <alignment horizontal="center" vertical="center" shrinkToFit="1"/>
    </xf>
    <xf numFmtId="0" fontId="20" fillId="0" borderId="138" xfId="0" applyFont="1" applyBorder="1" applyAlignment="1">
      <alignment horizontal="center" vertical="center" shrinkToFit="1"/>
    </xf>
    <xf numFmtId="0" fontId="20" fillId="0" borderId="139" xfId="0" applyFont="1" applyBorder="1" applyAlignment="1">
      <alignment horizontal="center" vertical="center" shrinkToFit="1"/>
    </xf>
    <xf numFmtId="0" fontId="20" fillId="0" borderId="127" xfId="0" applyFont="1" applyBorder="1" applyAlignment="1">
      <alignment horizontal="center" vertical="center" shrinkToFit="1"/>
    </xf>
    <xf numFmtId="0" fontId="20" fillId="0" borderId="97" xfId="0" applyFont="1" applyBorder="1" applyAlignment="1">
      <alignment horizontal="center" vertical="center" shrinkToFit="1"/>
    </xf>
    <xf numFmtId="0" fontId="20" fillId="0" borderId="128" xfId="0" applyFont="1" applyBorder="1" applyAlignment="1">
      <alignment horizontal="center" vertical="center" shrinkToFit="1"/>
    </xf>
    <xf numFmtId="0" fontId="6" fillId="0" borderId="127" xfId="0" applyFont="1" applyBorder="1" applyAlignment="1">
      <alignment horizontal="center" vertical="center" shrinkToFit="1"/>
    </xf>
    <xf numFmtId="2" fontId="19" fillId="0" borderId="168" xfId="0" applyNumberFormat="1" applyFont="1" applyBorder="1" applyAlignment="1">
      <alignment horizontal="center" vertical="center" shrinkToFit="1"/>
    </xf>
    <xf numFmtId="2" fontId="19" fillId="0" borderId="90" xfId="0" applyNumberFormat="1" applyFont="1" applyBorder="1" applyAlignment="1">
      <alignment horizontal="center" vertical="center" shrinkToFit="1"/>
    </xf>
    <xf numFmtId="2" fontId="6" fillId="0" borderId="90" xfId="0" applyNumberFormat="1" applyFont="1" applyBorder="1" applyAlignment="1">
      <alignment horizontal="center" vertical="center" shrinkToFit="1"/>
    </xf>
    <xf numFmtId="0" fontId="0" fillId="0" borderId="44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70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60" xfId="0" applyFont="1" applyBorder="1" applyAlignment="1">
      <alignment horizontal="center" vertical="center"/>
    </xf>
    <xf numFmtId="0" fontId="0" fillId="0" borderId="64" xfId="0" applyBorder="1" applyAlignment="1">
      <alignment horizontal="center" vertical="center"/>
    </xf>
    <xf numFmtId="0" fontId="0" fillId="0" borderId="65" xfId="0" applyBorder="1" applyAlignment="1">
      <alignment horizontal="center" vertical="center"/>
    </xf>
    <xf numFmtId="2" fontId="0" fillId="0" borderId="90" xfId="0" applyNumberFormat="1" applyBorder="1" applyAlignment="1">
      <alignment horizontal="center" vertical="center" shrinkToFit="1"/>
    </xf>
    <xf numFmtId="0" fontId="19" fillId="0" borderId="45" xfId="0" applyFont="1" applyBorder="1" applyAlignment="1">
      <alignment horizontal="center" vertical="center"/>
    </xf>
    <xf numFmtId="0" fontId="19" fillId="0" borderId="46" xfId="0" applyFont="1" applyBorder="1" applyAlignment="1">
      <alignment horizontal="center" vertical="center"/>
    </xf>
    <xf numFmtId="0" fontId="19" fillId="0" borderId="47" xfId="0" applyFont="1" applyBorder="1" applyAlignment="1">
      <alignment horizontal="center" vertical="center"/>
    </xf>
    <xf numFmtId="0" fontId="19" fillId="0" borderId="48" xfId="0" applyFont="1" applyBorder="1" applyAlignment="1">
      <alignment horizontal="center" vertical="center"/>
    </xf>
    <xf numFmtId="0" fontId="19" fillId="0" borderId="49" xfId="0" applyFont="1" applyBorder="1" applyAlignment="1">
      <alignment horizontal="center" vertical="center"/>
    </xf>
    <xf numFmtId="0" fontId="19" fillId="0" borderId="5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52" xfId="0" applyFont="1" applyBorder="1" applyAlignment="1">
      <alignment horizontal="center" vertical="center"/>
    </xf>
    <xf numFmtId="0" fontId="19" fillId="0" borderId="53" xfId="0" applyFont="1" applyBorder="1" applyAlignment="1">
      <alignment horizontal="center" vertical="center"/>
    </xf>
    <xf numFmtId="0" fontId="19" fillId="3" borderId="57" xfId="0" applyFont="1" applyFill="1" applyBorder="1" applyAlignment="1">
      <alignment horizontal="center" vertical="center"/>
    </xf>
    <xf numFmtId="0" fontId="19" fillId="3" borderId="58" xfId="0" applyFont="1" applyFill="1" applyBorder="1" applyAlignment="1">
      <alignment horizontal="center" vertical="center"/>
    </xf>
    <xf numFmtId="0" fontId="19" fillId="3" borderId="59" xfId="0" applyFont="1" applyFill="1" applyBorder="1" applyAlignment="1">
      <alignment horizontal="center" vertical="center"/>
    </xf>
    <xf numFmtId="0" fontId="2" fillId="0" borderId="44" xfId="0" applyFont="1" applyBorder="1" applyAlignment="1">
      <alignment horizontal="center" vertical="center" shrinkToFit="1"/>
    </xf>
    <xf numFmtId="0" fontId="2" fillId="0" borderId="44" xfId="0" applyFont="1" applyBorder="1" applyAlignment="1">
      <alignment horizontal="center" vertical="center"/>
    </xf>
    <xf numFmtId="9" fontId="2" fillId="4" borderId="63" xfId="0" applyNumberFormat="1" applyFont="1" applyFill="1" applyBorder="1" applyAlignment="1">
      <alignment horizontal="center" vertical="center"/>
    </xf>
    <xf numFmtId="0" fontId="2" fillId="0" borderId="63" xfId="0" applyFont="1" applyBorder="1" applyAlignment="1">
      <alignment horizontal="center" vertical="center"/>
    </xf>
    <xf numFmtId="0" fontId="20" fillId="0" borderId="123" xfId="0" applyFont="1" applyBorder="1" applyAlignment="1">
      <alignment horizontal="center" vertical="center"/>
    </xf>
    <xf numFmtId="0" fontId="20" fillId="0" borderId="104" xfId="0" applyFont="1" applyBorder="1" applyAlignment="1">
      <alignment horizontal="center" vertical="center"/>
    </xf>
    <xf numFmtId="0" fontId="20" fillId="0" borderId="122" xfId="0" applyFont="1" applyBorder="1" applyAlignment="1">
      <alignment horizontal="center" vertical="center"/>
    </xf>
    <xf numFmtId="0" fontId="20" fillId="0" borderId="111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120" xfId="0" applyFont="1" applyBorder="1" applyAlignment="1">
      <alignment horizontal="center" vertical="center"/>
    </xf>
    <xf numFmtId="0" fontId="20" fillId="0" borderId="176" xfId="0" applyFont="1" applyBorder="1" applyAlignment="1">
      <alignment horizontal="center" vertical="center"/>
    </xf>
    <xf numFmtId="0" fontId="20" fillId="0" borderId="155" xfId="0" applyFont="1" applyBorder="1" applyAlignment="1">
      <alignment horizontal="center" vertical="center"/>
    </xf>
    <xf numFmtId="0" fontId="20" fillId="0" borderId="177" xfId="0" applyFont="1" applyBorder="1" applyAlignment="1">
      <alignment horizontal="center" vertical="center"/>
    </xf>
    <xf numFmtId="0" fontId="28" fillId="0" borderId="178" xfId="0" applyFont="1" applyBorder="1" applyAlignment="1">
      <alignment horizontal="center" vertical="center" wrapText="1" shrinkToFit="1"/>
    </xf>
    <xf numFmtId="0" fontId="28" fillId="0" borderId="179" xfId="0" applyFont="1" applyBorder="1" applyAlignment="1">
      <alignment horizontal="center" vertical="center" wrapText="1" shrinkToFit="1"/>
    </xf>
    <xf numFmtId="0" fontId="2" fillId="0" borderId="178" xfId="0" applyFont="1" applyBorder="1" applyAlignment="1">
      <alignment horizontal="center" vertical="center" wrapText="1" shrinkToFit="1"/>
    </xf>
    <xf numFmtId="0" fontId="2" fillId="0" borderId="179" xfId="0" applyFont="1" applyBorder="1" applyAlignment="1">
      <alignment horizontal="center" vertical="center" wrapText="1" shrinkToFit="1"/>
    </xf>
    <xf numFmtId="0" fontId="28" fillId="0" borderId="154" xfId="0" applyFont="1" applyBorder="1" applyAlignment="1">
      <alignment horizontal="center" vertical="center" wrapText="1" shrinkToFit="1"/>
    </xf>
    <xf numFmtId="0" fontId="28" fillId="0" borderId="118" xfId="0" applyFont="1" applyBorder="1" applyAlignment="1">
      <alignment horizontal="center" vertical="center" wrapText="1" shrinkToFit="1"/>
    </xf>
    <xf numFmtId="0" fontId="2" fillId="0" borderId="154" xfId="0" applyFont="1" applyBorder="1" applyAlignment="1">
      <alignment horizontal="center" vertical="center" shrinkToFit="1"/>
    </xf>
    <xf numFmtId="0" fontId="2" fillId="0" borderId="118" xfId="0" applyFont="1" applyBorder="1" applyAlignment="1">
      <alignment horizontal="center" vertical="center" shrinkToFit="1"/>
    </xf>
    <xf numFmtId="0" fontId="20" fillId="0" borderId="86" xfId="0" applyFont="1" applyBorder="1" applyAlignment="1">
      <alignment horizontal="center" vertical="center" wrapText="1" shrinkToFit="1"/>
    </xf>
    <xf numFmtId="0" fontId="20" fillId="0" borderId="88" xfId="0" applyFont="1" applyBorder="1" applyAlignment="1">
      <alignment horizontal="center" vertical="center" wrapText="1" shrinkToFit="1"/>
    </xf>
    <xf numFmtId="0" fontId="20" fillId="3" borderId="70" xfId="0" applyFont="1" applyFill="1" applyBorder="1" applyAlignment="1">
      <alignment horizontal="center" vertical="center"/>
    </xf>
    <xf numFmtId="0" fontId="20" fillId="3" borderId="115" xfId="0" applyFont="1" applyFill="1" applyBorder="1" applyAlignment="1">
      <alignment horizontal="center" vertical="center"/>
    </xf>
    <xf numFmtId="0" fontId="20" fillId="3" borderId="116" xfId="0" applyFont="1" applyFill="1" applyBorder="1" applyAlignment="1">
      <alignment horizontal="center" vertical="center"/>
    </xf>
    <xf numFmtId="0" fontId="2" fillId="0" borderId="106" xfId="0" applyFont="1" applyBorder="1" applyAlignment="1">
      <alignment horizontal="center" vertical="center"/>
    </xf>
    <xf numFmtId="0" fontId="2" fillId="0" borderId="106" xfId="0" applyFont="1" applyBorder="1" applyAlignment="1">
      <alignment horizontal="center" vertical="center" shrinkToFit="1"/>
    </xf>
    <xf numFmtId="0" fontId="2" fillId="0" borderId="63" xfId="0" applyFont="1" applyBorder="1" applyAlignment="1">
      <alignment horizontal="center" vertical="center" shrinkToFit="1"/>
    </xf>
    <xf numFmtId="0" fontId="20" fillId="7" borderId="107" xfId="0" applyFont="1" applyFill="1" applyBorder="1" applyAlignment="1">
      <alignment horizontal="center" vertical="center"/>
    </xf>
    <xf numFmtId="0" fontId="20" fillId="7" borderId="108" xfId="0" applyFont="1" applyFill="1" applyBorder="1" applyAlignment="1">
      <alignment horizontal="center" vertical="center"/>
    </xf>
    <xf numFmtId="4" fontId="0" fillId="0" borderId="110" xfId="0" applyNumberFormat="1" applyFill="1" applyBorder="1" applyAlignment="1">
      <alignment horizontal="center" vertical="center"/>
    </xf>
    <xf numFmtId="4" fontId="0" fillId="0" borderId="112" xfId="0" applyNumberFormat="1" applyFill="1" applyBorder="1" applyAlignment="1">
      <alignment horizontal="center" vertical="center"/>
    </xf>
    <xf numFmtId="4" fontId="0" fillId="0" borderId="113" xfId="0" applyNumberFormat="1" applyFill="1" applyBorder="1" applyAlignment="1">
      <alignment horizontal="center" vertical="center"/>
    </xf>
    <xf numFmtId="4" fontId="0" fillId="0" borderId="114" xfId="0" applyNumberFormat="1" applyFill="1" applyBorder="1" applyAlignment="1">
      <alignment horizontal="center" vertical="center"/>
    </xf>
    <xf numFmtId="0" fontId="20" fillId="0" borderId="173" xfId="0" applyFont="1" applyBorder="1" applyAlignment="1">
      <alignment horizontal="center" vertical="center" shrinkToFit="1"/>
    </xf>
    <xf numFmtId="0" fontId="20" fillId="0" borderId="174" xfId="0" applyFont="1" applyBorder="1" applyAlignment="1">
      <alignment horizontal="center" vertical="center" shrinkToFit="1"/>
    </xf>
    <xf numFmtId="0" fontId="20" fillId="0" borderId="175" xfId="0" applyFont="1" applyBorder="1" applyAlignment="1">
      <alignment horizontal="center" vertical="center" shrinkToFit="1"/>
    </xf>
    <xf numFmtId="0" fontId="20" fillId="0" borderId="176" xfId="0" applyFont="1" applyBorder="1" applyAlignment="1">
      <alignment horizontal="center" vertical="center" shrinkToFit="1"/>
    </xf>
    <xf numFmtId="0" fontId="20" fillId="0" borderId="155" xfId="0" applyFont="1" applyBorder="1" applyAlignment="1">
      <alignment horizontal="center" vertical="center" shrinkToFit="1"/>
    </xf>
    <xf numFmtId="0" fontId="20" fillId="0" borderId="177" xfId="0" applyFont="1" applyBorder="1" applyAlignment="1">
      <alignment horizontal="center" vertical="center" shrinkToFit="1"/>
    </xf>
    <xf numFmtId="0" fontId="20" fillId="0" borderId="87" xfId="0" applyFont="1" applyBorder="1" applyAlignment="1">
      <alignment horizontal="center" vertical="center" wrapText="1" shrinkToFit="1"/>
    </xf>
    <xf numFmtId="0" fontId="21" fillId="0" borderId="86" xfId="0" applyFont="1" applyBorder="1" applyAlignment="1">
      <alignment horizontal="center" vertical="center" wrapText="1" shrinkToFit="1"/>
    </xf>
    <xf numFmtId="0" fontId="21" fillId="0" borderId="88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213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right" vertical="center" shrinkToFit="1"/>
    </xf>
    <xf numFmtId="0" fontId="6" fillId="0" borderId="0" xfId="0" applyFont="1" applyBorder="1" applyAlignment="1">
      <alignment horizontal="center" vertical="center" shrinkToFit="1"/>
    </xf>
    <xf numFmtId="0" fontId="6" fillId="0" borderId="199" xfId="0" applyFont="1" applyBorder="1" applyAlignment="1">
      <alignment horizontal="center" vertical="center" shrinkToFit="1"/>
    </xf>
    <xf numFmtId="0" fontId="42" fillId="0" borderId="198" xfId="0" applyFont="1" applyBorder="1" applyAlignment="1">
      <alignment horizontal="right" vertical="center" shrinkToFit="1"/>
    </xf>
    <xf numFmtId="0" fontId="42" fillId="0" borderId="0" xfId="0" applyFont="1" applyBorder="1" applyAlignment="1">
      <alignment horizontal="right" vertical="center" shrinkToFit="1"/>
    </xf>
    <xf numFmtId="0" fontId="43" fillId="0" borderId="219" xfId="0" applyFont="1" applyBorder="1" applyAlignment="1">
      <alignment horizontal="center" vertical="center" shrinkToFit="1"/>
    </xf>
    <xf numFmtId="0" fontId="43" fillId="0" borderId="0" xfId="0" applyFont="1" applyBorder="1" applyAlignment="1">
      <alignment horizontal="center" vertical="center" shrinkToFit="1"/>
    </xf>
    <xf numFmtId="0" fontId="42" fillId="0" borderId="219" xfId="0" applyFont="1" applyBorder="1" applyAlignment="1">
      <alignment horizontal="center" vertical="center" shrinkToFit="1"/>
    </xf>
    <xf numFmtId="0" fontId="42" fillId="0" borderId="0" xfId="0" applyFont="1" applyBorder="1" applyAlignment="1">
      <alignment horizontal="center" vertical="center" shrinkToFit="1"/>
    </xf>
    <xf numFmtId="0" fontId="42" fillId="0" borderId="199" xfId="0" applyFont="1" applyBorder="1" applyAlignment="1">
      <alignment horizontal="center" vertical="center" shrinkToFit="1"/>
    </xf>
    <xf numFmtId="0" fontId="42" fillId="0" borderId="198" xfId="0" applyFont="1" applyBorder="1" applyAlignment="1">
      <alignment horizontal="center" vertical="center" shrinkToFit="1"/>
    </xf>
    <xf numFmtId="0" fontId="41" fillId="0" borderId="198" xfId="0" applyFont="1" applyBorder="1" applyAlignment="1">
      <alignment horizontal="right" vertical="center" shrinkToFit="1"/>
    </xf>
    <xf numFmtId="0" fontId="41" fillId="0" borderId="0" xfId="0" applyFont="1" applyBorder="1" applyAlignment="1">
      <alignment horizontal="right" vertical="center" shrinkToFit="1"/>
    </xf>
    <xf numFmtId="0" fontId="20" fillId="0" borderId="0" xfId="0" applyFont="1" applyBorder="1" applyAlignment="1">
      <alignment horizontal="center" vertical="center" shrinkToFit="1"/>
    </xf>
    <xf numFmtId="0" fontId="44" fillId="0" borderId="0" xfId="0" applyFont="1" applyBorder="1" applyAlignment="1">
      <alignment horizontal="center" vertical="center" shrinkToFit="1"/>
    </xf>
    <xf numFmtId="0" fontId="44" fillId="0" borderId="199" xfId="0" applyFont="1" applyBorder="1" applyAlignment="1">
      <alignment horizontal="center" vertical="center" shrinkToFit="1"/>
    </xf>
    <xf numFmtId="167" fontId="20" fillId="0" borderId="214" xfId="0" applyNumberFormat="1" applyFont="1" applyBorder="1" applyAlignment="1">
      <alignment horizontal="center" vertical="center" shrinkToFit="1"/>
    </xf>
    <xf numFmtId="167" fontId="20" fillId="0" borderId="215" xfId="0" applyNumberFormat="1" applyFont="1" applyBorder="1" applyAlignment="1">
      <alignment horizontal="center" vertical="center" shrinkToFit="1"/>
    </xf>
    <xf numFmtId="167" fontId="20" fillId="0" borderId="216" xfId="0" applyNumberFormat="1" applyFont="1" applyBorder="1" applyAlignment="1">
      <alignment horizontal="center" vertical="center" shrinkToFit="1"/>
    </xf>
    <xf numFmtId="167" fontId="20" fillId="0" borderId="217" xfId="0" applyNumberFormat="1" applyFont="1" applyBorder="1" applyAlignment="1">
      <alignment horizontal="center" vertical="center" shrinkToFit="1"/>
    </xf>
    <xf numFmtId="0" fontId="24" fillId="0" borderId="198" xfId="0" applyFont="1" applyBorder="1" applyAlignment="1">
      <alignment horizontal="center" vertical="center" shrinkToFit="1"/>
    </xf>
    <xf numFmtId="0" fontId="24" fillId="0" borderId="0" xfId="0" applyFont="1" applyBorder="1" applyAlignment="1">
      <alignment horizontal="center" vertical="center" shrinkToFit="1"/>
    </xf>
    <xf numFmtId="0" fontId="20" fillId="0" borderId="203" xfId="0" applyFont="1" applyBorder="1" applyAlignment="1">
      <alignment horizontal="center" vertical="center" shrinkToFit="1"/>
    </xf>
    <xf numFmtId="0" fontId="20" fillId="0" borderId="204" xfId="0" applyFont="1" applyBorder="1" applyAlignment="1">
      <alignment horizontal="center" vertical="center" shrinkToFit="1"/>
    </xf>
    <xf numFmtId="0" fontId="20" fillId="0" borderId="206" xfId="0" applyFont="1" applyBorder="1" applyAlignment="1">
      <alignment horizontal="center" vertical="center" shrinkToFit="1"/>
    </xf>
    <xf numFmtId="0" fontId="20" fillId="0" borderId="207" xfId="0" applyFont="1" applyBorder="1" applyAlignment="1">
      <alignment horizontal="center" vertical="center" shrinkToFit="1"/>
    </xf>
    <xf numFmtId="0" fontId="20" fillId="0" borderId="205" xfId="0" applyFont="1" applyBorder="1" applyAlignment="1">
      <alignment horizontal="center" vertical="center" shrinkToFit="1"/>
    </xf>
    <xf numFmtId="0" fontId="20" fillId="0" borderId="208" xfId="0" applyFont="1" applyBorder="1" applyAlignment="1">
      <alignment horizontal="center" vertical="center" shrinkToFit="1"/>
    </xf>
    <xf numFmtId="0" fontId="40" fillId="0" borderId="198" xfId="0" applyFont="1" applyBorder="1" applyAlignment="1">
      <alignment horizontal="center" vertical="center" shrinkToFit="1"/>
    </xf>
    <xf numFmtId="0" fontId="40" fillId="0" borderId="0" xfId="0" applyFont="1" applyBorder="1" applyAlignment="1">
      <alignment horizontal="center" vertical="center" shrinkToFit="1"/>
    </xf>
    <xf numFmtId="0" fontId="2" fillId="0" borderId="209" xfId="0" applyFont="1" applyBorder="1" applyAlignment="1">
      <alignment horizontal="center" vertical="center" shrinkToFit="1"/>
    </xf>
    <xf numFmtId="0" fontId="2" fillId="0" borderId="210" xfId="0" applyFont="1" applyBorder="1" applyAlignment="1">
      <alignment horizontal="center" vertical="center" shrinkToFit="1"/>
    </xf>
    <xf numFmtId="0" fontId="2" fillId="0" borderId="211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</cellXfs>
  <cellStyles count="2">
    <cellStyle name="Normal" xfId="0" builtinId="0"/>
    <cellStyle name="Percent" xfId="1" builtinId="5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91440</xdr:colOff>
      <xdr:row>31</xdr:row>
      <xdr:rowOff>22860</xdr:rowOff>
    </xdr:from>
    <xdr:ext cx="1432560" cy="731520"/>
    <xdr:pic>
      <xdr:nvPicPr>
        <xdr:cNvPr id="8" name="Picture 7">
          <a:extLst>
            <a:ext uri="{FF2B5EF4-FFF2-40B4-BE49-F238E27FC236}">
              <a16:creationId xmlns:a16="http://schemas.microsoft.com/office/drawing/2014/main" xmlns="" id="{794DE7BD-2C8B-4FD1-847F-62DB6E6296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06500" y="1158240"/>
          <a:ext cx="1432560" cy="731520"/>
        </a:xfrm>
        <a:prstGeom prst="rect">
          <a:avLst/>
        </a:prstGeom>
      </xdr:spPr>
    </xdr:pic>
    <xdr:clientData/>
  </xdr:oneCellAnchor>
  <xdr:oneCellAnchor>
    <xdr:from>
      <xdr:col>15</xdr:col>
      <xdr:colOff>91440</xdr:colOff>
      <xdr:row>57</xdr:row>
      <xdr:rowOff>22860</xdr:rowOff>
    </xdr:from>
    <xdr:ext cx="1432560" cy="731520"/>
    <xdr:pic>
      <xdr:nvPicPr>
        <xdr:cNvPr id="10" name="Picture 9">
          <a:extLst>
            <a:ext uri="{FF2B5EF4-FFF2-40B4-BE49-F238E27FC236}">
              <a16:creationId xmlns:a16="http://schemas.microsoft.com/office/drawing/2014/main" xmlns="" id="{1E8D20DE-F3C8-4AC0-A128-A547FCF740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06500" y="1158240"/>
          <a:ext cx="1432560" cy="73152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K33"/>
  <sheetViews>
    <sheetView workbookViewId="0">
      <selection activeCell="D1" sqref="D1:F1"/>
    </sheetView>
  </sheetViews>
  <sheetFormatPr defaultRowHeight="13.8"/>
  <cols>
    <col min="1" max="1" width="54.69921875" bestFit="1" customWidth="1"/>
    <col min="2" max="2" width="14.19921875" bestFit="1" customWidth="1"/>
    <col min="3" max="3" width="11.59765625" customWidth="1"/>
    <col min="4" max="5" width="9.8984375" bestFit="1" customWidth="1"/>
    <col min="6" max="6" width="11.3984375" bestFit="1" customWidth="1"/>
  </cols>
  <sheetData>
    <row r="1" spans="1:8" ht="26.4" thickTop="1" thickBot="1">
      <c r="A1" s="300" t="s">
        <v>16</v>
      </c>
      <c r="B1" s="301"/>
      <c r="C1" s="2"/>
      <c r="D1" s="302" t="s">
        <v>58</v>
      </c>
      <c r="E1" s="302"/>
      <c r="F1" s="302"/>
      <c r="G1" s="294">
        <v>2019</v>
      </c>
      <c r="H1" s="294"/>
    </row>
    <row r="2" spans="1:8">
      <c r="A2" s="3"/>
      <c r="B2" s="4">
        <v>37065.719999999987</v>
      </c>
      <c r="D2" s="295"/>
      <c r="E2" s="295"/>
      <c r="F2" s="5"/>
    </row>
    <row r="3" spans="1:8">
      <c r="A3" s="6"/>
      <c r="B3" s="7">
        <v>55114.679999999986</v>
      </c>
      <c r="D3" s="295"/>
      <c r="E3" s="295"/>
      <c r="F3" s="5"/>
    </row>
    <row r="4" spans="1:8">
      <c r="A4" s="6"/>
      <c r="B4" s="7">
        <v>165461.04</v>
      </c>
      <c r="D4" s="295"/>
      <c r="E4" s="295"/>
      <c r="F4" s="5"/>
    </row>
    <row r="5" spans="1:8">
      <c r="A5" s="6"/>
      <c r="B5" s="7">
        <v>79536.12000000001</v>
      </c>
      <c r="D5" s="295"/>
      <c r="E5" s="295"/>
      <c r="F5" s="5"/>
    </row>
    <row r="6" spans="1:8" ht="14.4" thickBot="1">
      <c r="A6" s="8"/>
      <c r="B6" s="9">
        <v>89773.78</v>
      </c>
      <c r="D6" s="295"/>
      <c r="E6" s="295"/>
      <c r="F6" s="5"/>
    </row>
    <row r="7" spans="1:8" ht="18" thickBot="1">
      <c r="A7" s="10" t="s">
        <v>17</v>
      </c>
      <c r="B7" s="11">
        <f>SUM(B2:B6)</f>
        <v>426951.33999999997</v>
      </c>
      <c r="D7" s="296"/>
      <c r="E7" s="296"/>
      <c r="F7" s="12"/>
    </row>
    <row r="8" spans="1:8" ht="14.4" thickBot="1"/>
    <row r="9" spans="1:8" ht="15" thickBot="1">
      <c r="A9" s="13" t="s">
        <v>18</v>
      </c>
      <c r="B9" s="13" t="s">
        <v>19</v>
      </c>
      <c r="C9" s="13" t="s">
        <v>20</v>
      </c>
    </row>
    <row r="10" spans="1:8" ht="15.6">
      <c r="A10" s="14" t="s">
        <v>21</v>
      </c>
      <c r="B10" s="15">
        <f>B7*C10</f>
        <v>85390.267999999996</v>
      </c>
      <c r="C10" s="16">
        <v>0.2</v>
      </c>
    </row>
    <row r="11" spans="1:8" ht="15.6">
      <c r="A11" s="14" t="s">
        <v>22</v>
      </c>
      <c r="B11" s="15">
        <f>B7*C11</f>
        <v>256170.80399999997</v>
      </c>
      <c r="C11" s="16">
        <v>0.6</v>
      </c>
    </row>
    <row r="12" spans="1:8" ht="22.8">
      <c r="A12" s="14" t="s">
        <v>23</v>
      </c>
      <c r="B12" s="15">
        <f>B7*C12</f>
        <v>64042.700999999994</v>
      </c>
      <c r="C12" s="16">
        <v>0.15</v>
      </c>
      <c r="F12" s="17"/>
    </row>
    <row r="13" spans="1:8" ht="16.2" thickBot="1">
      <c r="A13" s="18" t="s">
        <v>24</v>
      </c>
      <c r="B13" s="15">
        <f>B7*C13</f>
        <v>21347.566999999999</v>
      </c>
      <c r="C13" s="16">
        <v>0.05</v>
      </c>
    </row>
    <row r="14" spans="1:8" ht="14.4" thickBot="1">
      <c r="A14" s="19" t="s">
        <v>17</v>
      </c>
      <c r="B14" s="20">
        <f>SUM(B10:B13)</f>
        <v>426951.33999999997</v>
      </c>
      <c r="C14" s="21">
        <f>SUM(C10:C13)</f>
        <v>1</v>
      </c>
    </row>
    <row r="15" spans="1:8" ht="14.4" thickBot="1"/>
    <row r="16" spans="1:8" ht="15.6" thickTop="1" thickBot="1">
      <c r="B16" s="297" t="s">
        <v>25</v>
      </c>
      <c r="C16" s="298"/>
      <c r="D16" s="298"/>
      <c r="E16" s="298"/>
      <c r="F16" s="299"/>
    </row>
    <row r="17" spans="1:11" ht="67.8" customHeight="1" thickTop="1" thickBot="1">
      <c r="A17" s="22" t="s">
        <v>26</v>
      </c>
      <c r="B17" s="23" t="s">
        <v>27</v>
      </c>
      <c r="C17" s="23" t="s">
        <v>28</v>
      </c>
      <c r="D17" s="23" t="s">
        <v>29</v>
      </c>
      <c r="E17" s="23" t="s">
        <v>30</v>
      </c>
      <c r="F17" s="23" t="s">
        <v>31</v>
      </c>
    </row>
    <row r="18" spans="1:11" ht="15" thickTop="1" thickBot="1">
      <c r="A18" s="24"/>
      <c r="B18" s="25">
        <f>B2*20%</f>
        <v>7413.1439999999975</v>
      </c>
      <c r="C18" s="25">
        <f>B2*60%</f>
        <v>22239.43199999999</v>
      </c>
      <c r="D18" s="25">
        <f>B2*15%</f>
        <v>5559.8579999999974</v>
      </c>
      <c r="E18" s="25">
        <f>B2*5%</f>
        <v>1853.2859999999994</v>
      </c>
      <c r="F18" s="25">
        <f>SUM(B18:E18)</f>
        <v>37065.719999999987</v>
      </c>
    </row>
    <row r="19" spans="1:11" ht="14.4" thickBot="1">
      <c r="A19" s="26"/>
      <c r="B19" s="27">
        <f t="shared" ref="B19:B22" si="0">B3*20%</f>
        <v>11022.935999999998</v>
      </c>
      <c r="C19" s="27">
        <f t="shared" ref="C19:C22" si="1">B3*60%</f>
        <v>33068.80799999999</v>
      </c>
      <c r="D19" s="27">
        <f t="shared" ref="D19:D22" si="2">B3*15%</f>
        <v>8267.2019999999975</v>
      </c>
      <c r="E19" s="27">
        <f t="shared" ref="E19:E22" si="3">B3*5%</f>
        <v>2755.7339999999995</v>
      </c>
      <c r="F19" s="25">
        <f>SUM(B19:E19)</f>
        <v>55114.679999999986</v>
      </c>
    </row>
    <row r="20" spans="1:11" ht="14.4" thickBot="1">
      <c r="A20" s="26"/>
      <c r="B20" s="27">
        <f t="shared" si="0"/>
        <v>33092.208000000006</v>
      </c>
      <c r="C20" s="27">
        <f t="shared" si="1"/>
        <v>99276.623999999996</v>
      </c>
      <c r="D20" s="27">
        <f t="shared" si="2"/>
        <v>24819.155999999999</v>
      </c>
      <c r="E20" s="27">
        <f t="shared" si="3"/>
        <v>8273.0520000000015</v>
      </c>
      <c r="F20" s="25">
        <f>SUM(B20:E20)</f>
        <v>165461.03999999998</v>
      </c>
    </row>
    <row r="21" spans="1:11" ht="14.4" thickBot="1">
      <c r="A21" s="26"/>
      <c r="B21" s="27">
        <f t="shared" si="0"/>
        <v>15907.224000000002</v>
      </c>
      <c r="C21" s="27">
        <f t="shared" si="1"/>
        <v>47721.672000000006</v>
      </c>
      <c r="D21" s="27">
        <f t="shared" si="2"/>
        <v>11930.418000000001</v>
      </c>
      <c r="E21" s="27">
        <f t="shared" si="3"/>
        <v>3976.8060000000005</v>
      </c>
      <c r="F21" s="25">
        <f>SUM(B21:E21)</f>
        <v>79536.12000000001</v>
      </c>
    </row>
    <row r="22" spans="1:11" ht="14.4" thickBot="1">
      <c r="A22" s="28"/>
      <c r="B22" s="27">
        <f t="shared" si="0"/>
        <v>17954.756000000001</v>
      </c>
      <c r="C22" s="27">
        <f t="shared" si="1"/>
        <v>53864.267999999996</v>
      </c>
      <c r="D22" s="27">
        <f t="shared" si="2"/>
        <v>13466.066999999999</v>
      </c>
      <c r="E22" s="27">
        <f t="shared" si="3"/>
        <v>4488.6890000000003</v>
      </c>
      <c r="F22" s="25">
        <f>SUM(B22:E22)</f>
        <v>89773.78</v>
      </c>
    </row>
    <row r="23" spans="1:11" ht="16.8" thickTop="1" thickBot="1">
      <c r="A23" s="29" t="s">
        <v>17</v>
      </c>
      <c r="B23" s="30">
        <f>SUM(B18:B22)</f>
        <v>85390.268000000011</v>
      </c>
      <c r="C23" s="30">
        <f>SUM(C18:C22)</f>
        <v>256170.80399999995</v>
      </c>
      <c r="D23" s="30">
        <f>SUM(D18:D22)</f>
        <v>64042.700999999986</v>
      </c>
      <c r="E23" s="30">
        <f>SUM(E18:E22)</f>
        <v>21347.567000000003</v>
      </c>
      <c r="F23" s="31">
        <f>SUM(F18:F22)</f>
        <v>426951.33999999997</v>
      </c>
    </row>
    <row r="26" spans="1:11" ht="14.4" thickBot="1"/>
    <row r="27" spans="1:11" ht="15" thickBot="1">
      <c r="A27" s="43" t="s">
        <v>76</v>
      </c>
      <c r="B27" s="44" t="s">
        <v>52</v>
      </c>
      <c r="C27" s="44" t="s">
        <v>66</v>
      </c>
      <c r="D27" s="44" t="str">
        <f>'Direct 60%'!U5</f>
        <v>Net Salary</v>
      </c>
      <c r="E27" s="44" t="s">
        <v>46</v>
      </c>
      <c r="F27" s="96"/>
      <c r="G27" s="97"/>
      <c r="H27" s="98"/>
      <c r="I27" s="98"/>
    </row>
    <row r="28" spans="1:11" ht="16.8" thickTop="1" thickBot="1">
      <c r="A28" s="24"/>
      <c r="B28" s="15">
        <f>B2/0.111</f>
        <v>333925.40540540527</v>
      </c>
      <c r="C28" s="45">
        <f>(B28*2.5%)-((B28*2.5%)*10%)</f>
        <v>7513.3216216216179</v>
      </c>
      <c r="D28" s="15">
        <f ca="1">'Direct 60%'!U7</f>
        <v>18044.136939890708</v>
      </c>
      <c r="E28" s="102">
        <f ca="1">C28/D28</f>
        <v>0.41638575713819237</v>
      </c>
      <c r="F28" s="99"/>
      <c r="G28" s="100"/>
      <c r="H28" s="100"/>
      <c r="I28" s="98"/>
      <c r="J28" s="38"/>
      <c r="K28" s="38"/>
    </row>
    <row r="29" spans="1:11" ht="16.2" thickBot="1">
      <c r="A29" s="26"/>
      <c r="B29" s="15">
        <f>B3/0.111</f>
        <v>496528.64864864852</v>
      </c>
      <c r="C29" s="45">
        <f t="shared" ref="C29:C32" si="4">(B29*2.5%)-((B29*2.5%)*10%)</f>
        <v>11171.894594594592</v>
      </c>
      <c r="D29" s="15">
        <f ca="1">'Direct 60%'!U8</f>
        <v>19164.147486338799</v>
      </c>
      <c r="E29" s="102">
        <f t="shared" ref="E29:E32" ca="1" si="5">C29/D29</f>
        <v>0.58295807849310799</v>
      </c>
      <c r="F29" s="99"/>
      <c r="G29" s="100"/>
      <c r="H29" s="100"/>
      <c r="I29" s="98"/>
      <c r="J29" s="38"/>
      <c r="K29" s="38"/>
    </row>
    <row r="30" spans="1:11" ht="16.2" thickBot="1">
      <c r="A30" s="26"/>
      <c r="B30" s="15">
        <f>B4/0.111</f>
        <v>1490640</v>
      </c>
      <c r="C30" s="45">
        <f t="shared" si="4"/>
        <v>33539.4</v>
      </c>
      <c r="D30" s="15">
        <f ca="1">'Direct 60%'!U9</f>
        <v>39583.131256830602</v>
      </c>
      <c r="E30" s="102">
        <f t="shared" ca="1" si="5"/>
        <v>0.847315483517043</v>
      </c>
      <c r="F30" s="99"/>
      <c r="G30" s="100"/>
      <c r="H30" s="100"/>
      <c r="I30" s="98"/>
      <c r="J30" s="38"/>
      <c r="K30" s="38"/>
    </row>
    <row r="31" spans="1:11" ht="16.2" thickBot="1">
      <c r="A31" s="26"/>
      <c r="B31" s="15">
        <f>B5/0.111</f>
        <v>716541.62162162166</v>
      </c>
      <c r="C31" s="45">
        <f t="shared" si="4"/>
        <v>16122.186486486489</v>
      </c>
      <c r="D31" s="15">
        <f ca="1">'Direct 60%'!U10</f>
        <v>27004.692622950817</v>
      </c>
      <c r="E31" s="102">
        <f t="shared" ca="1" si="5"/>
        <v>0.59701425643276995</v>
      </c>
      <c r="F31" s="99"/>
      <c r="G31" s="100"/>
      <c r="H31" s="100"/>
      <c r="I31" s="98"/>
      <c r="J31" s="38"/>
      <c r="K31" s="38"/>
    </row>
    <row r="32" spans="1:11" ht="16.2" thickBot="1">
      <c r="A32" s="28"/>
      <c r="B32" s="15">
        <f>B6/0.111</f>
        <v>808772.79279279278</v>
      </c>
      <c r="C32" s="45">
        <f t="shared" si="4"/>
        <v>18197.387837837839</v>
      </c>
      <c r="D32" s="15">
        <f ca="1">'Direct 60%'!U11</f>
        <v>24478.661147540985</v>
      </c>
      <c r="E32" s="102">
        <f t="shared" ca="1" si="5"/>
        <v>0.74339800400668021</v>
      </c>
      <c r="F32" s="99"/>
      <c r="G32" s="100"/>
      <c r="H32" s="100"/>
      <c r="I32" s="98"/>
      <c r="J32" s="38"/>
      <c r="K32" s="38"/>
    </row>
    <row r="33" spans="1:11" ht="16.2" thickBot="1">
      <c r="A33" s="29" t="s">
        <v>17</v>
      </c>
      <c r="B33" s="46">
        <f>SUM(B28:B32)</f>
        <v>3846408.4684684682</v>
      </c>
      <c r="C33" s="46">
        <f>SUM(C28:C32)</f>
        <v>86544.190540540541</v>
      </c>
      <c r="D33" s="46">
        <f ca="1">SUM(D28:D32)</f>
        <v>128274.76945355191</v>
      </c>
      <c r="E33" s="46"/>
      <c r="F33" s="101"/>
      <c r="G33" s="100"/>
      <c r="H33" s="100"/>
      <c r="I33" s="98"/>
      <c r="J33" s="38"/>
      <c r="K33" s="38"/>
    </row>
  </sheetData>
  <protectedRanges>
    <protectedRange sqref="F23" name="Range1_1"/>
  </protectedRanges>
  <mergeCells count="10">
    <mergeCell ref="G1:H1"/>
    <mergeCell ref="D6:E6"/>
    <mergeCell ref="D7:E7"/>
    <mergeCell ref="B16:F16"/>
    <mergeCell ref="A1:B1"/>
    <mergeCell ref="D1:F1"/>
    <mergeCell ref="D2:E2"/>
    <mergeCell ref="D3:E3"/>
    <mergeCell ref="D4:E4"/>
    <mergeCell ref="D5:E5"/>
  </mergeCells>
  <pageMargins left="0.7" right="0.7" top="0.75" bottom="0.75" header="0.3" footer="0.3"/>
  <pageSetup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'Direct 60%'!$A$1:$A$12</xm:f>
          </x14:formula1>
          <xm:sqref>D1:F1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U111"/>
  <sheetViews>
    <sheetView tabSelected="1" zoomScale="83" zoomScaleNormal="83" workbookViewId="0">
      <selection activeCell="B16" sqref="B16:B105"/>
    </sheetView>
  </sheetViews>
  <sheetFormatPr defaultColWidth="8.8984375" defaultRowHeight="13.8"/>
  <cols>
    <col min="1" max="1" width="3.796875" style="35" customWidth="1"/>
    <col min="2" max="2" width="42.19921875" style="35" bestFit="1" customWidth="1"/>
    <col min="3" max="3" width="11.19921875" style="35" bestFit="1" customWidth="1"/>
    <col min="4" max="4" width="11.19921875" style="35" customWidth="1"/>
    <col min="5" max="5" width="20.19921875" style="35" bestFit="1" customWidth="1"/>
    <col min="6" max="6" width="24.796875" style="35" bestFit="1" customWidth="1"/>
    <col min="7" max="7" width="12" style="35" bestFit="1" customWidth="1"/>
    <col min="8" max="8" width="16.09765625" style="35" bestFit="1" customWidth="1"/>
    <col min="9" max="9" width="12.296875" style="35" bestFit="1" customWidth="1"/>
    <col min="10" max="10" width="22.69921875" style="35" customWidth="1"/>
    <col min="11" max="11" width="22.3984375" style="35" bestFit="1" customWidth="1"/>
    <col min="12" max="12" width="14.59765625" style="35" bestFit="1" customWidth="1"/>
    <col min="13" max="13" width="29.796875" style="35" customWidth="1"/>
    <col min="14" max="14" width="18.09765625" style="35" bestFit="1" customWidth="1"/>
    <col min="15" max="15" width="25" style="35" customWidth="1"/>
    <col min="16" max="16" width="12.09765625" style="35" customWidth="1"/>
    <col min="17" max="17" width="15.09765625" style="35" customWidth="1"/>
    <col min="18" max="18" width="18.296875" style="35" customWidth="1"/>
    <col min="19" max="20" width="13.69921875" style="35" customWidth="1"/>
    <col min="21" max="21" width="10.09765625" style="35" bestFit="1" customWidth="1"/>
    <col min="22" max="22" width="12.3984375" style="35" bestFit="1" customWidth="1"/>
    <col min="23" max="23" width="10.296875" style="35" customWidth="1"/>
    <col min="24" max="24" width="11.8984375" style="35" bestFit="1" customWidth="1"/>
    <col min="25" max="25" width="12" style="35" customWidth="1"/>
    <col min="26" max="26" width="23.69921875" style="35" bestFit="1" customWidth="1"/>
    <col min="27" max="27" width="12.296875" style="35" customWidth="1"/>
    <col min="28" max="28" width="10" style="35" bestFit="1" customWidth="1"/>
    <col min="29" max="29" width="10.59765625" style="35" customWidth="1"/>
    <col min="30" max="30" width="8.8984375" style="35"/>
    <col min="31" max="32" width="15" style="35" customWidth="1"/>
    <col min="33" max="33" width="12.796875" style="35" bestFit="1" customWidth="1"/>
    <col min="34" max="34" width="8.8984375" style="35"/>
    <col min="35" max="35" width="14.09765625" style="35" customWidth="1"/>
    <col min="36" max="36" width="12.796875" style="35" bestFit="1" customWidth="1"/>
    <col min="37" max="37" width="14.59765625" style="35" bestFit="1" customWidth="1"/>
    <col min="38" max="39" width="8.8984375" style="35"/>
    <col min="40" max="40" width="31.3984375" style="35" bestFit="1" customWidth="1"/>
    <col min="41" max="41" width="18" style="35" bestFit="1" customWidth="1"/>
    <col min="42" max="42" width="22.8984375" style="35" bestFit="1" customWidth="1"/>
    <col min="43" max="43" width="22.59765625" style="35" bestFit="1" customWidth="1"/>
    <col min="44" max="16384" width="8.8984375" style="35"/>
  </cols>
  <sheetData>
    <row r="1" spans="1:47" ht="25.2" customHeight="1" thickTop="1" thickBot="1">
      <c r="A1" s="47" t="s">
        <v>53</v>
      </c>
      <c r="B1" s="192" t="str">
        <f>Data!A17</f>
        <v>Service Charge (12%) Calculation (Details) :</v>
      </c>
      <c r="C1" s="51" t="str">
        <f>Data!D1</f>
        <v>June</v>
      </c>
      <c r="D1" s="191">
        <v>2019</v>
      </c>
      <c r="E1" s="338" t="s">
        <v>33</v>
      </c>
      <c r="F1" s="339"/>
      <c r="G1" s="339"/>
      <c r="H1" s="339"/>
      <c r="Y1" s="147" t="s">
        <v>93</v>
      </c>
    </row>
    <row r="2" spans="1:47" ht="19.2" customHeight="1" thickTop="1" thickBot="1">
      <c r="A2" s="47" t="s">
        <v>54</v>
      </c>
      <c r="B2" s="56" t="str">
        <f>Data!A11</f>
        <v>2- Employees Directly connected to customers</v>
      </c>
      <c r="C2" s="60">
        <f>Data!C11</f>
        <v>0.6</v>
      </c>
      <c r="D2" s="33"/>
      <c r="E2" s="196" t="s">
        <v>34</v>
      </c>
      <c r="F2" s="196" t="s">
        <v>35</v>
      </c>
      <c r="G2" s="340" t="s">
        <v>47</v>
      </c>
      <c r="H2" s="340"/>
      <c r="J2" s="350" t="s">
        <v>65</v>
      </c>
      <c r="K2" s="351"/>
      <c r="L2" s="352"/>
      <c r="M2" s="359" t="s">
        <v>71</v>
      </c>
      <c r="N2" s="360"/>
      <c r="O2" s="360"/>
      <c r="P2" s="360"/>
      <c r="Q2" s="360"/>
      <c r="R2" s="360"/>
      <c r="S2" s="360"/>
      <c r="T2" s="360"/>
      <c r="U2" s="360"/>
      <c r="V2" s="360"/>
      <c r="W2" s="360"/>
      <c r="X2" s="361"/>
      <c r="Y2" s="148" t="s">
        <v>94</v>
      </c>
      <c r="Z2" s="331" t="s">
        <v>112</v>
      </c>
      <c r="AA2" s="332"/>
      <c r="AB2" s="332"/>
      <c r="AC2" s="332"/>
      <c r="AD2" s="332"/>
      <c r="AE2" s="332"/>
      <c r="AF2" s="332"/>
      <c r="AG2" s="332"/>
      <c r="AH2" s="332"/>
      <c r="AI2" s="332"/>
      <c r="AJ2" s="332"/>
      <c r="AK2" s="332"/>
      <c r="AL2" s="333"/>
      <c r="AN2" s="323" t="s">
        <v>115</v>
      </c>
      <c r="AO2" s="324"/>
      <c r="AP2" s="324"/>
      <c r="AQ2" s="324"/>
      <c r="AR2" s="324"/>
      <c r="AS2" s="324"/>
      <c r="AT2" s="324"/>
      <c r="AU2" s="325"/>
    </row>
    <row r="3" spans="1:47" ht="19.2" customHeight="1" thickTop="1" thickBot="1">
      <c r="A3" s="47" t="s">
        <v>55</v>
      </c>
      <c r="B3" s="193">
        <f>Data!A18</f>
        <v>0</v>
      </c>
      <c r="C3" s="59">
        <f>Data!C18</f>
        <v>22239.43199999999</v>
      </c>
      <c r="D3" s="32"/>
      <c r="E3" s="197">
        <f>COUNTIF($E$16:$F$105,H3)</f>
        <v>3</v>
      </c>
      <c r="F3" s="198">
        <f>COUNTIF($E$16:$F$105,G3)</f>
        <v>11</v>
      </c>
      <c r="G3" s="103" t="s">
        <v>10</v>
      </c>
      <c r="H3" s="104" t="s">
        <v>5</v>
      </c>
      <c r="I3" s="150" t="s">
        <v>82</v>
      </c>
      <c r="J3" s="353"/>
      <c r="K3" s="354"/>
      <c r="L3" s="355"/>
      <c r="M3" s="362" t="s">
        <v>49</v>
      </c>
      <c r="N3" s="362"/>
      <c r="O3" s="362" t="s">
        <v>50</v>
      </c>
      <c r="P3" s="362"/>
      <c r="Q3" s="362" t="s">
        <v>51</v>
      </c>
      <c r="R3" s="362"/>
      <c r="S3" s="363" t="s">
        <v>43</v>
      </c>
      <c r="T3" s="363"/>
      <c r="U3" s="363"/>
      <c r="V3" s="363"/>
      <c r="W3" s="363"/>
      <c r="X3" s="363"/>
      <c r="Y3" s="148" t="s">
        <v>95</v>
      </c>
      <c r="Z3" s="334" t="s">
        <v>80</v>
      </c>
      <c r="AA3" s="335"/>
      <c r="AB3" s="335"/>
      <c r="AC3" s="335"/>
      <c r="AD3" s="335"/>
      <c r="AE3" s="335"/>
      <c r="AF3" s="335"/>
      <c r="AG3" s="335"/>
      <c r="AH3" s="335"/>
      <c r="AI3" s="335"/>
      <c r="AJ3" s="335"/>
      <c r="AK3" s="335"/>
      <c r="AL3" s="336"/>
      <c r="AN3" s="326"/>
      <c r="AO3" s="327"/>
      <c r="AP3" s="327"/>
      <c r="AQ3" s="327"/>
      <c r="AR3" s="327"/>
      <c r="AS3" s="327"/>
      <c r="AT3" s="327"/>
      <c r="AU3" s="328"/>
    </row>
    <row r="4" spans="1:47" ht="19.2" customHeight="1" thickBot="1">
      <c r="A4" s="47" t="s">
        <v>56</v>
      </c>
      <c r="B4" s="194">
        <f>Data!A19</f>
        <v>0</v>
      </c>
      <c r="C4" s="53">
        <f>Data!C19</f>
        <v>33068.80799999999</v>
      </c>
      <c r="D4" s="32"/>
      <c r="E4" s="199">
        <f>COUNTIF($E$16:$F$105,H4)</f>
        <v>3</v>
      </c>
      <c r="F4" s="200">
        <f>COUNTIF($E$16:$F$105,G4)</f>
        <v>14</v>
      </c>
      <c r="G4" s="48" t="s">
        <v>11</v>
      </c>
      <c r="H4" s="49" t="s">
        <v>6</v>
      </c>
      <c r="I4" s="151" t="s">
        <v>83</v>
      </c>
      <c r="J4" s="353"/>
      <c r="K4" s="354"/>
      <c r="L4" s="355"/>
      <c r="M4" s="131">
        <v>0.85</v>
      </c>
      <c r="N4" s="131">
        <v>0.15</v>
      </c>
      <c r="O4" s="364">
        <v>0.3</v>
      </c>
      <c r="P4" s="364"/>
      <c r="Q4" s="364">
        <v>0.7</v>
      </c>
      <c r="R4" s="364"/>
      <c r="S4" s="365" t="s">
        <v>44</v>
      </c>
      <c r="T4" s="365"/>
      <c r="U4" s="345" t="s">
        <v>45</v>
      </c>
      <c r="V4" s="345"/>
      <c r="W4" s="345"/>
      <c r="X4" s="346"/>
      <c r="Y4" s="148" t="s">
        <v>96</v>
      </c>
      <c r="Z4" s="334"/>
      <c r="AA4" s="335"/>
      <c r="AB4" s="335"/>
      <c r="AC4" s="335"/>
      <c r="AD4" s="335"/>
      <c r="AE4" s="335"/>
      <c r="AF4" s="335"/>
      <c r="AG4" s="335"/>
      <c r="AH4" s="335"/>
      <c r="AI4" s="335"/>
      <c r="AJ4" s="335"/>
      <c r="AK4" s="335"/>
      <c r="AL4" s="336"/>
      <c r="AN4" s="326"/>
      <c r="AO4" s="327"/>
      <c r="AP4" s="327"/>
      <c r="AQ4" s="327"/>
      <c r="AR4" s="327"/>
      <c r="AS4" s="327"/>
      <c r="AT4" s="327"/>
      <c r="AU4" s="328"/>
    </row>
    <row r="5" spans="1:47" ht="15.6" customHeight="1" thickTop="1" thickBot="1">
      <c r="A5" s="47" t="s">
        <v>57</v>
      </c>
      <c r="B5" s="194">
        <f>Data!A20</f>
        <v>0</v>
      </c>
      <c r="C5" s="53">
        <f>Data!C20</f>
        <v>99276.623999999996</v>
      </c>
      <c r="D5" s="32"/>
      <c r="E5" s="199">
        <f>COUNTIF($E$16:$F$105,H5)</f>
        <v>3</v>
      </c>
      <c r="F5" s="200">
        <f>COUNTIF($E$16:$F$105,G5)</f>
        <v>22</v>
      </c>
      <c r="G5" s="48" t="s">
        <v>12</v>
      </c>
      <c r="H5" s="49" t="s">
        <v>7</v>
      </c>
      <c r="J5" s="356"/>
      <c r="K5" s="357"/>
      <c r="L5" s="358"/>
      <c r="M5" s="341" t="s">
        <v>35</v>
      </c>
      <c r="N5" s="341" t="s">
        <v>34</v>
      </c>
      <c r="O5" s="341" t="s">
        <v>35</v>
      </c>
      <c r="P5" s="341" t="s">
        <v>34</v>
      </c>
      <c r="Q5" s="341" t="s">
        <v>35</v>
      </c>
      <c r="R5" s="341" t="s">
        <v>34</v>
      </c>
      <c r="S5" s="341" t="s">
        <v>35</v>
      </c>
      <c r="T5" s="344" t="s">
        <v>34</v>
      </c>
      <c r="U5" s="342" t="s">
        <v>4</v>
      </c>
      <c r="V5" s="343"/>
      <c r="W5" s="347" t="s">
        <v>46</v>
      </c>
      <c r="X5" s="348"/>
      <c r="Y5" s="148" t="s">
        <v>97</v>
      </c>
      <c r="Z5" s="337" t="s">
        <v>86</v>
      </c>
      <c r="AA5" s="317" t="s">
        <v>84</v>
      </c>
      <c r="AB5" s="319" t="s">
        <v>89</v>
      </c>
      <c r="AC5" s="319"/>
      <c r="AD5" s="319"/>
      <c r="AE5" s="136">
        <f>O4</f>
        <v>0.3</v>
      </c>
      <c r="AF5" s="136">
        <f>Q4</f>
        <v>0.7</v>
      </c>
      <c r="AG5" s="137" t="s">
        <v>4</v>
      </c>
      <c r="AH5" s="137" t="s">
        <v>44</v>
      </c>
      <c r="AI5" s="322" t="s">
        <v>104</v>
      </c>
      <c r="AJ5" s="322"/>
      <c r="AK5" s="320" t="s">
        <v>105</v>
      </c>
      <c r="AL5" s="321"/>
      <c r="AN5" s="330" t="s">
        <v>86</v>
      </c>
      <c r="AO5" s="329" t="s">
        <v>117</v>
      </c>
      <c r="AP5" s="329" t="s">
        <v>116</v>
      </c>
      <c r="AQ5" s="329" t="s">
        <v>113</v>
      </c>
      <c r="AR5" s="186">
        <f>O4</f>
        <v>0.3</v>
      </c>
      <c r="AS5" s="186">
        <f>Q4</f>
        <v>0.7</v>
      </c>
      <c r="AT5" s="187" t="s">
        <v>4</v>
      </c>
      <c r="AU5" s="188" t="s">
        <v>44</v>
      </c>
    </row>
    <row r="6" spans="1:47" ht="15.6" customHeight="1" thickTop="1" thickBot="1">
      <c r="A6" s="47" t="s">
        <v>58</v>
      </c>
      <c r="B6" s="194">
        <f>Data!A21</f>
        <v>0</v>
      </c>
      <c r="C6" s="53">
        <f>Data!C21</f>
        <v>47721.672000000006</v>
      </c>
      <c r="D6" s="32"/>
      <c r="E6" s="199">
        <f>COUNTIF($E$16:$F$105,H6)</f>
        <v>3</v>
      </c>
      <c r="F6" s="200">
        <f>COUNTIF($E$16:$F$105,G6)</f>
        <v>14</v>
      </c>
      <c r="G6" s="48" t="s">
        <v>13</v>
      </c>
      <c r="H6" s="49" t="s">
        <v>8</v>
      </c>
      <c r="J6" s="119" t="str">
        <f>Data!A1</f>
        <v>Service Charge (12%)</v>
      </c>
      <c r="K6" s="119" t="s">
        <v>36</v>
      </c>
      <c r="L6" s="119" t="s">
        <v>75</v>
      </c>
      <c r="M6" s="341"/>
      <c r="N6" s="341"/>
      <c r="O6" s="341"/>
      <c r="P6" s="341"/>
      <c r="Q6" s="341"/>
      <c r="R6" s="341"/>
      <c r="S6" s="341"/>
      <c r="T6" s="344"/>
      <c r="U6" s="39" t="s">
        <v>35</v>
      </c>
      <c r="V6" s="40" t="s">
        <v>34</v>
      </c>
      <c r="W6" s="73" t="s">
        <v>35</v>
      </c>
      <c r="X6" s="74" t="s">
        <v>34</v>
      </c>
      <c r="Y6" s="148" t="s">
        <v>98</v>
      </c>
      <c r="Z6" s="337"/>
      <c r="AA6" s="318"/>
      <c r="AB6" s="137" t="s">
        <v>90</v>
      </c>
      <c r="AC6" s="137" t="s">
        <v>91</v>
      </c>
      <c r="AD6" s="137" t="s">
        <v>92</v>
      </c>
      <c r="AE6" s="139" t="s">
        <v>87</v>
      </c>
      <c r="AF6" s="139" t="s">
        <v>88</v>
      </c>
      <c r="AG6" s="137" t="s">
        <v>46</v>
      </c>
      <c r="AH6" s="137" t="s">
        <v>19</v>
      </c>
      <c r="AI6" s="137" t="s">
        <v>19</v>
      </c>
      <c r="AJ6" s="137" t="s">
        <v>46</v>
      </c>
      <c r="AK6" s="137" t="s">
        <v>106</v>
      </c>
      <c r="AL6" s="138" t="s">
        <v>107</v>
      </c>
      <c r="AN6" s="330"/>
      <c r="AO6" s="329"/>
      <c r="AP6" s="329"/>
      <c r="AQ6" s="329"/>
      <c r="AR6" s="189" t="s">
        <v>87</v>
      </c>
      <c r="AS6" s="189" t="s">
        <v>88</v>
      </c>
      <c r="AT6" s="187" t="s">
        <v>46</v>
      </c>
      <c r="AU6" s="188" t="s">
        <v>19</v>
      </c>
    </row>
    <row r="7" spans="1:47" ht="18.600000000000001" thickTop="1" thickBot="1">
      <c r="A7" s="47" t="s">
        <v>59</v>
      </c>
      <c r="B7" s="195">
        <f>Data!A22</f>
        <v>0</v>
      </c>
      <c r="C7" s="55">
        <f>Data!C22</f>
        <v>53864.267999999996</v>
      </c>
      <c r="D7" s="32"/>
      <c r="E7" s="201">
        <f>COUNTIF($E$16:$F$105,H7)</f>
        <v>3</v>
      </c>
      <c r="F7" s="202">
        <f>COUNTIF($E$16:$F$105,G7)</f>
        <v>14</v>
      </c>
      <c r="G7" s="105" t="s">
        <v>14</v>
      </c>
      <c r="H7" s="106" t="s">
        <v>9</v>
      </c>
      <c r="J7" s="64">
        <f>Data!A2</f>
        <v>0</v>
      </c>
      <c r="K7" s="65">
        <f>Data!B2</f>
        <v>37065.719999999987</v>
      </c>
      <c r="L7" s="66">
        <f>Data!C18</f>
        <v>22239.43199999999</v>
      </c>
      <c r="M7" s="75">
        <f>L7*$M$4</f>
        <v>18903.517199999991</v>
      </c>
      <c r="N7" s="76">
        <f>L7*$N$4</f>
        <v>3335.9147999999982</v>
      </c>
      <c r="O7" s="76">
        <f t="shared" ref="O7:P11" si="0">M7*$O$4</f>
        <v>5671.0551599999972</v>
      </c>
      <c r="P7" s="76">
        <f t="shared" si="0"/>
        <v>1000.7744399999995</v>
      </c>
      <c r="Q7" s="76">
        <f t="shared" ref="Q7:R11" si="1">M7*$Q$4</f>
        <v>13232.462039999993</v>
      </c>
      <c r="R7" s="76">
        <f t="shared" si="1"/>
        <v>2335.1403599999985</v>
      </c>
      <c r="S7" s="286">
        <f>Q7/F3</f>
        <v>1202.951094545454</v>
      </c>
      <c r="T7" s="287">
        <f>R7/E3</f>
        <v>778.38011999999947</v>
      </c>
      <c r="U7" s="41">
        <f t="shared" ref="U7:V11" ca="1" si="2">SUMIF($E$16:$G$105,G3,$G$16:$G$105)</f>
        <v>18044.136939890708</v>
      </c>
      <c r="V7" s="42">
        <f t="shared" ca="1" si="2"/>
        <v>19751.264398907104</v>
      </c>
      <c r="W7" s="290">
        <f ca="1">O7/U7</f>
        <v>0.3142879694879076</v>
      </c>
      <c r="X7" s="291">
        <f ca="1">P7/V7</f>
        <v>5.0668879712600846E-2</v>
      </c>
      <c r="Y7" s="148" t="s">
        <v>99</v>
      </c>
      <c r="Z7" s="179">
        <f>B3</f>
        <v>0</v>
      </c>
      <c r="AA7" s="152">
        <f>SUMIF($D$16:$D$105,G3,$P$16:$P$105)</f>
        <v>0</v>
      </c>
      <c r="AB7" s="153">
        <f>COUNTIF($D$16:$D$105,G3)</f>
        <v>14</v>
      </c>
      <c r="AC7" s="153">
        <f>COUNTIF($R$16:$R$105,Y2)</f>
        <v>0</v>
      </c>
      <c r="AD7" s="153">
        <f>AB7-AC7</f>
        <v>14</v>
      </c>
      <c r="AE7" s="154">
        <f>AA7*$AE$5</f>
        <v>0</v>
      </c>
      <c r="AF7" s="154">
        <f>AA7*$AF$5</f>
        <v>0</v>
      </c>
      <c r="AG7" s="155">
        <f ca="1">AE7/(U7+V7)</f>
        <v>0</v>
      </c>
      <c r="AH7" s="154">
        <f>AF7/AD7</f>
        <v>0</v>
      </c>
      <c r="AI7" s="154">
        <f ca="1">SUMIF($D$16:$D$105,G3,$S$16:$S$105)</f>
        <v>0</v>
      </c>
      <c r="AJ7" s="155">
        <f ca="1">AI7/AL7</f>
        <v>0</v>
      </c>
      <c r="AK7" s="154">
        <f>SUMIF($R$16:$R$105,Y2,$G$16:$G$105)</f>
        <v>0</v>
      </c>
      <c r="AL7" s="156">
        <f ca="1">U7+V7-AK7</f>
        <v>37795.401338797812</v>
      </c>
      <c r="AN7" s="273">
        <f>B3</f>
        <v>0</v>
      </c>
      <c r="AO7" s="276"/>
      <c r="AP7" s="277"/>
      <c r="AQ7" s="182">
        <f>AO7-AP7</f>
        <v>0</v>
      </c>
      <c r="AR7" s="154">
        <f>AQ7*$AR$5</f>
        <v>0</v>
      </c>
      <c r="AS7" s="154">
        <f>AQ7*$AS$5</f>
        <v>0</v>
      </c>
      <c r="AT7" s="160">
        <f ca="1">AR7/(U7+V7)</f>
        <v>0</v>
      </c>
      <c r="AU7" s="161">
        <f>AS7/(E3+F3)</f>
        <v>0</v>
      </c>
    </row>
    <row r="8" spans="1:47" ht="18.600000000000001" thickTop="1" thickBot="1">
      <c r="A8" s="47" t="s">
        <v>60</v>
      </c>
      <c r="B8" s="132" t="str">
        <f>Data!A23</f>
        <v>Total Service Charge (12%)</v>
      </c>
      <c r="C8" s="57">
        <f>SUM(C3:C7)</f>
        <v>256170.80399999995</v>
      </c>
      <c r="D8" s="32"/>
      <c r="E8" s="203">
        <f>SUM(E3:E7)</f>
        <v>15</v>
      </c>
      <c r="F8" s="203">
        <f>SUM(F3:F7)</f>
        <v>75</v>
      </c>
      <c r="G8" s="349"/>
      <c r="H8" s="349"/>
      <c r="J8" s="61">
        <f>Data!A3</f>
        <v>0</v>
      </c>
      <c r="K8" s="62">
        <f>Data!B3</f>
        <v>55114.679999999986</v>
      </c>
      <c r="L8" s="63">
        <f>Data!C19</f>
        <v>33068.80799999999</v>
      </c>
      <c r="M8" s="77">
        <f>L8*$M$4</f>
        <v>28108.486799999991</v>
      </c>
      <c r="N8" s="78">
        <f>L8*$N$4</f>
        <v>4960.3211999999985</v>
      </c>
      <c r="O8" s="78">
        <f t="shared" si="0"/>
        <v>8432.5460399999974</v>
      </c>
      <c r="P8" s="78">
        <f t="shared" si="0"/>
        <v>1488.0963599999995</v>
      </c>
      <c r="Q8" s="78">
        <f t="shared" si="1"/>
        <v>19675.940759999994</v>
      </c>
      <c r="R8" s="78">
        <f t="shared" si="1"/>
        <v>3472.2248399999989</v>
      </c>
      <c r="S8" s="288">
        <f>Q8/F4</f>
        <v>1405.4243399999996</v>
      </c>
      <c r="T8" s="289">
        <f>R8/E4</f>
        <v>1157.4082799999996</v>
      </c>
      <c r="U8" s="41">
        <f t="shared" ca="1" si="2"/>
        <v>19164.147486338799</v>
      </c>
      <c r="V8" s="42">
        <f t="shared" ca="1" si="2"/>
        <v>17922.23</v>
      </c>
      <c r="W8" s="290">
        <f t="shared" ref="W8:W11" ca="1" si="3">O8/U8</f>
        <v>0.44001675764659787</v>
      </c>
      <c r="X8" s="291">
        <f t="shared" ref="X8:X11" ca="1" si="4">P8/V8</f>
        <v>8.3030759007110141E-2</v>
      </c>
      <c r="Y8" s="148" t="s">
        <v>100</v>
      </c>
      <c r="Z8" s="180">
        <f t="shared" ref="Z8:Z11" si="5">B4</f>
        <v>0</v>
      </c>
      <c r="AA8" s="157">
        <f>SUMIF($D$16:$D$105,G4,$P$16:$P$105)</f>
        <v>1198.0666504918031</v>
      </c>
      <c r="AB8" s="158">
        <f>COUNTIF($D$16:$D$105,G4)</f>
        <v>17</v>
      </c>
      <c r="AC8" s="158">
        <f>COUNTIF($R$16:$R$105,Y4)</f>
        <v>2</v>
      </c>
      <c r="AD8" s="158">
        <f t="shared" ref="AD8:AD11" si="6">AB8-AC8</f>
        <v>15</v>
      </c>
      <c r="AE8" s="159">
        <f>AA8*$AE$5</f>
        <v>359.41999514754093</v>
      </c>
      <c r="AF8" s="159">
        <f>AA8*$AF$5</f>
        <v>838.64665534426217</v>
      </c>
      <c r="AG8" s="160">
        <f t="shared" ref="AG8:AG11" ca="1" si="7">AE8/(U8+V8)</f>
        <v>9.6914290234989264E-3</v>
      </c>
      <c r="AH8" s="159">
        <f t="shared" ref="AH8:AH11" si="8">AF8/AD8</f>
        <v>55.909777022950813</v>
      </c>
      <c r="AI8" s="159">
        <f ca="1">SUMIF($D$16:$D$105,G4,$S$16:$S$105)</f>
        <v>359.41999514754099</v>
      </c>
      <c r="AJ8" s="160">
        <f ca="1">AI8/AL8</f>
        <v>9.9813832420641724E-3</v>
      </c>
      <c r="AK8" s="159">
        <f>SUMIF($R$16:$R$105,Y4,$G$16:$G$105)</f>
        <v>1077.3408196721311</v>
      </c>
      <c r="AL8" s="161">
        <f ca="1">U8+V8-AK8</f>
        <v>36009.036666666667</v>
      </c>
      <c r="AN8" s="274">
        <f t="shared" ref="AN8:AN11" si="9">B4</f>
        <v>0</v>
      </c>
      <c r="AO8" s="276"/>
      <c r="AP8" s="277"/>
      <c r="AQ8" s="183">
        <f t="shared" ref="AQ8:AQ11" si="10">AO8-AP8</f>
        <v>0</v>
      </c>
      <c r="AR8" s="159">
        <f t="shared" ref="AR8:AR11" si="11">AQ8*$AR$5</f>
        <v>0</v>
      </c>
      <c r="AS8" s="159">
        <f t="shared" ref="AS8:AS11" si="12">AQ8*$AS$5</f>
        <v>0</v>
      </c>
      <c r="AT8" s="160">
        <f t="shared" ref="AT8:AT11" ca="1" si="13">AR8/(U8+V8)</f>
        <v>0</v>
      </c>
      <c r="AU8" s="161">
        <f t="shared" ref="AU8:AU11" si="14">AS8/(E4+F4)</f>
        <v>0</v>
      </c>
    </row>
    <row r="9" spans="1:47" ht="15" thickTop="1" thickBot="1">
      <c r="A9" s="47" t="s">
        <v>61</v>
      </c>
      <c r="C9" s="32"/>
      <c r="D9" s="32"/>
      <c r="E9" s="34"/>
      <c r="F9" s="34"/>
      <c r="G9" s="36"/>
      <c r="H9" s="36"/>
      <c r="J9" s="61">
        <f>Data!A4</f>
        <v>0</v>
      </c>
      <c r="K9" s="62">
        <f>Data!B4</f>
        <v>165461.04</v>
      </c>
      <c r="L9" s="63">
        <f>Data!C20</f>
        <v>99276.623999999996</v>
      </c>
      <c r="M9" s="77">
        <f>L9*$M$4</f>
        <v>84385.130399999995</v>
      </c>
      <c r="N9" s="78">
        <f>L9*$N$4</f>
        <v>14891.493599999998</v>
      </c>
      <c r="O9" s="78">
        <f t="shared" si="0"/>
        <v>25315.539119999998</v>
      </c>
      <c r="P9" s="78">
        <f t="shared" si="0"/>
        <v>4467.4480799999992</v>
      </c>
      <c r="Q9" s="78">
        <f t="shared" si="1"/>
        <v>59069.591279999993</v>
      </c>
      <c r="R9" s="78">
        <f t="shared" si="1"/>
        <v>10424.045519999998</v>
      </c>
      <c r="S9" s="288">
        <f>Q9/F5</f>
        <v>2684.9814218181814</v>
      </c>
      <c r="T9" s="289">
        <f>R9/E5</f>
        <v>3474.6818399999993</v>
      </c>
      <c r="U9" s="41">
        <f t="shared" ca="1" si="2"/>
        <v>39583.131256830602</v>
      </c>
      <c r="V9" s="42">
        <f t="shared" ca="1" si="2"/>
        <v>17430.926666666666</v>
      </c>
      <c r="W9" s="290">
        <f t="shared" ca="1" si="3"/>
        <v>0.63955372695866397</v>
      </c>
      <c r="X9" s="291">
        <f t="shared" ca="1" si="4"/>
        <v>0.25629435344611623</v>
      </c>
      <c r="Y9" s="148" t="s">
        <v>101</v>
      </c>
      <c r="Z9" s="180">
        <f t="shared" si="5"/>
        <v>0</v>
      </c>
      <c r="AA9" s="157">
        <f>SUMIF($D$16:$D$105,G5,$P$16:$P$105)</f>
        <v>4665.7054215201188</v>
      </c>
      <c r="AB9" s="158">
        <f>COUNTIF($D$16:$D$105,G5)</f>
        <v>25</v>
      </c>
      <c r="AC9" s="158">
        <f>COUNTIF($R$16:$R$105,Y6)</f>
        <v>4</v>
      </c>
      <c r="AD9" s="158">
        <f t="shared" si="6"/>
        <v>21</v>
      </c>
      <c r="AE9" s="159">
        <f>AA9*$AE$5</f>
        <v>1399.7116264560357</v>
      </c>
      <c r="AF9" s="159">
        <f>AA9*$AF$5</f>
        <v>3265.9937950640829</v>
      </c>
      <c r="AG9" s="160">
        <f t="shared" ca="1" si="7"/>
        <v>2.4550289480082262E-2</v>
      </c>
      <c r="AH9" s="159">
        <f t="shared" si="8"/>
        <v>155.5235140506706</v>
      </c>
      <c r="AI9" s="159">
        <f ca="1">SUMIF($D$16:$D$105,G5,$S$16:$S$105)</f>
        <v>1399.7116264560359</v>
      </c>
      <c r="AJ9" s="160">
        <f ca="1">AI9/AL9</f>
        <v>2.6024107637046327E-2</v>
      </c>
      <c r="AK9" s="159">
        <f>SUMIF($R$16:$R$105,Y6,$G$16:$G$105)</f>
        <v>3228.865901639344</v>
      </c>
      <c r="AL9" s="161">
        <f ca="1">U9+V9-AK9</f>
        <v>53785.192021857925</v>
      </c>
      <c r="AN9" s="274">
        <f t="shared" si="9"/>
        <v>0</v>
      </c>
      <c r="AO9" s="276"/>
      <c r="AP9" s="277"/>
      <c r="AQ9" s="183">
        <f t="shared" si="10"/>
        <v>0</v>
      </c>
      <c r="AR9" s="159">
        <f t="shared" si="11"/>
        <v>0</v>
      </c>
      <c r="AS9" s="159">
        <f t="shared" si="12"/>
        <v>0</v>
      </c>
      <c r="AT9" s="160">
        <f t="shared" ca="1" si="13"/>
        <v>0</v>
      </c>
      <c r="AU9" s="161">
        <f t="shared" si="14"/>
        <v>0</v>
      </c>
    </row>
    <row r="10" spans="1:47" ht="14.4" thickBot="1">
      <c r="A10" s="47" t="s">
        <v>62</v>
      </c>
      <c r="C10" s="32"/>
      <c r="D10" s="32"/>
      <c r="E10" s="34"/>
      <c r="F10" s="34"/>
      <c r="G10" s="36"/>
      <c r="H10" s="36"/>
      <c r="J10" s="61">
        <f>Data!A5</f>
        <v>0</v>
      </c>
      <c r="K10" s="62">
        <f>Data!B5</f>
        <v>79536.12000000001</v>
      </c>
      <c r="L10" s="63">
        <f>Data!C21</f>
        <v>47721.672000000006</v>
      </c>
      <c r="M10" s="77">
        <f>L10*$M$4</f>
        <v>40563.421200000004</v>
      </c>
      <c r="N10" s="78">
        <f>L10*$N$4</f>
        <v>7158.2508000000007</v>
      </c>
      <c r="O10" s="78">
        <f t="shared" si="0"/>
        <v>12169.026360000002</v>
      </c>
      <c r="P10" s="78">
        <f t="shared" si="0"/>
        <v>2147.4752400000002</v>
      </c>
      <c r="Q10" s="78">
        <f t="shared" si="1"/>
        <v>28394.394840000001</v>
      </c>
      <c r="R10" s="78">
        <f t="shared" si="1"/>
        <v>5010.77556</v>
      </c>
      <c r="S10" s="288">
        <f>Q10/F6</f>
        <v>2028.1710600000001</v>
      </c>
      <c r="T10" s="289">
        <f>R10/E6</f>
        <v>1670.2585200000001</v>
      </c>
      <c r="U10" s="41">
        <f t="shared" ca="1" si="2"/>
        <v>27004.692622950817</v>
      </c>
      <c r="V10" s="42">
        <f t="shared" ca="1" si="2"/>
        <v>20131.566666666666</v>
      </c>
      <c r="W10" s="290">
        <f t="shared" ca="1" si="3"/>
        <v>0.4506263607554547</v>
      </c>
      <c r="X10" s="291">
        <f t="shared" ca="1" si="4"/>
        <v>0.10667203777814942</v>
      </c>
      <c r="Y10" s="149" t="s">
        <v>102</v>
      </c>
      <c r="Z10" s="180">
        <f t="shared" si="5"/>
        <v>0</v>
      </c>
      <c r="AA10" s="157">
        <f>SUMIF($D$16:$D$105,G6,$P$16:$P$105)</f>
        <v>1396.4456478688526</v>
      </c>
      <c r="AB10" s="158">
        <f>COUNTIF($D$16:$D$105,G6)</f>
        <v>17</v>
      </c>
      <c r="AC10" s="158">
        <f>COUNTIF($R$16:$R$105,Y8)</f>
        <v>1</v>
      </c>
      <c r="AD10" s="158">
        <f t="shared" si="6"/>
        <v>16</v>
      </c>
      <c r="AE10" s="159">
        <f>AA10*$AE$5</f>
        <v>418.93369436065575</v>
      </c>
      <c r="AF10" s="159">
        <f>AA10*$AF$5</f>
        <v>977.51195350819671</v>
      </c>
      <c r="AG10" s="160">
        <f t="shared" ca="1" si="7"/>
        <v>8.8877161801622345E-3</v>
      </c>
      <c r="AH10" s="159">
        <f t="shared" si="8"/>
        <v>61.094497094262294</v>
      </c>
      <c r="AI10" s="159">
        <f ca="1">SUMIF($D$16:$D$105,G6,$S$16:$S$105)</f>
        <v>418.93369436065575</v>
      </c>
      <c r="AJ10" s="160">
        <f ca="1">AI10/AL10</f>
        <v>8.942338206927641E-3</v>
      </c>
      <c r="AK10" s="159">
        <f>SUMIF($R$16:$R$105,Y8,$G$16:$G$105)</f>
        <v>287.92</v>
      </c>
      <c r="AL10" s="161">
        <f ca="1">U10+V10-AK10</f>
        <v>46848.339289617485</v>
      </c>
      <c r="AN10" s="274">
        <f t="shared" si="9"/>
        <v>0</v>
      </c>
      <c r="AO10" s="276"/>
      <c r="AP10" s="277"/>
      <c r="AQ10" s="183">
        <f t="shared" si="10"/>
        <v>0</v>
      </c>
      <c r="AR10" s="159">
        <f t="shared" si="11"/>
        <v>0</v>
      </c>
      <c r="AS10" s="159">
        <f t="shared" si="12"/>
        <v>0</v>
      </c>
      <c r="AT10" s="160">
        <f t="shared" ca="1" si="13"/>
        <v>0</v>
      </c>
      <c r="AU10" s="161">
        <f t="shared" si="14"/>
        <v>0</v>
      </c>
    </row>
    <row r="11" spans="1:47" ht="14.4" thickBot="1">
      <c r="A11" s="47" t="s">
        <v>63</v>
      </c>
      <c r="C11" s="32"/>
      <c r="D11" s="32"/>
      <c r="E11" s="34"/>
      <c r="F11" s="34"/>
      <c r="G11" s="36"/>
      <c r="H11" s="36"/>
      <c r="J11" s="67">
        <f>Data!A6</f>
        <v>0</v>
      </c>
      <c r="K11" s="68">
        <f>Data!B6</f>
        <v>89773.78</v>
      </c>
      <c r="L11" s="69">
        <f>Data!C22</f>
        <v>53864.267999999996</v>
      </c>
      <c r="M11" s="77">
        <f>L11*$M$4</f>
        <v>45784.627799999995</v>
      </c>
      <c r="N11" s="78">
        <f>L11*$N$4</f>
        <v>8079.6401999999989</v>
      </c>
      <c r="O11" s="78">
        <f t="shared" si="0"/>
        <v>13735.388339999998</v>
      </c>
      <c r="P11" s="78">
        <f t="shared" si="0"/>
        <v>2423.8920599999997</v>
      </c>
      <c r="Q11" s="78">
        <f t="shared" si="1"/>
        <v>32049.239459999993</v>
      </c>
      <c r="R11" s="78">
        <f t="shared" si="1"/>
        <v>5655.7481399999988</v>
      </c>
      <c r="S11" s="288">
        <f>Q11/F7</f>
        <v>2289.2313899999995</v>
      </c>
      <c r="T11" s="289">
        <f>R11/E7</f>
        <v>1885.2493799999995</v>
      </c>
      <c r="U11" s="41">
        <f t="shared" ca="1" si="2"/>
        <v>24478.661147540985</v>
      </c>
      <c r="V11" s="42">
        <f t="shared" ca="1" si="2"/>
        <v>22147.183333333334</v>
      </c>
      <c r="W11" s="292">
        <f t="shared" ca="1" si="3"/>
        <v>0.56111681342424202</v>
      </c>
      <c r="X11" s="293">
        <f t="shared" ca="1" si="4"/>
        <v>0.10944471012491429</v>
      </c>
      <c r="Z11" s="181">
        <f t="shared" si="5"/>
        <v>0</v>
      </c>
      <c r="AA11" s="162">
        <f>SUMIF($D$16:$D$105,G7,$P$16:$P$105)</f>
        <v>3978.0086449180317</v>
      </c>
      <c r="AB11" s="163">
        <f>COUNTIF($D$16:$D$105,G7)</f>
        <v>17</v>
      </c>
      <c r="AC11" s="163">
        <f>COUNTIF($R$16:$R$105,Y10)</f>
        <v>3</v>
      </c>
      <c r="AD11" s="163">
        <f t="shared" si="6"/>
        <v>14</v>
      </c>
      <c r="AE11" s="164">
        <f>AA11*$AE$5</f>
        <v>1193.4025934754095</v>
      </c>
      <c r="AF11" s="164">
        <f>AA11*$AF$5</f>
        <v>2784.6060514426222</v>
      </c>
      <c r="AG11" s="165">
        <f t="shared" ca="1" si="7"/>
        <v>2.5595302492911136E-2</v>
      </c>
      <c r="AH11" s="164">
        <f t="shared" si="8"/>
        <v>198.90043224590158</v>
      </c>
      <c r="AI11" s="164">
        <f ca="1">SUMIF($D$16:$D$105,G7,$S$16:$S$105)</f>
        <v>1193.4025934754095</v>
      </c>
      <c r="AJ11" s="166">
        <f ca="1">AI11/AL11</f>
        <v>2.6413778371500832E-2</v>
      </c>
      <c r="AK11" s="164">
        <f>SUMIF($R$16:$R$105,Y10,$G$16:$G$105)</f>
        <v>1444.7811475409835</v>
      </c>
      <c r="AL11" s="167">
        <f ca="1">U11+V11-AK11</f>
        <v>45181.063333333339</v>
      </c>
      <c r="AN11" s="275">
        <f t="shared" si="9"/>
        <v>0</v>
      </c>
      <c r="AO11" s="278"/>
      <c r="AP11" s="279"/>
      <c r="AQ11" s="184">
        <f t="shared" si="10"/>
        <v>0</v>
      </c>
      <c r="AR11" s="164">
        <f t="shared" si="11"/>
        <v>0</v>
      </c>
      <c r="AS11" s="164">
        <f t="shared" si="12"/>
        <v>0</v>
      </c>
      <c r="AT11" s="160">
        <f t="shared" ca="1" si="13"/>
        <v>0</v>
      </c>
      <c r="AU11" s="161">
        <f t="shared" si="14"/>
        <v>0</v>
      </c>
    </row>
    <row r="12" spans="1:47" ht="15" thickTop="1" thickBot="1">
      <c r="A12" s="47" t="s">
        <v>64</v>
      </c>
      <c r="C12" s="32"/>
      <c r="D12" s="32"/>
      <c r="E12" s="34"/>
      <c r="F12" s="34"/>
      <c r="G12" s="36"/>
      <c r="H12" s="36"/>
      <c r="J12" s="111" t="str">
        <f>Data!A7</f>
        <v>Total Service Charge (12%)</v>
      </c>
      <c r="K12" s="70">
        <f>SUM(K7:K11)</f>
        <v>426951.33999999997</v>
      </c>
      <c r="L12" s="70">
        <f>SUM(L7:L11)</f>
        <v>256170.80399999995</v>
      </c>
      <c r="M12" s="79">
        <f>SUM(M7:M11)</f>
        <v>217745.18339999998</v>
      </c>
      <c r="N12" s="80">
        <f>SUM(N7:N11)</f>
        <v>38425.620599999995</v>
      </c>
      <c r="O12" s="80">
        <f t="shared" ref="O12:R12" si="15">SUM(O7:O11)</f>
        <v>65323.555019999993</v>
      </c>
      <c r="P12" s="80">
        <f t="shared" si="15"/>
        <v>11527.686179999999</v>
      </c>
      <c r="Q12" s="80">
        <f t="shared" si="15"/>
        <v>152421.62837999995</v>
      </c>
      <c r="R12" s="80">
        <f t="shared" si="15"/>
        <v>26897.934419999994</v>
      </c>
      <c r="S12" s="80">
        <f>(S7*F3)+(S8*F4)+(S9*F5)+(S10*F6)+(S11*F7)</f>
        <v>152421.62837999995</v>
      </c>
      <c r="T12" s="81">
        <f>(T7*E3)+(T8*E4)+(T9*E5)+(T10*E6)+(T11*E7)</f>
        <v>26897.934419999994</v>
      </c>
      <c r="U12" s="82">
        <f t="shared" ref="U12:V12" ca="1" si="16">SUM(U7:U11)</f>
        <v>128274.76945355191</v>
      </c>
      <c r="V12" s="83">
        <f t="shared" ca="1" si="16"/>
        <v>97383.17106557377</v>
      </c>
      <c r="W12" s="71"/>
      <c r="X12" s="72"/>
      <c r="Z12" s="190" t="s">
        <v>85</v>
      </c>
      <c r="AA12" s="143">
        <f t="shared" ref="AA12:AF12" si="17">SUM(AA7:AA11)</f>
        <v>11238.226364798806</v>
      </c>
      <c r="AB12" s="80">
        <f t="shared" si="17"/>
        <v>90</v>
      </c>
      <c r="AC12" s="142">
        <f t="shared" si="17"/>
        <v>10</v>
      </c>
      <c r="AD12" s="142">
        <f t="shared" si="17"/>
        <v>80</v>
      </c>
      <c r="AE12" s="80">
        <f t="shared" si="17"/>
        <v>3371.467909439642</v>
      </c>
      <c r="AF12" s="80">
        <f t="shared" si="17"/>
        <v>7866.7584553591641</v>
      </c>
      <c r="AG12" s="135"/>
      <c r="AH12" s="80">
        <f>(AD7*AH7)+(AD8*AH8)+(AD9*AH9)+(AD10*AH10)+(AD11*AH11)</f>
        <v>7866.7584553591641</v>
      </c>
      <c r="AI12" s="80">
        <f ca="1">SUM(AI7:AI11)</f>
        <v>3371.467909439642</v>
      </c>
      <c r="AJ12" s="168"/>
      <c r="AK12" s="140"/>
      <c r="AL12" s="141"/>
      <c r="AN12" s="190" t="s">
        <v>15</v>
      </c>
      <c r="AO12" s="185">
        <f>SUM(AO7:AO11)</f>
        <v>0</v>
      </c>
      <c r="AP12" s="185">
        <f>SUM(AP7:AP11)</f>
        <v>0</v>
      </c>
      <c r="AQ12" s="140">
        <f>SUM(AQ7:AQ11)</f>
        <v>0</v>
      </c>
      <c r="AR12" s="140">
        <f t="shared" ref="AR12:AS12" si="18">SUM(AR7:AR11)</f>
        <v>0</v>
      </c>
      <c r="AS12" s="140">
        <f t="shared" si="18"/>
        <v>0</v>
      </c>
      <c r="AT12" s="140"/>
      <c r="AU12" s="141">
        <f>((AU7*(E3+F3))+(AU8*(E4+F4))+(AU9*(E5+F5))+(AU10*(E6+F6))+(AU11*(E7+F7)))</f>
        <v>0</v>
      </c>
    </row>
    <row r="13" spans="1:47" ht="15" thickTop="1" thickBot="1">
      <c r="C13" s="32"/>
      <c r="D13" s="32"/>
      <c r="E13" s="34"/>
      <c r="F13" s="34"/>
      <c r="G13" s="36"/>
      <c r="H13" s="36"/>
      <c r="L13" s="37"/>
    </row>
    <row r="14" spans="1:47" ht="38.4" customHeight="1" thickTop="1" thickBot="1">
      <c r="A14" s="311" t="s">
        <v>48</v>
      </c>
      <c r="B14" s="311"/>
      <c r="C14" s="311"/>
      <c r="D14" s="311"/>
      <c r="E14" s="311"/>
      <c r="F14" s="311"/>
      <c r="G14" s="311"/>
      <c r="H14" s="311"/>
      <c r="I14" s="311"/>
      <c r="J14" s="311"/>
      <c r="K14" s="311"/>
      <c r="L14" s="315" t="s">
        <v>72</v>
      </c>
      <c r="M14" s="315"/>
      <c r="N14" s="316" t="s">
        <v>114</v>
      </c>
      <c r="O14" s="316"/>
      <c r="P14" s="316"/>
      <c r="Q14" s="316"/>
      <c r="R14" s="316"/>
      <c r="S14" s="316"/>
      <c r="T14" s="316"/>
      <c r="U14" s="316"/>
      <c r="V14" s="316"/>
      <c r="W14" s="310"/>
      <c r="X14" s="310"/>
      <c r="Y14" s="312" t="s">
        <v>123</v>
      </c>
      <c r="Z14" s="313"/>
      <c r="AA14" s="314"/>
      <c r="AB14" s="310"/>
      <c r="AC14" s="310"/>
      <c r="AD14" s="310"/>
      <c r="AE14" s="310"/>
      <c r="AF14" s="310"/>
      <c r="AN14" s="303" t="s">
        <v>129</v>
      </c>
      <c r="AO14" s="303"/>
      <c r="AP14" s="303"/>
      <c r="AQ14" s="303"/>
      <c r="AR14" s="303"/>
      <c r="AS14" s="303"/>
    </row>
    <row r="15" spans="1:47" ht="49.2" customHeight="1" thickTop="1" thickBot="1">
      <c r="A15" s="169" t="s">
        <v>32</v>
      </c>
      <c r="B15" s="170" t="s">
        <v>0</v>
      </c>
      <c r="C15" s="170" t="s">
        <v>1</v>
      </c>
      <c r="D15" s="170" t="s">
        <v>42</v>
      </c>
      <c r="E15" s="170" t="s">
        <v>2</v>
      </c>
      <c r="F15" s="170" t="s">
        <v>3</v>
      </c>
      <c r="G15" s="170" t="s">
        <v>4</v>
      </c>
      <c r="H15" s="170" t="s">
        <v>37</v>
      </c>
      <c r="I15" s="170" t="s">
        <v>38</v>
      </c>
      <c r="J15" s="170" t="s">
        <v>39</v>
      </c>
      <c r="K15" s="171" t="s">
        <v>40</v>
      </c>
      <c r="L15" s="172" t="s">
        <v>108</v>
      </c>
      <c r="M15" s="208" t="s">
        <v>109</v>
      </c>
      <c r="N15" s="207" t="s">
        <v>79</v>
      </c>
      <c r="O15" s="134" t="s">
        <v>110</v>
      </c>
      <c r="P15" s="173" t="s">
        <v>80</v>
      </c>
      <c r="Q15" s="174" t="s">
        <v>103</v>
      </c>
      <c r="R15" s="174" t="s">
        <v>81</v>
      </c>
      <c r="S15" s="175" t="s">
        <v>87</v>
      </c>
      <c r="T15" s="175" t="s">
        <v>121</v>
      </c>
      <c r="U15" s="175" t="s">
        <v>120</v>
      </c>
      <c r="V15" s="209" t="s">
        <v>111</v>
      </c>
      <c r="W15" s="207" t="s">
        <v>41</v>
      </c>
      <c r="X15" s="212" t="s">
        <v>67</v>
      </c>
      <c r="Y15" s="211" t="s">
        <v>125</v>
      </c>
      <c r="Z15" s="175" t="s">
        <v>120</v>
      </c>
      <c r="AA15" s="209" t="s">
        <v>111</v>
      </c>
      <c r="AB15" s="213" t="s">
        <v>68</v>
      </c>
      <c r="AC15" s="133" t="s">
        <v>70</v>
      </c>
      <c r="AD15" s="176" t="s">
        <v>69</v>
      </c>
      <c r="AE15" s="176" t="s">
        <v>73</v>
      </c>
      <c r="AF15" s="177" t="s">
        <v>74</v>
      </c>
      <c r="AN15" s="234" t="s">
        <v>130</v>
      </c>
      <c r="AO15" s="234" t="s">
        <v>131</v>
      </c>
      <c r="AP15" s="234" t="s">
        <v>0</v>
      </c>
      <c r="AQ15" s="234" t="s">
        <v>132</v>
      </c>
      <c r="AR15" s="233" t="s">
        <v>133</v>
      </c>
      <c r="AS15" s="232" t="s">
        <v>134</v>
      </c>
    </row>
    <row r="16" spans="1:47" ht="17.399999999999999" customHeight="1" thickTop="1" thickBot="1">
      <c r="A16" s="88">
        <v>1</v>
      </c>
      <c r="B16" s="262"/>
      <c r="C16" s="262">
        <v>20426</v>
      </c>
      <c r="D16" s="262" t="s">
        <v>10</v>
      </c>
      <c r="E16" s="262" t="s">
        <v>5</v>
      </c>
      <c r="F16" s="263" t="s">
        <v>165</v>
      </c>
      <c r="G16" s="145">
        <v>4616.9866666666676</v>
      </c>
      <c r="H16" s="266">
        <v>8</v>
      </c>
      <c r="I16" s="90">
        <f>IF(AND(H16&gt;0,H16&lt;=3),4%,IF(AND(H16&gt;3,H16&lt;=6),8%,IF(AND(H16&gt;6,H16&lt;=9),10%,IF(AND(H16&gt;9,H16&lt;=11),12%,IF(AND(H16&gt;11,H16&lt;=13),16%)))))</f>
        <v>0.1</v>
      </c>
      <c r="J16" s="91">
        <f ca="1">DAYS360(K16,TODAY(),1)</f>
        <v>5134</v>
      </c>
      <c r="K16" s="268">
        <v>38443</v>
      </c>
      <c r="L16" s="92">
        <f t="shared" ref="L16:L47" ca="1" si="19">IF(E16="Mohandseen Managers",$X$7*G16,IF(E16="Mohandssen",$W$7*G16,IF(E16="Maadi Managers",$X$8*G16,IF(E16="Maadi",$W$8*G16,IF(E16="City Stars Managers",$X$9*G16,IF(E16="City Stars",$W$9*G16,IF(E16="MOA Managers",$X$10*G16,IF(E16="MOA",$W$10*G16,IF(E16="Concord Managers",$X$11*G16,IF(E16="Concord",$W$11*G16))))))))))</f>
        <v>233.93754204801533</v>
      </c>
      <c r="M16" s="205">
        <f t="shared" ref="M16:M47" si="20">IF(E16="Mohandseen Managers",$T$7,IF(E16="Mohandssen",$S$7,IF(E16="Maadi Managers",$T$8,IF(E16="Maadi",$S$8,IF(E16="City Stars Managers",$T$9,IF(E16="City Stars",$S$9,IF(E16="MOA Managers",$T$10,IF(E16="MOA",$S$10,IF(E16="Concord Managers",$T$11,IF(E16="Concord",$S$11))))))))))</f>
        <v>778.38011999999947</v>
      </c>
      <c r="N16" s="204"/>
      <c r="O16" s="144">
        <f t="shared" ref="O16:O47" si="21">(M16-(M16/30.5)*N16)</f>
        <v>778.38011999999947</v>
      </c>
      <c r="P16" s="89">
        <f>M16-O16</f>
        <v>0</v>
      </c>
      <c r="Q16" s="270" t="s">
        <v>82</v>
      </c>
      <c r="R16" s="270" t="s">
        <v>93</v>
      </c>
      <c r="S16" s="89">
        <f ca="1">IF(D16="Mohandssen",$AG$7*G16,IF(D16="Maadi",$AG$8*G16,IF(D16="City Stars",$AG$9*G16,IF(D16="MOA",$AG$10*G16,IF(D16="Concord",$AG$11*G16)))))</f>
        <v>0</v>
      </c>
      <c r="T16" s="89">
        <f ca="1">IF(R16="Undeserved Mohandseen",0,IF(R16="Deserved Mohandseen",G16*$AJ$7,IF(R16="Undeserved Maadi",0,IF(R16="Deserved Maadi",G16*$AJ$8,IF(R16="Undeserved City Stars",0,IF(R16="Deserved City Stars",G16*$AJ$9,IF(R16="Undeserved MOA",0,IF(R16="Deserved MOA",G16*$AJ$10,IF(R16="Undeserved Concord",0,IF(R16="Deserved Concord",G16*$AJ$11))))))))))</f>
        <v>0</v>
      </c>
      <c r="U16" s="89">
        <f>IF(R16="Undeserved Mohandseen",0,IF(R16="Deserved Mohandseen",$AH$7,IF(R16="Undeserved Maadi",0,IF(R16="Deserved Maadi",$AH$8,IF(R16="Undeserved City Stars",0,IF(R16="Deserved City Stars",$AH$9,IF(R16="Undeserved MOA",0,IF(R16="Deserved MOA",$AH$10,IF(R16="Undeserved Concord",0,IF(R16="Deserved Concord",$AH$11))))))))))</f>
        <v>0</v>
      </c>
      <c r="V16" s="210">
        <f ca="1">T16+U16</f>
        <v>0</v>
      </c>
      <c r="W16" s="144">
        <f ca="1">L16+M16-P16+V16</f>
        <v>1012.3176620480148</v>
      </c>
      <c r="X16" s="210">
        <f ca="1">W16*10%</f>
        <v>101.23176620480149</v>
      </c>
      <c r="Y16" s="144">
        <f ca="1">IF(D16="Mohandssen",$AT$7*G16,IF(D16="Maadi",$AT$8*G16,IF(D16="City Stars",$AT$9*G16,IF(D16="MOA",$AT$10*G16,IF(D16="Concord",$AT$11*G16)))))</f>
        <v>0</v>
      </c>
      <c r="Z16" s="89">
        <f>IF(D16="Mohandssen",$AU$7,IF(D16="Maadi",$AU$8,IF(D16="City Stars",$AU$9,IF(D16="MOA",$AU$10,IF(D16="Concord",$AU$11)))))</f>
        <v>0</v>
      </c>
      <c r="AA16" s="210">
        <f ca="1">SUM(Y16:Z16)</f>
        <v>0</v>
      </c>
      <c r="AB16" s="214">
        <f ca="1">W16-X16+AA16</f>
        <v>911.08589584321328</v>
      </c>
      <c r="AC16" s="114">
        <f t="shared" ref="AC16:AC47" ca="1" si="22">IFERROR(AB16/G16,0)</f>
        <v>0.19733344746715312</v>
      </c>
      <c r="AD16" s="112">
        <f t="shared" ref="AD16:AD47" ca="1" si="23">G16+AB16</f>
        <v>5528.0725625098812</v>
      </c>
      <c r="AE16" s="115">
        <f>IF(E16="Mohandseen Managers",0,IF(E16="Mohandssen",G16*Data!$E$28,IF(E16="Maadi Managers",0,IF(E16="Maadi",G16*Data!$E$29,IF(E16="City Stars Managers",0,IF(E16="City Stars",G16*Data!$E$30,IF(E16="MOA Managers",0,IF(E16="MOA",G16*Data!$E$31,IF(E16="Concord Managers",0,IF(E16="Concord",G16*Data!$E$32))))))))))</f>
        <v>0</v>
      </c>
      <c r="AF16" s="117">
        <f ca="1">AB16-AE16</f>
        <v>911.08589584321328</v>
      </c>
      <c r="AN16" s="226">
        <v>18000</v>
      </c>
      <c r="AO16" s="227"/>
      <c r="AP16" s="227" t="s">
        <v>151</v>
      </c>
      <c r="AQ16" s="235">
        <f ca="1">ROUND(AB16,2)</f>
        <v>911.09</v>
      </c>
      <c r="AR16" s="227">
        <v>20426</v>
      </c>
      <c r="AS16" s="228" t="s">
        <v>135</v>
      </c>
    </row>
    <row r="17" spans="1:45" ht="16.2" thickBot="1">
      <c r="A17" s="85">
        <v>2</v>
      </c>
      <c r="B17" s="264"/>
      <c r="C17" s="264">
        <v>22855</v>
      </c>
      <c r="D17" s="264" t="s">
        <v>10</v>
      </c>
      <c r="E17" s="264" t="s">
        <v>5</v>
      </c>
      <c r="F17" s="265" t="s">
        <v>166</v>
      </c>
      <c r="G17" s="146">
        <v>8867.2416666666668</v>
      </c>
      <c r="H17" s="267">
        <v>11</v>
      </c>
      <c r="I17" s="86">
        <f t="shared" ref="I17:I79" si="24">IF(AND(H17&gt;0,H17&lt;=3),4%,IF(AND(H17&gt;3,H17&lt;=6),8%,IF(AND(H17&gt;6,H17&lt;=9),10%,IF(AND(H17&gt;9,H17&lt;=11),12%,IF(AND(H17&gt;11,H17&lt;=13),16%)))))</f>
        <v>0.12</v>
      </c>
      <c r="J17" s="87">
        <f t="shared" ref="J17:J79" ca="1" si="25">DAYS360(K17,TODAY(),1)</f>
        <v>541</v>
      </c>
      <c r="K17" s="269">
        <v>43104</v>
      </c>
      <c r="L17" s="93">
        <f t="shared" ca="1" si="19"/>
        <v>449.2932013908956</v>
      </c>
      <c r="M17" s="206">
        <f t="shared" si="20"/>
        <v>778.38011999999947</v>
      </c>
      <c r="N17" s="204"/>
      <c r="O17" s="144">
        <f t="shared" si="21"/>
        <v>778.38011999999947</v>
      </c>
      <c r="P17" s="89">
        <f>M17-O17</f>
        <v>0</v>
      </c>
      <c r="Q17" s="270" t="s">
        <v>82</v>
      </c>
      <c r="R17" s="270" t="s">
        <v>93</v>
      </c>
      <c r="S17" s="89">
        <f t="shared" ref="S17:S79" ca="1" si="26">IF(D17="Mohandssen",$AG$7*G17,IF(D17="Maadi",$AG$8*G17,IF(D17="City Stars",$AG$9*G17,IF(D17="MOA",$AG$10*G17,IF(D17="Concord",$AG$11*G17)))))</f>
        <v>0</v>
      </c>
      <c r="T17" s="89">
        <f t="shared" ref="T17:T79" ca="1" si="27">IF(R17="Undeserved Mohandseen",0,IF(R17="Deserved Mohandseen",G17*$AJ$7,IF(R17="Undeserved Maadi",0,IF(R17="Deserved Maadi",G17*$AJ$8,IF(R17="Undeserved City Stars",0,IF(R17="Deserved City Stars",G17*$AJ$9,IF(R17="Undeserved MOA",0,IF(R17="Deserved MOA",G17*$AJ$10,IF(R17="Undeserved Concord",0,IF(R17="Deserved Concord",G17*$AJ$11))))))))))</f>
        <v>0</v>
      </c>
      <c r="U17" s="89">
        <f t="shared" ref="U17:U79" si="28">IF(R17="Undeserved Mohandseen",0,IF(R17="Deserved Mohandseen",$AH$7,IF(R17="Undeserved Maadi",0,IF(R17="Deserved Maadi",$AH$8,IF(R17="Undeserved City Stars",0,IF(R17="Deserved City Stars",$AH$9,IF(R17="Undeserved MOA",0,IF(R17="Deserved MOA",$AH$10,IF(R17="Undeserved Concord",0,IF(R17="Deserved Concord",$AH$11))))))))))</f>
        <v>0</v>
      </c>
      <c r="V17" s="210">
        <f t="shared" ref="V17:V79" ca="1" si="29">T17+U17</f>
        <v>0</v>
      </c>
      <c r="W17" s="144">
        <f t="shared" ref="W17:W79" ca="1" si="30">L17+M17-P17+V17</f>
        <v>1227.6733213908951</v>
      </c>
      <c r="X17" s="206">
        <f t="shared" ref="X17:X79" ca="1" si="31">W17*10%</f>
        <v>122.76733213908952</v>
      </c>
      <c r="Y17" s="144">
        <f t="shared" ref="Y17:Y79" ca="1" si="32">IF(D17="Mohandssen",$AT$7*G17,IF(D17="Maadi",$AT$8*G17,IF(D17="City Stars",$AT$9*G17,IF(D17="MOA",$AT$10*G17,IF(D17="Concord",$AT$11*G17)))))</f>
        <v>0</v>
      </c>
      <c r="Z17" s="89">
        <f t="shared" ref="Z17:Z79" si="33">IF(D17="Mohandssen",$AU$7,IF(D17="Maadi",$AU$8,IF(D17="City Stars",$AU$9,IF(D17="MOA",$AU$10,IF(D17="Concord",$AU$11)))))</f>
        <v>0</v>
      </c>
      <c r="AA17" s="210">
        <f t="shared" ref="AA17:AA79" ca="1" si="34">SUM(Y17:Z17)</f>
        <v>0</v>
      </c>
      <c r="AB17" s="214">
        <f t="shared" ref="AB17:AB79" ca="1" si="35">W17-X17+AA17</f>
        <v>1104.9059892518055</v>
      </c>
      <c r="AC17" s="114">
        <f t="shared" ca="1" si="22"/>
        <v>0.12460537682257133</v>
      </c>
      <c r="AD17" s="112">
        <f t="shared" ca="1" si="23"/>
        <v>9972.1476559184721</v>
      </c>
      <c r="AE17" s="116">
        <f>IF(E17="Mohandseen Managers",0,IF(E17="Mohandssen",G17*Data!$E$28,IF(E17="Maadi Managers",0,IF(E17="Maadi",G17*Data!$E$29,IF(E17="City Stars Managers",0,IF(E17="City Stars",G17*Data!$E$30,IF(E17="MOA Managers",0,IF(E17="MOA",G17*Data!$E$31,IF(E17="Concord Managers",0,IF(E17="Concord",G17*Data!$E$32))))))))))</f>
        <v>0</v>
      </c>
      <c r="AF17" s="118">
        <f t="shared" ref="AF17:AF79" ca="1" si="36">AB17-AE17</f>
        <v>1104.9059892518055</v>
      </c>
      <c r="AN17" s="229" t="s">
        <v>149</v>
      </c>
      <c r="AO17" s="227" t="s">
        <v>150</v>
      </c>
      <c r="AP17" s="230" t="s">
        <v>152</v>
      </c>
      <c r="AQ17" s="235">
        <f t="shared" ref="AQ17:AQ79" ca="1" si="37">ROUND(AB17,2)</f>
        <v>1104.9100000000001</v>
      </c>
      <c r="AR17" s="230">
        <v>22855</v>
      </c>
      <c r="AS17" s="231" t="s">
        <v>135</v>
      </c>
    </row>
    <row r="18" spans="1:45" ht="16.2" thickBot="1">
      <c r="A18" s="85">
        <v>3</v>
      </c>
      <c r="B18" s="264"/>
      <c r="C18" s="264">
        <v>22898</v>
      </c>
      <c r="D18" s="264" t="s">
        <v>10</v>
      </c>
      <c r="E18" s="264" t="s">
        <v>5</v>
      </c>
      <c r="F18" s="265" t="s">
        <v>165</v>
      </c>
      <c r="G18" s="146">
        <v>6267.0360655737704</v>
      </c>
      <c r="H18" s="267">
        <v>9</v>
      </c>
      <c r="I18" s="86">
        <f t="shared" si="24"/>
        <v>0.1</v>
      </c>
      <c r="J18" s="87">
        <f t="shared" ca="1" si="25"/>
        <v>302</v>
      </c>
      <c r="K18" s="269">
        <v>43346</v>
      </c>
      <c r="L18" s="93">
        <f t="shared" ca="1" si="19"/>
        <v>317.54369656108867</v>
      </c>
      <c r="M18" s="206">
        <f t="shared" si="20"/>
        <v>778.38011999999947</v>
      </c>
      <c r="N18" s="204"/>
      <c r="O18" s="144">
        <f t="shared" si="21"/>
        <v>778.38011999999947</v>
      </c>
      <c r="P18" s="89">
        <f t="shared" ref="P18:P80" si="38">M18-O18</f>
        <v>0</v>
      </c>
      <c r="Q18" s="270" t="s">
        <v>82</v>
      </c>
      <c r="R18" s="270" t="s">
        <v>93</v>
      </c>
      <c r="S18" s="89">
        <f t="shared" ca="1" si="26"/>
        <v>0</v>
      </c>
      <c r="T18" s="89">
        <f t="shared" ca="1" si="27"/>
        <v>0</v>
      </c>
      <c r="U18" s="89">
        <f t="shared" si="28"/>
        <v>0</v>
      </c>
      <c r="V18" s="210">
        <f t="shared" ca="1" si="29"/>
        <v>0</v>
      </c>
      <c r="W18" s="144">
        <f t="shared" ca="1" si="30"/>
        <v>1095.9238165610882</v>
      </c>
      <c r="X18" s="206">
        <f t="shared" ca="1" si="31"/>
        <v>109.59238165610883</v>
      </c>
      <c r="Y18" s="144">
        <f t="shared" ca="1" si="32"/>
        <v>0</v>
      </c>
      <c r="Z18" s="89">
        <f t="shared" si="33"/>
        <v>0</v>
      </c>
      <c r="AA18" s="210">
        <f t="shared" ca="1" si="34"/>
        <v>0</v>
      </c>
      <c r="AB18" s="214">
        <f t="shared" ca="1" si="35"/>
        <v>986.33143490497935</v>
      </c>
      <c r="AC18" s="114">
        <f t="shared" ca="1" si="22"/>
        <v>0.15738403682134819</v>
      </c>
      <c r="AD18" s="112">
        <f t="shared" ca="1" si="23"/>
        <v>7253.3675004787501</v>
      </c>
      <c r="AE18" s="116">
        <f>IF(E18="Mohandseen Managers",0,IF(E18="Mohandssen",G18*Data!$E$28,IF(E18="Maadi Managers",0,IF(E18="Maadi",G18*Data!$E$29,IF(E18="City Stars Managers",0,IF(E18="City Stars",G18*Data!$E$30,IF(E18="MOA Managers",0,IF(E18="MOA",G18*Data!$E$31,IF(E18="Concord Managers",0,IF(E18="Concord",G18*Data!$E$32))))))))))</f>
        <v>0</v>
      </c>
      <c r="AF18" s="118">
        <f t="shared" ca="1" si="36"/>
        <v>986.33143490497935</v>
      </c>
      <c r="AN18" s="229" t="s">
        <v>149</v>
      </c>
      <c r="AO18" s="227"/>
      <c r="AP18" s="230" t="s">
        <v>153</v>
      </c>
      <c r="AQ18" s="235">
        <f t="shared" ca="1" si="37"/>
        <v>986.33</v>
      </c>
      <c r="AR18" s="230">
        <v>22898</v>
      </c>
      <c r="AS18" s="231" t="s">
        <v>135</v>
      </c>
    </row>
    <row r="19" spans="1:45" ht="16.2" thickBot="1">
      <c r="A19" s="85">
        <v>1</v>
      </c>
      <c r="B19" s="264"/>
      <c r="C19" s="264"/>
      <c r="D19" s="264" t="s">
        <v>10</v>
      </c>
      <c r="E19" s="264" t="s">
        <v>10</v>
      </c>
      <c r="F19" s="265" t="s">
        <v>167</v>
      </c>
      <c r="G19" s="146">
        <v>1238</v>
      </c>
      <c r="H19" s="267">
        <v>2</v>
      </c>
      <c r="I19" s="86">
        <f t="shared" si="24"/>
        <v>0.04</v>
      </c>
      <c r="J19" s="87">
        <f t="shared" ca="1" si="25"/>
        <v>3845</v>
      </c>
      <c r="K19" s="269">
        <v>39751</v>
      </c>
      <c r="L19" s="93">
        <f t="shared" ca="1" si="19"/>
        <v>389.08850622602961</v>
      </c>
      <c r="M19" s="206">
        <f t="shared" si="20"/>
        <v>1202.951094545454</v>
      </c>
      <c r="N19" s="204"/>
      <c r="O19" s="144">
        <f t="shared" si="21"/>
        <v>1202.951094545454</v>
      </c>
      <c r="P19" s="89">
        <f t="shared" si="38"/>
        <v>0</v>
      </c>
      <c r="Q19" s="270" t="s">
        <v>82</v>
      </c>
      <c r="R19" s="270" t="s">
        <v>93</v>
      </c>
      <c r="S19" s="89">
        <f t="shared" ca="1" si="26"/>
        <v>0</v>
      </c>
      <c r="T19" s="89">
        <f t="shared" ca="1" si="27"/>
        <v>0</v>
      </c>
      <c r="U19" s="89">
        <f t="shared" si="28"/>
        <v>0</v>
      </c>
      <c r="V19" s="210">
        <f t="shared" ca="1" si="29"/>
        <v>0</v>
      </c>
      <c r="W19" s="144">
        <f t="shared" ca="1" si="30"/>
        <v>1592.0396007714835</v>
      </c>
      <c r="X19" s="206">
        <f t="shared" ca="1" si="31"/>
        <v>159.20396007714837</v>
      </c>
      <c r="Y19" s="144">
        <f t="shared" ca="1" si="32"/>
        <v>0</v>
      </c>
      <c r="Z19" s="89">
        <f t="shared" si="33"/>
        <v>0</v>
      </c>
      <c r="AA19" s="210">
        <f t="shared" ca="1" si="34"/>
        <v>0</v>
      </c>
      <c r="AB19" s="214">
        <f t="shared" ca="1" si="35"/>
        <v>1432.8356406943351</v>
      </c>
      <c r="AC19" s="114">
        <f t="shared" ca="1" si="22"/>
        <v>1.1573793543572981</v>
      </c>
      <c r="AD19" s="112">
        <f t="shared" ca="1" si="23"/>
        <v>2670.8356406943349</v>
      </c>
      <c r="AE19" s="116">
        <f ca="1">IF(E19="Mohandseen Managers",0,IF(E19="Mohandssen",G19*Data!$E$28,IF(E19="Maadi Managers",0,IF(E19="Maadi",G19*Data!$E$29,IF(E19="City Stars Managers",0,IF(E19="City Stars",G19*Data!$E$30,IF(E19="MOA Managers",0,IF(E19="MOA",G19*Data!$E$31,IF(E19="Concord Managers",0,IF(E19="Concord",G19*Data!$E$32))))))))))</f>
        <v>515.4855673370821</v>
      </c>
      <c r="AF19" s="118">
        <f t="shared" ca="1" si="36"/>
        <v>917.350073357253</v>
      </c>
      <c r="AN19" s="229"/>
      <c r="AO19" s="227"/>
      <c r="AP19" s="230" t="s">
        <v>154</v>
      </c>
      <c r="AQ19" s="235">
        <f t="shared" ca="1" si="37"/>
        <v>1432.84</v>
      </c>
      <c r="AR19" s="230"/>
      <c r="AS19" s="231"/>
    </row>
    <row r="20" spans="1:45" ht="16.2" thickBot="1">
      <c r="A20" s="85">
        <v>2</v>
      </c>
      <c r="B20" s="264"/>
      <c r="C20" s="264">
        <v>20270</v>
      </c>
      <c r="D20" s="264" t="s">
        <v>10</v>
      </c>
      <c r="E20" s="264" t="s">
        <v>10</v>
      </c>
      <c r="F20" s="265" t="s">
        <v>168</v>
      </c>
      <c r="G20" s="146">
        <v>3022.0702732240434</v>
      </c>
      <c r="H20" s="267">
        <v>4</v>
      </c>
      <c r="I20" s="86">
        <f t="shared" si="24"/>
        <v>0.08</v>
      </c>
      <c r="J20" s="87">
        <f t="shared" ca="1" si="25"/>
        <v>5254</v>
      </c>
      <c r="K20" s="269">
        <v>38322</v>
      </c>
      <c r="L20" s="93">
        <f t="shared" ca="1" si="19"/>
        <v>949.80032982135072</v>
      </c>
      <c r="M20" s="206">
        <f t="shared" si="20"/>
        <v>1202.951094545454</v>
      </c>
      <c r="N20" s="204"/>
      <c r="O20" s="144">
        <f t="shared" si="21"/>
        <v>1202.951094545454</v>
      </c>
      <c r="P20" s="89">
        <f t="shared" si="38"/>
        <v>0</v>
      </c>
      <c r="Q20" s="270" t="s">
        <v>82</v>
      </c>
      <c r="R20" s="270" t="s">
        <v>93</v>
      </c>
      <c r="S20" s="89">
        <f t="shared" ca="1" si="26"/>
        <v>0</v>
      </c>
      <c r="T20" s="89">
        <f t="shared" ca="1" si="27"/>
        <v>0</v>
      </c>
      <c r="U20" s="89">
        <f t="shared" si="28"/>
        <v>0</v>
      </c>
      <c r="V20" s="210">
        <f t="shared" ca="1" si="29"/>
        <v>0</v>
      </c>
      <c r="W20" s="144">
        <f t="shared" ca="1" si="30"/>
        <v>2152.7514243668047</v>
      </c>
      <c r="X20" s="206">
        <f t="shared" ca="1" si="31"/>
        <v>215.27514243668048</v>
      </c>
      <c r="Y20" s="144">
        <f t="shared" ca="1" si="32"/>
        <v>0</v>
      </c>
      <c r="Z20" s="89">
        <f t="shared" si="33"/>
        <v>0</v>
      </c>
      <c r="AA20" s="210">
        <f t="shared" ca="1" si="34"/>
        <v>0</v>
      </c>
      <c r="AB20" s="214">
        <f t="shared" ca="1" si="35"/>
        <v>1937.4762819301243</v>
      </c>
      <c r="AC20" s="114">
        <f t="shared" ca="1" si="22"/>
        <v>0.64110894412232222</v>
      </c>
      <c r="AD20" s="112">
        <f t="shared" ca="1" si="23"/>
        <v>4959.5465551541674</v>
      </c>
      <c r="AE20" s="116">
        <f ca="1">IF(E20="Mohandseen Managers",0,IF(E20="Mohandssen",G20*Data!$E$28,IF(E20="Maadi Managers",0,IF(E20="Maadi",G20*Data!$E$29,IF(E20="City Stars Managers",0,IF(E20="City Stars",G20*Data!$E$30,IF(E20="MOA Managers",0,IF(E20="MOA",G20*Data!$E$31,IF(E20="Concord Managers",0,IF(E20="Concord",G20*Data!$E$32))))))))))</f>
        <v>1258.3470188412173</v>
      </c>
      <c r="AF20" s="118">
        <f t="shared" ca="1" si="36"/>
        <v>679.12926308890701</v>
      </c>
      <c r="AN20" s="229">
        <v>18000</v>
      </c>
      <c r="AO20" s="227"/>
      <c r="AP20" s="230" t="s">
        <v>155</v>
      </c>
      <c r="AQ20" s="235">
        <f t="shared" ca="1" si="37"/>
        <v>1937.48</v>
      </c>
      <c r="AR20" s="230">
        <v>20270</v>
      </c>
      <c r="AS20" s="231" t="s">
        <v>135</v>
      </c>
    </row>
    <row r="21" spans="1:45" ht="16.2" thickBot="1">
      <c r="A21" s="85">
        <v>3</v>
      </c>
      <c r="B21" s="264"/>
      <c r="C21" s="264">
        <v>22140</v>
      </c>
      <c r="D21" s="264" t="s">
        <v>10</v>
      </c>
      <c r="E21" s="264" t="s">
        <v>10</v>
      </c>
      <c r="F21" s="265" t="s">
        <v>169</v>
      </c>
      <c r="G21" s="146">
        <v>1611.29</v>
      </c>
      <c r="H21" s="267">
        <v>3</v>
      </c>
      <c r="I21" s="86">
        <f t="shared" si="24"/>
        <v>0.04</v>
      </c>
      <c r="J21" s="87">
        <f t="shared" ca="1" si="25"/>
        <v>1810</v>
      </c>
      <c r="K21" s="269">
        <v>41815</v>
      </c>
      <c r="L21" s="93">
        <f t="shared" ca="1" si="19"/>
        <v>506.40906235617064</v>
      </c>
      <c r="M21" s="206">
        <f t="shared" si="20"/>
        <v>1202.951094545454</v>
      </c>
      <c r="N21" s="204"/>
      <c r="O21" s="144">
        <f t="shared" si="21"/>
        <v>1202.951094545454</v>
      </c>
      <c r="P21" s="89">
        <f t="shared" si="38"/>
        <v>0</v>
      </c>
      <c r="Q21" s="270" t="s">
        <v>82</v>
      </c>
      <c r="R21" s="270" t="s">
        <v>93</v>
      </c>
      <c r="S21" s="89">
        <f t="shared" ca="1" si="26"/>
        <v>0</v>
      </c>
      <c r="T21" s="89">
        <f t="shared" ca="1" si="27"/>
        <v>0</v>
      </c>
      <c r="U21" s="89">
        <f t="shared" si="28"/>
        <v>0</v>
      </c>
      <c r="V21" s="210">
        <f t="shared" ca="1" si="29"/>
        <v>0</v>
      </c>
      <c r="W21" s="144">
        <f t="shared" ca="1" si="30"/>
        <v>1709.3601569016246</v>
      </c>
      <c r="X21" s="206">
        <f t="shared" ca="1" si="31"/>
        <v>170.93601569016246</v>
      </c>
      <c r="Y21" s="144">
        <f t="shared" ca="1" si="32"/>
        <v>0</v>
      </c>
      <c r="Z21" s="89">
        <f t="shared" si="33"/>
        <v>0</v>
      </c>
      <c r="AA21" s="210">
        <f t="shared" ca="1" si="34"/>
        <v>0</v>
      </c>
      <c r="AB21" s="214">
        <f t="shared" ca="1" si="35"/>
        <v>1538.424141211462</v>
      </c>
      <c r="AC21" s="114">
        <f t="shared" ca="1" si="22"/>
        <v>0.95477793644313691</v>
      </c>
      <c r="AD21" s="112">
        <f t="shared" ca="1" si="23"/>
        <v>3149.714141211462</v>
      </c>
      <c r="AE21" s="116">
        <f ca="1">IF(E21="Mohandseen Managers",0,IF(E21="Mohandssen",G21*Data!$E$28,IF(E21="Maadi Managers",0,IF(E21="Maadi",G21*Data!$E$29,IF(E21="City Stars Managers",0,IF(E21="City Stars",G21*Data!$E$30,IF(E21="MOA Managers",0,IF(E21="MOA",G21*Data!$E$31,IF(E21="Concord Managers",0,IF(E21="Concord",G21*Data!$E$32))))))))))</f>
        <v>670.91820661919792</v>
      </c>
      <c r="AF21" s="118">
        <f t="shared" ca="1" si="36"/>
        <v>867.50593459226411</v>
      </c>
      <c r="AN21" s="229">
        <v>18000</v>
      </c>
      <c r="AO21" s="227"/>
      <c r="AP21" s="230" t="s">
        <v>156</v>
      </c>
      <c r="AQ21" s="235">
        <f t="shared" ca="1" si="37"/>
        <v>1538.42</v>
      </c>
      <c r="AR21" s="230">
        <v>22140</v>
      </c>
      <c r="AS21" s="231" t="s">
        <v>135</v>
      </c>
    </row>
    <row r="22" spans="1:45" ht="16.2" thickBot="1">
      <c r="A22" s="85">
        <v>4</v>
      </c>
      <c r="B22" s="264"/>
      <c r="C22" s="264">
        <v>22612</v>
      </c>
      <c r="D22" s="264" t="s">
        <v>10</v>
      </c>
      <c r="E22" s="264" t="s">
        <v>10</v>
      </c>
      <c r="F22" s="265" t="s">
        <v>170</v>
      </c>
      <c r="G22" s="146">
        <v>1300.3899999999999</v>
      </c>
      <c r="H22" s="267">
        <v>3</v>
      </c>
      <c r="I22" s="86">
        <f t="shared" si="24"/>
        <v>0.04</v>
      </c>
      <c r="J22" s="87">
        <f t="shared" ca="1" si="25"/>
        <v>1218</v>
      </c>
      <c r="K22" s="269">
        <v>42417</v>
      </c>
      <c r="L22" s="93">
        <f t="shared" ca="1" si="19"/>
        <v>408.69693264238015</v>
      </c>
      <c r="M22" s="206">
        <f t="shared" si="20"/>
        <v>1202.951094545454</v>
      </c>
      <c r="N22" s="204"/>
      <c r="O22" s="144">
        <f t="shared" si="21"/>
        <v>1202.951094545454</v>
      </c>
      <c r="P22" s="89">
        <f t="shared" si="38"/>
        <v>0</v>
      </c>
      <c r="Q22" s="270" t="s">
        <v>82</v>
      </c>
      <c r="R22" s="270" t="s">
        <v>93</v>
      </c>
      <c r="S22" s="89">
        <f t="shared" ca="1" si="26"/>
        <v>0</v>
      </c>
      <c r="T22" s="89">
        <f t="shared" ca="1" si="27"/>
        <v>0</v>
      </c>
      <c r="U22" s="89">
        <f t="shared" si="28"/>
        <v>0</v>
      </c>
      <c r="V22" s="210">
        <f t="shared" ca="1" si="29"/>
        <v>0</v>
      </c>
      <c r="W22" s="144">
        <f t="shared" ca="1" si="30"/>
        <v>1611.648027187834</v>
      </c>
      <c r="X22" s="206">
        <f t="shared" ca="1" si="31"/>
        <v>161.16480271878342</v>
      </c>
      <c r="Y22" s="144">
        <f t="shared" ca="1" si="32"/>
        <v>0</v>
      </c>
      <c r="Z22" s="89">
        <f t="shared" si="33"/>
        <v>0</v>
      </c>
      <c r="AA22" s="210">
        <f t="shared" ca="1" si="34"/>
        <v>0</v>
      </c>
      <c r="AB22" s="214">
        <f t="shared" ca="1" si="35"/>
        <v>1450.4832244690506</v>
      </c>
      <c r="AC22" s="114">
        <f t="shared" ca="1" si="22"/>
        <v>1.1154217000046529</v>
      </c>
      <c r="AD22" s="112">
        <f t="shared" ca="1" si="23"/>
        <v>2750.8732244690505</v>
      </c>
      <c r="AE22" s="116">
        <f ca="1">IF(E22="Mohandseen Managers",0,IF(E22="Mohandssen",G22*Data!$E$28,IF(E22="Maadi Managers",0,IF(E22="Maadi",G22*Data!$E$29,IF(E22="City Stars Managers",0,IF(E22="City Stars",G22*Data!$E$30,IF(E22="MOA Managers",0,IF(E22="MOA",G22*Data!$E$31,IF(E22="Concord Managers",0,IF(E22="Concord",G22*Data!$E$32))))))))))</f>
        <v>541.46387472493393</v>
      </c>
      <c r="AF22" s="118">
        <f t="shared" ca="1" si="36"/>
        <v>909.01934974411665</v>
      </c>
      <c r="AN22" s="229" t="s">
        <v>149</v>
      </c>
      <c r="AO22" s="227"/>
      <c r="AP22" s="230" t="s">
        <v>157</v>
      </c>
      <c r="AQ22" s="235">
        <f t="shared" ca="1" si="37"/>
        <v>1450.48</v>
      </c>
      <c r="AR22" s="230">
        <v>22612</v>
      </c>
      <c r="AS22" s="231" t="s">
        <v>135</v>
      </c>
    </row>
    <row r="23" spans="1:45" ht="16.2" thickBot="1">
      <c r="A23" s="85">
        <v>5</v>
      </c>
      <c r="B23" s="264"/>
      <c r="C23" s="264">
        <v>22773</v>
      </c>
      <c r="D23" s="264" t="s">
        <v>10</v>
      </c>
      <c r="E23" s="264" t="s">
        <v>10</v>
      </c>
      <c r="F23" s="265" t="s">
        <v>171</v>
      </c>
      <c r="G23" s="146">
        <v>1301.2</v>
      </c>
      <c r="H23" s="267">
        <v>3</v>
      </c>
      <c r="I23" s="86">
        <f t="shared" si="24"/>
        <v>0.04</v>
      </c>
      <c r="J23" s="87">
        <f t="shared" ca="1" si="25"/>
        <v>823</v>
      </c>
      <c r="K23" s="269">
        <v>42816</v>
      </c>
      <c r="L23" s="93">
        <f t="shared" ca="1" si="19"/>
        <v>408.95150589766541</v>
      </c>
      <c r="M23" s="206">
        <f t="shared" si="20"/>
        <v>1202.951094545454</v>
      </c>
      <c r="N23" s="204"/>
      <c r="O23" s="144">
        <f t="shared" si="21"/>
        <v>1202.951094545454</v>
      </c>
      <c r="P23" s="89">
        <f t="shared" si="38"/>
        <v>0</v>
      </c>
      <c r="Q23" s="270" t="s">
        <v>82</v>
      </c>
      <c r="R23" s="270" t="s">
        <v>93</v>
      </c>
      <c r="S23" s="89">
        <f t="shared" ca="1" si="26"/>
        <v>0</v>
      </c>
      <c r="T23" s="89">
        <f t="shared" ca="1" si="27"/>
        <v>0</v>
      </c>
      <c r="U23" s="89">
        <f t="shared" si="28"/>
        <v>0</v>
      </c>
      <c r="V23" s="210">
        <f t="shared" ca="1" si="29"/>
        <v>0</v>
      </c>
      <c r="W23" s="144">
        <f t="shared" ca="1" si="30"/>
        <v>1611.9026004431194</v>
      </c>
      <c r="X23" s="206">
        <f t="shared" ca="1" si="31"/>
        <v>161.19026004431194</v>
      </c>
      <c r="Y23" s="144">
        <f t="shared" ca="1" si="32"/>
        <v>0</v>
      </c>
      <c r="Z23" s="89">
        <f t="shared" si="33"/>
        <v>0</v>
      </c>
      <c r="AA23" s="210">
        <f t="shared" ca="1" si="34"/>
        <v>0</v>
      </c>
      <c r="AB23" s="214">
        <f t="shared" ca="1" si="35"/>
        <v>1450.7123403988073</v>
      </c>
      <c r="AC23" s="114">
        <f t="shared" ca="1" si="22"/>
        <v>1.1149034279117793</v>
      </c>
      <c r="AD23" s="112">
        <f t="shared" ca="1" si="23"/>
        <v>2751.9123403988074</v>
      </c>
      <c r="AE23" s="116">
        <f ca="1">IF(E23="Mohandseen Managers",0,IF(E23="Mohandssen",G23*Data!$E$28,IF(E23="Maadi Managers",0,IF(E23="Maadi",G23*Data!$E$29,IF(E23="City Stars Managers",0,IF(E23="City Stars",G23*Data!$E$30,IF(E23="MOA Managers",0,IF(E23="MOA",G23*Data!$E$31,IF(E23="Concord Managers",0,IF(E23="Concord",G23*Data!$E$32))))))))))</f>
        <v>541.80114718821596</v>
      </c>
      <c r="AF23" s="118">
        <f t="shared" ca="1" si="36"/>
        <v>908.91119321059136</v>
      </c>
      <c r="AN23" s="229">
        <v>18000</v>
      </c>
      <c r="AO23" s="227"/>
      <c r="AP23" s="230" t="s">
        <v>158</v>
      </c>
      <c r="AQ23" s="235">
        <f t="shared" ca="1" si="37"/>
        <v>1450.71</v>
      </c>
      <c r="AR23" s="230">
        <v>22773</v>
      </c>
      <c r="AS23" s="231" t="s">
        <v>135</v>
      </c>
    </row>
    <row r="24" spans="1:45" ht="16.2" thickBot="1">
      <c r="A24" s="85">
        <v>6</v>
      </c>
      <c r="B24" s="264"/>
      <c r="C24" s="264">
        <v>22814</v>
      </c>
      <c r="D24" s="264" t="s">
        <v>10</v>
      </c>
      <c r="E24" s="264" t="s">
        <v>10</v>
      </c>
      <c r="F24" s="265" t="s">
        <v>172</v>
      </c>
      <c r="G24" s="146">
        <v>1025.92</v>
      </c>
      <c r="H24" s="267">
        <v>1</v>
      </c>
      <c r="I24" s="86">
        <f t="shared" si="24"/>
        <v>0.04</v>
      </c>
      <c r="J24" s="87">
        <f t="shared" ca="1" si="25"/>
        <v>696</v>
      </c>
      <c r="K24" s="269">
        <v>42945</v>
      </c>
      <c r="L24" s="93">
        <f t="shared" ca="1" si="19"/>
        <v>322.43431365703418</v>
      </c>
      <c r="M24" s="206">
        <f t="shared" si="20"/>
        <v>1202.951094545454</v>
      </c>
      <c r="N24" s="204"/>
      <c r="O24" s="144">
        <f t="shared" si="21"/>
        <v>1202.951094545454</v>
      </c>
      <c r="P24" s="89">
        <f t="shared" si="38"/>
        <v>0</v>
      </c>
      <c r="Q24" s="270" t="s">
        <v>82</v>
      </c>
      <c r="R24" s="270" t="s">
        <v>93</v>
      </c>
      <c r="S24" s="89">
        <f t="shared" ca="1" si="26"/>
        <v>0</v>
      </c>
      <c r="T24" s="89">
        <f t="shared" ca="1" si="27"/>
        <v>0</v>
      </c>
      <c r="U24" s="89">
        <f t="shared" si="28"/>
        <v>0</v>
      </c>
      <c r="V24" s="210">
        <f t="shared" ca="1" si="29"/>
        <v>0</v>
      </c>
      <c r="W24" s="144">
        <f t="shared" ca="1" si="30"/>
        <v>1525.3854082024882</v>
      </c>
      <c r="X24" s="206">
        <f t="shared" ca="1" si="31"/>
        <v>152.53854082024881</v>
      </c>
      <c r="Y24" s="144">
        <f t="shared" ca="1" si="32"/>
        <v>0</v>
      </c>
      <c r="Z24" s="89">
        <f t="shared" si="33"/>
        <v>0</v>
      </c>
      <c r="AA24" s="210">
        <f t="shared" ca="1" si="34"/>
        <v>0</v>
      </c>
      <c r="AB24" s="214">
        <f t="shared" ca="1" si="35"/>
        <v>1372.8468673822395</v>
      </c>
      <c r="AC24" s="114">
        <f t="shared" ca="1" si="22"/>
        <v>1.3381617157110099</v>
      </c>
      <c r="AD24" s="112">
        <f t="shared" ca="1" si="23"/>
        <v>2398.7668673822395</v>
      </c>
      <c r="AE24" s="116">
        <f ca="1">IF(E24="Mohandseen Managers",0,IF(E24="Mohandssen",G24*Data!$E$28,IF(E24="Maadi Managers",0,IF(E24="Maadi",G24*Data!$E$29,IF(E24="City Stars Managers",0,IF(E24="City Stars",G24*Data!$E$30,IF(E24="MOA Managers",0,IF(E24="MOA",G24*Data!$E$31,IF(E24="Concord Managers",0,IF(E24="Concord",G24*Data!$E$32))))))))))</f>
        <v>427.17847596321434</v>
      </c>
      <c r="AF24" s="118">
        <f t="shared" ca="1" si="36"/>
        <v>945.66839141902506</v>
      </c>
      <c r="AN24" s="229">
        <v>18000</v>
      </c>
      <c r="AO24" s="227"/>
      <c r="AP24" s="230" t="s">
        <v>159</v>
      </c>
      <c r="AQ24" s="235">
        <f t="shared" ca="1" si="37"/>
        <v>1372.85</v>
      </c>
      <c r="AR24" s="230">
        <v>22814</v>
      </c>
      <c r="AS24" s="231" t="s">
        <v>135</v>
      </c>
    </row>
    <row r="25" spans="1:45" ht="16.2" thickBot="1">
      <c r="A25" s="85">
        <v>7</v>
      </c>
      <c r="B25" s="264"/>
      <c r="C25" s="264">
        <v>20488</v>
      </c>
      <c r="D25" s="264" t="s">
        <v>10</v>
      </c>
      <c r="E25" s="264" t="s">
        <v>10</v>
      </c>
      <c r="F25" s="265" t="s">
        <v>173</v>
      </c>
      <c r="G25" s="146">
        <v>2664.4266666666667</v>
      </c>
      <c r="H25" s="267">
        <v>3</v>
      </c>
      <c r="I25" s="86">
        <f t="shared" si="24"/>
        <v>0.04</v>
      </c>
      <c r="J25" s="87">
        <f t="shared" ca="1" si="25"/>
        <v>4984</v>
      </c>
      <c r="K25" s="269">
        <v>38596</v>
      </c>
      <c r="L25" s="93">
        <f t="shared" ca="1" si="19"/>
        <v>837.3972469161007</v>
      </c>
      <c r="M25" s="206">
        <f t="shared" si="20"/>
        <v>1202.951094545454</v>
      </c>
      <c r="N25" s="204"/>
      <c r="O25" s="144">
        <f t="shared" si="21"/>
        <v>1202.951094545454</v>
      </c>
      <c r="P25" s="89">
        <f t="shared" si="38"/>
        <v>0</v>
      </c>
      <c r="Q25" s="270" t="s">
        <v>82</v>
      </c>
      <c r="R25" s="270" t="s">
        <v>93</v>
      </c>
      <c r="S25" s="89">
        <f t="shared" ca="1" si="26"/>
        <v>0</v>
      </c>
      <c r="T25" s="89">
        <f t="shared" ca="1" si="27"/>
        <v>0</v>
      </c>
      <c r="U25" s="89">
        <f t="shared" si="28"/>
        <v>0</v>
      </c>
      <c r="V25" s="210">
        <f t="shared" ca="1" si="29"/>
        <v>0</v>
      </c>
      <c r="W25" s="144">
        <f t="shared" ca="1" si="30"/>
        <v>2040.3483414615548</v>
      </c>
      <c r="X25" s="206">
        <f t="shared" ca="1" si="31"/>
        <v>204.0348341461555</v>
      </c>
      <c r="Y25" s="144">
        <f t="shared" ca="1" si="32"/>
        <v>0</v>
      </c>
      <c r="Z25" s="89">
        <f t="shared" si="33"/>
        <v>0</v>
      </c>
      <c r="AA25" s="210">
        <f t="shared" ca="1" si="34"/>
        <v>0</v>
      </c>
      <c r="AB25" s="214">
        <f t="shared" ca="1" si="35"/>
        <v>1836.3135073153994</v>
      </c>
      <c r="AC25" s="114">
        <f t="shared" ca="1" si="22"/>
        <v>0.68919649029512264</v>
      </c>
      <c r="AD25" s="112">
        <f t="shared" ca="1" si="23"/>
        <v>4500.7401739820662</v>
      </c>
      <c r="AE25" s="116">
        <f ca="1">IF(E25="Mohandseen Managers",0,IF(E25="Mohandssen",G25*Data!$E$28,IF(E25="Maadi Managers",0,IF(E25="Maadi",G25*Data!$E$29,IF(E25="City Stars Managers",0,IF(E25="City Stars",G25*Data!$E$30,IF(E25="MOA Managers",0,IF(E25="MOA",G25*Data!$E$31,IF(E25="Concord Managers",0,IF(E25="Concord",G25*Data!$E$32))))))))))</f>
        <v>1109.4293149391901</v>
      </c>
      <c r="AF25" s="118">
        <f t="shared" ca="1" si="36"/>
        <v>726.88419237620928</v>
      </c>
      <c r="AN25" s="229">
        <v>18000</v>
      </c>
      <c r="AO25" s="227"/>
      <c r="AP25" s="230" t="s">
        <v>160</v>
      </c>
      <c r="AQ25" s="235">
        <f t="shared" ca="1" si="37"/>
        <v>1836.31</v>
      </c>
      <c r="AR25" s="230">
        <v>20488</v>
      </c>
      <c r="AS25" s="231" t="s">
        <v>135</v>
      </c>
    </row>
    <row r="26" spans="1:45" ht="16.2" thickBot="1">
      <c r="A26" s="85">
        <v>8</v>
      </c>
      <c r="B26" s="264"/>
      <c r="C26" s="264">
        <v>21248</v>
      </c>
      <c r="D26" s="264" t="s">
        <v>10</v>
      </c>
      <c r="E26" s="264" t="s">
        <v>10</v>
      </c>
      <c r="F26" s="265" t="s">
        <v>169</v>
      </c>
      <c r="G26" s="146">
        <v>2067.83</v>
      </c>
      <c r="H26" s="267">
        <v>3</v>
      </c>
      <c r="I26" s="86">
        <f t="shared" si="24"/>
        <v>0.04</v>
      </c>
      <c r="J26" s="87">
        <f t="shared" ca="1" si="25"/>
        <v>3814</v>
      </c>
      <c r="K26" s="269">
        <v>39783</v>
      </c>
      <c r="L26" s="93">
        <f t="shared" ca="1" si="19"/>
        <v>649.89409194617997</v>
      </c>
      <c r="M26" s="206">
        <f t="shared" si="20"/>
        <v>1202.951094545454</v>
      </c>
      <c r="N26" s="204"/>
      <c r="O26" s="144">
        <f t="shared" si="21"/>
        <v>1202.951094545454</v>
      </c>
      <c r="P26" s="89">
        <f t="shared" si="38"/>
        <v>0</v>
      </c>
      <c r="Q26" s="270" t="s">
        <v>82</v>
      </c>
      <c r="R26" s="270" t="s">
        <v>93</v>
      </c>
      <c r="S26" s="89">
        <f t="shared" ca="1" si="26"/>
        <v>0</v>
      </c>
      <c r="T26" s="89">
        <f t="shared" ca="1" si="27"/>
        <v>0</v>
      </c>
      <c r="U26" s="89">
        <f t="shared" si="28"/>
        <v>0</v>
      </c>
      <c r="V26" s="210">
        <f t="shared" ca="1" si="29"/>
        <v>0</v>
      </c>
      <c r="W26" s="144">
        <f t="shared" ca="1" si="30"/>
        <v>1852.845186491634</v>
      </c>
      <c r="X26" s="206">
        <f t="shared" ca="1" si="31"/>
        <v>185.2845186491634</v>
      </c>
      <c r="Y26" s="144">
        <f t="shared" ca="1" si="32"/>
        <v>0</v>
      </c>
      <c r="Z26" s="89">
        <f t="shared" si="33"/>
        <v>0</v>
      </c>
      <c r="AA26" s="210">
        <f t="shared" ca="1" si="34"/>
        <v>0</v>
      </c>
      <c r="AB26" s="214">
        <f t="shared" ca="1" si="35"/>
        <v>1667.5606678424706</v>
      </c>
      <c r="AC26" s="114">
        <f t="shared" ca="1" si="22"/>
        <v>0.80643025192712681</v>
      </c>
      <c r="AD26" s="112">
        <f t="shared" ca="1" si="23"/>
        <v>3735.3906678424705</v>
      </c>
      <c r="AE26" s="116">
        <f ca="1">IF(E26="Mohandseen Managers",0,IF(E26="Mohandssen",G26*Data!$E$28,IF(E26="Maadi Managers",0,IF(E26="Maadi",G26*Data!$E$29,IF(E26="City Stars Managers",0,IF(E26="City Stars",G26*Data!$E$30,IF(E26="MOA Managers",0,IF(E26="MOA",G26*Data!$E$31,IF(E26="Concord Managers",0,IF(E26="Concord",G26*Data!$E$32))))))))))</f>
        <v>861.0149601830683</v>
      </c>
      <c r="AF26" s="118">
        <f t="shared" ca="1" si="36"/>
        <v>806.5457076594023</v>
      </c>
      <c r="AN26" s="229">
        <v>18000</v>
      </c>
      <c r="AO26" s="227"/>
      <c r="AP26" s="230" t="s">
        <v>161</v>
      </c>
      <c r="AQ26" s="235">
        <f t="shared" ca="1" si="37"/>
        <v>1667.56</v>
      </c>
      <c r="AR26" s="230">
        <v>21248</v>
      </c>
      <c r="AS26" s="231" t="s">
        <v>135</v>
      </c>
    </row>
    <row r="27" spans="1:45" ht="16.2" thickBot="1">
      <c r="A27" s="85">
        <v>9</v>
      </c>
      <c r="B27" s="264"/>
      <c r="C27" s="264">
        <v>22172</v>
      </c>
      <c r="D27" s="264" t="s">
        <v>10</v>
      </c>
      <c r="E27" s="264" t="s">
        <v>10</v>
      </c>
      <c r="F27" s="265" t="s">
        <v>169</v>
      </c>
      <c r="G27" s="146">
        <v>1611.26</v>
      </c>
      <c r="H27" s="267">
        <v>3</v>
      </c>
      <c r="I27" s="86">
        <f t="shared" si="24"/>
        <v>0.04</v>
      </c>
      <c r="J27" s="87">
        <f t="shared" ca="1" si="25"/>
        <v>1765</v>
      </c>
      <c r="K27" s="269">
        <v>41861</v>
      </c>
      <c r="L27" s="93">
        <f t="shared" ca="1" si="19"/>
        <v>506.39963371708598</v>
      </c>
      <c r="M27" s="206">
        <f t="shared" si="20"/>
        <v>1202.951094545454</v>
      </c>
      <c r="N27" s="204"/>
      <c r="O27" s="144">
        <f t="shared" si="21"/>
        <v>1202.951094545454</v>
      </c>
      <c r="P27" s="89">
        <f t="shared" si="38"/>
        <v>0</v>
      </c>
      <c r="Q27" s="270" t="s">
        <v>82</v>
      </c>
      <c r="R27" s="270" t="s">
        <v>93</v>
      </c>
      <c r="S27" s="89">
        <f t="shared" ca="1" si="26"/>
        <v>0</v>
      </c>
      <c r="T27" s="89">
        <f t="shared" ca="1" si="27"/>
        <v>0</v>
      </c>
      <c r="U27" s="89">
        <f t="shared" si="28"/>
        <v>0</v>
      </c>
      <c r="V27" s="210">
        <f t="shared" ca="1" si="29"/>
        <v>0</v>
      </c>
      <c r="W27" s="144">
        <f t="shared" ca="1" si="30"/>
        <v>1709.3507282625401</v>
      </c>
      <c r="X27" s="206">
        <f t="shared" ca="1" si="31"/>
        <v>170.93507282625401</v>
      </c>
      <c r="Y27" s="144">
        <f t="shared" ca="1" si="32"/>
        <v>0</v>
      </c>
      <c r="Z27" s="89">
        <f t="shared" si="33"/>
        <v>0</v>
      </c>
      <c r="AA27" s="210">
        <f t="shared" ca="1" si="34"/>
        <v>0</v>
      </c>
      <c r="AB27" s="214">
        <f t="shared" ca="1" si="35"/>
        <v>1538.415655436286</v>
      </c>
      <c r="AC27" s="114">
        <f t="shared" ca="1" si="22"/>
        <v>0.95479044687777637</v>
      </c>
      <c r="AD27" s="112">
        <f t="shared" ca="1" si="23"/>
        <v>3149.675655436286</v>
      </c>
      <c r="AE27" s="116">
        <f ca="1">IF(E27="Mohandseen Managers",0,IF(E27="Mohandssen",G27*Data!$E$28,IF(E27="Maadi Managers",0,IF(E27="Maadi",G27*Data!$E$29,IF(E27="City Stars Managers",0,IF(E27="City Stars",G27*Data!$E$30,IF(E27="MOA Managers",0,IF(E27="MOA",G27*Data!$E$31,IF(E27="Concord Managers",0,IF(E27="Concord",G27*Data!$E$32))))))))))</f>
        <v>670.90571504648381</v>
      </c>
      <c r="AF27" s="118">
        <f t="shared" ca="1" si="36"/>
        <v>867.50994038980218</v>
      </c>
      <c r="AN27" s="229">
        <v>18000</v>
      </c>
      <c r="AO27" s="227"/>
      <c r="AP27" s="230" t="s">
        <v>162</v>
      </c>
      <c r="AQ27" s="235">
        <f t="shared" ca="1" si="37"/>
        <v>1538.42</v>
      </c>
      <c r="AR27" s="230">
        <v>22172</v>
      </c>
      <c r="AS27" s="231" t="s">
        <v>135</v>
      </c>
    </row>
    <row r="28" spans="1:45" ht="16.2" thickBot="1">
      <c r="A28" s="85">
        <v>10</v>
      </c>
      <c r="B28" s="264"/>
      <c r="C28" s="264">
        <v>22912</v>
      </c>
      <c r="D28" s="264" t="s">
        <v>10</v>
      </c>
      <c r="E28" s="264" t="s">
        <v>10</v>
      </c>
      <c r="F28" s="265" t="s">
        <v>169</v>
      </c>
      <c r="G28" s="146">
        <v>1056.45</v>
      </c>
      <c r="H28" s="267">
        <v>3</v>
      </c>
      <c r="I28" s="86">
        <f t="shared" si="24"/>
        <v>0.04</v>
      </c>
      <c r="J28" s="87">
        <f t="shared" ca="1" si="25"/>
        <v>230</v>
      </c>
      <c r="K28" s="269">
        <v>43419</v>
      </c>
      <c r="L28" s="93">
        <f t="shared" ca="1" si="19"/>
        <v>332.02952536549998</v>
      </c>
      <c r="M28" s="206">
        <f t="shared" si="20"/>
        <v>1202.951094545454</v>
      </c>
      <c r="N28" s="204"/>
      <c r="O28" s="144">
        <f t="shared" si="21"/>
        <v>1202.951094545454</v>
      </c>
      <c r="P28" s="89">
        <f t="shared" si="38"/>
        <v>0</v>
      </c>
      <c r="Q28" s="270" t="s">
        <v>82</v>
      </c>
      <c r="R28" s="270" t="s">
        <v>93</v>
      </c>
      <c r="S28" s="89">
        <f t="shared" ca="1" si="26"/>
        <v>0</v>
      </c>
      <c r="T28" s="89">
        <f t="shared" ca="1" si="27"/>
        <v>0</v>
      </c>
      <c r="U28" s="89">
        <f t="shared" si="28"/>
        <v>0</v>
      </c>
      <c r="V28" s="210">
        <f t="shared" ca="1" si="29"/>
        <v>0</v>
      </c>
      <c r="W28" s="144">
        <f t="shared" ca="1" si="30"/>
        <v>1534.9806199109539</v>
      </c>
      <c r="X28" s="206">
        <f t="shared" ca="1" si="31"/>
        <v>153.4980619910954</v>
      </c>
      <c r="Y28" s="144">
        <f t="shared" ca="1" si="32"/>
        <v>0</v>
      </c>
      <c r="Z28" s="89">
        <f t="shared" si="33"/>
        <v>0</v>
      </c>
      <c r="AA28" s="210">
        <f t="shared" ca="1" si="34"/>
        <v>0</v>
      </c>
      <c r="AB28" s="214">
        <f t="shared" ca="1" si="35"/>
        <v>1381.4825579198584</v>
      </c>
      <c r="AC28" s="114">
        <f t="shared" ca="1" si="22"/>
        <v>1.3076648756873097</v>
      </c>
      <c r="AD28" s="112">
        <f t="shared" ca="1" si="23"/>
        <v>2437.9325579198585</v>
      </c>
      <c r="AE28" s="116">
        <f ca="1">IF(E28="Mohandseen Managers",0,IF(E28="Mohandssen",G28*Data!$E$28,IF(E28="Maadi Managers",0,IF(E28="Maadi",G28*Data!$E$29,IF(E28="City Stars Managers",0,IF(E28="City Stars",G28*Data!$E$30,IF(E28="MOA Managers",0,IF(E28="MOA",G28*Data!$E$31,IF(E28="Concord Managers",0,IF(E28="Concord",G28*Data!$E$32))))))))))</f>
        <v>439.89073312864338</v>
      </c>
      <c r="AF28" s="118">
        <f t="shared" ca="1" si="36"/>
        <v>941.591824791215</v>
      </c>
      <c r="AN28" s="229"/>
      <c r="AO28" s="227"/>
      <c r="AP28" s="230" t="s">
        <v>163</v>
      </c>
      <c r="AQ28" s="235">
        <f t="shared" ca="1" si="37"/>
        <v>1381.48</v>
      </c>
      <c r="AR28" s="230"/>
      <c r="AS28" s="231"/>
    </row>
    <row r="29" spans="1:45" ht="16.2" thickBot="1">
      <c r="A29" s="85">
        <v>11</v>
      </c>
      <c r="B29" s="264"/>
      <c r="C29" s="264">
        <v>22922</v>
      </c>
      <c r="D29" s="264" t="s">
        <v>10</v>
      </c>
      <c r="E29" s="264" t="s">
        <v>10</v>
      </c>
      <c r="F29" s="265" t="s">
        <v>171</v>
      </c>
      <c r="G29" s="146">
        <v>1145.3</v>
      </c>
      <c r="H29" s="267">
        <v>3</v>
      </c>
      <c r="I29" s="86">
        <f t="shared" si="24"/>
        <v>0.04</v>
      </c>
      <c r="J29" s="87">
        <f t="shared" ca="1" si="25"/>
        <v>88</v>
      </c>
      <c r="K29" s="269">
        <v>43562</v>
      </c>
      <c r="L29" s="93">
        <f t="shared" ca="1" si="19"/>
        <v>359.95401145450057</v>
      </c>
      <c r="M29" s="206">
        <f t="shared" si="20"/>
        <v>1202.951094545454</v>
      </c>
      <c r="N29" s="204"/>
      <c r="O29" s="144">
        <f t="shared" si="21"/>
        <v>1202.951094545454</v>
      </c>
      <c r="P29" s="89">
        <f t="shared" si="38"/>
        <v>0</v>
      </c>
      <c r="Q29" s="270" t="s">
        <v>82</v>
      </c>
      <c r="R29" s="270" t="s">
        <v>93</v>
      </c>
      <c r="S29" s="89">
        <f t="shared" ca="1" si="26"/>
        <v>0</v>
      </c>
      <c r="T29" s="89">
        <f t="shared" ca="1" si="27"/>
        <v>0</v>
      </c>
      <c r="U29" s="89">
        <f t="shared" si="28"/>
        <v>0</v>
      </c>
      <c r="V29" s="210">
        <f t="shared" ca="1" si="29"/>
        <v>0</v>
      </c>
      <c r="W29" s="144">
        <f t="shared" ca="1" si="30"/>
        <v>1562.9051059999547</v>
      </c>
      <c r="X29" s="206">
        <f t="shared" ca="1" si="31"/>
        <v>156.29051059999549</v>
      </c>
      <c r="Y29" s="144">
        <f t="shared" ca="1" si="32"/>
        <v>0</v>
      </c>
      <c r="Z29" s="89">
        <f t="shared" si="33"/>
        <v>0</v>
      </c>
      <c r="AA29" s="210">
        <f t="shared" ca="1" si="34"/>
        <v>0</v>
      </c>
      <c r="AB29" s="214">
        <f t="shared" ca="1" si="35"/>
        <v>1406.6145953999592</v>
      </c>
      <c r="AC29" s="114">
        <f t="shared" ca="1" si="22"/>
        <v>1.2281625734741632</v>
      </c>
      <c r="AD29" s="112">
        <f t="shared" ca="1" si="23"/>
        <v>2551.9145953999591</v>
      </c>
      <c r="AE29" s="116">
        <f ca="1">IF(E29="Mohandseen Managers",0,IF(E29="Mohandssen",G29*Data!$E$28,IF(E29="Maadi Managers",0,IF(E29="Maadi",G29*Data!$E$29,IF(E29="City Stars Managers",0,IF(E29="City Stars",G29*Data!$E$30,IF(E29="MOA Managers",0,IF(E29="MOA",G29*Data!$E$31,IF(E29="Concord Managers",0,IF(E29="Concord",G29*Data!$E$32))))))))))</f>
        <v>476.88660765037173</v>
      </c>
      <c r="AF29" s="118">
        <f t="shared" ca="1" si="36"/>
        <v>929.72798774958744</v>
      </c>
      <c r="AN29" s="229"/>
      <c r="AO29" s="227"/>
      <c r="AP29" s="230" t="s">
        <v>164</v>
      </c>
      <c r="AQ29" s="235">
        <f t="shared" ca="1" si="37"/>
        <v>1406.61</v>
      </c>
      <c r="AR29" s="230"/>
      <c r="AS29" s="231"/>
    </row>
    <row r="30" spans="1:45" ht="16.2" thickBot="1">
      <c r="A30" s="85">
        <v>1</v>
      </c>
      <c r="B30" s="264"/>
      <c r="C30" s="264">
        <v>20103</v>
      </c>
      <c r="D30" s="264" t="s">
        <v>11</v>
      </c>
      <c r="E30" s="264" t="s">
        <v>6</v>
      </c>
      <c r="F30" s="265" t="s">
        <v>193</v>
      </c>
      <c r="G30" s="146">
        <v>6577.2</v>
      </c>
      <c r="H30" s="267">
        <v>9</v>
      </c>
      <c r="I30" s="86">
        <f t="shared" si="24"/>
        <v>0.1</v>
      </c>
      <c r="J30" s="87">
        <f t="shared" ca="1" si="25"/>
        <v>6454</v>
      </c>
      <c r="K30" s="269">
        <v>37104</v>
      </c>
      <c r="L30" s="93">
        <f t="shared" ca="1" si="19"/>
        <v>546.1099081415648</v>
      </c>
      <c r="M30" s="206">
        <f t="shared" si="20"/>
        <v>1157.4082799999996</v>
      </c>
      <c r="N30" s="204">
        <v>0</v>
      </c>
      <c r="O30" s="144">
        <f t="shared" si="21"/>
        <v>1157.4082799999996</v>
      </c>
      <c r="P30" s="89">
        <f t="shared" si="38"/>
        <v>0</v>
      </c>
      <c r="Q30" s="270" t="s">
        <v>82</v>
      </c>
      <c r="R30" s="270" t="s">
        <v>95</v>
      </c>
      <c r="S30" s="89">
        <f t="shared" ca="1" si="26"/>
        <v>63.742466973357139</v>
      </c>
      <c r="T30" s="89">
        <f t="shared" ca="1" si="27"/>
        <v>65.649553859704469</v>
      </c>
      <c r="U30" s="89">
        <f t="shared" si="28"/>
        <v>55.909777022950813</v>
      </c>
      <c r="V30" s="210">
        <f t="shared" ca="1" si="29"/>
        <v>121.55933088265527</v>
      </c>
      <c r="W30" s="144">
        <f t="shared" ca="1" si="30"/>
        <v>1825.0775190242198</v>
      </c>
      <c r="X30" s="206">
        <f t="shared" ca="1" si="31"/>
        <v>182.507751902422</v>
      </c>
      <c r="Y30" s="144">
        <f t="shared" ca="1" si="32"/>
        <v>0</v>
      </c>
      <c r="Z30" s="89">
        <f t="shared" si="33"/>
        <v>0</v>
      </c>
      <c r="AA30" s="210">
        <f t="shared" ca="1" si="34"/>
        <v>0</v>
      </c>
      <c r="AB30" s="214">
        <f t="shared" ca="1" si="35"/>
        <v>1642.5697671217977</v>
      </c>
      <c r="AC30" s="114">
        <f t="shared" ca="1" si="22"/>
        <v>0.24973693473237818</v>
      </c>
      <c r="AD30" s="112">
        <f t="shared" ca="1" si="23"/>
        <v>8219.7697671217975</v>
      </c>
      <c r="AE30" s="116">
        <f>IF(E30="Mohandseen Managers",0,IF(E30="Mohandssen",G30*Data!$E$28,IF(E30="Maadi Managers",0,IF(E30="Maadi",G30*Data!$E$29,IF(E30="City Stars Managers",0,IF(E30="City Stars",G30*Data!$E$30,IF(E30="MOA Managers",0,IF(E30="MOA",G30*Data!$E$31,IF(E30="Concord Managers",0,IF(E30="Concord",G30*Data!$E$32))))))))))</f>
        <v>0</v>
      </c>
      <c r="AF30" s="118">
        <f t="shared" ca="1" si="36"/>
        <v>1642.5697671217977</v>
      </c>
      <c r="AN30" s="229">
        <v>18000</v>
      </c>
      <c r="AO30" s="227"/>
      <c r="AP30" s="230" t="s">
        <v>176</v>
      </c>
      <c r="AQ30" s="235">
        <f t="shared" ca="1" si="37"/>
        <v>1642.57</v>
      </c>
      <c r="AR30" s="230">
        <v>20103</v>
      </c>
      <c r="AS30" s="231" t="s">
        <v>135</v>
      </c>
    </row>
    <row r="31" spans="1:45" ht="16.2" thickBot="1">
      <c r="A31" s="85">
        <v>2</v>
      </c>
      <c r="B31" s="264"/>
      <c r="C31" s="264">
        <v>30021</v>
      </c>
      <c r="D31" s="264" t="s">
        <v>11</v>
      </c>
      <c r="E31" s="264" t="s">
        <v>6</v>
      </c>
      <c r="F31" s="265" t="s">
        <v>193</v>
      </c>
      <c r="G31" s="146">
        <v>7026.8666666666668</v>
      </c>
      <c r="H31" s="267">
        <v>9</v>
      </c>
      <c r="I31" s="86">
        <f t="shared" si="24"/>
        <v>0.1</v>
      </c>
      <c r="J31" s="87">
        <f t="shared" ca="1" si="25"/>
        <v>4114</v>
      </c>
      <c r="K31" s="269">
        <v>39479</v>
      </c>
      <c r="L31" s="93">
        <f t="shared" ca="1" si="19"/>
        <v>583.44607277509533</v>
      </c>
      <c r="M31" s="206">
        <f t="shared" si="20"/>
        <v>1157.4082799999996</v>
      </c>
      <c r="N31" s="204">
        <v>0</v>
      </c>
      <c r="O31" s="144">
        <f t="shared" si="21"/>
        <v>1157.4082799999996</v>
      </c>
      <c r="P31" s="89">
        <f t="shared" si="38"/>
        <v>0</v>
      </c>
      <c r="Q31" s="270" t="s">
        <v>82</v>
      </c>
      <c r="R31" s="270" t="s">
        <v>95</v>
      </c>
      <c r="S31" s="89">
        <f t="shared" ca="1" si="26"/>
        <v>68.100379557590486</v>
      </c>
      <c r="T31" s="89">
        <f t="shared" ca="1" si="27"/>
        <v>70.137849190886001</v>
      </c>
      <c r="U31" s="89">
        <f t="shared" si="28"/>
        <v>55.909777022950813</v>
      </c>
      <c r="V31" s="210">
        <f t="shared" ca="1" si="29"/>
        <v>126.04762621383682</v>
      </c>
      <c r="W31" s="144">
        <f t="shared" ca="1" si="30"/>
        <v>1866.9019789889317</v>
      </c>
      <c r="X31" s="206">
        <f t="shared" ca="1" si="31"/>
        <v>186.69019789889319</v>
      </c>
      <c r="Y31" s="144">
        <f t="shared" ca="1" si="32"/>
        <v>0</v>
      </c>
      <c r="Z31" s="89">
        <f t="shared" si="33"/>
        <v>0</v>
      </c>
      <c r="AA31" s="210">
        <f t="shared" ca="1" si="34"/>
        <v>0</v>
      </c>
      <c r="AB31" s="214">
        <f t="shared" ca="1" si="35"/>
        <v>1680.2117810900386</v>
      </c>
      <c r="AC31" s="114">
        <f t="shared" ca="1" si="22"/>
        <v>0.23911251782539944</v>
      </c>
      <c r="AD31" s="112">
        <f t="shared" ca="1" si="23"/>
        <v>8707.0784477567049</v>
      </c>
      <c r="AE31" s="116">
        <f>IF(E31="Mohandseen Managers",0,IF(E31="Mohandssen",G31*Data!$E$28,IF(E31="Maadi Managers",0,IF(E31="Maadi",G31*Data!$E$29,IF(E31="City Stars Managers",0,IF(E31="City Stars",G31*Data!$E$30,IF(E31="MOA Managers",0,IF(E31="MOA",G31*Data!$E$31,IF(E31="Concord Managers",0,IF(E31="Concord",G31*Data!$E$32))))))))))</f>
        <v>0</v>
      </c>
      <c r="AF31" s="118">
        <f t="shared" ca="1" si="36"/>
        <v>1680.2117810900386</v>
      </c>
      <c r="AN31" s="229" t="s">
        <v>174</v>
      </c>
      <c r="AO31" s="227" t="s">
        <v>175</v>
      </c>
      <c r="AP31" s="230" t="s">
        <v>177</v>
      </c>
      <c r="AQ31" s="235">
        <f t="shared" ca="1" si="37"/>
        <v>1680.21</v>
      </c>
      <c r="AR31" s="230">
        <v>30021</v>
      </c>
      <c r="AS31" s="231" t="s">
        <v>135</v>
      </c>
    </row>
    <row r="32" spans="1:45" ht="16.2" thickBot="1">
      <c r="A32" s="85">
        <v>3</v>
      </c>
      <c r="B32" s="264"/>
      <c r="C32" s="264">
        <v>20161</v>
      </c>
      <c r="D32" s="264" t="s">
        <v>11</v>
      </c>
      <c r="E32" s="264" t="s">
        <v>6</v>
      </c>
      <c r="F32" s="265" t="s">
        <v>165</v>
      </c>
      <c r="G32" s="146">
        <v>4318.163333333333</v>
      </c>
      <c r="H32" s="267">
        <v>8</v>
      </c>
      <c r="I32" s="86">
        <f t="shared" si="24"/>
        <v>0.1</v>
      </c>
      <c r="J32" s="87">
        <f t="shared" ca="1" si="25"/>
        <v>5944</v>
      </c>
      <c r="K32" s="269">
        <v>37622</v>
      </c>
      <c r="L32" s="93">
        <f t="shared" ca="1" si="19"/>
        <v>358.54037908333936</v>
      </c>
      <c r="M32" s="206">
        <f t="shared" si="20"/>
        <v>1157.4082799999996</v>
      </c>
      <c r="N32" s="204">
        <v>0</v>
      </c>
      <c r="O32" s="144">
        <f t="shared" si="21"/>
        <v>1157.4082799999996</v>
      </c>
      <c r="P32" s="89">
        <f t="shared" si="38"/>
        <v>0</v>
      </c>
      <c r="Q32" s="270" t="s">
        <v>82</v>
      </c>
      <c r="R32" s="270" t="s">
        <v>95</v>
      </c>
      <c r="S32" s="89">
        <f t="shared" ca="1" si="26"/>
        <v>41.849173456875533</v>
      </c>
      <c r="T32" s="89">
        <f t="shared" ca="1" si="27"/>
        <v>43.1012431318293</v>
      </c>
      <c r="U32" s="89">
        <f t="shared" si="28"/>
        <v>55.909777022950813</v>
      </c>
      <c r="V32" s="210">
        <f t="shared" ca="1" si="29"/>
        <v>99.011020154780113</v>
      </c>
      <c r="W32" s="144">
        <f t="shared" ca="1" si="30"/>
        <v>1614.959679238119</v>
      </c>
      <c r="X32" s="206">
        <f t="shared" ca="1" si="31"/>
        <v>161.49596792381192</v>
      </c>
      <c r="Y32" s="144">
        <f t="shared" ca="1" si="32"/>
        <v>0</v>
      </c>
      <c r="Z32" s="89">
        <f t="shared" si="33"/>
        <v>0</v>
      </c>
      <c r="AA32" s="210">
        <f t="shared" ca="1" si="34"/>
        <v>0</v>
      </c>
      <c r="AB32" s="214">
        <f t="shared" ca="1" si="35"/>
        <v>1453.4637113143071</v>
      </c>
      <c r="AC32" s="114">
        <f t="shared" ca="1" si="22"/>
        <v>0.33659303715877059</v>
      </c>
      <c r="AD32" s="112">
        <f t="shared" ca="1" si="23"/>
        <v>5771.6270446476401</v>
      </c>
      <c r="AE32" s="116">
        <f>IF(E32="Mohandseen Managers",0,IF(E32="Mohandssen",G32*Data!$E$28,IF(E32="Maadi Managers",0,IF(E32="Maadi",G32*Data!$E$29,IF(E32="City Stars Managers",0,IF(E32="City Stars",G32*Data!$E$30,IF(E32="MOA Managers",0,IF(E32="MOA",G32*Data!$E$31,IF(E32="Concord Managers",0,IF(E32="Concord",G32*Data!$E$32))))))))))</f>
        <v>0</v>
      </c>
      <c r="AF32" s="118">
        <f t="shared" ca="1" si="36"/>
        <v>1453.4637113143071</v>
      </c>
      <c r="AN32" s="229">
        <v>18000</v>
      </c>
      <c r="AO32" s="227"/>
      <c r="AP32" s="230" t="s">
        <v>178</v>
      </c>
      <c r="AQ32" s="235">
        <f t="shared" ca="1" si="37"/>
        <v>1453.46</v>
      </c>
      <c r="AR32" s="230">
        <v>20161</v>
      </c>
      <c r="AS32" s="231" t="s">
        <v>135</v>
      </c>
    </row>
    <row r="33" spans="1:45" ht="16.2" thickBot="1">
      <c r="A33" s="85">
        <v>1</v>
      </c>
      <c r="B33" s="264"/>
      <c r="C33" s="264">
        <v>20156</v>
      </c>
      <c r="D33" s="264" t="s">
        <v>11</v>
      </c>
      <c r="E33" s="264" t="s">
        <v>11</v>
      </c>
      <c r="F33" s="265" t="s">
        <v>167</v>
      </c>
      <c r="G33" s="146">
        <v>1461.08</v>
      </c>
      <c r="H33" s="267">
        <v>2</v>
      </c>
      <c r="I33" s="86">
        <f t="shared" si="24"/>
        <v>0.04</v>
      </c>
      <c r="J33" s="87">
        <f t="shared" ca="1" si="25"/>
        <v>5944</v>
      </c>
      <c r="K33" s="269">
        <v>37622</v>
      </c>
      <c r="L33" s="93">
        <f t="shared" ca="1" si="19"/>
        <v>642.8996842622912</v>
      </c>
      <c r="M33" s="206">
        <f t="shared" si="20"/>
        <v>1405.4243399999996</v>
      </c>
      <c r="N33" s="204">
        <v>0</v>
      </c>
      <c r="O33" s="144">
        <f t="shared" si="21"/>
        <v>1405.4243399999996</v>
      </c>
      <c r="P33" s="89">
        <f t="shared" si="38"/>
        <v>0</v>
      </c>
      <c r="Q33" s="270" t="s">
        <v>82</v>
      </c>
      <c r="R33" s="270" t="s">
        <v>95</v>
      </c>
      <c r="S33" s="89">
        <f t="shared" ca="1" si="26"/>
        <v>14.15995311765381</v>
      </c>
      <c r="T33" s="89">
        <f t="shared" ca="1" si="27"/>
        <v>14.58359942731512</v>
      </c>
      <c r="U33" s="89">
        <f t="shared" si="28"/>
        <v>55.909777022950813</v>
      </c>
      <c r="V33" s="210">
        <f t="shared" ca="1" si="29"/>
        <v>70.493376450265927</v>
      </c>
      <c r="W33" s="144">
        <f t="shared" ca="1" si="30"/>
        <v>2118.8174007125563</v>
      </c>
      <c r="X33" s="206">
        <f t="shared" ca="1" si="31"/>
        <v>211.88174007125565</v>
      </c>
      <c r="Y33" s="144">
        <f t="shared" ca="1" si="32"/>
        <v>0</v>
      </c>
      <c r="Z33" s="89">
        <f t="shared" si="33"/>
        <v>0</v>
      </c>
      <c r="AA33" s="210">
        <f t="shared" ca="1" si="34"/>
        <v>0</v>
      </c>
      <c r="AB33" s="214">
        <f t="shared" ca="1" si="35"/>
        <v>1906.9356606413007</v>
      </c>
      <c r="AC33" s="114">
        <f t="shared" ca="1" si="22"/>
        <v>1.3051548584891319</v>
      </c>
      <c r="AD33" s="112">
        <f t="shared" ca="1" si="23"/>
        <v>3368.0156606413007</v>
      </c>
      <c r="AE33" s="116">
        <f ca="1">IF(E33="Mohandseen Managers",0,IF(E33="Mohandssen",G33*Data!$E$28,IF(E33="Maadi Managers",0,IF(E33="Maadi",G33*Data!$E$29,IF(E33="City Stars Managers",0,IF(E33="City Stars",G33*Data!$E$30,IF(E33="MOA Managers",0,IF(E33="MOA",G33*Data!$E$31,IF(E33="Concord Managers",0,IF(E33="Concord",G33*Data!$E$32))))))))))</f>
        <v>851.74838932471016</v>
      </c>
      <c r="AF33" s="118">
        <f t="shared" ca="1" si="36"/>
        <v>1055.1872713165906</v>
      </c>
      <c r="AN33" s="229">
        <v>18000</v>
      </c>
      <c r="AO33" s="227"/>
      <c r="AP33" s="230" t="s">
        <v>179</v>
      </c>
      <c r="AQ33" s="235">
        <f t="shared" ca="1" si="37"/>
        <v>1906.94</v>
      </c>
      <c r="AR33" s="230">
        <v>20156</v>
      </c>
      <c r="AS33" s="231" t="s">
        <v>135</v>
      </c>
    </row>
    <row r="34" spans="1:45" ht="16.2" thickBot="1">
      <c r="A34" s="85">
        <v>2</v>
      </c>
      <c r="B34" s="264"/>
      <c r="C34" s="264">
        <v>21286</v>
      </c>
      <c r="D34" s="264" t="s">
        <v>11</v>
      </c>
      <c r="E34" s="264" t="s">
        <v>11</v>
      </c>
      <c r="F34" s="265" t="s">
        <v>194</v>
      </c>
      <c r="G34" s="146">
        <v>2001.1100000000001</v>
      </c>
      <c r="H34" s="267">
        <v>4</v>
      </c>
      <c r="I34" s="86">
        <f t="shared" si="24"/>
        <v>0.08</v>
      </c>
      <c r="J34" s="87">
        <f t="shared" ca="1" si="25"/>
        <v>3654</v>
      </c>
      <c r="K34" s="269">
        <v>39944</v>
      </c>
      <c r="L34" s="93">
        <f t="shared" ca="1" si="19"/>
        <v>880.52193389418346</v>
      </c>
      <c r="M34" s="206">
        <f t="shared" si="20"/>
        <v>1405.4243399999996</v>
      </c>
      <c r="N34" s="204">
        <v>0</v>
      </c>
      <c r="O34" s="144">
        <f t="shared" si="21"/>
        <v>1405.4243399999996</v>
      </c>
      <c r="P34" s="89">
        <f t="shared" si="38"/>
        <v>0</v>
      </c>
      <c r="Q34" s="270" t="s">
        <v>82</v>
      </c>
      <c r="R34" s="270" t="s">
        <v>95</v>
      </c>
      <c r="S34" s="89">
        <f t="shared" ca="1" si="26"/>
        <v>19.393615533213939</v>
      </c>
      <c r="T34" s="89">
        <f t="shared" ca="1" si="27"/>
        <v>19.973845819527039</v>
      </c>
      <c r="U34" s="89">
        <f t="shared" si="28"/>
        <v>55.909777022950813</v>
      </c>
      <c r="V34" s="210">
        <f t="shared" ca="1" si="29"/>
        <v>75.883622842477848</v>
      </c>
      <c r="W34" s="144">
        <f t="shared" ca="1" si="30"/>
        <v>2361.8298967366609</v>
      </c>
      <c r="X34" s="206">
        <f t="shared" ca="1" si="31"/>
        <v>236.1829896736661</v>
      </c>
      <c r="Y34" s="144">
        <f t="shared" ca="1" si="32"/>
        <v>0</v>
      </c>
      <c r="Z34" s="89">
        <f t="shared" si="33"/>
        <v>0</v>
      </c>
      <c r="AA34" s="210">
        <f t="shared" ca="1" si="34"/>
        <v>0</v>
      </c>
      <c r="AB34" s="214">
        <f t="shared" ca="1" si="35"/>
        <v>2125.6469070629946</v>
      </c>
      <c r="AC34" s="114">
        <f t="shared" ca="1" si="22"/>
        <v>1.0622339137093886</v>
      </c>
      <c r="AD34" s="112">
        <f t="shared" ca="1" si="23"/>
        <v>4126.7569070629943</v>
      </c>
      <c r="AE34" s="116">
        <f ca="1">IF(E34="Mohandseen Managers",0,IF(E34="Mohandssen",G34*Data!$E$28,IF(E34="Maadi Managers",0,IF(E34="Maadi",G34*Data!$E$29,IF(E34="City Stars Managers",0,IF(E34="City Stars",G34*Data!$E$30,IF(E34="MOA Managers",0,IF(E34="MOA",G34*Data!$E$31,IF(E34="Concord Managers",0,IF(E34="Concord",G34*Data!$E$32))))))))))</f>
        <v>1166.5632404533435</v>
      </c>
      <c r="AF34" s="118">
        <f t="shared" ca="1" si="36"/>
        <v>959.08366660965112</v>
      </c>
      <c r="AN34" s="229">
        <v>18000</v>
      </c>
      <c r="AO34" s="227"/>
      <c r="AP34" s="230" t="s">
        <v>180</v>
      </c>
      <c r="AQ34" s="235">
        <f t="shared" ca="1" si="37"/>
        <v>2125.65</v>
      </c>
      <c r="AR34" s="230">
        <v>21286</v>
      </c>
      <c r="AS34" s="231" t="s">
        <v>135</v>
      </c>
    </row>
    <row r="35" spans="1:45" ht="16.2" thickBot="1">
      <c r="A35" s="85">
        <v>3</v>
      </c>
      <c r="B35" s="264"/>
      <c r="C35" s="264">
        <v>21667</v>
      </c>
      <c r="D35" s="264" t="s">
        <v>11</v>
      </c>
      <c r="E35" s="264" t="s">
        <v>11</v>
      </c>
      <c r="F35" s="265" t="s">
        <v>169</v>
      </c>
      <c r="G35" s="146">
        <v>1610</v>
      </c>
      <c r="H35" s="267">
        <v>3</v>
      </c>
      <c r="I35" s="86">
        <f t="shared" si="24"/>
        <v>0.04</v>
      </c>
      <c r="J35" s="87">
        <f t="shared" ca="1" si="25"/>
        <v>2689</v>
      </c>
      <c r="K35" s="269">
        <v>40924</v>
      </c>
      <c r="L35" s="93">
        <f t="shared" ca="1" si="19"/>
        <v>708.42697981102253</v>
      </c>
      <c r="M35" s="206">
        <f t="shared" si="20"/>
        <v>1405.4243399999996</v>
      </c>
      <c r="N35" s="204">
        <v>0</v>
      </c>
      <c r="O35" s="144">
        <f t="shared" si="21"/>
        <v>1405.4243399999996</v>
      </c>
      <c r="P35" s="89">
        <f t="shared" si="38"/>
        <v>0</v>
      </c>
      <c r="Q35" s="270" t="s">
        <v>82</v>
      </c>
      <c r="R35" s="270" t="s">
        <v>95</v>
      </c>
      <c r="S35" s="89">
        <f t="shared" ca="1" si="26"/>
        <v>15.603200727833272</v>
      </c>
      <c r="T35" s="89">
        <f t="shared" ca="1" si="27"/>
        <v>16.070027019723316</v>
      </c>
      <c r="U35" s="89">
        <f t="shared" si="28"/>
        <v>55.909777022950813</v>
      </c>
      <c r="V35" s="210">
        <f t="shared" ca="1" si="29"/>
        <v>71.979804042674132</v>
      </c>
      <c r="W35" s="144">
        <f t="shared" ca="1" si="30"/>
        <v>2185.8311238536962</v>
      </c>
      <c r="X35" s="206">
        <f t="shared" ca="1" si="31"/>
        <v>218.58311238536965</v>
      </c>
      <c r="Y35" s="144">
        <f t="shared" ca="1" si="32"/>
        <v>0</v>
      </c>
      <c r="Z35" s="89">
        <f t="shared" si="33"/>
        <v>0</v>
      </c>
      <c r="AA35" s="210">
        <f t="shared" ca="1" si="34"/>
        <v>0</v>
      </c>
      <c r="AB35" s="214">
        <f t="shared" ca="1" si="35"/>
        <v>1967.2480114683267</v>
      </c>
      <c r="AC35" s="114">
        <f t="shared" ca="1" si="22"/>
        <v>1.2218931748250477</v>
      </c>
      <c r="AD35" s="112">
        <f t="shared" ca="1" si="23"/>
        <v>3577.2480114683267</v>
      </c>
      <c r="AE35" s="116">
        <f ca="1">IF(E35="Mohandseen Managers",0,IF(E35="Mohandssen",G35*Data!$E$28,IF(E35="Maadi Managers",0,IF(E35="Maadi",G35*Data!$E$29,IF(E35="City Stars Managers",0,IF(E35="City Stars",G35*Data!$E$30,IF(E35="MOA Managers",0,IF(E35="MOA",G35*Data!$E$31,IF(E35="Concord Managers",0,IF(E35="Concord",G35*Data!$E$32))))))))))</f>
        <v>938.56250637390383</v>
      </c>
      <c r="AF35" s="118">
        <f t="shared" ca="1" si="36"/>
        <v>1028.6855050944228</v>
      </c>
      <c r="AN35" s="229">
        <v>18000</v>
      </c>
      <c r="AO35" s="227"/>
      <c r="AP35" s="230" t="s">
        <v>181</v>
      </c>
      <c r="AQ35" s="235">
        <f t="shared" ca="1" si="37"/>
        <v>1967.25</v>
      </c>
      <c r="AR35" s="230">
        <v>21667</v>
      </c>
      <c r="AS35" s="231" t="s">
        <v>135</v>
      </c>
    </row>
    <row r="36" spans="1:45" ht="16.2" thickBot="1">
      <c r="A36" s="85">
        <v>4</v>
      </c>
      <c r="B36" s="264"/>
      <c r="C36" s="264">
        <v>22382</v>
      </c>
      <c r="D36" s="264" t="s">
        <v>11</v>
      </c>
      <c r="E36" s="264" t="s">
        <v>11</v>
      </c>
      <c r="F36" s="265" t="s">
        <v>173</v>
      </c>
      <c r="G36" s="146">
        <v>1560.655737704918</v>
      </c>
      <c r="H36" s="267">
        <v>3</v>
      </c>
      <c r="I36" s="86">
        <f t="shared" si="24"/>
        <v>0.04</v>
      </c>
      <c r="J36" s="87">
        <f t="shared" ca="1" si="25"/>
        <v>1561</v>
      </c>
      <c r="K36" s="269">
        <v>42067</v>
      </c>
      <c r="L36" s="93">
        <f t="shared" ca="1" si="19"/>
        <v>686.71467750747729</v>
      </c>
      <c r="M36" s="206">
        <f t="shared" si="20"/>
        <v>1405.4243399999996</v>
      </c>
      <c r="N36" s="204">
        <v>0</v>
      </c>
      <c r="O36" s="144">
        <f t="shared" si="21"/>
        <v>1405.4243399999996</v>
      </c>
      <c r="P36" s="89">
        <f t="shared" si="38"/>
        <v>0</v>
      </c>
      <c r="Q36" s="270" t="s">
        <v>82</v>
      </c>
      <c r="R36" s="270" t="s">
        <v>95</v>
      </c>
      <c r="S36" s="89">
        <f t="shared" ca="1" si="26"/>
        <v>15.124984312083571</v>
      </c>
      <c r="T36" s="89">
        <f t="shared" ca="1" si="27"/>
        <v>15.577503026959167</v>
      </c>
      <c r="U36" s="89">
        <f t="shared" si="28"/>
        <v>55.909777022950813</v>
      </c>
      <c r="V36" s="210">
        <f t="shared" ca="1" si="29"/>
        <v>71.487280049909984</v>
      </c>
      <c r="W36" s="144">
        <f t="shared" ca="1" si="30"/>
        <v>2163.6262975573868</v>
      </c>
      <c r="X36" s="206">
        <f t="shared" ca="1" si="31"/>
        <v>216.36262975573868</v>
      </c>
      <c r="Y36" s="144">
        <f t="shared" ca="1" si="32"/>
        <v>0</v>
      </c>
      <c r="Z36" s="89">
        <f t="shared" si="33"/>
        <v>0</v>
      </c>
      <c r="AA36" s="210">
        <f t="shared" ca="1" si="34"/>
        <v>0</v>
      </c>
      <c r="AB36" s="214">
        <f t="shared" ca="1" si="35"/>
        <v>1947.2636678016481</v>
      </c>
      <c r="AC36" s="114">
        <f t="shared" ca="1" si="22"/>
        <v>1.2477214678140813</v>
      </c>
      <c r="AD36" s="112">
        <f t="shared" ca="1" si="23"/>
        <v>3507.9194055065664</v>
      </c>
      <c r="AE36" s="116">
        <f ca="1">IF(E36="Mohandseen Managers",0,IF(E36="Mohandssen",G36*Data!$E$28,IF(E36="Maadi Managers",0,IF(E36="Maadi",G36*Data!$E$29,IF(E36="City Stars Managers",0,IF(E36="City Stars",G36*Data!$E$30,IF(E36="MOA Managers",0,IF(E36="MOA",G36*Data!$E$31,IF(E36="Concord Managers",0,IF(E36="Concord",G36*Data!$E$32))))))))))</f>
        <v>909.79687004170296</v>
      </c>
      <c r="AF36" s="118">
        <f t="shared" ca="1" si="36"/>
        <v>1037.4667977599452</v>
      </c>
      <c r="AN36" s="229">
        <v>18000</v>
      </c>
      <c r="AO36" s="227"/>
      <c r="AP36" s="230" t="s">
        <v>182</v>
      </c>
      <c r="AQ36" s="235">
        <f t="shared" ca="1" si="37"/>
        <v>1947.26</v>
      </c>
      <c r="AR36" s="230">
        <v>22382</v>
      </c>
      <c r="AS36" s="231" t="s">
        <v>135</v>
      </c>
    </row>
    <row r="37" spans="1:45" ht="16.2" thickBot="1">
      <c r="A37" s="85">
        <v>5</v>
      </c>
      <c r="B37" s="264"/>
      <c r="C37" s="264">
        <v>22389</v>
      </c>
      <c r="D37" s="264" t="s">
        <v>11</v>
      </c>
      <c r="E37" s="264" t="s">
        <v>11</v>
      </c>
      <c r="F37" s="265" t="s">
        <v>170</v>
      </c>
      <c r="G37" s="146">
        <v>1544.24</v>
      </c>
      <c r="H37" s="267">
        <v>3</v>
      </c>
      <c r="I37" s="86">
        <f t="shared" si="24"/>
        <v>0.04</v>
      </c>
      <c r="J37" s="87">
        <f t="shared" ca="1" si="25"/>
        <v>1558</v>
      </c>
      <c r="K37" s="269">
        <v>42070</v>
      </c>
      <c r="L37" s="93">
        <f t="shared" ca="1" si="19"/>
        <v>679.49147782818227</v>
      </c>
      <c r="M37" s="206">
        <f t="shared" si="20"/>
        <v>1405.4243399999996</v>
      </c>
      <c r="N37" s="204">
        <v>0</v>
      </c>
      <c r="O37" s="144">
        <f t="shared" si="21"/>
        <v>1405.4243399999996</v>
      </c>
      <c r="P37" s="89">
        <f t="shared" si="38"/>
        <v>0</v>
      </c>
      <c r="Q37" s="270" t="s">
        <v>82</v>
      </c>
      <c r="R37" s="270" t="s">
        <v>95</v>
      </c>
      <c r="S37" s="89">
        <f t="shared" ca="1" si="26"/>
        <v>14.965892355247982</v>
      </c>
      <c r="T37" s="89">
        <f t="shared" ca="1" si="27"/>
        <v>15.413651257725178</v>
      </c>
      <c r="U37" s="89">
        <f t="shared" si="28"/>
        <v>55.909777022950813</v>
      </c>
      <c r="V37" s="210">
        <f t="shared" ca="1" si="29"/>
        <v>71.323428280675984</v>
      </c>
      <c r="W37" s="144">
        <f t="shared" ca="1" si="30"/>
        <v>2156.239246108858</v>
      </c>
      <c r="X37" s="206">
        <f t="shared" ca="1" si="31"/>
        <v>215.62392461088581</v>
      </c>
      <c r="Y37" s="144">
        <f t="shared" ca="1" si="32"/>
        <v>0</v>
      </c>
      <c r="Z37" s="89">
        <f t="shared" si="33"/>
        <v>0</v>
      </c>
      <c r="AA37" s="210">
        <f t="shared" ca="1" si="34"/>
        <v>0</v>
      </c>
      <c r="AB37" s="214">
        <f t="shared" ca="1" si="35"/>
        <v>1940.6153214979722</v>
      </c>
      <c r="AC37" s="114">
        <f t="shared" ca="1" si="22"/>
        <v>1.2566798693842747</v>
      </c>
      <c r="AD37" s="112">
        <f t="shared" ca="1" si="23"/>
        <v>3484.855321497972</v>
      </c>
      <c r="AE37" s="116">
        <f ca="1">IF(E37="Mohandseen Managers",0,IF(E37="Mohandssen",G37*Data!$E$28,IF(E37="Maadi Managers",0,IF(E37="Maadi",G37*Data!$E$29,IF(E37="City Stars Managers",0,IF(E37="City Stars",G37*Data!$E$30,IF(E37="MOA Managers",0,IF(E37="MOA",G37*Data!$E$31,IF(E37="Concord Managers",0,IF(E37="Concord",G37*Data!$E$32))))))))))</f>
        <v>900.22718313219707</v>
      </c>
      <c r="AF37" s="118">
        <f t="shared" ca="1" si="36"/>
        <v>1040.3881383657751</v>
      </c>
      <c r="AN37" s="229">
        <v>18000</v>
      </c>
      <c r="AO37" s="227"/>
      <c r="AP37" s="230" t="s">
        <v>183</v>
      </c>
      <c r="AQ37" s="235">
        <f t="shared" ca="1" si="37"/>
        <v>1940.62</v>
      </c>
      <c r="AR37" s="230">
        <v>22389</v>
      </c>
      <c r="AS37" s="231" t="s">
        <v>135</v>
      </c>
    </row>
    <row r="38" spans="1:45" ht="16.2" thickBot="1">
      <c r="A38" s="85">
        <v>6</v>
      </c>
      <c r="B38" s="264"/>
      <c r="C38" s="264">
        <v>22753</v>
      </c>
      <c r="D38" s="264" t="s">
        <v>11</v>
      </c>
      <c r="E38" s="264" t="s">
        <v>11</v>
      </c>
      <c r="F38" s="265" t="s">
        <v>171</v>
      </c>
      <c r="G38" s="146">
        <v>1236.22</v>
      </c>
      <c r="H38" s="267">
        <v>3</v>
      </c>
      <c r="I38" s="86">
        <f t="shared" si="24"/>
        <v>0.04</v>
      </c>
      <c r="J38" s="87">
        <f t="shared" ca="1" si="25"/>
        <v>947</v>
      </c>
      <c r="K38" s="269">
        <v>42692</v>
      </c>
      <c r="L38" s="93">
        <f t="shared" ca="1" si="19"/>
        <v>543.95751613787718</v>
      </c>
      <c r="M38" s="206">
        <f t="shared" si="20"/>
        <v>1405.4243399999996</v>
      </c>
      <c r="N38" s="204">
        <v>0</v>
      </c>
      <c r="O38" s="144">
        <f t="shared" si="21"/>
        <v>1405.4243399999996</v>
      </c>
      <c r="P38" s="89">
        <f t="shared" si="38"/>
        <v>0</v>
      </c>
      <c r="Q38" s="270" t="s">
        <v>82</v>
      </c>
      <c r="R38" s="270" t="s">
        <v>95</v>
      </c>
      <c r="S38" s="89">
        <f t="shared" ca="1" si="26"/>
        <v>11.980738387429843</v>
      </c>
      <c r="T38" s="89">
        <f t="shared" ca="1" si="27"/>
        <v>12.339185591504572</v>
      </c>
      <c r="U38" s="89">
        <f t="shared" si="28"/>
        <v>55.909777022950813</v>
      </c>
      <c r="V38" s="210">
        <f t="shared" ca="1" si="29"/>
        <v>68.24896261445538</v>
      </c>
      <c r="W38" s="144">
        <f t="shared" ca="1" si="30"/>
        <v>2017.6308187523321</v>
      </c>
      <c r="X38" s="206">
        <f t="shared" ca="1" si="31"/>
        <v>201.76308187523321</v>
      </c>
      <c r="Y38" s="144">
        <f t="shared" ca="1" si="32"/>
        <v>0</v>
      </c>
      <c r="Z38" s="89">
        <f t="shared" si="33"/>
        <v>0</v>
      </c>
      <c r="AA38" s="210">
        <f t="shared" ca="1" si="34"/>
        <v>0</v>
      </c>
      <c r="AB38" s="214">
        <f t="shared" ca="1" si="35"/>
        <v>1815.8677368770989</v>
      </c>
      <c r="AC38" s="114">
        <f t="shared" ca="1" si="22"/>
        <v>1.4688872020167112</v>
      </c>
      <c r="AD38" s="112">
        <f t="shared" ca="1" si="23"/>
        <v>3052.0877368770989</v>
      </c>
      <c r="AE38" s="116">
        <f ca="1">IF(E38="Mohandseen Managers",0,IF(E38="Mohandssen",G38*Data!$E$28,IF(E38="Maadi Managers",0,IF(E38="Maadi",G38*Data!$E$29,IF(E38="City Stars Managers",0,IF(E38="City Stars",G38*Data!$E$30,IF(E38="MOA Managers",0,IF(E38="MOA",G38*Data!$E$31,IF(E38="Concord Managers",0,IF(E38="Concord",G38*Data!$E$32))))))))))</f>
        <v>720.66443579474992</v>
      </c>
      <c r="AF38" s="118">
        <f t="shared" ca="1" si="36"/>
        <v>1095.2033010823488</v>
      </c>
      <c r="AN38" s="229" t="s">
        <v>149</v>
      </c>
      <c r="AO38" s="227"/>
      <c r="AP38" s="230" t="s">
        <v>184</v>
      </c>
      <c r="AQ38" s="235">
        <f t="shared" ca="1" si="37"/>
        <v>1815.87</v>
      </c>
      <c r="AR38" s="230">
        <v>22753</v>
      </c>
      <c r="AS38" s="231" t="s">
        <v>135</v>
      </c>
    </row>
    <row r="39" spans="1:45" ht="16.2" thickBot="1">
      <c r="A39" s="85">
        <v>7</v>
      </c>
      <c r="B39" s="264"/>
      <c r="C39" s="264">
        <v>22837</v>
      </c>
      <c r="D39" s="264" t="s">
        <v>11</v>
      </c>
      <c r="E39" s="264" t="s">
        <v>11</v>
      </c>
      <c r="F39" s="265" t="s">
        <v>173</v>
      </c>
      <c r="G39" s="146">
        <v>1301.2</v>
      </c>
      <c r="H39" s="267">
        <v>3</v>
      </c>
      <c r="I39" s="86">
        <f t="shared" si="24"/>
        <v>0.04</v>
      </c>
      <c r="J39" s="87">
        <f t="shared" ca="1" si="25"/>
        <v>618</v>
      </c>
      <c r="K39" s="269">
        <v>43025</v>
      </c>
      <c r="L39" s="93">
        <f t="shared" ca="1" si="19"/>
        <v>572.54980504975322</v>
      </c>
      <c r="M39" s="206">
        <f t="shared" si="20"/>
        <v>1405.4243399999996</v>
      </c>
      <c r="N39" s="204">
        <v>0</v>
      </c>
      <c r="O39" s="144">
        <f t="shared" si="21"/>
        <v>1405.4243399999996</v>
      </c>
      <c r="P39" s="89">
        <f t="shared" si="38"/>
        <v>0</v>
      </c>
      <c r="Q39" s="270" t="s">
        <v>82</v>
      </c>
      <c r="R39" s="270" t="s">
        <v>95</v>
      </c>
      <c r="S39" s="89">
        <f t="shared" ca="1" si="26"/>
        <v>12.610487445376803</v>
      </c>
      <c r="T39" s="89">
        <f t="shared" ca="1" si="27"/>
        <v>12.987775874573902</v>
      </c>
      <c r="U39" s="89">
        <f t="shared" si="28"/>
        <v>55.909777022950813</v>
      </c>
      <c r="V39" s="210">
        <f t="shared" ca="1" si="29"/>
        <v>68.897552897524719</v>
      </c>
      <c r="W39" s="144">
        <f t="shared" ca="1" si="30"/>
        <v>2046.8716979472774</v>
      </c>
      <c r="X39" s="206">
        <f t="shared" ca="1" si="31"/>
        <v>204.68716979472777</v>
      </c>
      <c r="Y39" s="144">
        <f t="shared" ca="1" si="32"/>
        <v>0</v>
      </c>
      <c r="Z39" s="89">
        <f t="shared" si="33"/>
        <v>0</v>
      </c>
      <c r="AA39" s="210">
        <f t="shared" ca="1" si="34"/>
        <v>0</v>
      </c>
      <c r="AB39" s="214">
        <f t="shared" ca="1" si="35"/>
        <v>1842.1845281525498</v>
      </c>
      <c r="AC39" s="114">
        <f t="shared" ca="1" si="22"/>
        <v>1.4157581679623037</v>
      </c>
      <c r="AD39" s="112">
        <f t="shared" ca="1" si="23"/>
        <v>3143.38452815255</v>
      </c>
      <c r="AE39" s="116">
        <f ca="1">IF(E39="Mohandseen Managers",0,IF(E39="Mohandssen",G39*Data!$E$28,IF(E39="Maadi Managers",0,IF(E39="Maadi",G39*Data!$E$29,IF(E39="City Stars Managers",0,IF(E39="City Stars",G39*Data!$E$30,IF(E39="MOA Managers",0,IF(E39="MOA",G39*Data!$E$31,IF(E39="Concord Managers",0,IF(E39="Concord",G39*Data!$E$32))))))))))</f>
        <v>758.54505173523216</v>
      </c>
      <c r="AF39" s="118">
        <f t="shared" ca="1" si="36"/>
        <v>1083.6394764173176</v>
      </c>
      <c r="AN39" s="229">
        <v>18000</v>
      </c>
      <c r="AO39" s="227"/>
      <c r="AP39" s="230" t="s">
        <v>185</v>
      </c>
      <c r="AQ39" s="235">
        <f t="shared" ca="1" si="37"/>
        <v>1842.18</v>
      </c>
      <c r="AR39" s="230">
        <v>22837</v>
      </c>
      <c r="AS39" s="231" t="s">
        <v>135</v>
      </c>
    </row>
    <row r="40" spans="1:45" ht="16.2" thickBot="1">
      <c r="A40" s="85">
        <v>8</v>
      </c>
      <c r="B40" s="264"/>
      <c r="C40" s="264">
        <v>22838</v>
      </c>
      <c r="D40" s="264" t="s">
        <v>11</v>
      </c>
      <c r="E40" s="264" t="s">
        <v>11</v>
      </c>
      <c r="F40" s="265" t="s">
        <v>173</v>
      </c>
      <c r="G40" s="146">
        <v>1289.1098360655737</v>
      </c>
      <c r="H40" s="267">
        <v>3</v>
      </c>
      <c r="I40" s="86">
        <f t="shared" si="24"/>
        <v>0.04</v>
      </c>
      <c r="J40" s="87">
        <f t="shared" ca="1" si="25"/>
        <v>615</v>
      </c>
      <c r="K40" s="269">
        <v>43028</v>
      </c>
      <c r="L40" s="93">
        <f t="shared" ca="1" si="19"/>
        <v>567.22993031591102</v>
      </c>
      <c r="M40" s="206">
        <f t="shared" si="20"/>
        <v>1405.4243399999996</v>
      </c>
      <c r="N40" s="204">
        <v>0</v>
      </c>
      <c r="O40" s="144">
        <f t="shared" si="21"/>
        <v>1405.4243399999996</v>
      </c>
      <c r="P40" s="89">
        <f t="shared" si="38"/>
        <v>0</v>
      </c>
      <c r="Q40" s="270" t="s">
        <v>82</v>
      </c>
      <c r="R40" s="270" t="s">
        <v>95</v>
      </c>
      <c r="S40" s="89">
        <f t="shared" ca="1" si="26"/>
        <v>12.493316479723845</v>
      </c>
      <c r="T40" s="89">
        <f t="shared" ca="1" si="27"/>
        <v>12.86709931488501</v>
      </c>
      <c r="U40" s="89">
        <f t="shared" si="28"/>
        <v>55.909777022950813</v>
      </c>
      <c r="V40" s="210">
        <f t="shared" ca="1" si="29"/>
        <v>68.77687633783583</v>
      </c>
      <c r="W40" s="144">
        <f t="shared" ca="1" si="30"/>
        <v>2041.4311466537465</v>
      </c>
      <c r="X40" s="206">
        <f t="shared" ca="1" si="31"/>
        <v>204.14311466537467</v>
      </c>
      <c r="Y40" s="144">
        <f t="shared" ca="1" si="32"/>
        <v>0</v>
      </c>
      <c r="Z40" s="89">
        <f t="shared" si="33"/>
        <v>0</v>
      </c>
      <c r="AA40" s="210">
        <f t="shared" ca="1" si="34"/>
        <v>0</v>
      </c>
      <c r="AB40" s="214">
        <f t="shared" ca="1" si="35"/>
        <v>1837.2880319883718</v>
      </c>
      <c r="AC40" s="114">
        <f t="shared" ca="1" si="22"/>
        <v>1.4252377730635155</v>
      </c>
      <c r="AD40" s="112">
        <f t="shared" ca="1" si="23"/>
        <v>3126.3978680539458</v>
      </c>
      <c r="AE40" s="116">
        <f ca="1">IF(E40="Mohandseen Managers",0,IF(E40="Mohandssen",G40*Data!$E$28,IF(E40="Maadi Managers",0,IF(E40="Maadi",G40*Data!$E$29,IF(E40="City Stars Managers",0,IF(E40="City Stars",G40*Data!$E$30,IF(E40="MOA Managers",0,IF(E40="MOA",G40*Data!$E$31,IF(E40="Concord Managers",0,IF(E40="Concord",G40*Data!$E$32))))))))))</f>
        <v>751.4969929993523</v>
      </c>
      <c r="AF40" s="118">
        <f t="shared" ca="1" si="36"/>
        <v>1085.7910389890194</v>
      </c>
      <c r="AN40" s="229">
        <v>18000</v>
      </c>
      <c r="AO40" s="227"/>
      <c r="AP40" s="230" t="s">
        <v>186</v>
      </c>
      <c r="AQ40" s="235">
        <f t="shared" ca="1" si="37"/>
        <v>1837.29</v>
      </c>
      <c r="AR40" s="230">
        <v>22838</v>
      </c>
      <c r="AS40" s="231" t="s">
        <v>135</v>
      </c>
    </row>
    <row r="41" spans="1:45" ht="16.2" thickBot="1">
      <c r="A41" s="85">
        <v>9</v>
      </c>
      <c r="B41" s="264"/>
      <c r="C41" s="264">
        <v>22839</v>
      </c>
      <c r="D41" s="264" t="s">
        <v>11</v>
      </c>
      <c r="E41" s="264" t="s">
        <v>11</v>
      </c>
      <c r="F41" s="265" t="s">
        <v>195</v>
      </c>
      <c r="G41" s="146">
        <v>1179.8444262295081</v>
      </c>
      <c r="H41" s="267">
        <v>3</v>
      </c>
      <c r="I41" s="86">
        <f t="shared" si="24"/>
        <v>0.04</v>
      </c>
      <c r="J41" s="87">
        <f t="shared" ca="1" si="25"/>
        <v>606</v>
      </c>
      <c r="K41" s="269">
        <v>43037</v>
      </c>
      <c r="L41" s="93">
        <f t="shared" ca="1" si="19"/>
        <v>519.15131895691877</v>
      </c>
      <c r="M41" s="206">
        <f t="shared" si="20"/>
        <v>1405.4243399999996</v>
      </c>
      <c r="N41" s="204">
        <v>0</v>
      </c>
      <c r="O41" s="144">
        <f t="shared" si="21"/>
        <v>1405.4243399999996</v>
      </c>
      <c r="P41" s="89">
        <f t="shared" si="38"/>
        <v>0</v>
      </c>
      <c r="Q41" s="270" t="s">
        <v>82</v>
      </c>
      <c r="R41" s="270" t="s">
        <v>95</v>
      </c>
      <c r="S41" s="89">
        <f t="shared" ca="1" si="26"/>
        <v>11.434378515574092</v>
      </c>
      <c r="T41" s="89">
        <f t="shared" ca="1" si="27"/>
        <v>11.776479384210031</v>
      </c>
      <c r="U41" s="89">
        <f t="shared" si="28"/>
        <v>55.909777022950813</v>
      </c>
      <c r="V41" s="210">
        <f t="shared" ca="1" si="29"/>
        <v>67.68625640716084</v>
      </c>
      <c r="W41" s="144">
        <f t="shared" ca="1" si="30"/>
        <v>1992.261915364079</v>
      </c>
      <c r="X41" s="206">
        <f t="shared" ca="1" si="31"/>
        <v>199.2261915364079</v>
      </c>
      <c r="Y41" s="144">
        <f t="shared" ca="1" si="32"/>
        <v>0</v>
      </c>
      <c r="Z41" s="89">
        <f t="shared" si="33"/>
        <v>0</v>
      </c>
      <c r="AA41" s="210">
        <f t="shared" ca="1" si="34"/>
        <v>0</v>
      </c>
      <c r="AB41" s="214">
        <f t="shared" ca="1" si="35"/>
        <v>1793.0357238276711</v>
      </c>
      <c r="AC41" s="114">
        <f t="shared" ca="1" si="22"/>
        <v>1.5197221633345093</v>
      </c>
      <c r="AD41" s="112">
        <f t="shared" ca="1" si="23"/>
        <v>2972.880150057179</v>
      </c>
      <c r="AE41" s="116">
        <f ca="1">IF(E41="Mohandseen Managers",0,IF(E41="Mohandssen",G41*Data!$E$28,IF(E41="Maadi Managers",0,IF(E41="Maadi",G41*Data!$E$29,IF(E41="City Stars Managers",0,IF(E41="City Stars",G41*Data!$E$30,IF(E41="MOA Managers",0,IF(E41="MOA",G41*Data!$E$31,IF(E41="Concord Managers",0,IF(E41="Concord",G41*Data!$E$32))))))))))</f>
        <v>687.79983963555753</v>
      </c>
      <c r="AF41" s="118">
        <f t="shared" ca="1" si="36"/>
        <v>1105.2358841921136</v>
      </c>
      <c r="AN41" s="229">
        <v>18000</v>
      </c>
      <c r="AO41" s="227"/>
      <c r="AP41" s="230" t="s">
        <v>187</v>
      </c>
      <c r="AQ41" s="235">
        <f t="shared" ca="1" si="37"/>
        <v>1793.04</v>
      </c>
      <c r="AR41" s="230">
        <v>22839</v>
      </c>
      <c r="AS41" s="231" t="s">
        <v>135</v>
      </c>
    </row>
    <row r="42" spans="1:45" ht="16.2" thickBot="1">
      <c r="A42" s="85">
        <v>10</v>
      </c>
      <c r="B42" s="264"/>
      <c r="C42" s="264">
        <v>22857</v>
      </c>
      <c r="D42" s="264" t="s">
        <v>11</v>
      </c>
      <c r="E42" s="264" t="s">
        <v>11</v>
      </c>
      <c r="F42" s="265" t="s">
        <v>169</v>
      </c>
      <c r="G42" s="146">
        <v>1030.8196721311476</v>
      </c>
      <c r="H42" s="267">
        <v>3</v>
      </c>
      <c r="I42" s="86">
        <f t="shared" si="24"/>
        <v>0.04</v>
      </c>
      <c r="J42" s="87">
        <f t="shared" ca="1" si="25"/>
        <v>519</v>
      </c>
      <c r="K42" s="269">
        <v>43126</v>
      </c>
      <c r="L42" s="93">
        <f t="shared" ca="1" si="19"/>
        <v>453.57792984947667</v>
      </c>
      <c r="M42" s="206">
        <f t="shared" si="20"/>
        <v>1405.4243399999996</v>
      </c>
      <c r="N42" s="204">
        <v>1</v>
      </c>
      <c r="O42" s="144">
        <f t="shared" si="21"/>
        <v>1359.3448534426225</v>
      </c>
      <c r="P42" s="89">
        <f t="shared" si="38"/>
        <v>46.079486557377095</v>
      </c>
      <c r="Q42" s="270" t="s">
        <v>83</v>
      </c>
      <c r="R42" s="270" t="s">
        <v>96</v>
      </c>
      <c r="S42" s="89">
        <f t="shared" ca="1" si="26"/>
        <v>9.9901156884854512</v>
      </c>
      <c r="T42" s="89">
        <f t="shared" si="27"/>
        <v>0</v>
      </c>
      <c r="U42" s="89">
        <f t="shared" si="28"/>
        <v>0</v>
      </c>
      <c r="V42" s="210">
        <f t="shared" si="29"/>
        <v>0</v>
      </c>
      <c r="W42" s="144">
        <f t="shared" ca="1" si="30"/>
        <v>1812.9227832920992</v>
      </c>
      <c r="X42" s="206">
        <f t="shared" ca="1" si="31"/>
        <v>181.29227832920992</v>
      </c>
      <c r="Y42" s="144">
        <f t="shared" ca="1" si="32"/>
        <v>0</v>
      </c>
      <c r="Z42" s="89">
        <f t="shared" si="33"/>
        <v>0</v>
      </c>
      <c r="AA42" s="210">
        <f t="shared" ca="1" si="34"/>
        <v>0</v>
      </c>
      <c r="AB42" s="214">
        <f t="shared" ca="1" si="35"/>
        <v>1631.6305049628893</v>
      </c>
      <c r="AC42" s="114">
        <f t="shared" ca="1" si="22"/>
        <v>1.5828476590765941</v>
      </c>
      <c r="AD42" s="112">
        <f t="shared" ca="1" si="23"/>
        <v>2662.4501770940369</v>
      </c>
      <c r="AE42" s="116">
        <f ca="1">IF(E42="Mohandseen Managers",0,IF(E42="Mohandssen",G42*Data!$E$28,IF(E42="Maadi Managers",0,IF(E42="Maadi",G42*Data!$E$29,IF(E42="City Stars Managers",0,IF(E42="City Stars",G42*Data!$E$30,IF(E42="MOA Managers",0,IF(E42="MOA",G42*Data!$E$31,IF(E42="Concord Managers",0,IF(E42="Concord",G42*Data!$E$32))))))))))</f>
        <v>600.92465533846939</v>
      </c>
      <c r="AF42" s="118">
        <f t="shared" ca="1" si="36"/>
        <v>1030.7058496244199</v>
      </c>
      <c r="AN42" s="229" t="s">
        <v>149</v>
      </c>
      <c r="AO42" s="227"/>
      <c r="AP42" s="230" t="s">
        <v>188</v>
      </c>
      <c r="AQ42" s="235">
        <f t="shared" ca="1" si="37"/>
        <v>1631.63</v>
      </c>
      <c r="AR42" s="230">
        <v>22857</v>
      </c>
      <c r="AS42" s="231" t="s">
        <v>135</v>
      </c>
    </row>
    <row r="43" spans="1:45" ht="16.2" thickBot="1">
      <c r="A43" s="85">
        <v>11</v>
      </c>
      <c r="B43" s="264"/>
      <c r="C43" s="264">
        <v>22889</v>
      </c>
      <c r="D43" s="264" t="s">
        <v>11</v>
      </c>
      <c r="E43" s="264" t="s">
        <v>11</v>
      </c>
      <c r="F43" s="265" t="s">
        <v>195</v>
      </c>
      <c r="G43" s="146">
        <v>1056.45</v>
      </c>
      <c r="H43" s="267">
        <v>3</v>
      </c>
      <c r="I43" s="86">
        <f t="shared" si="24"/>
        <v>0.04</v>
      </c>
      <c r="J43" s="87">
        <f t="shared" ca="1" si="25"/>
        <v>333</v>
      </c>
      <c r="K43" s="269">
        <v>43314</v>
      </c>
      <c r="L43" s="93">
        <f t="shared" ca="1" si="19"/>
        <v>464.85570361574833</v>
      </c>
      <c r="M43" s="206">
        <f t="shared" si="20"/>
        <v>1405.4243399999996</v>
      </c>
      <c r="N43" s="204">
        <v>0</v>
      </c>
      <c r="O43" s="144">
        <f t="shared" si="21"/>
        <v>1405.4243399999996</v>
      </c>
      <c r="P43" s="89">
        <f t="shared" si="38"/>
        <v>0</v>
      </c>
      <c r="Q43" s="270" t="s">
        <v>82</v>
      </c>
      <c r="R43" s="270" t="s">
        <v>95</v>
      </c>
      <c r="S43" s="89">
        <f t="shared" ca="1" si="26"/>
        <v>10.238510191875442</v>
      </c>
      <c r="T43" s="89">
        <f t="shared" ca="1" si="27"/>
        <v>10.544832326078696</v>
      </c>
      <c r="U43" s="89">
        <f t="shared" si="28"/>
        <v>55.909777022950813</v>
      </c>
      <c r="V43" s="210">
        <f t="shared" ca="1" si="29"/>
        <v>66.454609349029511</v>
      </c>
      <c r="W43" s="144">
        <f t="shared" ca="1" si="30"/>
        <v>1936.7346529647775</v>
      </c>
      <c r="X43" s="206">
        <f t="shared" ca="1" si="31"/>
        <v>193.67346529647776</v>
      </c>
      <c r="Y43" s="144">
        <f t="shared" ca="1" si="32"/>
        <v>0</v>
      </c>
      <c r="Z43" s="89">
        <f t="shared" si="33"/>
        <v>0</v>
      </c>
      <c r="AA43" s="210">
        <f t="shared" ca="1" si="34"/>
        <v>0</v>
      </c>
      <c r="AB43" s="214">
        <f t="shared" ca="1" si="35"/>
        <v>1743.0611876682997</v>
      </c>
      <c r="AC43" s="114">
        <f t="shared" ca="1" si="22"/>
        <v>1.6499230324845469</v>
      </c>
      <c r="AD43" s="112">
        <f t="shared" ca="1" si="23"/>
        <v>2799.5111876682995</v>
      </c>
      <c r="AE43" s="116">
        <f ca="1">IF(E43="Mohandseen Managers",0,IF(E43="Mohandssen",G43*Data!$E$28,IF(E43="Maadi Managers",0,IF(E43="Maadi",G43*Data!$E$29,IF(E43="City Stars Managers",0,IF(E43="City Stars",G43*Data!$E$30,IF(E43="MOA Managers",0,IF(E43="MOA",G43*Data!$E$31,IF(E43="Concord Managers",0,IF(E43="Concord",G43*Data!$E$32))))))))))</f>
        <v>615.86606202404391</v>
      </c>
      <c r="AF43" s="118">
        <f t="shared" ca="1" si="36"/>
        <v>1127.1951256442558</v>
      </c>
      <c r="AN43" s="229" t="s">
        <v>149</v>
      </c>
      <c r="AO43" s="227"/>
      <c r="AP43" s="230" t="s">
        <v>189</v>
      </c>
      <c r="AQ43" s="235">
        <f t="shared" ca="1" si="37"/>
        <v>1743.06</v>
      </c>
      <c r="AR43" s="230">
        <v>22889</v>
      </c>
      <c r="AS43" s="231" t="s">
        <v>135</v>
      </c>
    </row>
    <row r="44" spans="1:45" ht="16.2" thickBot="1">
      <c r="A44" s="85">
        <v>12</v>
      </c>
      <c r="B44" s="264"/>
      <c r="C44" s="264">
        <v>22906</v>
      </c>
      <c r="D44" s="264" t="s">
        <v>11</v>
      </c>
      <c r="E44" s="264" t="s">
        <v>11</v>
      </c>
      <c r="F44" s="265" t="s">
        <v>172</v>
      </c>
      <c r="G44" s="146">
        <v>924.39</v>
      </c>
      <c r="H44" s="267">
        <v>1</v>
      </c>
      <c r="I44" s="86">
        <f t="shared" si="24"/>
        <v>0.04</v>
      </c>
      <c r="J44" s="87">
        <f t="shared" ca="1" si="25"/>
        <v>287</v>
      </c>
      <c r="K44" s="269">
        <v>43361</v>
      </c>
      <c r="L44" s="93">
        <f t="shared" ca="1" si="19"/>
        <v>406.74709060093858</v>
      </c>
      <c r="M44" s="206">
        <f t="shared" si="20"/>
        <v>1405.4243399999996</v>
      </c>
      <c r="N44" s="204">
        <v>0</v>
      </c>
      <c r="O44" s="144">
        <f t="shared" si="21"/>
        <v>1405.4243399999996</v>
      </c>
      <c r="P44" s="89">
        <f t="shared" si="38"/>
        <v>0</v>
      </c>
      <c r="Q44" s="270" t="s">
        <v>82</v>
      </c>
      <c r="R44" s="270" t="s">
        <v>95</v>
      </c>
      <c r="S44" s="89">
        <f t="shared" ca="1" si="26"/>
        <v>8.9586600750321725</v>
      </c>
      <c r="T44" s="89">
        <f t="shared" ca="1" si="27"/>
        <v>9.2266908551317002</v>
      </c>
      <c r="U44" s="89">
        <f t="shared" si="28"/>
        <v>55.909777022950813</v>
      </c>
      <c r="V44" s="210">
        <f t="shared" ca="1" si="29"/>
        <v>65.136467878082513</v>
      </c>
      <c r="W44" s="144">
        <f t="shared" ca="1" si="30"/>
        <v>1877.3078984790207</v>
      </c>
      <c r="X44" s="206">
        <f t="shared" ca="1" si="31"/>
        <v>187.73078984790209</v>
      </c>
      <c r="Y44" s="144">
        <f t="shared" ca="1" si="32"/>
        <v>0</v>
      </c>
      <c r="Z44" s="89">
        <f t="shared" si="33"/>
        <v>0</v>
      </c>
      <c r="AA44" s="210">
        <f t="shared" ca="1" si="34"/>
        <v>0</v>
      </c>
      <c r="AB44" s="214">
        <f t="shared" ca="1" si="35"/>
        <v>1689.5771086311186</v>
      </c>
      <c r="AC44" s="114">
        <f t="shared" ca="1" si="22"/>
        <v>1.8277751908081206</v>
      </c>
      <c r="AD44" s="112">
        <f t="shared" ca="1" si="23"/>
        <v>2613.9671086311187</v>
      </c>
      <c r="AE44" s="116">
        <f ca="1">IF(E44="Mohandseen Managers",0,IF(E44="Mohandssen",G44*Data!$E$28,IF(E44="Maadi Managers",0,IF(E44="Maadi",G44*Data!$E$29,IF(E44="City Stars Managers",0,IF(E44="City Stars",G44*Data!$E$30,IF(E44="MOA Managers",0,IF(E44="MOA",G44*Data!$E$31,IF(E44="Concord Managers",0,IF(E44="Concord",G44*Data!$E$32))))))))))</f>
        <v>538.88061817824405</v>
      </c>
      <c r="AF44" s="118">
        <f t="shared" ca="1" si="36"/>
        <v>1150.6964904528745</v>
      </c>
      <c r="AN44" s="229"/>
      <c r="AO44" s="227"/>
      <c r="AP44" s="230" t="s">
        <v>190</v>
      </c>
      <c r="AQ44" s="235">
        <f t="shared" ca="1" si="37"/>
        <v>1689.58</v>
      </c>
      <c r="AR44" s="230"/>
      <c r="AS44" s="231"/>
    </row>
    <row r="45" spans="1:45" ht="16.2" thickBot="1">
      <c r="A45" s="85">
        <v>13</v>
      </c>
      <c r="B45" s="264"/>
      <c r="C45" s="264">
        <v>20490</v>
      </c>
      <c r="D45" s="264" t="s">
        <v>11</v>
      </c>
      <c r="E45" s="264" t="s">
        <v>11</v>
      </c>
      <c r="F45" s="265" t="s">
        <v>196</v>
      </c>
      <c r="G45" s="146">
        <v>2922.5066666666667</v>
      </c>
      <c r="H45" s="267">
        <v>4</v>
      </c>
      <c r="I45" s="86">
        <f t="shared" si="24"/>
        <v>0.08</v>
      </c>
      <c r="J45" s="87">
        <f t="shared" ca="1" si="25"/>
        <v>4984</v>
      </c>
      <c r="K45" s="269">
        <v>38596</v>
      </c>
      <c r="L45" s="93">
        <f t="shared" ca="1" si="19"/>
        <v>1285.9519076672332</v>
      </c>
      <c r="M45" s="206">
        <f t="shared" si="20"/>
        <v>1405.4243399999996</v>
      </c>
      <c r="N45" s="204">
        <v>0</v>
      </c>
      <c r="O45" s="144">
        <f t="shared" si="21"/>
        <v>1405.4243399999996</v>
      </c>
      <c r="P45" s="89">
        <f t="shared" si="38"/>
        <v>0</v>
      </c>
      <c r="Q45" s="270" t="s">
        <v>82</v>
      </c>
      <c r="R45" s="270" t="s">
        <v>95</v>
      </c>
      <c r="S45" s="89">
        <f t="shared" ca="1" si="26"/>
        <v>28.323265930702437</v>
      </c>
      <c r="T45" s="89">
        <f t="shared" ca="1" si="27"/>
        <v>29.170659067487492</v>
      </c>
      <c r="U45" s="89">
        <f t="shared" si="28"/>
        <v>55.909777022950813</v>
      </c>
      <c r="V45" s="210">
        <f t="shared" ca="1" si="29"/>
        <v>85.080436090438297</v>
      </c>
      <c r="W45" s="144">
        <f t="shared" ca="1" si="30"/>
        <v>2776.4566837576713</v>
      </c>
      <c r="X45" s="206">
        <f t="shared" ca="1" si="31"/>
        <v>277.64566837576712</v>
      </c>
      <c r="Y45" s="144">
        <f t="shared" ca="1" si="32"/>
        <v>0</v>
      </c>
      <c r="Z45" s="89">
        <f t="shared" si="33"/>
        <v>0</v>
      </c>
      <c r="AA45" s="210">
        <f t="shared" ca="1" si="34"/>
        <v>0</v>
      </c>
      <c r="AB45" s="214">
        <f t="shared" ca="1" si="35"/>
        <v>2498.8110153819043</v>
      </c>
      <c r="AC45" s="114">
        <f t="shared" ca="1" si="22"/>
        <v>0.85502320452599057</v>
      </c>
      <c r="AD45" s="112">
        <f t="shared" ca="1" si="23"/>
        <v>5421.3176820485714</v>
      </c>
      <c r="AE45" s="116">
        <f ca="1">IF(E45="Mohandseen Managers",0,IF(E45="Mohandssen",G45*Data!$E$28,IF(E45="Maadi Managers",0,IF(E45="Maadi",G45*Data!$E$29,IF(E45="City Stars Managers",0,IF(E45="City Stars",G45*Data!$E$30,IF(E45="MOA Managers",0,IF(E45="MOA",G45*Data!$E$31,IF(E45="Concord Managers",0,IF(E45="Concord",G45*Data!$E$32))))))))))</f>
        <v>1703.6988707832982</v>
      </c>
      <c r="AF45" s="118">
        <f t="shared" ca="1" si="36"/>
        <v>795.11214459860616</v>
      </c>
      <c r="AN45" s="229">
        <v>18000</v>
      </c>
      <c r="AO45" s="227"/>
      <c r="AP45" s="230" t="s">
        <v>191</v>
      </c>
      <c r="AQ45" s="235">
        <f t="shared" ca="1" si="37"/>
        <v>2498.81</v>
      </c>
      <c r="AR45" s="230">
        <v>20490</v>
      </c>
      <c r="AS45" s="231" t="s">
        <v>135</v>
      </c>
    </row>
    <row r="46" spans="1:45" ht="16.2" thickBot="1">
      <c r="A46" s="85">
        <v>14</v>
      </c>
      <c r="B46" s="280"/>
      <c r="C46" s="264">
        <v>22914</v>
      </c>
      <c r="D46" s="264" t="s">
        <v>11</v>
      </c>
      <c r="E46" s="264" t="s">
        <v>11</v>
      </c>
      <c r="F46" s="265" t="s">
        <v>172</v>
      </c>
      <c r="G46" s="146">
        <v>46.521147540983634</v>
      </c>
      <c r="H46" s="267">
        <v>1</v>
      </c>
      <c r="I46" s="86">
        <f t="shared" si="24"/>
        <v>0.04</v>
      </c>
      <c r="J46" s="87">
        <f t="shared" ca="1" si="25"/>
        <v>216</v>
      </c>
      <c r="K46" s="269">
        <v>43433</v>
      </c>
      <c r="L46" s="93">
        <f t="shared" ca="1" si="19"/>
        <v>20.470084502982619</v>
      </c>
      <c r="M46" s="206">
        <f t="shared" si="20"/>
        <v>1405.4243399999996</v>
      </c>
      <c r="N46" s="204">
        <f>30-5</f>
        <v>25</v>
      </c>
      <c r="O46" s="144">
        <f t="shared" si="21"/>
        <v>253.43717606557357</v>
      </c>
      <c r="P46" s="89">
        <f t="shared" si="38"/>
        <v>1151.987163934426</v>
      </c>
      <c r="Q46" s="270" t="s">
        <v>83</v>
      </c>
      <c r="R46" s="270" t="s">
        <v>96</v>
      </c>
      <c r="S46" s="89">
        <f t="shared" ca="1" si="26"/>
        <v>0.45085639948516448</v>
      </c>
      <c r="T46" s="89">
        <f t="shared" si="27"/>
        <v>0</v>
      </c>
      <c r="U46" s="89">
        <f t="shared" si="28"/>
        <v>0</v>
      </c>
      <c r="V46" s="210">
        <f t="shared" si="29"/>
        <v>0</v>
      </c>
      <c r="W46" s="144">
        <f t="shared" ca="1" si="30"/>
        <v>273.90726056855624</v>
      </c>
      <c r="X46" s="206">
        <f t="shared" ca="1" si="31"/>
        <v>27.390726056855627</v>
      </c>
      <c r="Y46" s="144">
        <f t="shared" ca="1" si="32"/>
        <v>0</v>
      </c>
      <c r="Z46" s="89">
        <f t="shared" si="33"/>
        <v>0</v>
      </c>
      <c r="AA46" s="210">
        <f t="shared" ca="1" si="34"/>
        <v>0</v>
      </c>
      <c r="AB46" s="214">
        <f t="shared" ca="1" si="35"/>
        <v>246.51653451170063</v>
      </c>
      <c r="AC46" s="114">
        <f t="shared" ca="1" si="22"/>
        <v>5.2990209300948026</v>
      </c>
      <c r="AD46" s="112">
        <f t="shared" ca="1" si="23"/>
        <v>293.03768205268426</v>
      </c>
      <c r="AE46" s="116">
        <f ca="1">IF(E46="Mohandseen Managers",0,IF(E46="Mohandssen",G46*Data!$E$28,IF(E46="Maadi Managers",0,IF(E46="Maadi",G46*Data!$E$29,IF(E46="City Stars Managers",0,IF(E46="City Stars",G46*Data!$E$30,IF(E46="MOA Managers",0,IF(E46="MOA",G46*Data!$E$31,IF(E46="Concord Managers",0,IF(E46="Concord",G46*Data!$E$32))))))))))</f>
        <v>27.119878779786195</v>
      </c>
      <c r="AF46" s="118">
        <f t="shared" ca="1" si="36"/>
        <v>219.39665573191442</v>
      </c>
      <c r="AN46" s="281"/>
      <c r="AO46" s="227"/>
      <c r="AP46" s="230" t="s">
        <v>192</v>
      </c>
      <c r="AQ46" s="235">
        <f t="shared" ca="1" si="37"/>
        <v>246.52</v>
      </c>
      <c r="AR46" s="282"/>
      <c r="AS46" s="283"/>
    </row>
    <row r="47" spans="1:45" ht="16.2" thickBot="1">
      <c r="A47" s="85">
        <v>1</v>
      </c>
      <c r="B47" s="264"/>
      <c r="C47" s="264">
        <v>20075</v>
      </c>
      <c r="D47" s="264" t="s">
        <v>12</v>
      </c>
      <c r="E47" s="264" t="s">
        <v>7</v>
      </c>
      <c r="F47" s="265" t="s">
        <v>193</v>
      </c>
      <c r="G47" s="146">
        <v>6577.2</v>
      </c>
      <c r="H47" s="267">
        <v>9</v>
      </c>
      <c r="I47" s="86">
        <f t="shared" si="24"/>
        <v>0.1</v>
      </c>
      <c r="J47" s="87">
        <f t="shared" ca="1" si="25"/>
        <v>6394</v>
      </c>
      <c r="K47" s="269">
        <v>37165</v>
      </c>
      <c r="L47" s="93">
        <f t="shared" ca="1" si="19"/>
        <v>1685.6992214857955</v>
      </c>
      <c r="M47" s="206">
        <f t="shared" si="20"/>
        <v>3474.6818399999993</v>
      </c>
      <c r="N47" s="204">
        <v>0</v>
      </c>
      <c r="O47" s="144">
        <f t="shared" si="21"/>
        <v>3474.6818399999993</v>
      </c>
      <c r="P47" s="89">
        <f t="shared" si="38"/>
        <v>0</v>
      </c>
      <c r="Q47" s="270" t="s">
        <v>82</v>
      </c>
      <c r="R47" s="270" t="s">
        <v>97</v>
      </c>
      <c r="S47" s="89">
        <f t="shared" ca="1" si="26"/>
        <v>161.47216396839704</v>
      </c>
      <c r="T47" s="89">
        <f t="shared" ca="1" si="27"/>
        <v>171.16576075038108</v>
      </c>
      <c r="U47" s="89">
        <f t="shared" si="28"/>
        <v>155.5235140506706</v>
      </c>
      <c r="V47" s="210">
        <f t="shared" ca="1" si="29"/>
        <v>326.68927480105168</v>
      </c>
      <c r="W47" s="144">
        <f t="shared" ca="1" si="30"/>
        <v>5487.0703362868462</v>
      </c>
      <c r="X47" s="206">
        <f t="shared" ca="1" si="31"/>
        <v>548.7070336286846</v>
      </c>
      <c r="Y47" s="144">
        <f t="shared" ca="1" si="32"/>
        <v>0</v>
      </c>
      <c r="Z47" s="89">
        <f t="shared" si="33"/>
        <v>0</v>
      </c>
      <c r="AA47" s="210">
        <f t="shared" ca="1" si="34"/>
        <v>0</v>
      </c>
      <c r="AB47" s="214">
        <f t="shared" ca="1" si="35"/>
        <v>4938.363302658162</v>
      </c>
      <c r="AC47" s="114">
        <f t="shared" ca="1" si="22"/>
        <v>0.75083064262272126</v>
      </c>
      <c r="AD47" s="112">
        <f t="shared" ca="1" si="23"/>
        <v>11515.563302658162</v>
      </c>
      <c r="AE47" s="116">
        <f>IF(E47="Mohandseen Managers",0,IF(E47="Mohandssen",G47*Data!$E$28,IF(E47="Maadi Managers",0,IF(E47="Maadi",G47*Data!$E$29,IF(E47="City Stars Managers",0,IF(E47="City Stars",G47*Data!$E$30,IF(E47="MOA Managers",0,IF(E47="MOA",G47*Data!$E$31,IF(E47="Concord Managers",0,IF(E47="Concord",G47*Data!$E$32))))))))))</f>
        <v>0</v>
      </c>
      <c r="AF47" s="118">
        <f t="shared" ca="1" si="36"/>
        <v>4938.363302658162</v>
      </c>
      <c r="AN47" s="229">
        <v>18000</v>
      </c>
      <c r="AO47" s="227"/>
      <c r="AP47" s="230" t="s">
        <v>197</v>
      </c>
      <c r="AQ47" s="235">
        <f t="shared" ca="1" si="37"/>
        <v>4938.3599999999997</v>
      </c>
      <c r="AR47" s="230">
        <v>20075</v>
      </c>
      <c r="AS47" s="231" t="s">
        <v>135</v>
      </c>
    </row>
    <row r="48" spans="1:45" ht="16.2" thickBot="1">
      <c r="A48" s="85">
        <v>2</v>
      </c>
      <c r="B48" s="264"/>
      <c r="C48" s="264">
        <v>20060</v>
      </c>
      <c r="D48" s="264" t="s">
        <v>12</v>
      </c>
      <c r="E48" s="264" t="s">
        <v>7</v>
      </c>
      <c r="F48" s="265" t="s">
        <v>193</v>
      </c>
      <c r="G48" s="146">
        <v>6577.2</v>
      </c>
      <c r="H48" s="267">
        <v>9</v>
      </c>
      <c r="I48" s="86">
        <f t="shared" si="24"/>
        <v>0.1</v>
      </c>
      <c r="J48" s="87">
        <f t="shared" ca="1" si="25"/>
        <v>6501</v>
      </c>
      <c r="K48" s="269">
        <v>37056</v>
      </c>
      <c r="L48" s="93">
        <f t="shared" ref="L48:L79" ca="1" si="39">IF(E48="Mohandseen Managers",$X$7*G48,IF(E48="Mohandssen",$W$7*G48,IF(E48="Maadi Managers",$X$8*G48,IF(E48="Maadi",$W$8*G48,IF(E48="City Stars Managers",$X$9*G48,IF(E48="City Stars",$W$9*G48,IF(E48="MOA Managers",$X$10*G48,IF(E48="MOA",$W$10*G48,IF(E48="Concord Managers",$X$11*G48,IF(E48="Concord",$W$11*G48))))))))))</f>
        <v>1685.6992214857955</v>
      </c>
      <c r="M48" s="206">
        <f t="shared" ref="M48:M79" si="40">IF(E48="Mohandseen Managers",$T$7,IF(E48="Mohandssen",$S$7,IF(E48="Maadi Managers",$T$8,IF(E48="Maadi",$S$8,IF(E48="City Stars Managers",$T$9,IF(E48="City Stars",$S$9,IF(E48="MOA Managers",$T$10,IF(E48="MOA",$S$10,IF(E48="Concord Managers",$T$11,IF(E48="Concord",$S$11))))))))))</f>
        <v>3474.6818399999993</v>
      </c>
      <c r="N48" s="204">
        <v>0</v>
      </c>
      <c r="O48" s="144">
        <f t="shared" ref="O48:O79" si="41">(M48-(M48/30.5)*N48)</f>
        <v>3474.6818399999993</v>
      </c>
      <c r="P48" s="89">
        <f t="shared" si="38"/>
        <v>0</v>
      </c>
      <c r="Q48" s="270" t="s">
        <v>82</v>
      </c>
      <c r="R48" s="270" t="s">
        <v>97</v>
      </c>
      <c r="S48" s="89">
        <f t="shared" ca="1" si="26"/>
        <v>161.47216396839704</v>
      </c>
      <c r="T48" s="89">
        <f t="shared" ca="1" si="27"/>
        <v>171.16576075038108</v>
      </c>
      <c r="U48" s="89">
        <f t="shared" si="28"/>
        <v>155.5235140506706</v>
      </c>
      <c r="V48" s="210">
        <f t="shared" ca="1" si="29"/>
        <v>326.68927480105168</v>
      </c>
      <c r="W48" s="144">
        <f t="shared" ca="1" si="30"/>
        <v>5487.0703362868462</v>
      </c>
      <c r="X48" s="206">
        <f t="shared" ca="1" si="31"/>
        <v>548.7070336286846</v>
      </c>
      <c r="Y48" s="144">
        <f t="shared" ca="1" si="32"/>
        <v>0</v>
      </c>
      <c r="Z48" s="89">
        <f t="shared" si="33"/>
        <v>0</v>
      </c>
      <c r="AA48" s="210">
        <f t="shared" ca="1" si="34"/>
        <v>0</v>
      </c>
      <c r="AB48" s="214">
        <f t="shared" ca="1" si="35"/>
        <v>4938.363302658162</v>
      </c>
      <c r="AC48" s="114">
        <f t="shared" ref="AC48:AC79" ca="1" si="42">IFERROR(AB48/G48,0)</f>
        <v>0.75083064262272126</v>
      </c>
      <c r="AD48" s="112">
        <f t="shared" ref="AD48:AD79" ca="1" si="43">G48+AB48</f>
        <v>11515.563302658162</v>
      </c>
      <c r="AE48" s="116">
        <f>IF(E48="Mohandseen Managers",0,IF(E48="Mohandssen",G48*Data!$E$28,IF(E48="Maadi Managers",0,IF(E48="Maadi",G48*Data!$E$29,IF(E48="City Stars Managers",0,IF(E48="City Stars",G48*Data!$E$30,IF(E48="MOA Managers",0,IF(E48="MOA",G48*Data!$E$31,IF(E48="Concord Managers",0,IF(E48="Concord",G48*Data!$E$32))))))))))</f>
        <v>0</v>
      </c>
      <c r="AF48" s="118">
        <f t="shared" ca="1" si="36"/>
        <v>4938.363302658162</v>
      </c>
      <c r="AN48" s="229">
        <v>18000</v>
      </c>
      <c r="AO48" s="227"/>
      <c r="AP48" s="230" t="s">
        <v>198</v>
      </c>
      <c r="AQ48" s="235">
        <f t="shared" ca="1" si="37"/>
        <v>4938.3599999999997</v>
      </c>
      <c r="AR48" s="230">
        <v>20060</v>
      </c>
      <c r="AS48" s="231" t="s">
        <v>135</v>
      </c>
    </row>
    <row r="49" spans="1:45" ht="16.2" thickBot="1">
      <c r="A49" s="85">
        <v>3</v>
      </c>
      <c r="B49" s="264"/>
      <c r="C49" s="264">
        <v>21716</v>
      </c>
      <c r="D49" s="264" t="s">
        <v>12</v>
      </c>
      <c r="E49" s="264" t="s">
        <v>7</v>
      </c>
      <c r="F49" s="265" t="s">
        <v>193</v>
      </c>
      <c r="G49" s="146">
        <v>4276.5266666666676</v>
      </c>
      <c r="H49" s="267">
        <v>9</v>
      </c>
      <c r="I49" s="86">
        <f t="shared" si="24"/>
        <v>0.1</v>
      </c>
      <c r="J49" s="87">
        <f t="shared" ca="1" si="25"/>
        <v>2591</v>
      </c>
      <c r="K49" s="269">
        <v>41023</v>
      </c>
      <c r="L49" s="93">
        <f t="shared" ca="1" si="39"/>
        <v>1096.0496370284081</v>
      </c>
      <c r="M49" s="206">
        <f t="shared" si="40"/>
        <v>3474.6818399999993</v>
      </c>
      <c r="N49" s="204">
        <v>0</v>
      </c>
      <c r="O49" s="144">
        <f t="shared" si="41"/>
        <v>3474.6818399999993</v>
      </c>
      <c r="P49" s="89">
        <f t="shared" si="38"/>
        <v>0</v>
      </c>
      <c r="Q49" s="270" t="s">
        <v>82</v>
      </c>
      <c r="R49" s="270" t="s">
        <v>97</v>
      </c>
      <c r="S49" s="89">
        <f t="shared" ca="1" si="26"/>
        <v>104.98996763595795</v>
      </c>
      <c r="T49" s="89">
        <f t="shared" ca="1" si="27"/>
        <v>111.2927902860323</v>
      </c>
      <c r="U49" s="89">
        <f t="shared" si="28"/>
        <v>155.5235140506706</v>
      </c>
      <c r="V49" s="210">
        <f t="shared" ca="1" si="29"/>
        <v>266.8163043367029</v>
      </c>
      <c r="W49" s="144">
        <f t="shared" ca="1" si="30"/>
        <v>4837.5477813651105</v>
      </c>
      <c r="X49" s="206">
        <f t="shared" ca="1" si="31"/>
        <v>483.75477813651105</v>
      </c>
      <c r="Y49" s="144">
        <f t="shared" ca="1" si="32"/>
        <v>0</v>
      </c>
      <c r="Z49" s="89">
        <f t="shared" si="33"/>
        <v>0</v>
      </c>
      <c r="AA49" s="210">
        <f t="shared" ca="1" si="34"/>
        <v>0</v>
      </c>
      <c r="AB49" s="214">
        <f t="shared" ca="1" si="35"/>
        <v>4353.7930032285994</v>
      </c>
      <c r="AC49" s="114">
        <f t="shared" ca="1" si="42"/>
        <v>1.018067544665203</v>
      </c>
      <c r="AD49" s="112">
        <f t="shared" ca="1" si="43"/>
        <v>8630.319669895267</v>
      </c>
      <c r="AE49" s="116">
        <f>IF(E49="Mohandseen Managers",0,IF(E49="Mohandssen",G49*Data!$E$28,IF(E49="Maadi Managers",0,IF(E49="Maadi",G49*Data!$E$29,IF(E49="City Stars Managers",0,IF(E49="City Stars",G49*Data!$E$30,IF(E49="MOA Managers",0,IF(E49="MOA",G49*Data!$E$31,IF(E49="Concord Managers",0,IF(E49="Concord",G49*Data!$E$32))))))))))</f>
        <v>0</v>
      </c>
      <c r="AF49" s="118">
        <f t="shared" ca="1" si="36"/>
        <v>4353.7930032285994</v>
      </c>
      <c r="AN49" s="229">
        <v>18000</v>
      </c>
      <c r="AO49" s="227"/>
      <c r="AP49" s="230" t="s">
        <v>199</v>
      </c>
      <c r="AQ49" s="235">
        <f t="shared" ca="1" si="37"/>
        <v>4353.79</v>
      </c>
      <c r="AR49" s="230">
        <v>21716</v>
      </c>
      <c r="AS49" s="231" t="s">
        <v>135</v>
      </c>
    </row>
    <row r="50" spans="1:45" ht="16.2" thickBot="1">
      <c r="A50" s="85">
        <v>1</v>
      </c>
      <c r="B50" s="264"/>
      <c r="C50" s="264">
        <v>21162</v>
      </c>
      <c r="D50" s="264" t="s">
        <v>12</v>
      </c>
      <c r="E50" s="264" t="s">
        <v>12</v>
      </c>
      <c r="F50" s="265" t="s">
        <v>222</v>
      </c>
      <c r="G50" s="146">
        <v>2069.44</v>
      </c>
      <c r="H50" s="267">
        <v>3</v>
      </c>
      <c r="I50" s="86">
        <f t="shared" si="24"/>
        <v>0.04</v>
      </c>
      <c r="J50" s="87">
        <f t="shared" ca="1" si="25"/>
        <v>3934</v>
      </c>
      <c r="K50" s="269">
        <v>39661</v>
      </c>
      <c r="L50" s="93">
        <f t="shared" ca="1" si="39"/>
        <v>1323.5180647173377</v>
      </c>
      <c r="M50" s="206">
        <f t="shared" si="40"/>
        <v>2684.9814218181814</v>
      </c>
      <c r="N50" s="204">
        <v>0</v>
      </c>
      <c r="O50" s="144">
        <f t="shared" si="41"/>
        <v>2684.9814218181814</v>
      </c>
      <c r="P50" s="89">
        <f t="shared" si="38"/>
        <v>0</v>
      </c>
      <c r="Q50" s="270" t="s">
        <v>82</v>
      </c>
      <c r="R50" s="270" t="s">
        <v>97</v>
      </c>
      <c r="S50" s="89">
        <f t="shared" ca="1" si="26"/>
        <v>50.805351061661433</v>
      </c>
      <c r="T50" s="89">
        <f t="shared" ca="1" si="27"/>
        <v>53.855329308409154</v>
      </c>
      <c r="U50" s="89">
        <f t="shared" si="28"/>
        <v>155.5235140506706</v>
      </c>
      <c r="V50" s="210">
        <f t="shared" ca="1" si="29"/>
        <v>209.37884335907975</v>
      </c>
      <c r="W50" s="144">
        <f t="shared" ca="1" si="30"/>
        <v>4217.8783298945991</v>
      </c>
      <c r="X50" s="206">
        <f t="shared" ca="1" si="31"/>
        <v>421.78783298945996</v>
      </c>
      <c r="Y50" s="144">
        <f t="shared" ca="1" si="32"/>
        <v>0</v>
      </c>
      <c r="Z50" s="89">
        <f t="shared" si="33"/>
        <v>0</v>
      </c>
      <c r="AA50" s="210">
        <f t="shared" ca="1" si="34"/>
        <v>0</v>
      </c>
      <c r="AB50" s="214">
        <f t="shared" ca="1" si="35"/>
        <v>3796.0904969051389</v>
      </c>
      <c r="AC50" s="114">
        <f t="shared" ca="1" si="42"/>
        <v>1.8343563944376928</v>
      </c>
      <c r="AD50" s="112">
        <f t="shared" ca="1" si="43"/>
        <v>5865.5304969051394</v>
      </c>
      <c r="AE50" s="116">
        <f ca="1">IF(E50="Mohandseen Managers",0,IF(E50="Mohandssen",G50*Data!$E$28,IF(E50="Maadi Managers",0,IF(E50="Maadi",G50*Data!$E$29,IF(E50="City Stars Managers",0,IF(E50="City Stars",G50*Data!$E$30,IF(E50="MOA Managers",0,IF(E50="MOA",G50*Data!$E$31,IF(E50="Concord Managers",0,IF(E50="Concord",G50*Data!$E$32))))))))))</f>
        <v>1753.4685542095094</v>
      </c>
      <c r="AF50" s="118">
        <f t="shared" ca="1" si="36"/>
        <v>2042.6219426956295</v>
      </c>
      <c r="AN50" s="229">
        <v>18000</v>
      </c>
      <c r="AO50" s="227"/>
      <c r="AP50" s="230" t="s">
        <v>200</v>
      </c>
      <c r="AQ50" s="235">
        <f t="shared" ca="1" si="37"/>
        <v>3796.09</v>
      </c>
      <c r="AR50" s="230">
        <v>21162</v>
      </c>
      <c r="AS50" s="231" t="s">
        <v>135</v>
      </c>
    </row>
    <row r="51" spans="1:45" ht="16.2" thickBot="1">
      <c r="A51" s="85">
        <v>2</v>
      </c>
      <c r="B51" s="264"/>
      <c r="C51" s="264">
        <v>21554</v>
      </c>
      <c r="D51" s="264" t="s">
        <v>12</v>
      </c>
      <c r="E51" s="264" t="s">
        <v>12</v>
      </c>
      <c r="F51" s="265" t="s">
        <v>196</v>
      </c>
      <c r="G51" s="146">
        <v>2712.8466666666673</v>
      </c>
      <c r="H51" s="267">
        <v>4</v>
      </c>
      <c r="I51" s="86">
        <f t="shared" si="24"/>
        <v>0.08</v>
      </c>
      <c r="J51" s="87">
        <f t="shared" ca="1" si="25"/>
        <v>2946</v>
      </c>
      <c r="K51" s="269">
        <v>40662</v>
      </c>
      <c r="L51" s="93">
        <f t="shared" ca="1" si="39"/>
        <v>1735.0111963340555</v>
      </c>
      <c r="M51" s="206">
        <f t="shared" si="40"/>
        <v>2684.9814218181814</v>
      </c>
      <c r="N51" s="204">
        <v>0</v>
      </c>
      <c r="O51" s="144">
        <f t="shared" si="41"/>
        <v>2684.9814218181814</v>
      </c>
      <c r="P51" s="89">
        <f t="shared" si="38"/>
        <v>0</v>
      </c>
      <c r="Q51" s="270" t="s">
        <v>82</v>
      </c>
      <c r="R51" s="270" t="s">
        <v>97</v>
      </c>
      <c r="S51" s="89">
        <f t="shared" ca="1" si="26"/>
        <v>66.601170981742911</v>
      </c>
      <c r="T51" s="89">
        <f t="shared" ca="1" si="27"/>
        <v>70.599413656135681</v>
      </c>
      <c r="U51" s="89">
        <f t="shared" si="28"/>
        <v>155.5235140506706</v>
      </c>
      <c r="V51" s="210">
        <f t="shared" ca="1" si="29"/>
        <v>226.12292770680628</v>
      </c>
      <c r="W51" s="144">
        <f t="shared" ca="1" si="30"/>
        <v>4646.1155458590429</v>
      </c>
      <c r="X51" s="206">
        <f t="shared" ca="1" si="31"/>
        <v>464.61155458590429</v>
      </c>
      <c r="Y51" s="144">
        <f t="shared" ca="1" si="32"/>
        <v>0</v>
      </c>
      <c r="Z51" s="89">
        <f t="shared" si="33"/>
        <v>0</v>
      </c>
      <c r="AA51" s="210">
        <f t="shared" ca="1" si="34"/>
        <v>0</v>
      </c>
      <c r="AB51" s="214">
        <f t="shared" ca="1" si="35"/>
        <v>4181.503991273139</v>
      </c>
      <c r="AC51" s="114">
        <f t="shared" ca="1" si="42"/>
        <v>1.5413712992526196</v>
      </c>
      <c r="AD51" s="112">
        <f t="shared" ca="1" si="43"/>
        <v>6894.3506579398063</v>
      </c>
      <c r="AE51" s="116">
        <f ca="1">IF(E51="Mohandseen Managers",0,IF(E51="Mohandssen",G51*Data!$E$28,IF(E51="Maadi Managers",0,IF(E51="Maadi",G51*Data!$E$29,IF(E51="City Stars Managers",0,IF(E51="City Stars",G51*Data!$E$30,IF(E51="MOA Managers",0,IF(E51="MOA",G51*Data!$E$31,IF(E51="Concord Managers",0,IF(E51="Concord",G51*Data!$E$32))))))))))</f>
        <v>2298.6369850742653</v>
      </c>
      <c r="AF51" s="118">
        <f t="shared" ca="1" si="36"/>
        <v>1882.8670061988737</v>
      </c>
      <c r="AN51" s="229">
        <v>18000</v>
      </c>
      <c r="AO51" s="227"/>
      <c r="AP51" s="230" t="s">
        <v>201</v>
      </c>
      <c r="AQ51" s="235">
        <f t="shared" ca="1" si="37"/>
        <v>4181.5</v>
      </c>
      <c r="AR51" s="230">
        <v>21554</v>
      </c>
      <c r="AS51" s="231" t="s">
        <v>135</v>
      </c>
    </row>
    <row r="52" spans="1:45" ht="16.2" thickBot="1">
      <c r="A52" s="85">
        <v>3</v>
      </c>
      <c r="B52" s="264"/>
      <c r="C52" s="264">
        <v>30168</v>
      </c>
      <c r="D52" s="264" t="s">
        <v>12</v>
      </c>
      <c r="E52" s="264" t="s">
        <v>12</v>
      </c>
      <c r="F52" s="265" t="s">
        <v>194</v>
      </c>
      <c r="G52" s="146">
        <v>2387.4</v>
      </c>
      <c r="H52" s="267">
        <v>4</v>
      </c>
      <c r="I52" s="86">
        <f t="shared" si="24"/>
        <v>0.08</v>
      </c>
      <c r="J52" s="87">
        <f t="shared" ca="1" si="25"/>
        <v>3765</v>
      </c>
      <c r="K52" s="269">
        <v>39833</v>
      </c>
      <c r="L52" s="93">
        <f t="shared" ca="1" si="39"/>
        <v>1526.8705677411144</v>
      </c>
      <c r="M52" s="206">
        <f t="shared" si="40"/>
        <v>2684.9814218181814</v>
      </c>
      <c r="N52" s="204">
        <v>0</v>
      </c>
      <c r="O52" s="144">
        <f t="shared" si="41"/>
        <v>2684.9814218181814</v>
      </c>
      <c r="P52" s="89">
        <f t="shared" si="38"/>
        <v>0</v>
      </c>
      <c r="Q52" s="270" t="s">
        <v>82</v>
      </c>
      <c r="R52" s="270" t="s">
        <v>97</v>
      </c>
      <c r="S52" s="89">
        <f t="shared" ca="1" si="26"/>
        <v>58.61136110474839</v>
      </c>
      <c r="T52" s="89">
        <f t="shared" ca="1" si="27"/>
        <v>62.129954572684404</v>
      </c>
      <c r="U52" s="89">
        <f t="shared" si="28"/>
        <v>155.5235140506706</v>
      </c>
      <c r="V52" s="210">
        <f t="shared" ca="1" si="29"/>
        <v>217.653468623355</v>
      </c>
      <c r="W52" s="144">
        <f t="shared" ca="1" si="30"/>
        <v>4429.5054581826516</v>
      </c>
      <c r="X52" s="206">
        <f t="shared" ca="1" si="31"/>
        <v>442.9505458182652</v>
      </c>
      <c r="Y52" s="144">
        <f t="shared" ca="1" si="32"/>
        <v>0</v>
      </c>
      <c r="Z52" s="89">
        <f t="shared" si="33"/>
        <v>0</v>
      </c>
      <c r="AA52" s="210">
        <f t="shared" ca="1" si="34"/>
        <v>0</v>
      </c>
      <c r="AB52" s="214">
        <f t="shared" ca="1" si="35"/>
        <v>3986.5549123643864</v>
      </c>
      <c r="AC52" s="114">
        <f t="shared" ca="1" si="42"/>
        <v>1.6698311604106502</v>
      </c>
      <c r="AD52" s="112">
        <f t="shared" ca="1" si="43"/>
        <v>6373.9549123643865</v>
      </c>
      <c r="AE52" s="116">
        <f ca="1">IF(E52="Mohandseen Managers",0,IF(E52="Mohandssen",G52*Data!$E$28,IF(E52="Maadi Managers",0,IF(E52="Maadi",G52*Data!$E$29,IF(E52="City Stars Managers",0,IF(E52="City Stars",G52*Data!$E$30,IF(E52="MOA Managers",0,IF(E52="MOA",G52*Data!$E$31,IF(E52="Concord Managers",0,IF(E52="Concord",G52*Data!$E$32))))))))))</f>
        <v>2022.8809853485886</v>
      </c>
      <c r="AF52" s="118">
        <f t="shared" ca="1" si="36"/>
        <v>1963.6739270157977</v>
      </c>
      <c r="AN52" s="229">
        <v>18000</v>
      </c>
      <c r="AO52" s="227"/>
      <c r="AP52" s="230" t="s">
        <v>202</v>
      </c>
      <c r="AQ52" s="235">
        <f t="shared" ca="1" si="37"/>
        <v>3986.55</v>
      </c>
      <c r="AR52" s="230">
        <v>30168</v>
      </c>
      <c r="AS52" s="231" t="s">
        <v>135</v>
      </c>
    </row>
    <row r="53" spans="1:45" ht="16.2" thickBot="1">
      <c r="A53" s="85">
        <v>4</v>
      </c>
      <c r="B53" s="264"/>
      <c r="C53" s="264">
        <v>30277</v>
      </c>
      <c r="D53" s="264" t="s">
        <v>12</v>
      </c>
      <c r="E53" s="264" t="s">
        <v>12</v>
      </c>
      <c r="F53" s="265" t="s">
        <v>196</v>
      </c>
      <c r="G53" s="146">
        <v>2309.62</v>
      </c>
      <c r="H53" s="267">
        <v>4</v>
      </c>
      <c r="I53" s="86">
        <f t="shared" si="24"/>
        <v>0.08</v>
      </c>
      <c r="J53" s="87">
        <f t="shared" ca="1" si="25"/>
        <v>2936</v>
      </c>
      <c r="K53" s="269">
        <v>40672</v>
      </c>
      <c r="L53" s="93">
        <f t="shared" ca="1" si="39"/>
        <v>1477.1260788582695</v>
      </c>
      <c r="M53" s="206">
        <f t="shared" si="40"/>
        <v>2684.9814218181814</v>
      </c>
      <c r="N53" s="204">
        <v>0</v>
      </c>
      <c r="O53" s="144">
        <f t="shared" si="41"/>
        <v>2684.9814218181814</v>
      </c>
      <c r="P53" s="89">
        <f t="shared" si="38"/>
        <v>0</v>
      </c>
      <c r="Q53" s="270" t="s">
        <v>82</v>
      </c>
      <c r="R53" s="270" t="s">
        <v>97</v>
      </c>
      <c r="S53" s="89">
        <f t="shared" ca="1" si="26"/>
        <v>56.701839588987589</v>
      </c>
      <c r="T53" s="89">
        <f t="shared" ca="1" si="27"/>
        <v>60.105799480674932</v>
      </c>
      <c r="U53" s="89">
        <f t="shared" si="28"/>
        <v>155.5235140506706</v>
      </c>
      <c r="V53" s="210">
        <f t="shared" ca="1" si="29"/>
        <v>215.62931353134553</v>
      </c>
      <c r="W53" s="144">
        <f t="shared" ca="1" si="30"/>
        <v>4377.7368142077967</v>
      </c>
      <c r="X53" s="206">
        <f t="shared" ca="1" si="31"/>
        <v>437.77368142077967</v>
      </c>
      <c r="Y53" s="144">
        <f t="shared" ca="1" si="32"/>
        <v>0</v>
      </c>
      <c r="Z53" s="89">
        <f t="shared" si="33"/>
        <v>0</v>
      </c>
      <c r="AA53" s="210">
        <f t="shared" ca="1" si="34"/>
        <v>0</v>
      </c>
      <c r="AB53" s="214">
        <f t="shared" ca="1" si="35"/>
        <v>3939.963132787017</v>
      </c>
      <c r="AC53" s="114">
        <f t="shared" ca="1" si="42"/>
        <v>1.705892368782318</v>
      </c>
      <c r="AD53" s="112">
        <f t="shared" ca="1" si="43"/>
        <v>6249.5831327870164</v>
      </c>
      <c r="AE53" s="116">
        <f ca="1">IF(E53="Mohandseen Managers",0,IF(E53="Mohandssen",G53*Data!$E$28,IF(E53="Maadi Managers",0,IF(E53="Maadi",G53*Data!$E$29,IF(E53="City Stars Managers",0,IF(E53="City Stars",G53*Data!$E$30,IF(E53="MOA Managers",0,IF(E53="MOA",G53*Data!$E$31,IF(E53="Concord Managers",0,IF(E53="Concord",G53*Data!$E$32))))))))))</f>
        <v>1956.9767870406329</v>
      </c>
      <c r="AF53" s="118">
        <f t="shared" ca="1" si="36"/>
        <v>1982.9863457463841</v>
      </c>
      <c r="AN53" s="229">
        <v>18000</v>
      </c>
      <c r="AO53" s="227"/>
      <c r="AP53" s="230" t="s">
        <v>203</v>
      </c>
      <c r="AQ53" s="235">
        <f t="shared" ca="1" si="37"/>
        <v>3939.96</v>
      </c>
      <c r="AR53" s="230">
        <v>30277</v>
      </c>
      <c r="AS53" s="231" t="s">
        <v>135</v>
      </c>
    </row>
    <row r="54" spans="1:45" ht="16.2" thickBot="1">
      <c r="A54" s="85">
        <v>5</v>
      </c>
      <c r="B54" s="264"/>
      <c r="C54" s="264">
        <v>22022</v>
      </c>
      <c r="D54" s="264" t="s">
        <v>12</v>
      </c>
      <c r="E54" s="264" t="s">
        <v>12</v>
      </c>
      <c r="F54" s="265" t="s">
        <v>169</v>
      </c>
      <c r="G54" s="146">
        <v>1634.9899999999998</v>
      </c>
      <c r="H54" s="267">
        <v>3</v>
      </c>
      <c r="I54" s="86">
        <f t="shared" si="24"/>
        <v>0.04</v>
      </c>
      <c r="J54" s="87">
        <f t="shared" ca="1" si="25"/>
        <v>2031</v>
      </c>
      <c r="K54" s="269">
        <v>41592</v>
      </c>
      <c r="L54" s="93">
        <f t="shared" ca="1" si="39"/>
        <v>1045.6639480401459</v>
      </c>
      <c r="M54" s="206">
        <f t="shared" si="40"/>
        <v>2684.9814218181814</v>
      </c>
      <c r="N54" s="204">
        <v>0</v>
      </c>
      <c r="O54" s="144">
        <f t="shared" si="41"/>
        <v>2684.9814218181814</v>
      </c>
      <c r="P54" s="89">
        <f t="shared" si="38"/>
        <v>0</v>
      </c>
      <c r="Q54" s="270" t="s">
        <v>82</v>
      </c>
      <c r="R54" s="270" t="s">
        <v>97</v>
      </c>
      <c r="S54" s="89">
        <f t="shared" ca="1" si="26"/>
        <v>40.139477797039689</v>
      </c>
      <c r="T54" s="89">
        <f t="shared" ca="1" si="27"/>
        <v>42.549155745494367</v>
      </c>
      <c r="U54" s="89">
        <f t="shared" si="28"/>
        <v>155.5235140506706</v>
      </c>
      <c r="V54" s="210">
        <f t="shared" ca="1" si="29"/>
        <v>198.07266979616497</v>
      </c>
      <c r="W54" s="144">
        <f t="shared" ca="1" si="30"/>
        <v>3928.7180396544923</v>
      </c>
      <c r="X54" s="206">
        <f t="shared" ca="1" si="31"/>
        <v>392.87180396544926</v>
      </c>
      <c r="Y54" s="144">
        <f t="shared" ca="1" si="32"/>
        <v>0</v>
      </c>
      <c r="Z54" s="89">
        <f t="shared" si="33"/>
        <v>0</v>
      </c>
      <c r="AA54" s="210">
        <f t="shared" ca="1" si="34"/>
        <v>0</v>
      </c>
      <c r="AB54" s="214">
        <f t="shared" ca="1" si="35"/>
        <v>3535.8462356890432</v>
      </c>
      <c r="AC54" s="114">
        <f t="shared" ca="1" si="42"/>
        <v>2.1626103130227361</v>
      </c>
      <c r="AD54" s="112">
        <f t="shared" ca="1" si="43"/>
        <v>5170.836235689043</v>
      </c>
      <c r="AE54" s="116">
        <f ca="1">IF(E54="Mohandseen Managers",0,IF(E54="Mohandssen",G54*Data!$E$28,IF(E54="Maadi Managers",0,IF(E54="Maadi",G54*Data!$E$29,IF(E54="City Stars Managers",0,IF(E54="City Stars",G54*Data!$E$30,IF(E54="MOA Managers",0,IF(E54="MOA",G54*Data!$E$31,IF(E54="Concord Managers",0,IF(E54="Concord",G54*Data!$E$32))))))))))</f>
        <v>1385.3523423955301</v>
      </c>
      <c r="AF54" s="118">
        <f t="shared" ca="1" si="36"/>
        <v>2150.4938932935129</v>
      </c>
      <c r="AN54" s="229">
        <v>18000</v>
      </c>
      <c r="AO54" s="227"/>
      <c r="AP54" s="230" t="s">
        <v>204</v>
      </c>
      <c r="AQ54" s="235">
        <f t="shared" ca="1" si="37"/>
        <v>3535.85</v>
      </c>
      <c r="AR54" s="230">
        <v>22022</v>
      </c>
      <c r="AS54" s="231" t="s">
        <v>135</v>
      </c>
    </row>
    <row r="55" spans="1:45" ht="16.2" thickBot="1">
      <c r="A55" s="85">
        <v>6</v>
      </c>
      <c r="B55" s="264"/>
      <c r="C55" s="264">
        <v>22066</v>
      </c>
      <c r="D55" s="264" t="s">
        <v>12</v>
      </c>
      <c r="E55" s="264" t="s">
        <v>12</v>
      </c>
      <c r="F55" s="265" t="s">
        <v>195</v>
      </c>
      <c r="G55" s="146">
        <v>1611.29</v>
      </c>
      <c r="H55" s="267">
        <v>3</v>
      </c>
      <c r="I55" s="86">
        <f t="shared" si="24"/>
        <v>0.04</v>
      </c>
      <c r="J55" s="87">
        <f t="shared" ca="1" si="25"/>
        <v>1954</v>
      </c>
      <c r="K55" s="269">
        <v>41671</v>
      </c>
      <c r="L55" s="93">
        <f t="shared" ca="1" si="39"/>
        <v>1030.5065247112257</v>
      </c>
      <c r="M55" s="206">
        <f t="shared" si="40"/>
        <v>2684.9814218181814</v>
      </c>
      <c r="N55" s="204">
        <v>0</v>
      </c>
      <c r="O55" s="144">
        <f t="shared" si="41"/>
        <v>2684.9814218181814</v>
      </c>
      <c r="P55" s="89">
        <f t="shared" si="38"/>
        <v>0</v>
      </c>
      <c r="Q55" s="270" t="s">
        <v>82</v>
      </c>
      <c r="R55" s="270" t="s">
        <v>97</v>
      </c>
      <c r="S55" s="89">
        <f t="shared" ca="1" si="26"/>
        <v>39.557635936361748</v>
      </c>
      <c r="T55" s="89">
        <f t="shared" ca="1" si="27"/>
        <v>41.932384394496374</v>
      </c>
      <c r="U55" s="89">
        <f t="shared" si="28"/>
        <v>155.5235140506706</v>
      </c>
      <c r="V55" s="210">
        <f t="shared" ca="1" si="29"/>
        <v>197.45589844516698</v>
      </c>
      <c r="W55" s="144">
        <f t="shared" ca="1" si="30"/>
        <v>3912.9438449745739</v>
      </c>
      <c r="X55" s="206">
        <f t="shared" ca="1" si="31"/>
        <v>391.29438449745743</v>
      </c>
      <c r="Y55" s="144">
        <f t="shared" ca="1" si="32"/>
        <v>0</v>
      </c>
      <c r="Z55" s="89">
        <f t="shared" si="33"/>
        <v>0</v>
      </c>
      <c r="AA55" s="210">
        <f t="shared" ca="1" si="34"/>
        <v>0</v>
      </c>
      <c r="AB55" s="214">
        <f t="shared" ca="1" si="35"/>
        <v>3521.6494604771165</v>
      </c>
      <c r="AC55" s="114">
        <f t="shared" ca="1" si="42"/>
        <v>2.1856087113288836</v>
      </c>
      <c r="AD55" s="112">
        <f t="shared" ca="1" si="43"/>
        <v>5132.9394604771169</v>
      </c>
      <c r="AE55" s="116">
        <f ca="1">IF(E55="Mohandseen Managers",0,IF(E55="Mohandssen",G55*Data!$E$28,IF(E55="Maadi Managers",0,IF(E55="Maadi",G55*Data!$E$29,IF(E55="City Stars Managers",0,IF(E55="City Stars",G55*Data!$E$30,IF(E55="MOA Managers",0,IF(E55="MOA",G55*Data!$E$31,IF(E55="Concord Managers",0,IF(E55="Concord",G55*Data!$E$32))))))))))</f>
        <v>1365.2709654361761</v>
      </c>
      <c r="AF55" s="118">
        <f t="shared" ca="1" si="36"/>
        <v>2156.3784950409404</v>
      </c>
      <c r="AN55" s="229">
        <v>18000</v>
      </c>
      <c r="AO55" s="227"/>
      <c r="AP55" s="230" t="s">
        <v>205</v>
      </c>
      <c r="AQ55" s="235">
        <f t="shared" ca="1" si="37"/>
        <v>3521.65</v>
      </c>
      <c r="AR55" s="230">
        <v>22066</v>
      </c>
      <c r="AS55" s="231" t="s">
        <v>135</v>
      </c>
    </row>
    <row r="56" spans="1:45" ht="16.2" thickBot="1">
      <c r="A56" s="85">
        <v>7</v>
      </c>
      <c r="B56" s="264"/>
      <c r="C56" s="264">
        <v>22201</v>
      </c>
      <c r="D56" s="264" t="s">
        <v>12</v>
      </c>
      <c r="E56" s="264" t="s">
        <v>12</v>
      </c>
      <c r="F56" s="265" t="s">
        <v>223</v>
      </c>
      <c r="G56" s="146">
        <v>1698.5518032786886</v>
      </c>
      <c r="H56" s="267">
        <v>4</v>
      </c>
      <c r="I56" s="86">
        <f t="shared" si="24"/>
        <v>0.08</v>
      </c>
      <c r="J56" s="87">
        <f t="shared" ca="1" si="25"/>
        <v>1624</v>
      </c>
      <c r="K56" s="269">
        <v>42005</v>
      </c>
      <c r="L56" s="93">
        <f t="shared" ca="1" si="39"/>
        <v>1086.3151362192448</v>
      </c>
      <c r="M56" s="206">
        <f t="shared" si="40"/>
        <v>2684.9814218181814</v>
      </c>
      <c r="N56" s="204">
        <v>1</v>
      </c>
      <c r="O56" s="144">
        <f t="shared" si="41"/>
        <v>2596.949244053651</v>
      </c>
      <c r="P56" s="89">
        <f t="shared" si="38"/>
        <v>88.032177764530388</v>
      </c>
      <c r="Q56" s="270" t="s">
        <v>83</v>
      </c>
      <c r="R56" s="270" t="s">
        <v>98</v>
      </c>
      <c r="S56" s="89">
        <f t="shared" ca="1" si="26"/>
        <v>41.699938467407542</v>
      </c>
      <c r="T56" s="89">
        <f t="shared" si="27"/>
        <v>0</v>
      </c>
      <c r="U56" s="89">
        <f t="shared" si="28"/>
        <v>0</v>
      </c>
      <c r="V56" s="210">
        <f t="shared" si="29"/>
        <v>0</v>
      </c>
      <c r="W56" s="144">
        <f t="shared" ca="1" si="30"/>
        <v>3683.2643802728958</v>
      </c>
      <c r="X56" s="206">
        <f t="shared" ca="1" si="31"/>
        <v>368.32643802728961</v>
      </c>
      <c r="Y56" s="144">
        <f t="shared" ca="1" si="32"/>
        <v>0</v>
      </c>
      <c r="Z56" s="89">
        <f t="shared" si="33"/>
        <v>0</v>
      </c>
      <c r="AA56" s="210">
        <f t="shared" ca="1" si="34"/>
        <v>0</v>
      </c>
      <c r="AB56" s="214">
        <f t="shared" ca="1" si="35"/>
        <v>3314.9379422456063</v>
      </c>
      <c r="AC56" s="114">
        <f t="shared" ca="1" si="42"/>
        <v>1.9516260474639822</v>
      </c>
      <c r="AD56" s="112">
        <f t="shared" ca="1" si="43"/>
        <v>5013.4897455242954</v>
      </c>
      <c r="AE56" s="116">
        <f ca="1">IF(E56="Mohandseen Managers",0,IF(E56="Mohandssen",G56*Data!$E$28,IF(E56="Maadi Managers",0,IF(E56="Maadi",G56*Data!$E$29,IF(E56="City Stars Managers",0,IF(E56="City Stars",G56*Data!$E$30,IF(E56="MOA Managers",0,IF(E56="MOA",G56*Data!$E$31,IF(E56="Concord Managers",0,IF(E56="Concord",G56*Data!$E$32))))))))))</f>
        <v>1439.2092424738273</v>
      </c>
      <c r="AF56" s="118">
        <f t="shared" ca="1" si="36"/>
        <v>1875.728699771779</v>
      </c>
      <c r="AN56" s="229">
        <v>18000</v>
      </c>
      <c r="AO56" s="227"/>
      <c r="AP56" s="230" t="s">
        <v>206</v>
      </c>
      <c r="AQ56" s="235">
        <f t="shared" ca="1" si="37"/>
        <v>3314.94</v>
      </c>
      <c r="AR56" s="230">
        <v>22201</v>
      </c>
      <c r="AS56" s="231" t="s">
        <v>135</v>
      </c>
    </row>
    <row r="57" spans="1:45" ht="16.2" thickBot="1">
      <c r="A57" s="85">
        <v>8</v>
      </c>
      <c r="B57" s="264"/>
      <c r="C57" s="264">
        <v>22448</v>
      </c>
      <c r="D57" s="264" t="s">
        <v>12</v>
      </c>
      <c r="E57" s="264" t="s">
        <v>12</v>
      </c>
      <c r="F57" s="265" t="s">
        <v>171</v>
      </c>
      <c r="G57" s="146">
        <v>1544.24</v>
      </c>
      <c r="H57" s="267">
        <v>3</v>
      </c>
      <c r="I57" s="86">
        <f t="shared" si="24"/>
        <v>0.04</v>
      </c>
      <c r="J57" s="87">
        <f t="shared" ca="1" si="25"/>
        <v>1461</v>
      </c>
      <c r="K57" s="269">
        <v>42169</v>
      </c>
      <c r="L57" s="93">
        <f t="shared" ca="1" si="39"/>
        <v>987.6244473186473</v>
      </c>
      <c r="M57" s="206">
        <f t="shared" si="40"/>
        <v>2684.9814218181814</v>
      </c>
      <c r="N57" s="204">
        <v>0</v>
      </c>
      <c r="O57" s="144">
        <f t="shared" si="41"/>
        <v>2684.9814218181814</v>
      </c>
      <c r="P57" s="89">
        <f t="shared" si="38"/>
        <v>0</v>
      </c>
      <c r="Q57" s="270" t="s">
        <v>82</v>
      </c>
      <c r="R57" s="270" t="s">
        <v>97</v>
      </c>
      <c r="S57" s="89">
        <f t="shared" ca="1" si="26"/>
        <v>37.911539026722231</v>
      </c>
      <c r="T57" s="89">
        <f t="shared" ca="1" si="27"/>
        <v>40.187467977432419</v>
      </c>
      <c r="U57" s="89">
        <f t="shared" si="28"/>
        <v>155.5235140506706</v>
      </c>
      <c r="V57" s="210">
        <f t="shared" ca="1" si="29"/>
        <v>195.71098202810302</v>
      </c>
      <c r="W57" s="144">
        <f t="shared" ca="1" si="30"/>
        <v>3868.3168511649319</v>
      </c>
      <c r="X57" s="206">
        <f t="shared" ca="1" si="31"/>
        <v>386.83168511649319</v>
      </c>
      <c r="Y57" s="144">
        <f t="shared" ca="1" si="32"/>
        <v>0</v>
      </c>
      <c r="Z57" s="89">
        <f t="shared" si="33"/>
        <v>0</v>
      </c>
      <c r="AA57" s="210">
        <f t="shared" ca="1" si="34"/>
        <v>0</v>
      </c>
      <c r="AB57" s="214">
        <f t="shared" ca="1" si="35"/>
        <v>3481.4851660484387</v>
      </c>
      <c r="AC57" s="114">
        <f t="shared" ca="1" si="42"/>
        <v>2.2544974654512502</v>
      </c>
      <c r="AD57" s="112">
        <f t="shared" ca="1" si="43"/>
        <v>5025.725166048439</v>
      </c>
      <c r="AE57" s="116">
        <f ca="1">IF(E57="Mohandseen Managers",0,IF(E57="Mohandssen",G57*Data!$E$28,IF(E57="Maadi Managers",0,IF(E57="Maadi",G57*Data!$E$29,IF(E57="City Stars Managers",0,IF(E57="City Stars",G57*Data!$E$30,IF(E57="MOA Managers",0,IF(E57="MOA",G57*Data!$E$31,IF(E57="Concord Managers",0,IF(E57="Concord",G57*Data!$E$32))))))))))</f>
        <v>1308.4584622663585</v>
      </c>
      <c r="AF57" s="118">
        <f t="shared" ca="1" si="36"/>
        <v>2173.0267037820804</v>
      </c>
      <c r="AN57" s="229">
        <v>18000</v>
      </c>
      <c r="AO57" s="227"/>
      <c r="AP57" s="230" t="s">
        <v>207</v>
      </c>
      <c r="AQ57" s="235">
        <f t="shared" ca="1" si="37"/>
        <v>3481.49</v>
      </c>
      <c r="AR57" s="230">
        <v>22448</v>
      </c>
      <c r="AS57" s="231" t="s">
        <v>135</v>
      </c>
    </row>
    <row r="58" spans="1:45" ht="16.2" thickBot="1">
      <c r="A58" s="85">
        <v>9</v>
      </c>
      <c r="B58" s="264"/>
      <c r="C58" s="264">
        <v>40004</v>
      </c>
      <c r="D58" s="264" t="s">
        <v>12</v>
      </c>
      <c r="E58" s="264" t="s">
        <v>12</v>
      </c>
      <c r="F58" s="265" t="s">
        <v>196</v>
      </c>
      <c r="G58" s="146">
        <v>2918.0566666666668</v>
      </c>
      <c r="H58" s="267">
        <v>4</v>
      </c>
      <c r="I58" s="86">
        <f t="shared" si="24"/>
        <v>0.08</v>
      </c>
      <c r="J58" s="87">
        <f t="shared" ca="1" si="25"/>
        <v>4465</v>
      </c>
      <c r="K58" s="269">
        <v>39123</v>
      </c>
      <c r="L58" s="93">
        <f t="shared" ca="1" si="39"/>
        <v>1866.2540166432425</v>
      </c>
      <c r="M58" s="206">
        <f t="shared" si="40"/>
        <v>2684.9814218181814</v>
      </c>
      <c r="N58" s="204">
        <v>0</v>
      </c>
      <c r="O58" s="144">
        <f t="shared" si="41"/>
        <v>2684.9814218181814</v>
      </c>
      <c r="P58" s="89">
        <f t="shared" si="38"/>
        <v>0</v>
      </c>
      <c r="Q58" s="270" t="s">
        <v>82</v>
      </c>
      <c r="R58" s="270" t="s">
        <v>97</v>
      </c>
      <c r="S58" s="89">
        <f t="shared" ca="1" si="26"/>
        <v>71.63913588595058</v>
      </c>
      <c r="T58" s="89">
        <f t="shared" ca="1" si="27"/>
        <v>75.939820784333946</v>
      </c>
      <c r="U58" s="89">
        <f t="shared" si="28"/>
        <v>155.5235140506706</v>
      </c>
      <c r="V58" s="210">
        <f t="shared" ca="1" si="29"/>
        <v>231.46333483500456</v>
      </c>
      <c r="W58" s="144">
        <f t="shared" ca="1" si="30"/>
        <v>4782.698773296428</v>
      </c>
      <c r="X58" s="206">
        <f t="shared" ca="1" si="31"/>
        <v>478.26987732964284</v>
      </c>
      <c r="Y58" s="144">
        <f t="shared" ca="1" si="32"/>
        <v>0</v>
      </c>
      <c r="Z58" s="89">
        <f t="shared" si="33"/>
        <v>0</v>
      </c>
      <c r="AA58" s="210">
        <f t="shared" ca="1" si="34"/>
        <v>0</v>
      </c>
      <c r="AB58" s="214">
        <f t="shared" ca="1" si="35"/>
        <v>4304.4288959667856</v>
      </c>
      <c r="AC58" s="114">
        <f t="shared" ca="1" si="42"/>
        <v>1.4751012018158609</v>
      </c>
      <c r="AD58" s="112">
        <f t="shared" ca="1" si="43"/>
        <v>7222.485562633452</v>
      </c>
      <c r="AE58" s="116">
        <f ca="1">IF(E58="Mohandseen Managers",0,IF(E58="Mohandssen",G58*Data!$E$28,IF(E58="Maadi Managers",0,IF(E58="Maadi",G58*Data!$E$29,IF(E58="City Stars Managers",0,IF(E58="City Stars",G58*Data!$E$30,IF(E58="MOA Managers",0,IF(E58="MOA",G58*Data!$E$31,IF(E58="Concord Managers",0,IF(E58="Concord",G58*Data!$E$32))))))))))</f>
        <v>2472.5145954467976</v>
      </c>
      <c r="AF58" s="118">
        <f t="shared" ca="1" si="36"/>
        <v>1831.914300519988</v>
      </c>
      <c r="AN58" s="229">
        <v>18000</v>
      </c>
      <c r="AO58" s="227"/>
      <c r="AP58" s="230" t="s">
        <v>208</v>
      </c>
      <c r="AQ58" s="235">
        <f t="shared" ca="1" si="37"/>
        <v>4304.43</v>
      </c>
      <c r="AR58" s="230">
        <v>40004</v>
      </c>
      <c r="AS58" s="231" t="s">
        <v>135</v>
      </c>
    </row>
    <row r="59" spans="1:45" ht="16.2" thickBot="1">
      <c r="A59" s="85">
        <v>10</v>
      </c>
      <c r="B59" s="264"/>
      <c r="C59" s="264">
        <v>20127</v>
      </c>
      <c r="D59" s="264" t="s">
        <v>12</v>
      </c>
      <c r="E59" s="264" t="s">
        <v>12</v>
      </c>
      <c r="F59" s="265" t="s">
        <v>168</v>
      </c>
      <c r="G59" s="146">
        <v>3292.6566666666668</v>
      </c>
      <c r="H59" s="267">
        <v>4</v>
      </c>
      <c r="I59" s="86">
        <f t="shared" si="24"/>
        <v>0.08</v>
      </c>
      <c r="J59" s="87">
        <f t="shared" ca="1" si="25"/>
        <v>6334</v>
      </c>
      <c r="K59" s="269">
        <v>37226</v>
      </c>
      <c r="L59" s="93">
        <f t="shared" ca="1" si="39"/>
        <v>2105.8308427619581</v>
      </c>
      <c r="M59" s="206">
        <f t="shared" si="40"/>
        <v>2684.9814218181814</v>
      </c>
      <c r="N59" s="204">
        <v>0</v>
      </c>
      <c r="O59" s="144">
        <f t="shared" si="41"/>
        <v>2684.9814218181814</v>
      </c>
      <c r="P59" s="89">
        <f t="shared" si="38"/>
        <v>0</v>
      </c>
      <c r="Q59" s="270" t="s">
        <v>82</v>
      </c>
      <c r="R59" s="270" t="s">
        <v>97</v>
      </c>
      <c r="S59" s="89">
        <f t="shared" ca="1" si="26"/>
        <v>80.835674325189402</v>
      </c>
      <c r="T59" s="89">
        <f t="shared" ca="1" si="27"/>
        <v>85.6884515051715</v>
      </c>
      <c r="U59" s="89">
        <f t="shared" si="28"/>
        <v>155.5235140506706</v>
      </c>
      <c r="V59" s="210">
        <f t="shared" ca="1" si="29"/>
        <v>241.21196555584208</v>
      </c>
      <c r="W59" s="144">
        <f t="shared" ca="1" si="30"/>
        <v>5032.0242301359813</v>
      </c>
      <c r="X59" s="206">
        <f t="shared" ca="1" si="31"/>
        <v>503.20242301359815</v>
      </c>
      <c r="Y59" s="144">
        <f t="shared" ca="1" si="32"/>
        <v>0</v>
      </c>
      <c r="Z59" s="89">
        <f t="shared" si="33"/>
        <v>0</v>
      </c>
      <c r="AA59" s="210">
        <f t="shared" ca="1" si="34"/>
        <v>0</v>
      </c>
      <c r="AB59" s="214">
        <f t="shared" ca="1" si="35"/>
        <v>4528.8218071223828</v>
      </c>
      <c r="AC59" s="114">
        <f t="shared" ca="1" si="42"/>
        <v>1.3754309257233164</v>
      </c>
      <c r="AD59" s="112">
        <f t="shared" ca="1" si="43"/>
        <v>7821.4784737890495</v>
      </c>
      <c r="AE59" s="116">
        <f ca="1">IF(E59="Mohandseen Managers",0,IF(E59="Mohandssen",G59*Data!$E$28,IF(E59="Maadi Managers",0,IF(E59="Maadi",G59*Data!$E$29,IF(E59="City Stars Managers",0,IF(E59="City Stars",G59*Data!$E$30,IF(E59="MOA Managers",0,IF(E59="MOA",G59*Data!$E$31,IF(E59="Concord Managers",0,IF(E59="Concord",G59*Data!$E$32))))))))))</f>
        <v>2789.9189755722819</v>
      </c>
      <c r="AF59" s="118">
        <f t="shared" ca="1" si="36"/>
        <v>1738.9028315501009</v>
      </c>
      <c r="AN59" s="229">
        <v>18000</v>
      </c>
      <c r="AO59" s="227"/>
      <c r="AP59" s="230" t="s">
        <v>209</v>
      </c>
      <c r="AQ59" s="235">
        <f t="shared" ca="1" si="37"/>
        <v>4528.82</v>
      </c>
      <c r="AR59" s="230">
        <v>20127</v>
      </c>
      <c r="AS59" s="231" t="s">
        <v>135</v>
      </c>
    </row>
    <row r="60" spans="1:45" ht="16.2" thickBot="1">
      <c r="A60" s="85">
        <v>11</v>
      </c>
      <c r="B60" s="264"/>
      <c r="C60" s="264">
        <v>20646</v>
      </c>
      <c r="D60" s="264" t="s">
        <v>12</v>
      </c>
      <c r="E60" s="264" t="s">
        <v>12</v>
      </c>
      <c r="F60" s="265" t="s">
        <v>168</v>
      </c>
      <c r="G60" s="146">
        <v>2986.2266666666669</v>
      </c>
      <c r="H60" s="267">
        <v>4</v>
      </c>
      <c r="I60" s="86">
        <f t="shared" si="24"/>
        <v>0.08</v>
      </c>
      <c r="J60" s="87">
        <f t="shared" ca="1" si="25"/>
        <v>4760</v>
      </c>
      <c r="K60" s="269">
        <v>38822</v>
      </c>
      <c r="L60" s="93">
        <f t="shared" ca="1" si="39"/>
        <v>1909.8523942100148</v>
      </c>
      <c r="M60" s="206">
        <f t="shared" si="40"/>
        <v>2684.9814218181814</v>
      </c>
      <c r="N60" s="204">
        <v>0</v>
      </c>
      <c r="O60" s="144">
        <f t="shared" si="41"/>
        <v>2684.9814218181814</v>
      </c>
      <c r="P60" s="89">
        <f t="shared" si="38"/>
        <v>0</v>
      </c>
      <c r="Q60" s="270" t="s">
        <v>82</v>
      </c>
      <c r="R60" s="270" t="s">
        <v>97</v>
      </c>
      <c r="S60" s="89">
        <f t="shared" ca="1" si="26"/>
        <v>73.312729119807784</v>
      </c>
      <c r="T60" s="89">
        <f t="shared" ca="1" si="27"/>
        <v>77.713884201951402</v>
      </c>
      <c r="U60" s="89">
        <f t="shared" si="28"/>
        <v>155.5235140506706</v>
      </c>
      <c r="V60" s="210">
        <f t="shared" ca="1" si="29"/>
        <v>233.237398252622</v>
      </c>
      <c r="W60" s="144">
        <f t="shared" ca="1" si="30"/>
        <v>4828.0712142808188</v>
      </c>
      <c r="X60" s="206">
        <f t="shared" ca="1" si="31"/>
        <v>482.80712142808193</v>
      </c>
      <c r="Y60" s="144">
        <f t="shared" ca="1" si="32"/>
        <v>0</v>
      </c>
      <c r="Z60" s="89">
        <f t="shared" si="33"/>
        <v>0</v>
      </c>
      <c r="AA60" s="210">
        <f t="shared" ca="1" si="34"/>
        <v>0</v>
      </c>
      <c r="AB60" s="214">
        <f t="shared" ca="1" si="35"/>
        <v>4345.2640928527371</v>
      </c>
      <c r="AC60" s="114">
        <f t="shared" ca="1" si="42"/>
        <v>1.4551018987795312</v>
      </c>
      <c r="AD60" s="112">
        <f t="shared" ca="1" si="43"/>
        <v>7331.4907595194036</v>
      </c>
      <c r="AE60" s="116">
        <f ca="1">IF(E60="Mohandseen Managers",0,IF(E60="Mohandssen",G60*Data!$E$28,IF(E60="Maadi Managers",0,IF(E60="Maadi",G60*Data!$E$29,IF(E60="City Stars Managers",0,IF(E60="City Stars",G60*Data!$E$30,IF(E60="MOA Managers",0,IF(E60="MOA",G60*Data!$E$31,IF(E60="Concord Managers",0,IF(E60="Concord",G60*Data!$E$32))))))))))</f>
        <v>2530.2760919581547</v>
      </c>
      <c r="AF60" s="118">
        <f t="shared" ca="1" si="36"/>
        <v>1814.9880008945825</v>
      </c>
      <c r="AN60" s="229">
        <v>18000</v>
      </c>
      <c r="AO60" s="227"/>
      <c r="AP60" s="230" t="s">
        <v>210</v>
      </c>
      <c r="AQ60" s="235">
        <f t="shared" ca="1" si="37"/>
        <v>4345.26</v>
      </c>
      <c r="AR60" s="230">
        <v>20646</v>
      </c>
      <c r="AS60" s="231" t="s">
        <v>135</v>
      </c>
    </row>
    <row r="61" spans="1:45" ht="16.2" thickBot="1">
      <c r="A61" s="85">
        <v>12</v>
      </c>
      <c r="B61" s="264"/>
      <c r="C61" s="264">
        <v>22770</v>
      </c>
      <c r="D61" s="264" t="s">
        <v>12</v>
      </c>
      <c r="E61" s="264" t="s">
        <v>12</v>
      </c>
      <c r="F61" s="265" t="s">
        <v>169</v>
      </c>
      <c r="G61" s="146">
        <v>1190.9100000000001</v>
      </c>
      <c r="H61" s="267">
        <v>3</v>
      </c>
      <c r="I61" s="86">
        <f t="shared" si="24"/>
        <v>0.04</v>
      </c>
      <c r="J61" s="87">
        <f t="shared" ca="1" si="25"/>
        <v>836</v>
      </c>
      <c r="K61" s="269">
        <v>42803</v>
      </c>
      <c r="L61" s="93">
        <f t="shared" ca="1" si="39"/>
        <v>761.65092897234251</v>
      </c>
      <c r="M61" s="206">
        <f t="shared" si="40"/>
        <v>2684.9814218181814</v>
      </c>
      <c r="N61" s="204">
        <v>0</v>
      </c>
      <c r="O61" s="144">
        <f t="shared" si="41"/>
        <v>2684.9814218181814</v>
      </c>
      <c r="P61" s="89">
        <f t="shared" si="38"/>
        <v>0</v>
      </c>
      <c r="Q61" s="270" t="s">
        <v>82</v>
      </c>
      <c r="R61" s="270" t="s">
        <v>97</v>
      </c>
      <c r="S61" s="89">
        <f t="shared" ca="1" si="26"/>
        <v>29.237185244724767</v>
      </c>
      <c r="T61" s="89">
        <f t="shared" ca="1" si="27"/>
        <v>30.992370026034845</v>
      </c>
      <c r="U61" s="89">
        <f t="shared" si="28"/>
        <v>155.5235140506706</v>
      </c>
      <c r="V61" s="210">
        <f t="shared" ca="1" si="29"/>
        <v>186.51588407670545</v>
      </c>
      <c r="W61" s="144">
        <f t="shared" ca="1" si="30"/>
        <v>3633.1482348672293</v>
      </c>
      <c r="X61" s="206">
        <f t="shared" ca="1" si="31"/>
        <v>363.31482348672296</v>
      </c>
      <c r="Y61" s="144">
        <f t="shared" ca="1" si="32"/>
        <v>0</v>
      </c>
      <c r="Z61" s="89">
        <f t="shared" si="33"/>
        <v>0</v>
      </c>
      <c r="AA61" s="210">
        <f t="shared" ca="1" si="34"/>
        <v>0</v>
      </c>
      <c r="AB61" s="214">
        <f t="shared" ca="1" si="35"/>
        <v>3269.8334113805063</v>
      </c>
      <c r="AC61" s="114">
        <f t="shared" ca="1" si="42"/>
        <v>2.745659547220618</v>
      </c>
      <c r="AD61" s="112">
        <f t="shared" ca="1" si="43"/>
        <v>4460.7434113805066</v>
      </c>
      <c r="AE61" s="116">
        <f ca="1">IF(E61="Mohandseen Managers",0,IF(E61="Mohandssen",G61*Data!$E$28,IF(E61="Maadi Managers",0,IF(E61="Maadi",G61*Data!$E$29,IF(E61="City Stars Managers",0,IF(E61="City Stars",G61*Data!$E$30,IF(E61="MOA Managers",0,IF(E61="MOA",G61*Data!$E$31,IF(E61="Concord Managers",0,IF(E61="Concord",G61*Data!$E$32))))))))))</f>
        <v>1009.0764824752818</v>
      </c>
      <c r="AF61" s="118">
        <f t="shared" ca="1" si="36"/>
        <v>2260.7569289052244</v>
      </c>
      <c r="AN61" s="229">
        <v>18000</v>
      </c>
      <c r="AO61" s="227"/>
      <c r="AP61" s="230" t="s">
        <v>211</v>
      </c>
      <c r="AQ61" s="235">
        <f t="shared" ca="1" si="37"/>
        <v>3269.83</v>
      </c>
      <c r="AR61" s="230">
        <v>22770</v>
      </c>
      <c r="AS61" s="231" t="s">
        <v>135</v>
      </c>
    </row>
    <row r="62" spans="1:45" ht="16.2" thickBot="1">
      <c r="A62" s="85">
        <v>13</v>
      </c>
      <c r="B62" s="264"/>
      <c r="C62" s="264">
        <v>21260</v>
      </c>
      <c r="D62" s="264" t="s">
        <v>12</v>
      </c>
      <c r="E62" s="264" t="s">
        <v>12</v>
      </c>
      <c r="F62" s="265" t="s">
        <v>194</v>
      </c>
      <c r="G62" s="146">
        <v>2466.6633333333334</v>
      </c>
      <c r="H62" s="267">
        <v>4</v>
      </c>
      <c r="I62" s="86">
        <f t="shared" si="24"/>
        <v>0.08</v>
      </c>
      <c r="J62" s="87">
        <f t="shared" ca="1" si="25"/>
        <v>3765</v>
      </c>
      <c r="K62" s="269">
        <v>39833</v>
      </c>
      <c r="L62" s="93">
        <f t="shared" ca="1" si="39"/>
        <v>1577.5637279856146</v>
      </c>
      <c r="M62" s="206">
        <f t="shared" si="40"/>
        <v>2684.9814218181814</v>
      </c>
      <c r="N62" s="204">
        <v>0</v>
      </c>
      <c r="O62" s="144">
        <f t="shared" si="41"/>
        <v>2684.9814218181814</v>
      </c>
      <c r="P62" s="89">
        <f t="shared" si="38"/>
        <v>0</v>
      </c>
      <c r="Q62" s="270" t="s">
        <v>82</v>
      </c>
      <c r="R62" s="270" t="s">
        <v>97</v>
      </c>
      <c r="S62" s="89">
        <f t="shared" ca="1" si="26"/>
        <v>60.557298883237983</v>
      </c>
      <c r="T62" s="89">
        <f t="shared" ca="1" si="27"/>
        <v>64.192712091022145</v>
      </c>
      <c r="U62" s="89">
        <f t="shared" si="28"/>
        <v>155.5235140506706</v>
      </c>
      <c r="V62" s="210">
        <f t="shared" ca="1" si="29"/>
        <v>219.71622614169274</v>
      </c>
      <c r="W62" s="144">
        <f t="shared" ca="1" si="30"/>
        <v>4482.2613759454889</v>
      </c>
      <c r="X62" s="206">
        <f t="shared" ca="1" si="31"/>
        <v>448.2261375945489</v>
      </c>
      <c r="Y62" s="144">
        <f t="shared" ca="1" si="32"/>
        <v>0</v>
      </c>
      <c r="Z62" s="89">
        <f t="shared" si="33"/>
        <v>0</v>
      </c>
      <c r="AA62" s="210">
        <f t="shared" ca="1" si="34"/>
        <v>0</v>
      </c>
      <c r="AB62" s="214">
        <f t="shared" ca="1" si="35"/>
        <v>4034.0352383509398</v>
      </c>
      <c r="AC62" s="114">
        <f t="shared" ca="1" si="42"/>
        <v>1.6354219012529503</v>
      </c>
      <c r="AD62" s="112">
        <f t="shared" ca="1" si="43"/>
        <v>6500.6985716842737</v>
      </c>
      <c r="AE62" s="116">
        <f ca="1">IF(E62="Mohandseen Managers",0,IF(E62="Mohandssen",G62*Data!$E$28,IF(E62="Maadi Managers",0,IF(E62="Maadi",G62*Data!$E$29,IF(E62="City Stars Managers",0,IF(E62="City Stars",G62*Data!$E$30,IF(E62="MOA Managers",0,IF(E62="MOA",G62*Data!$E$31,IF(E62="Concord Managers",0,IF(E62="Concord",G62*Data!$E$32))))))))))</f>
        <v>2090.0420349570945</v>
      </c>
      <c r="AF62" s="118">
        <f t="shared" ca="1" si="36"/>
        <v>1943.9932033938453</v>
      </c>
      <c r="AN62" s="229">
        <v>18000</v>
      </c>
      <c r="AO62" s="227"/>
      <c r="AP62" s="230" t="s">
        <v>212</v>
      </c>
      <c r="AQ62" s="235">
        <f t="shared" ca="1" si="37"/>
        <v>4034.04</v>
      </c>
      <c r="AR62" s="230">
        <v>21260</v>
      </c>
      <c r="AS62" s="231" t="s">
        <v>135</v>
      </c>
    </row>
    <row r="63" spans="1:45" ht="16.2" thickBot="1">
      <c r="A63" s="85">
        <v>14</v>
      </c>
      <c r="B63" s="264"/>
      <c r="C63" s="264">
        <v>22831</v>
      </c>
      <c r="D63" s="264" t="s">
        <v>12</v>
      </c>
      <c r="E63" s="264" t="s">
        <v>12</v>
      </c>
      <c r="F63" s="265" t="s">
        <v>195</v>
      </c>
      <c r="G63" s="146">
        <v>1146.6477049180328</v>
      </c>
      <c r="H63" s="267">
        <v>3</v>
      </c>
      <c r="I63" s="86">
        <f t="shared" si="24"/>
        <v>0.04</v>
      </c>
      <c r="J63" s="87">
        <f t="shared" ca="1" si="25"/>
        <v>623</v>
      </c>
      <c r="K63" s="269">
        <v>43020</v>
      </c>
      <c r="L63" s="93">
        <f t="shared" ca="1" si="39"/>
        <v>733.34281318892624</v>
      </c>
      <c r="M63" s="206">
        <f t="shared" si="40"/>
        <v>2684.9814218181814</v>
      </c>
      <c r="N63" s="204">
        <v>0</v>
      </c>
      <c r="O63" s="144">
        <f t="shared" si="41"/>
        <v>2684.9814218181814</v>
      </c>
      <c r="P63" s="89">
        <f t="shared" si="38"/>
        <v>0</v>
      </c>
      <c r="Q63" s="270" t="s">
        <v>82</v>
      </c>
      <c r="R63" s="270" t="s">
        <v>97</v>
      </c>
      <c r="S63" s="89">
        <f t="shared" ca="1" si="26"/>
        <v>28.150533087409649</v>
      </c>
      <c r="T63" s="89">
        <f t="shared" ca="1" si="27"/>
        <v>29.840483294559021</v>
      </c>
      <c r="U63" s="89">
        <f t="shared" si="28"/>
        <v>155.5235140506706</v>
      </c>
      <c r="V63" s="210">
        <f t="shared" ca="1" si="29"/>
        <v>185.36399734522962</v>
      </c>
      <c r="W63" s="144">
        <f t="shared" ca="1" si="30"/>
        <v>3603.6882323523373</v>
      </c>
      <c r="X63" s="206">
        <f t="shared" ca="1" si="31"/>
        <v>360.36882323523378</v>
      </c>
      <c r="Y63" s="144">
        <f t="shared" ca="1" si="32"/>
        <v>0</v>
      </c>
      <c r="Z63" s="89">
        <f t="shared" si="33"/>
        <v>0</v>
      </c>
      <c r="AA63" s="210">
        <f t="shared" ca="1" si="34"/>
        <v>0</v>
      </c>
      <c r="AB63" s="214">
        <f t="shared" ca="1" si="35"/>
        <v>3243.3194091171035</v>
      </c>
      <c r="AC63" s="114">
        <f t="shared" ca="1" si="42"/>
        <v>2.8285230024935597</v>
      </c>
      <c r="AD63" s="112">
        <f t="shared" ca="1" si="43"/>
        <v>4389.9671140351365</v>
      </c>
      <c r="AE63" s="116">
        <f ca="1">IF(E63="Mohandseen Managers",0,IF(E63="Mohandssen",G63*Data!$E$28,IF(E63="Maadi Managers",0,IF(E63="Maadi",G63*Data!$E$29,IF(E63="City Stars Managers",0,IF(E63="City Stars",G63*Data!$E$30,IF(E63="MOA Managers",0,IF(E63="MOA",G63*Data!$E$31,IF(E63="Concord Managers",0,IF(E63="Concord",G63*Data!$E$32))))))))))</f>
        <v>971.57235451633062</v>
      </c>
      <c r="AF63" s="118">
        <f t="shared" ca="1" si="36"/>
        <v>2271.747054600773</v>
      </c>
      <c r="AN63" s="229">
        <v>18000</v>
      </c>
      <c r="AO63" s="227"/>
      <c r="AP63" s="230" t="s">
        <v>213</v>
      </c>
      <c r="AQ63" s="235">
        <f t="shared" ca="1" si="37"/>
        <v>3243.32</v>
      </c>
      <c r="AR63" s="230">
        <v>22831</v>
      </c>
      <c r="AS63" s="231" t="s">
        <v>135</v>
      </c>
    </row>
    <row r="64" spans="1:45" ht="16.2" thickBot="1">
      <c r="A64" s="85">
        <v>15</v>
      </c>
      <c r="B64" s="264"/>
      <c r="C64" s="264">
        <v>22844</v>
      </c>
      <c r="D64" s="264" t="s">
        <v>12</v>
      </c>
      <c r="E64" s="264" t="s">
        <v>12</v>
      </c>
      <c r="F64" s="265" t="s">
        <v>169</v>
      </c>
      <c r="G64" s="146">
        <v>1190.9100000000001</v>
      </c>
      <c r="H64" s="267">
        <v>3</v>
      </c>
      <c r="I64" s="86">
        <f t="shared" si="24"/>
        <v>0.04</v>
      </c>
      <c r="J64" s="87">
        <f t="shared" ca="1" si="25"/>
        <v>590</v>
      </c>
      <c r="K64" s="269">
        <v>43054</v>
      </c>
      <c r="L64" s="93">
        <f t="shared" ca="1" si="39"/>
        <v>761.65092897234251</v>
      </c>
      <c r="M64" s="206">
        <f t="shared" si="40"/>
        <v>2684.9814218181814</v>
      </c>
      <c r="N64" s="204">
        <v>0</v>
      </c>
      <c r="O64" s="144">
        <f t="shared" si="41"/>
        <v>2684.9814218181814</v>
      </c>
      <c r="P64" s="89">
        <f t="shared" si="38"/>
        <v>0</v>
      </c>
      <c r="Q64" s="270" t="s">
        <v>82</v>
      </c>
      <c r="R64" s="270" t="s">
        <v>97</v>
      </c>
      <c r="S64" s="89">
        <f t="shared" ca="1" si="26"/>
        <v>29.237185244724767</v>
      </c>
      <c r="T64" s="89">
        <f t="shared" ca="1" si="27"/>
        <v>30.992370026034845</v>
      </c>
      <c r="U64" s="89">
        <f t="shared" si="28"/>
        <v>155.5235140506706</v>
      </c>
      <c r="V64" s="210">
        <f t="shared" ca="1" si="29"/>
        <v>186.51588407670545</v>
      </c>
      <c r="W64" s="144">
        <f t="shared" ca="1" si="30"/>
        <v>3633.1482348672293</v>
      </c>
      <c r="X64" s="206">
        <f t="shared" ca="1" si="31"/>
        <v>363.31482348672296</v>
      </c>
      <c r="Y64" s="144">
        <f t="shared" ca="1" si="32"/>
        <v>0</v>
      </c>
      <c r="Z64" s="89">
        <f t="shared" si="33"/>
        <v>0</v>
      </c>
      <c r="AA64" s="210">
        <f t="shared" ca="1" si="34"/>
        <v>0</v>
      </c>
      <c r="AB64" s="214">
        <f t="shared" ca="1" si="35"/>
        <v>3269.8334113805063</v>
      </c>
      <c r="AC64" s="114">
        <f t="shared" ca="1" si="42"/>
        <v>2.745659547220618</v>
      </c>
      <c r="AD64" s="112">
        <f t="shared" ca="1" si="43"/>
        <v>4460.7434113805066</v>
      </c>
      <c r="AE64" s="116">
        <f ca="1">IF(E64="Mohandseen Managers",0,IF(E64="Mohandssen",G64*Data!$E$28,IF(E64="Maadi Managers",0,IF(E64="Maadi",G64*Data!$E$29,IF(E64="City Stars Managers",0,IF(E64="City Stars",G64*Data!$E$30,IF(E64="MOA Managers",0,IF(E64="MOA",G64*Data!$E$31,IF(E64="Concord Managers",0,IF(E64="Concord",G64*Data!$E$32))))))))))</f>
        <v>1009.0764824752818</v>
      </c>
      <c r="AF64" s="118">
        <f t="shared" ca="1" si="36"/>
        <v>2260.7569289052244</v>
      </c>
      <c r="AN64" s="229">
        <v>18000</v>
      </c>
      <c r="AO64" s="227"/>
      <c r="AP64" s="230" t="s">
        <v>214</v>
      </c>
      <c r="AQ64" s="235">
        <f t="shared" ca="1" si="37"/>
        <v>3269.83</v>
      </c>
      <c r="AR64" s="230">
        <v>22844</v>
      </c>
      <c r="AS64" s="231" t="s">
        <v>135</v>
      </c>
    </row>
    <row r="65" spans="1:45" ht="16.2" thickBot="1">
      <c r="A65" s="85">
        <v>16</v>
      </c>
      <c r="B65" s="264"/>
      <c r="C65" s="264">
        <v>20095</v>
      </c>
      <c r="D65" s="264" t="s">
        <v>12</v>
      </c>
      <c r="E65" s="264" t="s">
        <v>12</v>
      </c>
      <c r="F65" s="265" t="s">
        <v>171</v>
      </c>
      <c r="G65" s="146">
        <v>2909.1866666666665</v>
      </c>
      <c r="H65" s="267">
        <v>3</v>
      </c>
      <c r="I65" s="86">
        <f t="shared" si="24"/>
        <v>0.04</v>
      </c>
      <c r="J65" s="87">
        <f t="shared" ca="1" si="25"/>
        <v>6394</v>
      </c>
      <c r="K65" s="269">
        <v>37165</v>
      </c>
      <c r="L65" s="93">
        <f t="shared" ca="1" si="39"/>
        <v>1860.581175085119</v>
      </c>
      <c r="M65" s="206">
        <f t="shared" si="40"/>
        <v>2684.9814218181814</v>
      </c>
      <c r="N65" s="204">
        <v>0</v>
      </c>
      <c r="O65" s="144">
        <f t="shared" si="41"/>
        <v>2684.9814218181814</v>
      </c>
      <c r="P65" s="89">
        <f t="shared" si="38"/>
        <v>0</v>
      </c>
      <c r="Q65" s="270" t="s">
        <v>82</v>
      </c>
      <c r="R65" s="270" t="s">
        <v>97</v>
      </c>
      <c r="S65" s="89">
        <f t="shared" ca="1" si="26"/>
        <v>71.421374818262237</v>
      </c>
      <c r="T65" s="89">
        <f t="shared" ca="1" si="27"/>
        <v>75.708986949593339</v>
      </c>
      <c r="U65" s="89">
        <f t="shared" si="28"/>
        <v>155.5235140506706</v>
      </c>
      <c r="V65" s="210">
        <f t="shared" ca="1" si="29"/>
        <v>231.23250100026394</v>
      </c>
      <c r="W65" s="144">
        <f t="shared" ca="1" si="30"/>
        <v>4776.795097903565</v>
      </c>
      <c r="X65" s="206">
        <f t="shared" ca="1" si="31"/>
        <v>477.67950979035652</v>
      </c>
      <c r="Y65" s="144">
        <f t="shared" ca="1" si="32"/>
        <v>0</v>
      </c>
      <c r="Z65" s="89">
        <f t="shared" si="33"/>
        <v>0</v>
      </c>
      <c r="AA65" s="210">
        <f t="shared" ca="1" si="34"/>
        <v>0</v>
      </c>
      <c r="AB65" s="214">
        <f t="shared" ca="1" si="35"/>
        <v>4299.1155881132081</v>
      </c>
      <c r="AC65" s="114">
        <f t="shared" ca="1" si="42"/>
        <v>1.4777723400743878</v>
      </c>
      <c r="AD65" s="112">
        <f t="shared" ca="1" si="43"/>
        <v>7208.3022547798746</v>
      </c>
      <c r="AE65" s="116">
        <f ca="1">IF(E65="Mohandseen Managers",0,IF(E65="Mohandssen",G65*Data!$E$28,IF(E65="Maadi Managers",0,IF(E65="Maadi",G65*Data!$E$29,IF(E65="City Stars Managers",0,IF(E65="City Stars",G65*Data!$E$30,IF(E65="MOA Managers",0,IF(E65="MOA",G65*Data!$E$31,IF(E65="Concord Managers",0,IF(E65="Concord",G65*Data!$E$32))))))))))</f>
        <v>2464.9989071080013</v>
      </c>
      <c r="AF65" s="118">
        <f t="shared" ca="1" si="36"/>
        <v>1834.1166810052068</v>
      </c>
      <c r="AN65" s="229">
        <v>18000</v>
      </c>
      <c r="AO65" s="227"/>
      <c r="AP65" s="230" t="s">
        <v>215</v>
      </c>
      <c r="AQ65" s="235">
        <f t="shared" ca="1" si="37"/>
        <v>4299.12</v>
      </c>
      <c r="AR65" s="230">
        <v>20095</v>
      </c>
      <c r="AS65" s="231" t="s">
        <v>135</v>
      </c>
    </row>
    <row r="66" spans="1:45" ht="16.2" thickBot="1">
      <c r="A66" s="85">
        <v>17</v>
      </c>
      <c r="B66" s="264"/>
      <c r="C66" s="264">
        <v>22767</v>
      </c>
      <c r="D66" s="264" t="s">
        <v>12</v>
      </c>
      <c r="E66" s="264" t="s">
        <v>12</v>
      </c>
      <c r="F66" s="265" t="s">
        <v>224</v>
      </c>
      <c r="G66" s="146">
        <v>58.61</v>
      </c>
      <c r="H66" s="267">
        <v>3</v>
      </c>
      <c r="I66" s="86">
        <f t="shared" si="24"/>
        <v>0.04</v>
      </c>
      <c r="J66" s="87">
        <f t="shared" ca="1" si="25"/>
        <v>868</v>
      </c>
      <c r="K66" s="269">
        <v>42773</v>
      </c>
      <c r="L66" s="93">
        <f t="shared" ca="1" si="39"/>
        <v>37.484243937047296</v>
      </c>
      <c r="M66" s="206">
        <f t="shared" si="40"/>
        <v>2684.9814218181814</v>
      </c>
      <c r="N66" s="284">
        <f>30-2</f>
        <v>28</v>
      </c>
      <c r="O66" s="144">
        <f t="shared" si="41"/>
        <v>220.08044441132643</v>
      </c>
      <c r="P66" s="89">
        <f t="shared" si="38"/>
        <v>2464.900977406855</v>
      </c>
      <c r="Q66" s="270" t="s">
        <v>83</v>
      </c>
      <c r="R66" s="270" t="s">
        <v>98</v>
      </c>
      <c r="S66" s="89">
        <f t="shared" ca="1" si="26"/>
        <v>1.4388924664276213</v>
      </c>
      <c r="T66" s="89">
        <f t="shared" si="27"/>
        <v>0</v>
      </c>
      <c r="U66" s="89">
        <f t="shared" si="28"/>
        <v>0</v>
      </c>
      <c r="V66" s="210">
        <f t="shared" si="29"/>
        <v>0</v>
      </c>
      <c r="W66" s="144">
        <f t="shared" ca="1" si="30"/>
        <v>257.56468834837369</v>
      </c>
      <c r="X66" s="206">
        <f t="shared" ca="1" si="31"/>
        <v>25.756468834837371</v>
      </c>
      <c r="Y66" s="144">
        <f t="shared" ca="1" si="32"/>
        <v>0</v>
      </c>
      <c r="Z66" s="89">
        <f t="shared" si="33"/>
        <v>0</v>
      </c>
      <c r="AA66" s="210">
        <f t="shared" ca="1" si="34"/>
        <v>0</v>
      </c>
      <c r="AB66" s="214">
        <f t="shared" ca="1" si="35"/>
        <v>231.80821951353633</v>
      </c>
      <c r="AC66" s="114">
        <f t="shared" ca="1" si="42"/>
        <v>3.9550967328704374</v>
      </c>
      <c r="AD66" s="112">
        <f t="shared" ca="1" si="43"/>
        <v>290.41821951353631</v>
      </c>
      <c r="AE66" s="116">
        <f ca="1">IF(E66="Mohandseen Managers",0,IF(E66="Mohandssen",G66*Data!$E$28,IF(E66="Maadi Managers",0,IF(E66="Maadi",G66*Data!$E$29,IF(E66="City Stars Managers",0,IF(E66="City Stars",G66*Data!$E$30,IF(E66="MOA Managers",0,IF(E66="MOA",G66*Data!$E$31,IF(E66="Concord Managers",0,IF(E66="Concord",G66*Data!$E$32))))))))))</f>
        <v>49.661160488933888</v>
      </c>
      <c r="AF66" s="118">
        <f t="shared" ca="1" si="36"/>
        <v>182.14705902460244</v>
      </c>
      <c r="AN66" s="229" t="s">
        <v>149</v>
      </c>
      <c r="AO66" s="227"/>
      <c r="AP66" s="230" t="s">
        <v>216</v>
      </c>
      <c r="AQ66" s="235">
        <f t="shared" ca="1" si="37"/>
        <v>231.81</v>
      </c>
      <c r="AR66" s="230">
        <v>22767</v>
      </c>
      <c r="AS66" s="231" t="s">
        <v>135</v>
      </c>
    </row>
    <row r="67" spans="1:45" ht="16.2" thickBot="1">
      <c r="A67" s="85">
        <v>18</v>
      </c>
      <c r="B67" s="264"/>
      <c r="C67" s="264">
        <v>22163</v>
      </c>
      <c r="D67" s="264" t="s">
        <v>12</v>
      </c>
      <c r="E67" s="264" t="s">
        <v>12</v>
      </c>
      <c r="F67" s="265" t="s">
        <v>169</v>
      </c>
      <c r="G67" s="146">
        <v>412.46</v>
      </c>
      <c r="H67" s="267">
        <v>3</v>
      </c>
      <c r="I67" s="86">
        <f t="shared" si="24"/>
        <v>0.04</v>
      </c>
      <c r="J67" s="87">
        <f t="shared" ca="1" si="25"/>
        <v>297</v>
      </c>
      <c r="K67" s="269">
        <v>43351</v>
      </c>
      <c r="L67" s="93">
        <f t="shared" ca="1" si="39"/>
        <v>263.79033022137054</v>
      </c>
      <c r="M67" s="206">
        <f t="shared" si="40"/>
        <v>2684.9814218181814</v>
      </c>
      <c r="N67" s="284">
        <f>30-8</f>
        <v>22</v>
      </c>
      <c r="O67" s="144">
        <f t="shared" si="41"/>
        <v>748.27351099850966</v>
      </c>
      <c r="P67" s="89">
        <f t="shared" si="38"/>
        <v>1936.7079108196717</v>
      </c>
      <c r="Q67" s="270" t="s">
        <v>83</v>
      </c>
      <c r="R67" s="270" t="s">
        <v>98</v>
      </c>
      <c r="S67" s="89">
        <f t="shared" ca="1" si="26"/>
        <v>10.12601239895473</v>
      </c>
      <c r="T67" s="89">
        <f t="shared" si="27"/>
        <v>0</v>
      </c>
      <c r="U67" s="89">
        <f t="shared" si="28"/>
        <v>0</v>
      </c>
      <c r="V67" s="210">
        <f t="shared" si="29"/>
        <v>0</v>
      </c>
      <c r="W67" s="144">
        <f t="shared" ca="1" si="30"/>
        <v>1012.06384121988</v>
      </c>
      <c r="X67" s="206">
        <f t="shared" ca="1" si="31"/>
        <v>101.20638412198801</v>
      </c>
      <c r="Y67" s="144">
        <f t="shared" ca="1" si="32"/>
        <v>0</v>
      </c>
      <c r="Z67" s="89">
        <f t="shared" si="33"/>
        <v>0</v>
      </c>
      <c r="AA67" s="210">
        <f t="shared" ca="1" si="34"/>
        <v>0</v>
      </c>
      <c r="AB67" s="214">
        <f t="shared" ca="1" si="35"/>
        <v>910.85745709789205</v>
      </c>
      <c r="AC67" s="114">
        <f t="shared" ca="1" si="42"/>
        <v>2.2083534332975128</v>
      </c>
      <c r="AD67" s="112">
        <f t="shared" ca="1" si="43"/>
        <v>1323.317457097892</v>
      </c>
      <c r="AE67" s="116">
        <f ca="1">IF(E67="Mohandseen Managers",0,IF(E67="Mohandssen",G67*Data!$E$28,IF(E67="Maadi Managers",0,IF(E67="Maadi",G67*Data!$E$29,IF(E67="City Stars Managers",0,IF(E67="City Stars",G67*Data!$E$30,IF(E67="MOA Managers",0,IF(E67="MOA",G67*Data!$E$31,IF(E67="Concord Managers",0,IF(E67="Concord",G67*Data!$E$32))))))))))</f>
        <v>349.48374433143954</v>
      </c>
      <c r="AF67" s="118">
        <f t="shared" ca="1" si="36"/>
        <v>561.37371276645251</v>
      </c>
      <c r="AN67" s="229"/>
      <c r="AO67" s="227"/>
      <c r="AP67" s="230" t="s">
        <v>217</v>
      </c>
      <c r="AQ67" s="235">
        <f t="shared" ca="1" si="37"/>
        <v>910.86</v>
      </c>
      <c r="AR67" s="230"/>
      <c r="AS67" s="231"/>
    </row>
    <row r="68" spans="1:45" ht="16.2" thickBot="1">
      <c r="A68" s="85">
        <v>19</v>
      </c>
      <c r="B68" s="264"/>
      <c r="C68" s="264">
        <v>22443</v>
      </c>
      <c r="D68" s="264" t="s">
        <v>12</v>
      </c>
      <c r="E68" s="264" t="s">
        <v>12</v>
      </c>
      <c r="F68" s="265" t="s">
        <v>169</v>
      </c>
      <c r="G68" s="146">
        <v>1359.3609836065573</v>
      </c>
      <c r="H68" s="267">
        <v>3</v>
      </c>
      <c r="I68" s="86">
        <f t="shared" si="24"/>
        <v>0.04</v>
      </c>
      <c r="J68" s="87">
        <f t="shared" ca="1" si="25"/>
        <v>1264</v>
      </c>
      <c r="K68" s="269">
        <v>42370</v>
      </c>
      <c r="L68" s="93">
        <f t="shared" ca="1" si="39"/>
        <v>869.38438334776902</v>
      </c>
      <c r="M68" s="206">
        <f t="shared" si="40"/>
        <v>2684.9814218181814</v>
      </c>
      <c r="N68" s="204">
        <v>0</v>
      </c>
      <c r="O68" s="144">
        <f t="shared" si="41"/>
        <v>2684.9814218181814</v>
      </c>
      <c r="P68" s="89">
        <f t="shared" si="38"/>
        <v>0</v>
      </c>
      <c r="Q68" s="270" t="s">
        <v>82</v>
      </c>
      <c r="R68" s="270" t="s">
        <v>97</v>
      </c>
      <c r="S68" s="89">
        <f t="shared" ca="1" si="26"/>
        <v>33.372705655470341</v>
      </c>
      <c r="T68" s="89">
        <f t="shared" ca="1" si="27"/>
        <v>35.376156554978216</v>
      </c>
      <c r="U68" s="89">
        <f t="shared" si="28"/>
        <v>155.5235140506706</v>
      </c>
      <c r="V68" s="210">
        <f t="shared" ca="1" si="29"/>
        <v>190.89967060564882</v>
      </c>
      <c r="W68" s="144">
        <f t="shared" ca="1" si="30"/>
        <v>3745.2654757715991</v>
      </c>
      <c r="X68" s="206">
        <f t="shared" ca="1" si="31"/>
        <v>374.52654757715993</v>
      </c>
      <c r="Y68" s="144">
        <f t="shared" ca="1" si="32"/>
        <v>0</v>
      </c>
      <c r="Z68" s="89">
        <f t="shared" si="33"/>
        <v>0</v>
      </c>
      <c r="AA68" s="210">
        <f t="shared" ca="1" si="34"/>
        <v>0</v>
      </c>
      <c r="AB68" s="214">
        <f t="shared" ca="1" si="35"/>
        <v>3370.7389281944393</v>
      </c>
      <c r="AC68" s="114">
        <f t="shared" ca="1" si="42"/>
        <v>2.4796496065757609</v>
      </c>
      <c r="AD68" s="112">
        <f t="shared" ca="1" si="43"/>
        <v>4730.0999118009968</v>
      </c>
      <c r="AE68" s="116">
        <f ca="1">IF(E68="Mohandseen Managers",0,IF(E68="Mohandssen",G68*Data!$E$28,IF(E68="Maadi Managers",0,IF(E68="Maadi",G68*Data!$E$29,IF(E68="City Stars Managers",0,IF(E68="City Stars",G68*Data!$E$30,IF(E68="MOA Managers",0,IF(E68="MOA",G68*Data!$E$31,IF(E68="Concord Managers",0,IF(E68="Concord",G68*Data!$E$32))))))))))</f>
        <v>1151.8076090987931</v>
      </c>
      <c r="AF68" s="118">
        <f t="shared" ca="1" si="36"/>
        <v>2218.9313190956464</v>
      </c>
      <c r="AN68" s="229">
        <v>18000</v>
      </c>
      <c r="AO68" s="227"/>
      <c r="AP68" s="230" t="s">
        <v>218</v>
      </c>
      <c r="AQ68" s="235">
        <f t="shared" ca="1" si="37"/>
        <v>3370.74</v>
      </c>
      <c r="AR68" s="230">
        <v>22443</v>
      </c>
      <c r="AS68" s="231" t="s">
        <v>135</v>
      </c>
    </row>
    <row r="69" spans="1:45" ht="16.2" thickBot="1">
      <c r="A69" s="85">
        <v>20</v>
      </c>
      <c r="B69" s="264"/>
      <c r="C69" s="264">
        <v>22909</v>
      </c>
      <c r="D69" s="264" t="s">
        <v>12</v>
      </c>
      <c r="E69" s="264" t="s">
        <v>12</v>
      </c>
      <c r="F69" s="265" t="s">
        <v>171</v>
      </c>
      <c r="G69" s="146">
        <v>1059.2440983606557</v>
      </c>
      <c r="H69" s="267">
        <v>3</v>
      </c>
      <c r="I69" s="86">
        <f t="shared" si="24"/>
        <v>0.04</v>
      </c>
      <c r="J69" s="87">
        <f t="shared" ca="1" si="25"/>
        <v>256</v>
      </c>
      <c r="K69" s="269">
        <v>43392</v>
      </c>
      <c r="L69" s="93">
        <f t="shared" ca="1" si="39"/>
        <v>677.44351086552695</v>
      </c>
      <c r="M69" s="206">
        <f t="shared" si="40"/>
        <v>2684.9814218181814</v>
      </c>
      <c r="N69" s="204">
        <v>2</v>
      </c>
      <c r="O69" s="144">
        <f t="shared" si="41"/>
        <v>2508.9170662891202</v>
      </c>
      <c r="P69" s="89">
        <f t="shared" si="38"/>
        <v>176.06435552906123</v>
      </c>
      <c r="Q69" s="270" t="s">
        <v>83</v>
      </c>
      <c r="R69" s="270" t="s">
        <v>98</v>
      </c>
      <c r="S69" s="89">
        <f t="shared" ca="1" si="26"/>
        <v>26.004749244822825</v>
      </c>
      <c r="T69" s="89">
        <f t="shared" si="27"/>
        <v>0</v>
      </c>
      <c r="U69" s="89">
        <f t="shared" si="28"/>
        <v>0</v>
      </c>
      <c r="V69" s="210">
        <f t="shared" si="29"/>
        <v>0</v>
      </c>
      <c r="W69" s="144">
        <f t="shared" ca="1" si="30"/>
        <v>3186.3605771546472</v>
      </c>
      <c r="X69" s="206">
        <f t="shared" ca="1" si="31"/>
        <v>318.63605771546474</v>
      </c>
      <c r="Y69" s="144">
        <f t="shared" ca="1" si="32"/>
        <v>0</v>
      </c>
      <c r="Z69" s="89">
        <f t="shared" si="33"/>
        <v>0</v>
      </c>
      <c r="AA69" s="210">
        <f t="shared" ca="1" si="34"/>
        <v>0</v>
      </c>
      <c r="AB69" s="214">
        <f t="shared" ca="1" si="35"/>
        <v>2867.7245194391826</v>
      </c>
      <c r="AC69" s="114">
        <f t="shared" ca="1" si="42"/>
        <v>2.7073311278084349</v>
      </c>
      <c r="AD69" s="112">
        <f t="shared" ca="1" si="43"/>
        <v>3926.9686177998383</v>
      </c>
      <c r="AE69" s="116">
        <f ca="1">IF(E69="Mohandseen Managers",0,IF(E69="Mohandssen",G69*Data!$E$28,IF(E69="Maadi Managers",0,IF(E69="Maadi",G69*Data!$E$29,IF(E69="City Stars Managers",0,IF(E69="City Stars",G69*Data!$E$30,IF(E69="MOA Managers",0,IF(E69="MOA",G69*Data!$E$31,IF(E69="Concord Managers",0,IF(E69="Concord",G69*Data!$E$32))))))))))</f>
        <v>897.51392536503329</v>
      </c>
      <c r="AF69" s="118">
        <f t="shared" ca="1" si="36"/>
        <v>1970.2105940741494</v>
      </c>
      <c r="AN69" s="229"/>
      <c r="AO69" s="227"/>
      <c r="AP69" s="230" t="s">
        <v>219</v>
      </c>
      <c r="AQ69" s="235">
        <f t="shared" ca="1" si="37"/>
        <v>2867.72</v>
      </c>
      <c r="AR69" s="230"/>
      <c r="AS69" s="231"/>
    </row>
    <row r="70" spans="1:45" ht="16.2" thickBot="1">
      <c r="A70" s="85">
        <v>21</v>
      </c>
      <c r="B70" s="264"/>
      <c r="C70" s="264">
        <v>22155</v>
      </c>
      <c r="D70" s="264" t="s">
        <v>12</v>
      </c>
      <c r="E70" s="264" t="s">
        <v>12</v>
      </c>
      <c r="F70" s="265" t="s">
        <v>171</v>
      </c>
      <c r="G70" s="146">
        <v>1543.82</v>
      </c>
      <c r="H70" s="267">
        <v>3</v>
      </c>
      <c r="I70" s="86">
        <f t="shared" si="24"/>
        <v>0.04</v>
      </c>
      <c r="J70" s="87">
        <f t="shared" ca="1" si="25"/>
        <v>604</v>
      </c>
      <c r="K70" s="269">
        <v>43040</v>
      </c>
      <c r="L70" s="93">
        <f t="shared" ca="1" si="39"/>
        <v>987.35583475332453</v>
      </c>
      <c r="M70" s="206">
        <f t="shared" si="40"/>
        <v>2684.9814218181814</v>
      </c>
      <c r="N70" s="204">
        <v>0</v>
      </c>
      <c r="O70" s="144">
        <f t="shared" si="41"/>
        <v>2684.9814218181814</v>
      </c>
      <c r="P70" s="89">
        <f t="shared" si="38"/>
        <v>0</v>
      </c>
      <c r="Q70" s="270" t="s">
        <v>82</v>
      </c>
      <c r="R70" s="270" t="s">
        <v>97</v>
      </c>
      <c r="S70" s="89">
        <f t="shared" ca="1" si="26"/>
        <v>37.901227905140594</v>
      </c>
      <c r="T70" s="89">
        <f t="shared" ca="1" si="27"/>
        <v>40.176537852224861</v>
      </c>
      <c r="U70" s="89">
        <f t="shared" si="28"/>
        <v>155.5235140506706</v>
      </c>
      <c r="V70" s="210">
        <f t="shared" ca="1" si="29"/>
        <v>195.70005190289547</v>
      </c>
      <c r="W70" s="144">
        <f t="shared" ca="1" si="30"/>
        <v>3868.0373084744015</v>
      </c>
      <c r="X70" s="206">
        <f t="shared" ca="1" si="31"/>
        <v>386.80373084744019</v>
      </c>
      <c r="Y70" s="144">
        <f t="shared" ca="1" si="32"/>
        <v>0</v>
      </c>
      <c r="Z70" s="89">
        <f t="shared" si="33"/>
        <v>0</v>
      </c>
      <c r="AA70" s="210">
        <f t="shared" ca="1" si="34"/>
        <v>0</v>
      </c>
      <c r="AB70" s="214">
        <f t="shared" ca="1" si="35"/>
        <v>3481.2335776269611</v>
      </c>
      <c r="AC70" s="114">
        <f t="shared" ca="1" si="42"/>
        <v>2.2549478421234088</v>
      </c>
      <c r="AD70" s="112">
        <f t="shared" ca="1" si="43"/>
        <v>5025.0535776269608</v>
      </c>
      <c r="AE70" s="116">
        <f ca="1">IF(E70="Mohandseen Managers",0,IF(E70="Mohandssen",G70*Data!$E$28,IF(E70="Maadi Managers",0,IF(E70="Maadi",G70*Data!$E$29,IF(E70="City Stars Managers",0,IF(E70="City Stars",G70*Data!$E$30,IF(E70="MOA Managers",0,IF(E70="MOA",G70*Data!$E$31,IF(E70="Concord Managers",0,IF(E70="Concord",G70*Data!$E$32))))))))))</f>
        <v>1308.1025897632812</v>
      </c>
      <c r="AF70" s="118">
        <f t="shared" ca="1" si="36"/>
        <v>2173.1309878636798</v>
      </c>
      <c r="AN70" s="229">
        <v>18000</v>
      </c>
      <c r="AO70" s="227"/>
      <c r="AP70" s="230" t="s">
        <v>220</v>
      </c>
      <c r="AQ70" s="235">
        <f t="shared" ca="1" si="37"/>
        <v>3481.23</v>
      </c>
      <c r="AR70" s="230">
        <v>22155</v>
      </c>
      <c r="AS70" s="231" t="s">
        <v>135</v>
      </c>
    </row>
    <row r="71" spans="1:45" ht="16.2" thickBot="1">
      <c r="A71" s="85">
        <v>22</v>
      </c>
      <c r="B71" s="264"/>
      <c r="C71" s="264">
        <v>22862</v>
      </c>
      <c r="D71" s="264" t="s">
        <v>12</v>
      </c>
      <c r="E71" s="264" t="s">
        <v>12</v>
      </c>
      <c r="F71" s="265" t="s">
        <v>169</v>
      </c>
      <c r="G71" s="146">
        <v>1080</v>
      </c>
      <c r="H71" s="267">
        <v>3</v>
      </c>
      <c r="I71" s="86">
        <f t="shared" si="24"/>
        <v>0.04</v>
      </c>
      <c r="J71" s="87">
        <f t="shared" ca="1" si="25"/>
        <v>475</v>
      </c>
      <c r="K71" s="269">
        <v>43169</v>
      </c>
      <c r="L71" s="93">
        <f t="shared" ca="1" si="39"/>
        <v>690.71802511535714</v>
      </c>
      <c r="M71" s="206">
        <f t="shared" si="40"/>
        <v>2684.9814218181814</v>
      </c>
      <c r="N71" s="204">
        <v>0</v>
      </c>
      <c r="O71" s="144">
        <f t="shared" si="41"/>
        <v>2684.9814218181814</v>
      </c>
      <c r="P71" s="89">
        <f t="shared" si="38"/>
        <v>0</v>
      </c>
      <c r="Q71" s="270" t="s">
        <v>82</v>
      </c>
      <c r="R71" s="270" t="s">
        <v>97</v>
      </c>
      <c r="S71" s="89">
        <f t="shared" ca="1" si="26"/>
        <v>26.514312638488843</v>
      </c>
      <c r="T71" s="89">
        <f t="shared" ca="1" si="27"/>
        <v>28.106036248010032</v>
      </c>
      <c r="U71" s="89">
        <f t="shared" si="28"/>
        <v>155.5235140506706</v>
      </c>
      <c r="V71" s="210">
        <f t="shared" ca="1" si="29"/>
        <v>183.62955029868064</v>
      </c>
      <c r="W71" s="144">
        <f t="shared" ca="1" si="30"/>
        <v>3559.3289972322191</v>
      </c>
      <c r="X71" s="206">
        <f t="shared" ca="1" si="31"/>
        <v>355.93289972322191</v>
      </c>
      <c r="Y71" s="144">
        <f t="shared" ca="1" si="32"/>
        <v>0</v>
      </c>
      <c r="Z71" s="89">
        <f t="shared" si="33"/>
        <v>0</v>
      </c>
      <c r="AA71" s="210">
        <f t="shared" ca="1" si="34"/>
        <v>0</v>
      </c>
      <c r="AB71" s="214">
        <f t="shared" ca="1" si="35"/>
        <v>3203.3960975089972</v>
      </c>
      <c r="AC71" s="114">
        <f t="shared" ca="1" si="42"/>
        <v>2.9661074976935158</v>
      </c>
      <c r="AD71" s="112">
        <f t="shared" ca="1" si="43"/>
        <v>4283.3960975089976</v>
      </c>
      <c r="AE71" s="116">
        <f ca="1">IF(E71="Mohandseen Managers",0,IF(E71="Mohandssen",G71*Data!$E$28,IF(E71="Maadi Managers",0,IF(E71="Maadi",G71*Data!$E$29,IF(E71="City Stars Managers",0,IF(E71="City Stars",G71*Data!$E$30,IF(E71="MOA Managers",0,IF(E71="MOA",G71*Data!$E$31,IF(E71="Concord Managers",0,IF(E71="Concord",G71*Data!$E$32))))))))))</f>
        <v>915.1007221984064</v>
      </c>
      <c r="AF71" s="118">
        <f t="shared" ca="1" si="36"/>
        <v>2288.2953753105908</v>
      </c>
      <c r="AN71" s="229" t="s">
        <v>149</v>
      </c>
      <c r="AO71" s="227"/>
      <c r="AP71" s="230" t="s">
        <v>221</v>
      </c>
      <c r="AQ71" s="235">
        <f t="shared" ca="1" si="37"/>
        <v>3203.4</v>
      </c>
      <c r="AR71" s="230">
        <v>22862</v>
      </c>
      <c r="AS71" s="231" t="s">
        <v>135</v>
      </c>
    </row>
    <row r="72" spans="1:45" ht="16.2" thickBot="1">
      <c r="A72" s="85">
        <v>1</v>
      </c>
      <c r="B72" s="264"/>
      <c r="C72" s="264">
        <v>40001</v>
      </c>
      <c r="D72" s="264" t="s">
        <v>13</v>
      </c>
      <c r="E72" s="264" t="s">
        <v>8</v>
      </c>
      <c r="F72" s="265" t="s">
        <v>193</v>
      </c>
      <c r="G72" s="146">
        <v>6577.2</v>
      </c>
      <c r="H72" s="267">
        <v>9</v>
      </c>
      <c r="I72" s="86">
        <f t="shared" si="24"/>
        <v>0.1</v>
      </c>
      <c r="J72" s="87">
        <f t="shared" ca="1" si="25"/>
        <v>4470</v>
      </c>
      <c r="K72" s="269">
        <v>39118</v>
      </c>
      <c r="L72" s="93">
        <f t="shared" ca="1" si="39"/>
        <v>701.60332687444429</v>
      </c>
      <c r="M72" s="206">
        <f t="shared" si="40"/>
        <v>1670.2585200000001</v>
      </c>
      <c r="N72" s="204"/>
      <c r="O72" s="144">
        <f t="shared" si="41"/>
        <v>1670.2585200000001</v>
      </c>
      <c r="P72" s="89">
        <f t="shared" si="38"/>
        <v>0</v>
      </c>
      <c r="Q72" s="270" t="s">
        <v>82</v>
      </c>
      <c r="R72" s="270" t="s">
        <v>99</v>
      </c>
      <c r="S72" s="89">
        <f t="shared" ca="1" si="26"/>
        <v>58.456286860163047</v>
      </c>
      <c r="T72" s="89">
        <f t="shared" ca="1" si="27"/>
        <v>58.815546854604477</v>
      </c>
      <c r="U72" s="89">
        <f t="shared" si="28"/>
        <v>61.094497094262294</v>
      </c>
      <c r="V72" s="210">
        <f t="shared" ca="1" si="29"/>
        <v>119.91004394886677</v>
      </c>
      <c r="W72" s="144">
        <f t="shared" ca="1" si="30"/>
        <v>2491.771890823311</v>
      </c>
      <c r="X72" s="206">
        <f t="shared" ca="1" si="31"/>
        <v>249.1771890823311</v>
      </c>
      <c r="Y72" s="144">
        <f t="shared" ca="1" si="32"/>
        <v>0</v>
      </c>
      <c r="Z72" s="89">
        <f t="shared" si="33"/>
        <v>0</v>
      </c>
      <c r="AA72" s="210">
        <f t="shared" ca="1" si="34"/>
        <v>0</v>
      </c>
      <c r="AB72" s="214">
        <f t="shared" ca="1" si="35"/>
        <v>2242.5947017409799</v>
      </c>
      <c r="AC72" s="114">
        <f t="shared" ca="1" si="42"/>
        <v>0.34096495495666546</v>
      </c>
      <c r="AD72" s="112">
        <f t="shared" ca="1" si="43"/>
        <v>8819.7947017409788</v>
      </c>
      <c r="AE72" s="116">
        <f>IF(E72="Mohandseen Managers",0,IF(E72="Mohandssen",G72*Data!$E$28,IF(E72="Maadi Managers",0,IF(E72="Maadi",G72*Data!$E$29,IF(E72="City Stars Managers",0,IF(E72="City Stars",G72*Data!$E$30,IF(E72="MOA Managers",0,IF(E72="MOA",G72*Data!$E$31,IF(E72="Concord Managers",0,IF(E72="Concord",G72*Data!$E$32))))))))))</f>
        <v>0</v>
      </c>
      <c r="AF72" s="118">
        <f t="shared" ca="1" si="36"/>
        <v>2242.5947017409799</v>
      </c>
      <c r="AN72" s="229">
        <v>18000</v>
      </c>
      <c r="AO72" s="227"/>
      <c r="AP72" s="230" t="s">
        <v>226</v>
      </c>
      <c r="AQ72" s="235">
        <f t="shared" ca="1" si="37"/>
        <v>2242.59</v>
      </c>
      <c r="AR72" s="230">
        <v>40001</v>
      </c>
      <c r="AS72" s="231" t="s">
        <v>135</v>
      </c>
    </row>
    <row r="73" spans="1:45" ht="16.2" thickBot="1">
      <c r="A73" s="85">
        <v>2</v>
      </c>
      <c r="B73" s="264"/>
      <c r="C73" s="264">
        <v>20010</v>
      </c>
      <c r="D73" s="264" t="s">
        <v>13</v>
      </c>
      <c r="E73" s="264" t="s">
        <v>8</v>
      </c>
      <c r="F73" s="265" t="s">
        <v>166</v>
      </c>
      <c r="G73" s="146">
        <v>9426.2833333333328</v>
      </c>
      <c r="H73" s="267">
        <v>10</v>
      </c>
      <c r="I73" s="86">
        <f t="shared" si="24"/>
        <v>0.12</v>
      </c>
      <c r="J73" s="87">
        <f t="shared" ca="1" si="25"/>
        <v>6844</v>
      </c>
      <c r="K73" s="269">
        <v>36708</v>
      </c>
      <c r="L73" s="93">
        <f t="shared" ca="1" si="39"/>
        <v>1005.5208518408735</v>
      </c>
      <c r="M73" s="206">
        <f t="shared" si="40"/>
        <v>1670.2585200000001</v>
      </c>
      <c r="N73" s="204"/>
      <c r="O73" s="144">
        <f t="shared" si="41"/>
        <v>1670.2585200000001</v>
      </c>
      <c r="P73" s="89">
        <f t="shared" si="38"/>
        <v>0</v>
      </c>
      <c r="Q73" s="270" t="s">
        <v>82</v>
      </c>
      <c r="R73" s="270" t="s">
        <v>99</v>
      </c>
      <c r="S73" s="89">
        <f t="shared" ca="1" si="26"/>
        <v>83.778130900460269</v>
      </c>
      <c r="T73" s="89">
        <f t="shared" ca="1" si="27"/>
        <v>84.293013600991898</v>
      </c>
      <c r="U73" s="89">
        <f t="shared" si="28"/>
        <v>61.094497094262294</v>
      </c>
      <c r="V73" s="210">
        <f t="shared" ca="1" si="29"/>
        <v>145.38751069525421</v>
      </c>
      <c r="W73" s="144">
        <f t="shared" ca="1" si="30"/>
        <v>2821.166882536128</v>
      </c>
      <c r="X73" s="206">
        <f t="shared" ca="1" si="31"/>
        <v>282.11668825361284</v>
      </c>
      <c r="Y73" s="144">
        <f t="shared" ca="1" si="32"/>
        <v>0</v>
      </c>
      <c r="Z73" s="89">
        <f t="shared" si="33"/>
        <v>0</v>
      </c>
      <c r="AA73" s="210">
        <f t="shared" ca="1" si="34"/>
        <v>0</v>
      </c>
      <c r="AB73" s="214">
        <f t="shared" ca="1" si="35"/>
        <v>2539.0501942825153</v>
      </c>
      <c r="AC73" s="114">
        <f t="shared" ca="1" si="42"/>
        <v>0.26935856949089326</v>
      </c>
      <c r="AD73" s="112">
        <f t="shared" ca="1" si="43"/>
        <v>11965.333527615849</v>
      </c>
      <c r="AE73" s="116">
        <f>IF(E73="Mohandseen Managers",0,IF(E73="Mohandssen",G73*Data!$E$28,IF(E73="Maadi Managers",0,IF(E73="Maadi",G73*Data!$E$29,IF(E73="City Stars Managers",0,IF(E73="City Stars",G73*Data!$E$30,IF(E73="MOA Managers",0,IF(E73="MOA",G73*Data!$E$31,IF(E73="Concord Managers",0,IF(E73="Concord",G73*Data!$E$32))))))))))</f>
        <v>0</v>
      </c>
      <c r="AF73" s="118">
        <f t="shared" ca="1" si="36"/>
        <v>2539.0501942825153</v>
      </c>
      <c r="AN73" s="229">
        <v>18000</v>
      </c>
      <c r="AO73" s="227"/>
      <c r="AP73" s="230" t="s">
        <v>227</v>
      </c>
      <c r="AQ73" s="235">
        <f t="shared" ca="1" si="37"/>
        <v>2539.0500000000002</v>
      </c>
      <c r="AR73" s="230">
        <v>20010</v>
      </c>
      <c r="AS73" s="231" t="s">
        <v>135</v>
      </c>
    </row>
    <row r="74" spans="1:45" ht="16.2" thickBot="1">
      <c r="A74" s="85">
        <v>3</v>
      </c>
      <c r="B74" s="264"/>
      <c r="C74" s="264">
        <v>22506</v>
      </c>
      <c r="D74" s="264" t="s">
        <v>13</v>
      </c>
      <c r="E74" s="264" t="s">
        <v>8</v>
      </c>
      <c r="F74" s="265" t="s">
        <v>193</v>
      </c>
      <c r="G74" s="146">
        <v>4128.083333333333</v>
      </c>
      <c r="H74" s="267">
        <v>9</v>
      </c>
      <c r="I74" s="86">
        <f t="shared" si="24"/>
        <v>0.1</v>
      </c>
      <c r="J74" s="87">
        <f t="shared" ca="1" si="25"/>
        <v>1238</v>
      </c>
      <c r="K74" s="269">
        <v>42396</v>
      </c>
      <c r="L74" s="93">
        <f t="shared" ca="1" si="39"/>
        <v>440.35106128468226</v>
      </c>
      <c r="M74" s="206">
        <f t="shared" si="40"/>
        <v>1670.2585200000001</v>
      </c>
      <c r="N74" s="204"/>
      <c r="O74" s="144">
        <f t="shared" si="41"/>
        <v>1670.2585200000001</v>
      </c>
      <c r="P74" s="89">
        <f t="shared" si="38"/>
        <v>0</v>
      </c>
      <c r="Q74" s="270" t="s">
        <v>82</v>
      </c>
      <c r="R74" s="270" t="s">
        <v>99</v>
      </c>
      <c r="S74" s="89">
        <f t="shared" ca="1" si="26"/>
        <v>36.689233034724715</v>
      </c>
      <c r="T74" s="89">
        <f t="shared" ca="1" si="27"/>
        <v>36.914717313047873</v>
      </c>
      <c r="U74" s="89">
        <f t="shared" si="28"/>
        <v>61.094497094262294</v>
      </c>
      <c r="V74" s="210">
        <f t="shared" ca="1" si="29"/>
        <v>98.009214407310168</v>
      </c>
      <c r="W74" s="144">
        <f t="shared" ca="1" si="30"/>
        <v>2208.6187956919925</v>
      </c>
      <c r="X74" s="206">
        <f t="shared" ca="1" si="31"/>
        <v>220.86187956919926</v>
      </c>
      <c r="Y74" s="144">
        <f t="shared" ca="1" si="32"/>
        <v>0</v>
      </c>
      <c r="Z74" s="89">
        <f t="shared" si="33"/>
        <v>0</v>
      </c>
      <c r="AA74" s="210">
        <f t="shared" ca="1" si="34"/>
        <v>0</v>
      </c>
      <c r="AB74" s="214">
        <f t="shared" ca="1" si="35"/>
        <v>1987.7569161227932</v>
      </c>
      <c r="AC74" s="114">
        <f t="shared" ca="1" si="42"/>
        <v>0.48152054007052347</v>
      </c>
      <c r="AD74" s="112">
        <f t="shared" ca="1" si="43"/>
        <v>6115.840249456126</v>
      </c>
      <c r="AE74" s="116">
        <f>IF(E74="Mohandseen Managers",0,IF(E74="Mohandssen",G74*Data!$E$28,IF(E74="Maadi Managers",0,IF(E74="Maadi",G74*Data!$E$29,IF(E74="City Stars Managers",0,IF(E74="City Stars",G74*Data!$E$30,IF(E74="MOA Managers",0,IF(E74="MOA",G74*Data!$E$31,IF(E74="Concord Managers",0,IF(E74="Concord",G74*Data!$E$32))))))))))</f>
        <v>0</v>
      </c>
      <c r="AF74" s="118">
        <f t="shared" ca="1" si="36"/>
        <v>1987.7569161227932</v>
      </c>
      <c r="AN74" s="229">
        <v>18000</v>
      </c>
      <c r="AO74" s="227"/>
      <c r="AP74" s="230" t="s">
        <v>228</v>
      </c>
      <c r="AQ74" s="235">
        <f t="shared" ca="1" si="37"/>
        <v>1987.76</v>
      </c>
      <c r="AR74" s="230">
        <v>22506</v>
      </c>
      <c r="AS74" s="231" t="s">
        <v>135</v>
      </c>
    </row>
    <row r="75" spans="1:45" ht="16.2" thickBot="1">
      <c r="A75" s="85">
        <v>4</v>
      </c>
      <c r="B75" s="264"/>
      <c r="C75" s="264">
        <v>20012</v>
      </c>
      <c r="D75" s="264" t="s">
        <v>13</v>
      </c>
      <c r="E75" s="264" t="s">
        <v>13</v>
      </c>
      <c r="F75" s="265" t="s">
        <v>196</v>
      </c>
      <c r="G75" s="146">
        <v>3508.4631693989072</v>
      </c>
      <c r="H75" s="267">
        <v>4</v>
      </c>
      <c r="I75" s="86">
        <f t="shared" si="24"/>
        <v>0.08</v>
      </c>
      <c r="J75" s="87">
        <f t="shared" ca="1" si="25"/>
        <v>6844</v>
      </c>
      <c r="K75" s="269">
        <v>36708</v>
      </c>
      <c r="L75" s="93">
        <f t="shared" ca="1" si="39"/>
        <v>1581.005989870778</v>
      </c>
      <c r="M75" s="206">
        <f t="shared" si="40"/>
        <v>2028.1710600000001</v>
      </c>
      <c r="N75" s="204"/>
      <c r="O75" s="144">
        <f t="shared" si="41"/>
        <v>2028.1710600000001</v>
      </c>
      <c r="P75" s="89">
        <f t="shared" si="38"/>
        <v>0</v>
      </c>
      <c r="Q75" s="270" t="s">
        <v>82</v>
      </c>
      <c r="R75" s="270" t="s">
        <v>99</v>
      </c>
      <c r="S75" s="89">
        <f t="shared" ca="1" si="26"/>
        <v>31.182224878169944</v>
      </c>
      <c r="T75" s="89">
        <f t="shared" ca="1" si="27"/>
        <v>31.373864247314291</v>
      </c>
      <c r="U75" s="89">
        <f t="shared" si="28"/>
        <v>61.094497094262294</v>
      </c>
      <c r="V75" s="210">
        <f t="shared" ca="1" si="29"/>
        <v>92.468361341576582</v>
      </c>
      <c r="W75" s="144">
        <f t="shared" ca="1" si="30"/>
        <v>3701.6454112123547</v>
      </c>
      <c r="X75" s="206">
        <f t="shared" ca="1" si="31"/>
        <v>370.16454112123552</v>
      </c>
      <c r="Y75" s="144">
        <f t="shared" ca="1" si="32"/>
        <v>0</v>
      </c>
      <c r="Z75" s="89">
        <f t="shared" si="33"/>
        <v>0</v>
      </c>
      <c r="AA75" s="210">
        <f t="shared" ca="1" si="34"/>
        <v>0</v>
      </c>
      <c r="AB75" s="214">
        <f t="shared" ca="1" si="35"/>
        <v>3331.480870091119</v>
      </c>
      <c r="AC75" s="114">
        <f t="shared" ca="1" si="42"/>
        <v>0.9495556057559783</v>
      </c>
      <c r="AD75" s="112">
        <f t="shared" ca="1" si="43"/>
        <v>6839.9440394900266</v>
      </c>
      <c r="AE75" s="116">
        <f ca="1">IF(E75="Mohandseen Managers",0,IF(E75="Mohandssen",G75*Data!$E$28,IF(E75="Maadi Managers",0,IF(E75="Maadi",G75*Data!$E$29,IF(E75="City Stars Managers",0,IF(E75="City Stars",G75*Data!$E$30,IF(E75="MOA Managers",0,IF(E75="MOA",G75*Data!$E$31,IF(E75="Concord Managers",0,IF(E75="Concord",G75*Data!$E$32))))))))))</f>
        <v>2094.6025303004481</v>
      </c>
      <c r="AF75" s="118">
        <f t="shared" ca="1" si="36"/>
        <v>1236.8783397906709</v>
      </c>
      <c r="AN75" s="229">
        <v>18000</v>
      </c>
      <c r="AO75" s="227"/>
      <c r="AP75" s="230" t="s">
        <v>229</v>
      </c>
      <c r="AQ75" s="235">
        <f t="shared" ca="1" si="37"/>
        <v>3331.48</v>
      </c>
      <c r="AR75" s="230">
        <v>20012</v>
      </c>
      <c r="AS75" s="231" t="s">
        <v>135</v>
      </c>
    </row>
    <row r="76" spans="1:45" ht="16.2" thickBot="1">
      <c r="A76" s="85">
        <v>5</v>
      </c>
      <c r="B76" s="264"/>
      <c r="C76" s="264">
        <v>20113</v>
      </c>
      <c r="D76" s="264" t="s">
        <v>13</v>
      </c>
      <c r="E76" s="264" t="s">
        <v>13</v>
      </c>
      <c r="F76" s="265" t="s">
        <v>168</v>
      </c>
      <c r="G76" s="146">
        <v>3491.4733333333334</v>
      </c>
      <c r="H76" s="267">
        <v>4</v>
      </c>
      <c r="I76" s="86">
        <f t="shared" si="24"/>
        <v>0.08</v>
      </c>
      <c r="J76" s="87">
        <f t="shared" ca="1" si="25"/>
        <v>6334</v>
      </c>
      <c r="K76" s="269">
        <v>37226</v>
      </c>
      <c r="L76" s="93">
        <f t="shared" ca="1" si="39"/>
        <v>1573.3499218747165</v>
      </c>
      <c r="M76" s="206">
        <f t="shared" si="40"/>
        <v>2028.1710600000001</v>
      </c>
      <c r="N76" s="204"/>
      <c r="O76" s="144">
        <f t="shared" si="41"/>
        <v>2028.1710600000001</v>
      </c>
      <c r="P76" s="89">
        <f t="shared" si="38"/>
        <v>0</v>
      </c>
      <c r="Q76" s="270" t="s">
        <v>82</v>
      </c>
      <c r="R76" s="270" t="s">
        <v>99</v>
      </c>
      <c r="S76" s="89">
        <f t="shared" ca="1" si="26"/>
        <v>31.031224037271638</v>
      </c>
      <c r="T76" s="89">
        <f t="shared" ca="1" si="27"/>
        <v>31.221935387135673</v>
      </c>
      <c r="U76" s="89">
        <f t="shared" si="28"/>
        <v>61.094497094262294</v>
      </c>
      <c r="V76" s="210">
        <f t="shared" ca="1" si="29"/>
        <v>92.316432481397968</v>
      </c>
      <c r="W76" s="144">
        <f t="shared" ca="1" si="30"/>
        <v>3693.8374143561146</v>
      </c>
      <c r="X76" s="206">
        <f t="shared" ca="1" si="31"/>
        <v>369.38374143561146</v>
      </c>
      <c r="Y76" s="144">
        <f t="shared" ca="1" si="32"/>
        <v>0</v>
      </c>
      <c r="Z76" s="89">
        <f t="shared" si="33"/>
        <v>0</v>
      </c>
      <c r="AA76" s="210">
        <f t="shared" ca="1" si="34"/>
        <v>0</v>
      </c>
      <c r="AB76" s="214">
        <f t="shared" ca="1" si="35"/>
        <v>3324.4536729205029</v>
      </c>
      <c r="AC76" s="114">
        <f t="shared" ca="1" si="42"/>
        <v>0.95216355834132183</v>
      </c>
      <c r="AD76" s="112">
        <f t="shared" ca="1" si="43"/>
        <v>6815.9270062538362</v>
      </c>
      <c r="AE76" s="116">
        <f ca="1">IF(E76="Mohandseen Managers",0,IF(E76="Mohandssen",G76*Data!$E$28,IF(E76="Maadi Managers",0,IF(E76="Maadi",G76*Data!$E$29,IF(E76="City Stars Managers",0,IF(E76="City Stars",G76*Data!$E$30,IF(E76="MOA Managers",0,IF(E76="MOA",G76*Data!$E$31,IF(E76="Concord Managers",0,IF(E76="Concord",G76*Data!$E$32))))))))))</f>
        <v>2084.4593559548448</v>
      </c>
      <c r="AF76" s="118">
        <f t="shared" ca="1" si="36"/>
        <v>1239.9943169656581</v>
      </c>
      <c r="AN76" s="229">
        <v>18000</v>
      </c>
      <c r="AO76" s="227"/>
      <c r="AP76" s="230" t="s">
        <v>230</v>
      </c>
      <c r="AQ76" s="235">
        <f t="shared" ca="1" si="37"/>
        <v>3324.45</v>
      </c>
      <c r="AR76" s="230">
        <v>20113</v>
      </c>
      <c r="AS76" s="231" t="s">
        <v>135</v>
      </c>
    </row>
    <row r="77" spans="1:45" ht="16.2" thickBot="1">
      <c r="A77" s="85">
        <v>6</v>
      </c>
      <c r="B77" s="264"/>
      <c r="C77" s="264">
        <v>21517</v>
      </c>
      <c r="D77" s="264" t="s">
        <v>13</v>
      </c>
      <c r="E77" s="264" t="s">
        <v>13</v>
      </c>
      <c r="F77" s="265" t="s">
        <v>169</v>
      </c>
      <c r="G77" s="146">
        <v>2208.2200000000003</v>
      </c>
      <c r="H77" s="267">
        <v>3</v>
      </c>
      <c r="I77" s="86">
        <f t="shared" si="24"/>
        <v>0.04</v>
      </c>
      <c r="J77" s="87">
        <f t="shared" ca="1" si="25"/>
        <v>3061</v>
      </c>
      <c r="K77" s="269">
        <v>40547</v>
      </c>
      <c r="L77" s="93">
        <f t="shared" ca="1" si="39"/>
        <v>995.08214234741035</v>
      </c>
      <c r="M77" s="206">
        <f t="shared" si="40"/>
        <v>2028.1710600000001</v>
      </c>
      <c r="N77" s="204"/>
      <c r="O77" s="144">
        <f t="shared" si="41"/>
        <v>2028.1710600000001</v>
      </c>
      <c r="P77" s="89">
        <f t="shared" si="38"/>
        <v>0</v>
      </c>
      <c r="Q77" s="270" t="s">
        <v>82</v>
      </c>
      <c r="R77" s="270" t="s">
        <v>99</v>
      </c>
      <c r="S77" s="89">
        <f t="shared" ca="1" si="26"/>
        <v>19.626032623357851</v>
      </c>
      <c r="T77" s="89">
        <f t="shared" ca="1" si="27"/>
        <v>19.746650075301758</v>
      </c>
      <c r="U77" s="89">
        <f t="shared" si="28"/>
        <v>61.094497094262294</v>
      </c>
      <c r="V77" s="210">
        <f t="shared" ca="1" si="29"/>
        <v>80.841147169564053</v>
      </c>
      <c r="W77" s="144">
        <f t="shared" ca="1" si="30"/>
        <v>3104.0943495169745</v>
      </c>
      <c r="X77" s="206">
        <f t="shared" ca="1" si="31"/>
        <v>310.40943495169745</v>
      </c>
      <c r="Y77" s="144">
        <f t="shared" ca="1" si="32"/>
        <v>0</v>
      </c>
      <c r="Z77" s="89">
        <f t="shared" si="33"/>
        <v>0</v>
      </c>
      <c r="AA77" s="210">
        <f t="shared" ca="1" si="34"/>
        <v>0</v>
      </c>
      <c r="AB77" s="214">
        <f t="shared" ca="1" si="35"/>
        <v>2793.6849145652768</v>
      </c>
      <c r="AC77" s="114">
        <f t="shared" ca="1" si="42"/>
        <v>1.2651297943888185</v>
      </c>
      <c r="AD77" s="112">
        <f t="shared" ca="1" si="43"/>
        <v>5001.9049145652771</v>
      </c>
      <c r="AE77" s="116">
        <f ca="1">IF(E77="Mohandseen Managers",0,IF(E77="Mohandssen",G77*Data!$E$28,IF(E77="Maadi Managers",0,IF(E77="Maadi",G77*Data!$E$29,IF(E77="City Stars Managers",0,IF(E77="City Stars",G77*Data!$E$30,IF(E77="MOA Managers",0,IF(E77="MOA",G77*Data!$E$31,IF(E77="Concord Managers",0,IF(E77="Concord",G77*Data!$E$32))))))))))</f>
        <v>1318.3388213399714</v>
      </c>
      <c r="AF77" s="118">
        <f t="shared" ca="1" si="36"/>
        <v>1475.3460932253054</v>
      </c>
      <c r="AN77" s="229">
        <v>18000</v>
      </c>
      <c r="AO77" s="227"/>
      <c r="AP77" s="230" t="s">
        <v>231</v>
      </c>
      <c r="AQ77" s="235">
        <f t="shared" ca="1" si="37"/>
        <v>2793.68</v>
      </c>
      <c r="AR77" s="230">
        <v>21517</v>
      </c>
      <c r="AS77" s="231" t="s">
        <v>135</v>
      </c>
    </row>
    <row r="78" spans="1:45" ht="16.2" thickBot="1">
      <c r="A78" s="85">
        <v>7</v>
      </c>
      <c r="B78" s="264"/>
      <c r="C78" s="264">
        <v>22581</v>
      </c>
      <c r="D78" s="264" t="s">
        <v>13</v>
      </c>
      <c r="E78" s="264" t="s">
        <v>13</v>
      </c>
      <c r="F78" s="265" t="s">
        <v>171</v>
      </c>
      <c r="G78" s="146">
        <v>1870.15</v>
      </c>
      <c r="H78" s="267">
        <v>3</v>
      </c>
      <c r="I78" s="86">
        <f t="shared" si="24"/>
        <v>0.04</v>
      </c>
      <c r="J78" s="87">
        <f t="shared" ca="1" si="25"/>
        <v>1262</v>
      </c>
      <c r="K78" s="269">
        <v>42372</v>
      </c>
      <c r="L78" s="93">
        <f t="shared" ca="1" si="39"/>
        <v>842.73888856681367</v>
      </c>
      <c r="M78" s="206">
        <f t="shared" si="40"/>
        <v>2028.1710600000001</v>
      </c>
      <c r="N78" s="204"/>
      <c r="O78" s="144">
        <f t="shared" si="41"/>
        <v>2028.1710600000001</v>
      </c>
      <c r="P78" s="89">
        <f t="shared" si="38"/>
        <v>0</v>
      </c>
      <c r="Q78" s="270" t="s">
        <v>82</v>
      </c>
      <c r="R78" s="270" t="s">
        <v>99</v>
      </c>
      <c r="S78" s="89">
        <f t="shared" ca="1" si="26"/>
        <v>16.621362414330402</v>
      </c>
      <c r="T78" s="89">
        <f t="shared" ca="1" si="27"/>
        <v>16.72351379768573</v>
      </c>
      <c r="U78" s="89">
        <f t="shared" si="28"/>
        <v>61.094497094262294</v>
      </c>
      <c r="V78" s="210">
        <f t="shared" ca="1" si="29"/>
        <v>77.81801089194802</v>
      </c>
      <c r="W78" s="144">
        <f t="shared" ca="1" si="30"/>
        <v>2948.7279594587621</v>
      </c>
      <c r="X78" s="206">
        <f t="shared" ca="1" si="31"/>
        <v>294.87279594587625</v>
      </c>
      <c r="Y78" s="144">
        <f t="shared" ca="1" si="32"/>
        <v>0</v>
      </c>
      <c r="Z78" s="89">
        <f t="shared" si="33"/>
        <v>0</v>
      </c>
      <c r="AA78" s="210">
        <f t="shared" ca="1" si="34"/>
        <v>0</v>
      </c>
      <c r="AB78" s="214">
        <f t="shared" ca="1" si="35"/>
        <v>2653.8551635128861</v>
      </c>
      <c r="AC78" s="114">
        <f t="shared" ca="1" si="42"/>
        <v>1.419060055884761</v>
      </c>
      <c r="AD78" s="112">
        <f t="shared" ca="1" si="43"/>
        <v>4524.0051635128857</v>
      </c>
      <c r="AE78" s="116">
        <f ca="1">IF(E78="Mohandseen Managers",0,IF(E78="Mohandssen",G78*Data!$E$28,IF(E78="Maadi Managers",0,IF(E78="Maadi",G78*Data!$E$29,IF(E78="City Stars Managers",0,IF(E78="City Stars",G78*Data!$E$30,IF(E78="MOA Managers",0,IF(E78="MOA",G78*Data!$E$31,IF(E78="Concord Managers",0,IF(E78="Concord",G78*Data!$E$32))))))))))</f>
        <v>1116.5062116677448</v>
      </c>
      <c r="AF78" s="118">
        <f t="shared" ca="1" si="36"/>
        <v>1537.3489518451413</v>
      </c>
      <c r="AN78" s="229">
        <v>18000</v>
      </c>
      <c r="AO78" s="227"/>
      <c r="AP78" s="230" t="s">
        <v>232</v>
      </c>
      <c r="AQ78" s="235">
        <f t="shared" ca="1" si="37"/>
        <v>2653.86</v>
      </c>
      <c r="AR78" s="230">
        <v>22581</v>
      </c>
      <c r="AS78" s="231" t="s">
        <v>135</v>
      </c>
    </row>
    <row r="79" spans="1:45" ht="16.2" thickBot="1">
      <c r="A79" s="85">
        <v>8</v>
      </c>
      <c r="B79" s="264"/>
      <c r="C79" s="264">
        <v>22585</v>
      </c>
      <c r="D79" s="264" t="s">
        <v>13</v>
      </c>
      <c r="E79" s="264" t="s">
        <v>13</v>
      </c>
      <c r="F79" s="265" t="s">
        <v>169</v>
      </c>
      <c r="G79" s="146">
        <v>1377.4550819672131</v>
      </c>
      <c r="H79" s="267">
        <v>3</v>
      </c>
      <c r="I79" s="86">
        <f t="shared" si="24"/>
        <v>0.04</v>
      </c>
      <c r="J79" s="87">
        <f t="shared" ca="1" si="25"/>
        <v>1253</v>
      </c>
      <c r="K79" s="269">
        <v>42381</v>
      </c>
      <c r="L79" s="93">
        <f t="shared" ca="1" si="39"/>
        <v>620.71757069099181</v>
      </c>
      <c r="M79" s="206">
        <f t="shared" si="40"/>
        <v>2028.1710600000001</v>
      </c>
      <c r="N79" s="204"/>
      <c r="O79" s="144">
        <f t="shared" si="41"/>
        <v>2028.1710600000001</v>
      </c>
      <c r="P79" s="89">
        <f t="shared" si="38"/>
        <v>0</v>
      </c>
      <c r="Q79" s="270" t="s">
        <v>82</v>
      </c>
      <c r="R79" s="270" t="s">
        <v>99</v>
      </c>
      <c r="S79" s="89">
        <f t="shared" ca="1" si="26"/>
        <v>12.242429819446697</v>
      </c>
      <c r="T79" s="89">
        <f t="shared" ca="1" si="27"/>
        <v>12.317669207802055</v>
      </c>
      <c r="U79" s="89">
        <f t="shared" si="28"/>
        <v>61.094497094262294</v>
      </c>
      <c r="V79" s="210">
        <f t="shared" ca="1" si="29"/>
        <v>73.41216630206435</v>
      </c>
      <c r="W79" s="144">
        <f t="shared" ca="1" si="30"/>
        <v>2722.3007969930559</v>
      </c>
      <c r="X79" s="206">
        <f t="shared" ca="1" si="31"/>
        <v>272.23007969930558</v>
      </c>
      <c r="Y79" s="144">
        <f t="shared" ca="1" si="32"/>
        <v>0</v>
      </c>
      <c r="Z79" s="89">
        <f t="shared" si="33"/>
        <v>0</v>
      </c>
      <c r="AA79" s="210">
        <f t="shared" ca="1" si="34"/>
        <v>0</v>
      </c>
      <c r="AB79" s="214">
        <f t="shared" ca="1" si="35"/>
        <v>2450.0707172937505</v>
      </c>
      <c r="AC79" s="114">
        <f t="shared" ca="1" si="42"/>
        <v>1.778693729740124</v>
      </c>
      <c r="AD79" s="112">
        <f t="shared" ca="1" si="43"/>
        <v>3827.5257992609636</v>
      </c>
      <c r="AE79" s="116">
        <f ca="1">IF(E79="Mohandseen Managers",0,IF(E79="Mohandssen",G79*Data!$E$28,IF(E79="Maadi Managers",0,IF(E79="Maadi",G79*Data!$E$29,IF(E79="City Stars Managers",0,IF(E79="City Stars",G79*Data!$E$30,IF(E79="MOA Managers",0,IF(E79="MOA",G79*Data!$E$31,IF(E79="Concord Managers",0,IF(E79="Concord",G79*Data!$E$32))))))))))</f>
        <v>822.36032153019596</v>
      </c>
      <c r="AF79" s="118">
        <f t="shared" ca="1" si="36"/>
        <v>1627.7103957635545</v>
      </c>
      <c r="AN79" s="229" t="s">
        <v>149</v>
      </c>
      <c r="AO79" s="227"/>
      <c r="AP79" s="230" t="s">
        <v>233</v>
      </c>
      <c r="AQ79" s="235">
        <f t="shared" ca="1" si="37"/>
        <v>2450.0700000000002</v>
      </c>
      <c r="AR79" s="230">
        <v>22585</v>
      </c>
      <c r="AS79" s="231" t="s">
        <v>135</v>
      </c>
    </row>
    <row r="80" spans="1:45" ht="16.2" thickBot="1">
      <c r="A80" s="85">
        <v>9</v>
      </c>
      <c r="B80" s="264"/>
      <c r="C80" s="264">
        <v>20699</v>
      </c>
      <c r="D80" s="264" t="s">
        <v>13</v>
      </c>
      <c r="E80" s="264" t="s">
        <v>13</v>
      </c>
      <c r="F80" s="265" t="s">
        <v>194</v>
      </c>
      <c r="G80" s="146">
        <v>2913.5333333333333</v>
      </c>
      <c r="H80" s="267">
        <v>4</v>
      </c>
      <c r="I80" s="86">
        <f t="shared" ref="I80:I105" si="44">IF(AND(H80&gt;0,H80&lt;=3),4%,IF(AND(H80&gt;3,H80&lt;=6),8%,IF(AND(H80&gt;6,H80&lt;=9),10%,IF(AND(H80&gt;9,H80&lt;=11),12%,IF(AND(H80&gt;11,H80&lt;=13),16%)))))</f>
        <v>0.08</v>
      </c>
      <c r="J80" s="87">
        <f t="shared" ref="J80:J105" ca="1" si="45">DAYS360(K80,TODAY(),1)</f>
        <v>4724</v>
      </c>
      <c r="K80" s="269">
        <v>38858</v>
      </c>
      <c r="L80" s="93">
        <f t="shared" ref="L80:L105" ca="1" si="46">IF(E80="Mohandseen Managers",$X$7*G80,IF(E80="Mohandssen",$W$7*G80,IF(E80="Maadi Managers",$X$8*G80,IF(E80="Maadi",$W$8*G80,IF(E80="City Stars Managers",$X$9*G80,IF(E80="City Stars",$W$9*G80,IF(E80="MOA Managers",$X$10*G80,IF(E80="MOA",$W$10*G80,IF(E80="Concord Managers",$X$11*G80,IF(E80="Concord",$W$11*G80))))))))))</f>
        <v>1312.9149229397092</v>
      </c>
      <c r="M80" s="206">
        <f t="shared" ref="M80:M105" si="47">IF(E80="Mohandseen Managers",$T$7,IF(E80="Mohandssen",$S$7,IF(E80="Maadi Managers",$T$8,IF(E80="Maadi",$S$8,IF(E80="City Stars Managers",$T$9,IF(E80="City Stars",$S$9,IF(E80="MOA Managers",$T$10,IF(E80="MOA",$S$10,IF(E80="Concord Managers",$T$11,IF(E80="Concord",$S$11))))))))))</f>
        <v>2028.1710600000001</v>
      </c>
      <c r="N80" s="204"/>
      <c r="O80" s="144">
        <f t="shared" ref="O80:O105" si="48">(M80-(M80/30.5)*N80)</f>
        <v>2028.1710600000001</v>
      </c>
      <c r="P80" s="89">
        <f t="shared" si="38"/>
        <v>0</v>
      </c>
      <c r="Q80" s="270" t="s">
        <v>82</v>
      </c>
      <c r="R80" s="270" t="s">
        <v>99</v>
      </c>
      <c r="S80" s="89">
        <f t="shared" ref="S80:S105" ca="1" si="49">IF(D80="Mohandssen",$AG$7*G80,IF(D80="Maadi",$AG$8*G80,IF(D80="City Stars",$AG$9*G80,IF(D80="MOA",$AG$10*G80,IF(D80="Concord",$AG$11*G80)))))</f>
        <v>25.894657348108677</v>
      </c>
      <c r="T80" s="89">
        <f t="shared" ref="T80:T105" ca="1" si="50">IF(R80="Undeserved Mohandseen",0,IF(R80="Deserved Mohandseen",G80*$AJ$7,IF(R80="Undeserved Maadi",0,IF(R80="Deserved Maadi",G80*$AJ$8,IF(R80="Undeserved City Stars",0,IF(R80="Deserved City Stars",G80*$AJ$9,IF(R80="Undeserved MOA",0,IF(R80="Deserved MOA",G80*$AJ$10,IF(R80="Undeserved Concord",0,IF(R80="Deserved Concord",G80*$AJ$11))))))))))</f>
        <v>26.053800443823913</v>
      </c>
      <c r="U80" s="89">
        <f t="shared" ref="U80:U105" si="51">IF(R80="Undeserved Mohandseen",0,IF(R80="Deserved Mohandseen",$AH$7,IF(R80="Undeserved Maadi",0,IF(R80="Deserved Maadi",$AH$8,IF(R80="Undeserved City Stars",0,IF(R80="Deserved City Stars",$AH$9,IF(R80="Undeserved MOA",0,IF(R80="Deserved MOA",$AH$10,IF(R80="Undeserved Concord",0,IF(R80="Deserved Concord",$AH$11))))))))))</f>
        <v>61.094497094262294</v>
      </c>
      <c r="V80" s="210">
        <f t="shared" ref="V80:V105" ca="1" si="52">T80+U80</f>
        <v>87.148297538086211</v>
      </c>
      <c r="W80" s="144">
        <f t="shared" ref="W80:W105" ca="1" si="53">L80+M80-P80+V80</f>
        <v>3428.2342804777959</v>
      </c>
      <c r="X80" s="206">
        <f t="shared" ref="X80:X105" ca="1" si="54">W80*10%</f>
        <v>342.8234280477796</v>
      </c>
      <c r="Y80" s="144">
        <f t="shared" ref="Y80:Y105" ca="1" si="55">IF(D80="Mohandssen",$AT$7*G80,IF(D80="Maadi",$AT$8*G80,IF(D80="City Stars",$AT$9*G80,IF(D80="MOA",$AT$10*G80,IF(D80="Concord",$AT$11*G80)))))</f>
        <v>0</v>
      </c>
      <c r="Z80" s="89">
        <f t="shared" ref="Z80:Z105" si="56">IF(D80="Mohandssen",$AU$7,IF(D80="Maadi",$AU$8,IF(D80="City Stars",$AU$9,IF(D80="MOA",$AU$10,IF(D80="Concord",$AU$11)))))</f>
        <v>0</v>
      </c>
      <c r="AA80" s="210">
        <f t="shared" ref="AA80:AA105" ca="1" si="57">SUM(Y80:Z80)</f>
        <v>0</v>
      </c>
      <c r="AB80" s="214">
        <f t="shared" ref="AB80:AB105" ca="1" si="58">W80-X80+AA80</f>
        <v>3085.4108524300163</v>
      </c>
      <c r="AC80" s="114">
        <f t="shared" ref="AC80:AC105" ca="1" si="59">IFERROR(AB80/G80,0)</f>
        <v>1.0589928102521622</v>
      </c>
      <c r="AD80" s="112">
        <f t="shared" ref="AD80:AD105" ca="1" si="60">G80+AB80</f>
        <v>5998.9441857633501</v>
      </c>
      <c r="AE80" s="116">
        <f ca="1">IF(E80="Mohandseen Managers",0,IF(E80="Mohandssen",G80*Data!$E$28,IF(E80="Maadi Managers",0,IF(E80="Maadi",G80*Data!$E$29,IF(E80="City Stars Managers",0,IF(E80="City Stars",G80*Data!$E$30,IF(E80="MOA Managers",0,IF(E80="MOA",G80*Data!$E$31,IF(E80="Concord Managers",0,IF(E80="Concord",G80*Data!$E$32))))))))))</f>
        <v>1739.4209365920897</v>
      </c>
      <c r="AF80" s="118">
        <f t="shared" ref="AF80:AF105" ca="1" si="61">AB80-AE80</f>
        <v>1345.9899158379267</v>
      </c>
      <c r="AN80" s="229">
        <v>18000</v>
      </c>
      <c r="AO80" s="227"/>
      <c r="AP80" s="230" t="s">
        <v>234</v>
      </c>
      <c r="AQ80" s="235">
        <f t="shared" ref="AQ80:AQ105" ca="1" si="62">ROUND(AB80,2)</f>
        <v>3085.41</v>
      </c>
      <c r="AR80" s="230">
        <v>20669</v>
      </c>
      <c r="AS80" s="231" t="s">
        <v>135</v>
      </c>
    </row>
    <row r="81" spans="1:45" ht="16.2" thickBot="1">
      <c r="A81" s="85">
        <v>10</v>
      </c>
      <c r="B81" s="280"/>
      <c r="C81" s="264">
        <v>22872</v>
      </c>
      <c r="D81" s="264" t="s">
        <v>13</v>
      </c>
      <c r="E81" s="264" t="s">
        <v>13</v>
      </c>
      <c r="F81" s="265" t="s">
        <v>172</v>
      </c>
      <c r="G81" s="146">
        <v>1124.3899999999999</v>
      </c>
      <c r="H81" s="267">
        <v>1</v>
      </c>
      <c r="I81" s="86">
        <f t="shared" si="44"/>
        <v>0.04</v>
      </c>
      <c r="J81" s="87">
        <f t="shared" ca="1" si="45"/>
        <v>386</v>
      </c>
      <c r="K81" s="269">
        <v>43260</v>
      </c>
      <c r="L81" s="93">
        <f t="shared" ca="1" si="46"/>
        <v>506.67977376982566</v>
      </c>
      <c r="M81" s="206">
        <f t="shared" si="47"/>
        <v>2028.1710600000001</v>
      </c>
      <c r="N81" s="204"/>
      <c r="O81" s="144">
        <f t="shared" si="48"/>
        <v>2028.1710600000001</v>
      </c>
      <c r="P81" s="89">
        <f t="shared" ref="P81:P105" si="63">M81-O81</f>
        <v>0</v>
      </c>
      <c r="Q81" s="270" t="s">
        <v>82</v>
      </c>
      <c r="R81" s="270" t="s">
        <v>99</v>
      </c>
      <c r="S81" s="89">
        <f t="shared" ca="1" si="49"/>
        <v>9.9932591958126142</v>
      </c>
      <c r="T81" s="89">
        <f t="shared" ca="1" si="50"/>
        <v>10.054675656487369</v>
      </c>
      <c r="U81" s="89">
        <f t="shared" si="51"/>
        <v>61.094497094262294</v>
      </c>
      <c r="V81" s="210">
        <f t="shared" ca="1" si="52"/>
        <v>71.149172750749671</v>
      </c>
      <c r="W81" s="144">
        <f t="shared" ca="1" si="53"/>
        <v>2606.0000065205754</v>
      </c>
      <c r="X81" s="206">
        <f t="shared" ca="1" si="54"/>
        <v>260.60000065205753</v>
      </c>
      <c r="Y81" s="144">
        <f t="shared" ca="1" si="55"/>
        <v>0</v>
      </c>
      <c r="Z81" s="89">
        <f t="shared" si="56"/>
        <v>0</v>
      </c>
      <c r="AA81" s="210">
        <f t="shared" ca="1" si="57"/>
        <v>0</v>
      </c>
      <c r="AB81" s="214">
        <f t="shared" ca="1" si="58"/>
        <v>2345.4000058685178</v>
      </c>
      <c r="AC81" s="114">
        <f t="shared" ca="1" si="59"/>
        <v>2.0859310433822054</v>
      </c>
      <c r="AD81" s="112">
        <f t="shared" ca="1" si="60"/>
        <v>3469.7900058685177</v>
      </c>
      <c r="AE81" s="116">
        <f ca="1">IF(E81="Mohandseen Managers",0,IF(E81="Mohandssen",G81*Data!$E$28,IF(E81="Maadi Managers",0,IF(E81="Maadi",G81*Data!$E$29,IF(E81="City Stars Managers",0,IF(E81="City Stars",G81*Data!$E$30,IF(E81="MOA Managers",0,IF(E81="MOA",G81*Data!$E$31,IF(E81="Concord Managers",0,IF(E81="Concord",G81*Data!$E$32))))))))))</f>
        <v>671.27685979044213</v>
      </c>
      <c r="AF81" s="118">
        <f t="shared" ca="1" si="61"/>
        <v>1674.1231460780757</v>
      </c>
      <c r="AN81" s="281"/>
      <c r="AO81" s="227"/>
      <c r="AP81" s="230" t="s">
        <v>235</v>
      </c>
      <c r="AQ81" s="235">
        <f t="shared" ca="1" si="62"/>
        <v>2345.4</v>
      </c>
      <c r="AR81" s="282"/>
      <c r="AS81" s="283"/>
    </row>
    <row r="82" spans="1:45" ht="16.2" thickBot="1">
      <c r="A82" s="85">
        <v>11</v>
      </c>
      <c r="B82" s="264"/>
      <c r="C82" s="264">
        <v>21236</v>
      </c>
      <c r="D82" s="264" t="s">
        <v>13</v>
      </c>
      <c r="E82" s="264" t="s">
        <v>13</v>
      </c>
      <c r="F82" s="265" t="s">
        <v>194</v>
      </c>
      <c r="G82" s="146">
        <v>2377.62</v>
      </c>
      <c r="H82" s="267">
        <v>4</v>
      </c>
      <c r="I82" s="86">
        <f t="shared" si="44"/>
        <v>0.08</v>
      </c>
      <c r="J82" s="87">
        <f t="shared" ca="1" si="45"/>
        <v>3830</v>
      </c>
      <c r="K82" s="269">
        <v>39767</v>
      </c>
      <c r="L82" s="93">
        <f t="shared" ca="1" si="46"/>
        <v>1071.4182478593841</v>
      </c>
      <c r="M82" s="206">
        <f t="shared" si="47"/>
        <v>2028.1710600000001</v>
      </c>
      <c r="N82" s="204"/>
      <c r="O82" s="144">
        <f t="shared" si="48"/>
        <v>2028.1710600000001</v>
      </c>
      <c r="P82" s="89">
        <f t="shared" si="63"/>
        <v>0</v>
      </c>
      <c r="Q82" s="270" t="s">
        <v>82</v>
      </c>
      <c r="R82" s="270" t="s">
        <v>99</v>
      </c>
      <c r="S82" s="89">
        <f t="shared" ca="1" si="49"/>
        <v>21.131611744277333</v>
      </c>
      <c r="T82" s="89">
        <f t="shared" ca="1" si="50"/>
        <v>21.261482167555297</v>
      </c>
      <c r="U82" s="89">
        <f t="shared" si="51"/>
        <v>61.094497094262294</v>
      </c>
      <c r="V82" s="210">
        <f t="shared" ca="1" si="52"/>
        <v>82.355979261817595</v>
      </c>
      <c r="W82" s="144">
        <f t="shared" ca="1" si="53"/>
        <v>3181.945287121202</v>
      </c>
      <c r="X82" s="206">
        <f t="shared" ca="1" si="54"/>
        <v>318.19452871212025</v>
      </c>
      <c r="Y82" s="144">
        <f t="shared" ca="1" si="55"/>
        <v>0</v>
      </c>
      <c r="Z82" s="89">
        <f t="shared" si="56"/>
        <v>0</v>
      </c>
      <c r="AA82" s="210">
        <f t="shared" ca="1" si="57"/>
        <v>0</v>
      </c>
      <c r="AB82" s="214">
        <f t="shared" ca="1" si="58"/>
        <v>2863.7507584090818</v>
      </c>
      <c r="AC82" s="114">
        <f t="shared" ca="1" si="59"/>
        <v>1.204461082262549</v>
      </c>
      <c r="AD82" s="112">
        <f t="shared" ca="1" si="60"/>
        <v>5241.3707584090816</v>
      </c>
      <c r="AE82" s="116">
        <f ca="1">IF(E82="Mohandseen Managers",0,IF(E82="Mohandssen",G82*Data!$E$28,IF(E82="Maadi Managers",0,IF(E82="Maadi",G82*Data!$E$29,IF(E82="City Stars Managers",0,IF(E82="City Stars",G82*Data!$E$30,IF(E82="MOA Managers",0,IF(E82="MOA",G82*Data!$E$31,IF(E82="Concord Managers",0,IF(E82="Concord",G82*Data!$E$32))))))))))</f>
        <v>1419.4730363796825</v>
      </c>
      <c r="AF82" s="118">
        <f t="shared" ca="1" si="61"/>
        <v>1444.2777220293992</v>
      </c>
      <c r="AN82" s="229">
        <v>18000</v>
      </c>
      <c r="AO82" s="227"/>
      <c r="AP82" s="230" t="s">
        <v>236</v>
      </c>
      <c r="AQ82" s="235">
        <f t="shared" ca="1" si="62"/>
        <v>2863.75</v>
      </c>
      <c r="AR82" s="230">
        <v>21236</v>
      </c>
      <c r="AS82" s="231" t="s">
        <v>135</v>
      </c>
    </row>
    <row r="83" spans="1:45" ht="16.2" thickBot="1">
      <c r="A83" s="85">
        <v>12</v>
      </c>
      <c r="B83" s="280"/>
      <c r="C83" s="264">
        <v>22894</v>
      </c>
      <c r="D83" s="264" t="s">
        <v>13</v>
      </c>
      <c r="E83" s="264" t="s">
        <v>13</v>
      </c>
      <c r="F83" s="265" t="s">
        <v>171</v>
      </c>
      <c r="G83" s="146">
        <v>1344.49</v>
      </c>
      <c r="H83" s="267">
        <v>3</v>
      </c>
      <c r="I83" s="86">
        <f t="shared" si="44"/>
        <v>0.04</v>
      </c>
      <c r="J83" s="87">
        <f t="shared" ca="1" si="45"/>
        <v>324</v>
      </c>
      <c r="K83" s="269">
        <v>43323</v>
      </c>
      <c r="L83" s="93">
        <f t="shared" ca="1" si="46"/>
        <v>605.86263577210127</v>
      </c>
      <c r="M83" s="206">
        <f t="shared" si="47"/>
        <v>2028.1710600000001</v>
      </c>
      <c r="N83" s="204"/>
      <c r="O83" s="144">
        <f t="shared" si="48"/>
        <v>2028.1710600000001</v>
      </c>
      <c r="P83" s="89">
        <f t="shared" si="63"/>
        <v>0</v>
      </c>
      <c r="Q83" s="270" t="s">
        <v>82</v>
      </c>
      <c r="R83" s="270" t="s">
        <v>99</v>
      </c>
      <c r="S83" s="89">
        <f t="shared" ca="1" si="49"/>
        <v>11.949445527066322</v>
      </c>
      <c r="T83" s="89">
        <f t="shared" ca="1" si="50"/>
        <v>12.022884295832144</v>
      </c>
      <c r="U83" s="89">
        <f t="shared" si="51"/>
        <v>61.094497094262294</v>
      </c>
      <c r="V83" s="210">
        <f t="shared" ca="1" si="52"/>
        <v>73.117381390094437</v>
      </c>
      <c r="W83" s="144">
        <f t="shared" ca="1" si="53"/>
        <v>2707.1510771621961</v>
      </c>
      <c r="X83" s="206">
        <f t="shared" ca="1" si="54"/>
        <v>270.71510771621962</v>
      </c>
      <c r="Y83" s="144">
        <f t="shared" ca="1" si="55"/>
        <v>0</v>
      </c>
      <c r="Z83" s="89">
        <f t="shared" si="56"/>
        <v>0</v>
      </c>
      <c r="AA83" s="210">
        <f t="shared" ca="1" si="57"/>
        <v>0</v>
      </c>
      <c r="AB83" s="214">
        <f t="shared" ca="1" si="58"/>
        <v>2436.4359694459763</v>
      </c>
      <c r="AC83" s="114">
        <f t="shared" ca="1" si="59"/>
        <v>1.8121636973469317</v>
      </c>
      <c r="AD83" s="112">
        <f t="shared" ca="1" si="60"/>
        <v>3780.9259694459761</v>
      </c>
      <c r="AE83" s="116">
        <f ca="1">IF(E83="Mohandseen Managers",0,IF(E83="Mohandssen",G83*Data!$E$28,IF(E83="Maadi Managers",0,IF(E83="Maadi",G83*Data!$E$29,IF(E83="City Stars Managers",0,IF(E83="City Stars",G83*Data!$E$30,IF(E83="MOA Managers",0,IF(E83="MOA",G83*Data!$E$31,IF(E83="Concord Managers",0,IF(E83="Concord",G83*Data!$E$32))))))))))</f>
        <v>802.67969763129486</v>
      </c>
      <c r="AF83" s="118">
        <f t="shared" ca="1" si="61"/>
        <v>1633.7562718146814</v>
      </c>
      <c r="AN83" s="281"/>
      <c r="AO83" s="227"/>
      <c r="AP83" s="230" t="s">
        <v>237</v>
      </c>
      <c r="AQ83" s="235">
        <f t="shared" ca="1" si="62"/>
        <v>2436.44</v>
      </c>
      <c r="AR83" s="282"/>
      <c r="AS83" s="283"/>
    </row>
    <row r="84" spans="1:45" ht="16.2" thickBot="1">
      <c r="A84" s="85">
        <v>13</v>
      </c>
      <c r="B84" s="264"/>
      <c r="C84" s="264">
        <v>21559</v>
      </c>
      <c r="D84" s="264" t="s">
        <v>13</v>
      </c>
      <c r="E84" s="264" t="s">
        <v>13</v>
      </c>
      <c r="F84" s="265" t="s">
        <v>196</v>
      </c>
      <c r="G84" s="146">
        <v>2419.1377049180328</v>
      </c>
      <c r="H84" s="267">
        <v>4</v>
      </c>
      <c r="I84" s="86">
        <f t="shared" si="44"/>
        <v>0.08</v>
      </c>
      <c r="J84" s="87">
        <f t="shared" ca="1" si="45"/>
        <v>6514</v>
      </c>
      <c r="K84" s="269">
        <v>37043</v>
      </c>
      <c r="L84" s="93">
        <f t="shared" ca="1" si="46"/>
        <v>1090.1272201335162</v>
      </c>
      <c r="M84" s="206">
        <f t="shared" si="47"/>
        <v>2028.1710600000001</v>
      </c>
      <c r="N84" s="204"/>
      <c r="O84" s="144">
        <f t="shared" si="48"/>
        <v>2028.1710600000001</v>
      </c>
      <c r="P84" s="89">
        <f t="shared" si="63"/>
        <v>0</v>
      </c>
      <c r="Q84" s="270" t="s">
        <v>82</v>
      </c>
      <c r="R84" s="270" t="s">
        <v>99</v>
      </c>
      <c r="S84" s="89">
        <f t="shared" ca="1" si="49"/>
        <v>21.500609322040532</v>
      </c>
      <c r="T84" s="89">
        <f t="shared" ca="1" si="50"/>
        <v>21.632747526507771</v>
      </c>
      <c r="U84" s="89">
        <f t="shared" si="51"/>
        <v>61.094497094262294</v>
      </c>
      <c r="V84" s="210">
        <f t="shared" ca="1" si="52"/>
        <v>82.727244620770065</v>
      </c>
      <c r="W84" s="144">
        <f t="shared" ca="1" si="53"/>
        <v>3201.0255247542864</v>
      </c>
      <c r="X84" s="206">
        <f t="shared" ca="1" si="54"/>
        <v>320.10255247542864</v>
      </c>
      <c r="Y84" s="144">
        <f t="shared" ca="1" si="55"/>
        <v>0</v>
      </c>
      <c r="Z84" s="89">
        <f t="shared" si="56"/>
        <v>0</v>
      </c>
      <c r="AA84" s="210">
        <f t="shared" ca="1" si="57"/>
        <v>0</v>
      </c>
      <c r="AB84" s="214">
        <f t="shared" ca="1" si="58"/>
        <v>2880.9229722788577</v>
      </c>
      <c r="AC84" s="114">
        <f t="shared" ca="1" si="59"/>
        <v>1.190888375813427</v>
      </c>
      <c r="AD84" s="112">
        <f t="shared" ca="1" si="60"/>
        <v>5300.0606771968905</v>
      </c>
      <c r="AE84" s="116">
        <f ca="1">IF(E84="Mohandseen Managers",0,IF(E84="Mohandssen",G84*Data!$E$28,IF(E84="Maadi Managers",0,IF(E84="Maadi",G84*Data!$E$29,IF(E84="City Stars Managers",0,IF(E84="City Stars",G84*Data!$E$30,IF(E84="MOA Managers",0,IF(E84="MOA",G84*Data!$E$31,IF(E84="Concord Managers",0,IF(E84="Concord",G84*Data!$E$32))))))))))</f>
        <v>1444.2596981101169</v>
      </c>
      <c r="AF84" s="118">
        <f t="shared" ca="1" si="61"/>
        <v>1436.6632741687408</v>
      </c>
      <c r="AN84" s="229">
        <v>18000</v>
      </c>
      <c r="AO84" s="227"/>
      <c r="AP84" s="230" t="s">
        <v>238</v>
      </c>
      <c r="AQ84" s="235">
        <f t="shared" ca="1" si="62"/>
        <v>2880.92</v>
      </c>
      <c r="AR84" s="230">
        <v>21559</v>
      </c>
      <c r="AS84" s="231" t="s">
        <v>135</v>
      </c>
    </row>
    <row r="85" spans="1:45" ht="16.2" thickBot="1">
      <c r="A85" s="85">
        <v>14</v>
      </c>
      <c r="B85" s="280"/>
      <c r="C85" s="264">
        <v>22854</v>
      </c>
      <c r="D85" s="264" t="s">
        <v>13</v>
      </c>
      <c r="E85" s="264" t="s">
        <v>13</v>
      </c>
      <c r="F85" s="265" t="s">
        <v>169</v>
      </c>
      <c r="G85" s="146">
        <v>1611.49</v>
      </c>
      <c r="H85" s="267">
        <v>3</v>
      </c>
      <c r="I85" s="86">
        <f t="shared" si="44"/>
        <v>0.04</v>
      </c>
      <c r="J85" s="87">
        <f t="shared" ca="1" si="45"/>
        <v>560</v>
      </c>
      <c r="K85" s="269">
        <v>43084</v>
      </c>
      <c r="L85" s="93">
        <f t="shared" ca="1" si="46"/>
        <v>726.17987409380771</v>
      </c>
      <c r="M85" s="206">
        <f t="shared" si="47"/>
        <v>2028.1710600000001</v>
      </c>
      <c r="N85" s="204"/>
      <c r="O85" s="144">
        <f t="shared" si="48"/>
        <v>2028.1710600000001</v>
      </c>
      <c r="P85" s="89">
        <f t="shared" si="63"/>
        <v>0</v>
      </c>
      <c r="Q85" s="270" t="s">
        <v>82</v>
      </c>
      <c r="R85" s="270" t="s">
        <v>99</v>
      </c>
      <c r="S85" s="89">
        <f t="shared" ca="1" si="49"/>
        <v>14.322465747169639</v>
      </c>
      <c r="T85" s="89">
        <f t="shared" ca="1" si="50"/>
        <v>14.410488597081825</v>
      </c>
      <c r="U85" s="89">
        <f t="shared" si="51"/>
        <v>61.094497094262294</v>
      </c>
      <c r="V85" s="210">
        <f t="shared" ca="1" si="52"/>
        <v>75.504985691344118</v>
      </c>
      <c r="W85" s="144">
        <f t="shared" ca="1" si="53"/>
        <v>2829.8559197851523</v>
      </c>
      <c r="X85" s="206">
        <f t="shared" ca="1" si="54"/>
        <v>282.98559197851523</v>
      </c>
      <c r="Y85" s="144">
        <f t="shared" ca="1" si="55"/>
        <v>0</v>
      </c>
      <c r="Z85" s="89">
        <f t="shared" si="56"/>
        <v>0</v>
      </c>
      <c r="AA85" s="210">
        <f t="shared" ca="1" si="57"/>
        <v>0</v>
      </c>
      <c r="AB85" s="214">
        <f t="shared" ca="1" si="58"/>
        <v>2546.8703278066369</v>
      </c>
      <c r="AC85" s="114">
        <f t="shared" ca="1" si="59"/>
        <v>1.5804443886134178</v>
      </c>
      <c r="AD85" s="112">
        <f t="shared" ca="1" si="60"/>
        <v>4158.3603278066366</v>
      </c>
      <c r="AE85" s="116">
        <f ca="1">IF(E85="Mohandseen Managers",0,IF(E85="Mohandssen",G85*Data!$E$28,IF(E85="Maadi Managers",0,IF(E85="Maadi",G85*Data!$E$29,IF(E85="City Stars Managers",0,IF(E85="City Stars",G85*Data!$E$30,IF(E85="MOA Managers",0,IF(E85="MOA",G85*Data!$E$31,IF(E85="Concord Managers",0,IF(E85="Concord",G85*Data!$E$32))))))))))</f>
        <v>962.08250409884442</v>
      </c>
      <c r="AF85" s="118">
        <f t="shared" ca="1" si="61"/>
        <v>1584.7878237077925</v>
      </c>
      <c r="AN85" s="281"/>
      <c r="AO85" s="227"/>
      <c r="AP85" s="230" t="s">
        <v>239</v>
      </c>
      <c r="AQ85" s="235">
        <f t="shared" ca="1" si="62"/>
        <v>2546.87</v>
      </c>
      <c r="AR85" s="282"/>
      <c r="AS85" s="283"/>
    </row>
    <row r="86" spans="1:45" ht="16.2" thickBot="1">
      <c r="A86" s="85">
        <v>15</v>
      </c>
      <c r="B86" s="264"/>
      <c r="C86" s="264">
        <v>22917</v>
      </c>
      <c r="D86" s="264" t="s">
        <v>13</v>
      </c>
      <c r="E86" s="264" t="s">
        <v>13</v>
      </c>
      <c r="F86" s="265" t="s">
        <v>171</v>
      </c>
      <c r="G86" s="146">
        <v>1345.3</v>
      </c>
      <c r="H86" s="267">
        <v>3</v>
      </c>
      <c r="I86" s="86">
        <f t="shared" si="44"/>
        <v>0.04</v>
      </c>
      <c r="J86" s="87">
        <f t="shared" ca="1" si="45"/>
        <v>149</v>
      </c>
      <c r="K86" s="269">
        <v>43502</v>
      </c>
      <c r="L86" s="93">
        <f t="shared" ca="1" si="46"/>
        <v>606.2276431243132</v>
      </c>
      <c r="M86" s="206">
        <f t="shared" si="47"/>
        <v>2028.1710600000001</v>
      </c>
      <c r="N86" s="204"/>
      <c r="O86" s="144">
        <f t="shared" si="48"/>
        <v>2028.1710600000001</v>
      </c>
      <c r="P86" s="89">
        <f t="shared" si="63"/>
        <v>0</v>
      </c>
      <c r="Q86" s="270" t="s">
        <v>82</v>
      </c>
      <c r="R86" s="270" t="s">
        <v>99</v>
      </c>
      <c r="S86" s="89">
        <f t="shared" ca="1" si="49"/>
        <v>11.956644577172254</v>
      </c>
      <c r="T86" s="89">
        <f t="shared" ca="1" si="50"/>
        <v>12.030127589779756</v>
      </c>
      <c r="U86" s="89">
        <f t="shared" si="51"/>
        <v>61.094497094262294</v>
      </c>
      <c r="V86" s="210">
        <f t="shared" ca="1" si="52"/>
        <v>73.124624684042047</v>
      </c>
      <c r="W86" s="144">
        <f t="shared" ca="1" si="53"/>
        <v>2707.5233278083551</v>
      </c>
      <c r="X86" s="206">
        <f t="shared" ca="1" si="54"/>
        <v>270.7523327808355</v>
      </c>
      <c r="Y86" s="144">
        <f t="shared" ca="1" si="55"/>
        <v>0</v>
      </c>
      <c r="Z86" s="89">
        <f t="shared" si="56"/>
        <v>0</v>
      </c>
      <c r="AA86" s="210">
        <f t="shared" ca="1" si="57"/>
        <v>0</v>
      </c>
      <c r="AB86" s="214">
        <f t="shared" ca="1" si="58"/>
        <v>2436.7709950275198</v>
      </c>
      <c r="AC86" s="114">
        <f t="shared" ca="1" si="59"/>
        <v>1.811321634600104</v>
      </c>
      <c r="AD86" s="112">
        <f t="shared" ca="1" si="60"/>
        <v>3782.0709950275195</v>
      </c>
      <c r="AE86" s="116">
        <f ca="1">IF(E86="Mohandseen Managers",0,IF(E86="Mohandssen",G86*Data!$E$28,IF(E86="Maadi Managers",0,IF(E86="Maadi",G86*Data!$E$29,IF(E86="City Stars Managers",0,IF(E86="City Stars",G86*Data!$E$30,IF(E86="MOA Managers",0,IF(E86="MOA",G86*Data!$E$31,IF(E86="Concord Managers",0,IF(E86="Concord",G86*Data!$E$32))))))))))</f>
        <v>803.16327917900537</v>
      </c>
      <c r="AF86" s="118">
        <f t="shared" ca="1" si="61"/>
        <v>1633.6077158485145</v>
      </c>
      <c r="AN86" s="229"/>
      <c r="AO86" s="227"/>
      <c r="AP86" s="230" t="s">
        <v>240</v>
      </c>
      <c r="AQ86" s="235">
        <f t="shared" ca="1" si="62"/>
        <v>2436.77</v>
      </c>
      <c r="AR86" s="230"/>
      <c r="AS86" s="231"/>
    </row>
    <row r="87" spans="1:45" ht="16.2" thickBot="1">
      <c r="A87" s="85">
        <v>16</v>
      </c>
      <c r="B87" s="264"/>
      <c r="C87" s="264">
        <v>22921</v>
      </c>
      <c r="D87" s="264" t="s">
        <v>13</v>
      </c>
      <c r="E87" s="264" t="s">
        <v>13</v>
      </c>
      <c r="F87" s="265" t="s">
        <v>172</v>
      </c>
      <c r="G87" s="146">
        <v>1125.05</v>
      </c>
      <c r="H87" s="267">
        <v>1</v>
      </c>
      <c r="I87" s="86">
        <f t="shared" si="44"/>
        <v>0.04</v>
      </c>
      <c r="J87" s="87">
        <f t="shared" ca="1" si="45"/>
        <v>96</v>
      </c>
      <c r="K87" s="269">
        <v>43553</v>
      </c>
      <c r="L87" s="93">
        <f t="shared" ca="1" si="46"/>
        <v>506.97718716792428</v>
      </c>
      <c r="M87" s="206">
        <f t="shared" si="47"/>
        <v>2028.1710600000001</v>
      </c>
      <c r="N87" s="204"/>
      <c r="O87" s="144">
        <f t="shared" si="48"/>
        <v>2028.1710600000001</v>
      </c>
      <c r="P87" s="89">
        <f t="shared" si="63"/>
        <v>0</v>
      </c>
      <c r="Q87" s="270" t="s">
        <v>82</v>
      </c>
      <c r="R87" s="270" t="s">
        <v>99</v>
      </c>
      <c r="S87" s="89">
        <f t="shared" ca="1" si="49"/>
        <v>9.999125088491521</v>
      </c>
      <c r="T87" s="89">
        <f t="shared" ca="1" si="50"/>
        <v>10.060577599703942</v>
      </c>
      <c r="U87" s="89">
        <f t="shared" si="51"/>
        <v>61.094497094262294</v>
      </c>
      <c r="V87" s="210">
        <f t="shared" ca="1" si="52"/>
        <v>71.155074693966242</v>
      </c>
      <c r="W87" s="144">
        <f t="shared" ca="1" si="53"/>
        <v>2606.3033218618907</v>
      </c>
      <c r="X87" s="206">
        <f t="shared" ca="1" si="54"/>
        <v>260.63033218618909</v>
      </c>
      <c r="Y87" s="144">
        <f t="shared" ca="1" si="55"/>
        <v>0</v>
      </c>
      <c r="Z87" s="89">
        <f t="shared" si="56"/>
        <v>0</v>
      </c>
      <c r="AA87" s="210">
        <f t="shared" ca="1" si="57"/>
        <v>0</v>
      </c>
      <c r="AB87" s="214">
        <f t="shared" ca="1" si="58"/>
        <v>2345.6729896757015</v>
      </c>
      <c r="AC87" s="114">
        <f t="shared" ca="1" si="59"/>
        <v>2.084949993045377</v>
      </c>
      <c r="AD87" s="112">
        <f t="shared" ca="1" si="60"/>
        <v>3470.7229896757017</v>
      </c>
      <c r="AE87" s="116">
        <f ca="1">IF(E87="Mohandseen Managers",0,IF(E87="Mohandssen",G87*Data!$E$28,IF(E87="Maadi Managers",0,IF(E87="Maadi",G87*Data!$E$29,IF(E87="City Stars Managers",0,IF(E87="City Stars",G87*Data!$E$30,IF(E87="MOA Managers",0,IF(E87="MOA",G87*Data!$E$31,IF(E87="Concord Managers",0,IF(E87="Concord",G87*Data!$E$32))))))))))</f>
        <v>671.67088919968785</v>
      </c>
      <c r="AF87" s="118">
        <f t="shared" ca="1" si="61"/>
        <v>1674.0021004760138</v>
      </c>
      <c r="AN87" s="229"/>
      <c r="AO87" s="227"/>
      <c r="AP87" s="230" t="s">
        <v>241</v>
      </c>
      <c r="AQ87" s="235">
        <f t="shared" ca="1" si="62"/>
        <v>2345.67</v>
      </c>
      <c r="AR87" s="230"/>
      <c r="AS87" s="231"/>
    </row>
    <row r="88" spans="1:45" ht="16.2" thickBot="1">
      <c r="A88" s="85">
        <v>17</v>
      </c>
      <c r="B88" s="280"/>
      <c r="C88" s="264">
        <v>22916</v>
      </c>
      <c r="D88" s="264" t="s">
        <v>13</v>
      </c>
      <c r="E88" s="264" t="s">
        <v>13</v>
      </c>
      <c r="F88" s="265" t="s">
        <v>171</v>
      </c>
      <c r="G88" s="285">
        <v>287.92</v>
      </c>
      <c r="H88" s="267">
        <v>3</v>
      </c>
      <c r="I88" s="86">
        <f t="shared" ref="I88" si="64">IF(AND(H88&gt;0,H88&lt;=3),4%,IF(AND(H88&gt;3,H88&lt;=6),8%,IF(AND(H88&gt;6,H88&lt;=9),10%,IF(AND(H88&gt;9,H88&lt;=11),12%,IF(AND(H88&gt;11,H88&lt;=13),16%)))))</f>
        <v>0.04</v>
      </c>
      <c r="J88" s="87">
        <f t="shared" ref="J88" ca="1" si="65">DAYS360(K88,TODAY(),1)</f>
        <v>193</v>
      </c>
      <c r="K88" s="269">
        <v>43456</v>
      </c>
      <c r="L88" s="93">
        <f t="shared" ref="L88" ca="1" si="66">IF(E88="Mohandseen Managers",$X$7*G88,IF(E88="Mohandssen",$W$7*G88,IF(E88="Maadi Managers",$X$8*G88,IF(E88="Maadi",$W$8*G88,IF(E88="City Stars Managers",$X$9*G88,IF(E88="City Stars",$W$9*G88,IF(E88="MOA Managers",$X$10*G88,IF(E88="MOA",$W$10*G88,IF(E88="Concord Managers",$X$11*G88,IF(E88="Concord",$W$11*G88))))))))))</f>
        <v>129.74434178871053</v>
      </c>
      <c r="M88" s="206">
        <f t="shared" ref="M88" si="67">IF(E88="Mohandseen Managers",$T$7,IF(E88="Mohandssen",$S$7,IF(E88="Maadi Managers",$T$8,IF(E88="Maadi",$S$8,IF(E88="City Stars Managers",$T$9,IF(E88="City Stars",$S$9,IF(E88="MOA Managers",$T$10,IF(E88="MOA",$S$10,IF(E88="Concord Managers",$T$11,IF(E88="Concord",$S$11))))))))))</f>
        <v>2028.1710600000001</v>
      </c>
      <c r="N88" s="284">
        <f>30-9</f>
        <v>21</v>
      </c>
      <c r="O88" s="144">
        <f t="shared" ref="O88" si="68">(M88-(M88/30.5)*N88)</f>
        <v>631.72541213114755</v>
      </c>
      <c r="P88" s="89">
        <f t="shared" ref="P88" si="69">M88-O88</f>
        <v>1396.4456478688526</v>
      </c>
      <c r="Q88" s="270" t="s">
        <v>83</v>
      </c>
      <c r="R88" s="270" t="s">
        <v>100</v>
      </c>
      <c r="S88" s="89">
        <f t="shared" ref="S88" ca="1" si="70">IF(D88="Mohandssen",$AG$7*G88,IF(D88="Maadi",$AG$8*G88,IF(D88="City Stars",$AG$9*G88,IF(D88="MOA",$AG$10*G88,IF(D88="Concord",$AG$11*G88)))))</f>
        <v>2.5589512425923107</v>
      </c>
      <c r="T88" s="89">
        <f t="shared" ref="T88" si="71">IF(R88="Undeserved Mohandseen",0,IF(R88="Deserved Mohandseen",G88*$AJ$7,IF(R88="Undeserved Maadi",0,IF(R88="Deserved Maadi",G88*$AJ$8,IF(R88="Undeserved City Stars",0,IF(R88="Deserved City Stars",G88*$AJ$9,IF(R88="Undeserved MOA",0,IF(R88="Deserved MOA",G88*$AJ$10,IF(R88="Undeserved Concord",0,IF(R88="Deserved Concord",G88*$AJ$11))))))))))</f>
        <v>0</v>
      </c>
      <c r="U88" s="89">
        <f t="shared" ref="U88" si="72">IF(R88="Undeserved Mohandseen",0,IF(R88="Deserved Mohandseen",$AH$7,IF(R88="Undeserved Maadi",0,IF(R88="Deserved Maadi",$AH$8,IF(R88="Undeserved City Stars",0,IF(R88="Deserved City Stars",$AH$9,IF(R88="Undeserved MOA",0,IF(R88="Deserved MOA",$AH$10,IF(R88="Undeserved Concord",0,IF(R88="Deserved Concord",$AH$11))))))))))</f>
        <v>0</v>
      </c>
      <c r="V88" s="210">
        <f t="shared" ref="V88" si="73">T88+U88</f>
        <v>0</v>
      </c>
      <c r="W88" s="144">
        <f t="shared" ref="W88" ca="1" si="74">L88+M88-P88+V88</f>
        <v>761.46975391985825</v>
      </c>
      <c r="X88" s="206">
        <f t="shared" ref="X88" ca="1" si="75">W88*10%</f>
        <v>76.146975391985833</v>
      </c>
      <c r="Y88" s="144">
        <f t="shared" ref="Y88" ca="1" si="76">IF(D88="Mohandssen",$AT$7*G88,IF(D88="Maadi",$AT$8*G88,IF(D88="City Stars",$AT$9*G88,IF(D88="MOA",$AT$10*G88,IF(D88="Concord",$AT$11*G88)))))</f>
        <v>0</v>
      </c>
      <c r="Z88" s="89">
        <f t="shared" ref="Z88" si="77">IF(D88="Mohandssen",$AU$7,IF(D88="Maadi",$AU$8,IF(D88="City Stars",$AU$9,IF(D88="MOA",$AU$10,IF(D88="Concord",$AU$11)))))</f>
        <v>0</v>
      </c>
      <c r="AA88" s="210">
        <f t="shared" ref="AA88" ca="1" si="78">SUM(Y88:Z88)</f>
        <v>0</v>
      </c>
      <c r="AB88" s="214">
        <f t="shared" ref="AB88" ca="1" si="79">W88-X88+AA88</f>
        <v>685.3227785278724</v>
      </c>
      <c r="AC88" s="114">
        <f t="shared" ref="AC88" ca="1" si="80">IFERROR(AB88/G88,0)</f>
        <v>2.3802541627114211</v>
      </c>
      <c r="AD88" s="112">
        <f t="shared" ref="AD88" ca="1" si="81">G88+AB88</f>
        <v>973.24277852787236</v>
      </c>
      <c r="AE88" s="116">
        <f ca="1">IF(E88="Mohandseen Managers",0,IF(E88="Mohandssen",G88*Data!$E$28,IF(E88="Maadi Managers",0,IF(E88="Maadi",G88*Data!$E$29,IF(E88="City Stars Managers",0,IF(E88="City Stars",G88*Data!$E$30,IF(E88="MOA Managers",0,IF(E88="MOA",G88*Data!$E$31,IF(E88="Concord Managers",0,IF(E88="Concord",G88*Data!$E$32))))))))))</f>
        <v>171.89234471212313</v>
      </c>
      <c r="AF88" s="118">
        <f t="shared" ref="AF88" ca="1" si="82">AB88-AE88</f>
        <v>513.43043381574921</v>
      </c>
      <c r="AN88" s="229"/>
      <c r="AO88" s="227"/>
      <c r="AP88" s="230" t="s">
        <v>309</v>
      </c>
      <c r="AQ88" s="235">
        <f t="shared" ref="AQ88" ca="1" si="83">ROUND(AB88,2)</f>
        <v>685.32</v>
      </c>
      <c r="AR88" s="230"/>
      <c r="AS88" s="231"/>
    </row>
    <row r="89" spans="1:45" ht="16.2" thickBot="1">
      <c r="A89" s="85">
        <v>1</v>
      </c>
      <c r="B89" s="264"/>
      <c r="C89" s="264">
        <v>20112</v>
      </c>
      <c r="D89" s="264" t="s">
        <v>14</v>
      </c>
      <c r="E89" s="264" t="s">
        <v>9</v>
      </c>
      <c r="F89" s="265" t="s">
        <v>193</v>
      </c>
      <c r="G89" s="146">
        <v>6577.2</v>
      </c>
      <c r="H89" s="267">
        <v>9</v>
      </c>
      <c r="I89" s="86">
        <f t="shared" si="44"/>
        <v>0.1</v>
      </c>
      <c r="J89" s="87">
        <f t="shared" ca="1" si="45"/>
        <v>6334</v>
      </c>
      <c r="K89" s="269">
        <v>37226</v>
      </c>
      <c r="L89" s="93">
        <f t="shared" ca="1" si="46"/>
        <v>719.83974743358624</v>
      </c>
      <c r="M89" s="206">
        <f t="shared" si="47"/>
        <v>1885.2493799999995</v>
      </c>
      <c r="N89" s="204">
        <v>0</v>
      </c>
      <c r="O89" s="144">
        <f t="shared" si="48"/>
        <v>1885.2493799999995</v>
      </c>
      <c r="P89" s="89">
        <f t="shared" si="63"/>
        <v>0</v>
      </c>
      <c r="Q89" s="270" t="s">
        <v>82</v>
      </c>
      <c r="R89" s="270" t="s">
        <v>101</v>
      </c>
      <c r="S89" s="89">
        <f t="shared" ca="1" si="49"/>
        <v>168.34542355637512</v>
      </c>
      <c r="T89" s="89">
        <f t="shared" ca="1" si="50"/>
        <v>173.72870310503527</v>
      </c>
      <c r="U89" s="89">
        <f t="shared" si="51"/>
        <v>198.90043224590158</v>
      </c>
      <c r="V89" s="210">
        <f t="shared" ca="1" si="52"/>
        <v>372.62913535093685</v>
      </c>
      <c r="W89" s="144">
        <f t="shared" ca="1" si="53"/>
        <v>2977.7182627845227</v>
      </c>
      <c r="X89" s="206">
        <f t="shared" ca="1" si="54"/>
        <v>297.77182627845229</v>
      </c>
      <c r="Y89" s="144">
        <f t="shared" ca="1" si="55"/>
        <v>0</v>
      </c>
      <c r="Z89" s="89">
        <f t="shared" si="56"/>
        <v>0</v>
      </c>
      <c r="AA89" s="210">
        <f t="shared" ca="1" si="57"/>
        <v>0</v>
      </c>
      <c r="AB89" s="214">
        <f t="shared" ca="1" si="58"/>
        <v>2679.9464365060703</v>
      </c>
      <c r="AC89" s="114">
        <f t="shared" ca="1" si="59"/>
        <v>0.40746007974610327</v>
      </c>
      <c r="AD89" s="112">
        <f t="shared" ca="1" si="60"/>
        <v>9257.146436506071</v>
      </c>
      <c r="AE89" s="116">
        <f>IF(E89="Mohandseen Managers",0,IF(E89="Mohandssen",G89*Data!$E$28,IF(E89="Maadi Managers",0,IF(E89="Maadi",G89*Data!$E$29,IF(E89="City Stars Managers",0,IF(E89="City Stars",G89*Data!$E$30,IF(E89="MOA Managers",0,IF(E89="MOA",G89*Data!$E$31,IF(E89="Concord Managers",0,IF(E89="Concord",G89*Data!$E$32))))))))))</f>
        <v>0</v>
      </c>
      <c r="AF89" s="118">
        <f t="shared" ca="1" si="61"/>
        <v>2679.9464365060703</v>
      </c>
      <c r="AN89" s="229">
        <v>18000</v>
      </c>
      <c r="AO89" s="227" t="s">
        <v>242</v>
      </c>
      <c r="AP89" s="230" t="s">
        <v>243</v>
      </c>
      <c r="AQ89" s="235">
        <f t="shared" ca="1" si="62"/>
        <v>2679.95</v>
      </c>
      <c r="AR89" s="230">
        <v>20112</v>
      </c>
      <c r="AS89" s="231" t="s">
        <v>135</v>
      </c>
    </row>
    <row r="90" spans="1:45" ht="16.2" thickBot="1">
      <c r="A90" s="85">
        <v>2</v>
      </c>
      <c r="B90" s="264"/>
      <c r="C90" s="264">
        <v>30043</v>
      </c>
      <c r="D90" s="264" t="s">
        <v>14</v>
      </c>
      <c r="E90" s="264" t="s">
        <v>9</v>
      </c>
      <c r="F90" s="265" t="s">
        <v>166</v>
      </c>
      <c r="G90" s="146">
        <v>10210.116666666667</v>
      </c>
      <c r="H90" s="267">
        <v>10</v>
      </c>
      <c r="I90" s="86">
        <f t="shared" si="44"/>
        <v>0.12</v>
      </c>
      <c r="J90" s="87">
        <f t="shared" ca="1" si="45"/>
        <v>4114</v>
      </c>
      <c r="K90" s="269">
        <v>39479</v>
      </c>
      <c r="L90" s="93">
        <f t="shared" ca="1" si="46"/>
        <v>1117.4432589248895</v>
      </c>
      <c r="M90" s="206">
        <f t="shared" si="47"/>
        <v>1885.2493799999995</v>
      </c>
      <c r="N90" s="204">
        <v>0</v>
      </c>
      <c r="O90" s="144">
        <f t="shared" si="48"/>
        <v>1885.2493799999995</v>
      </c>
      <c r="P90" s="89">
        <f t="shared" si="63"/>
        <v>0</v>
      </c>
      <c r="Q90" s="270" t="s">
        <v>82</v>
      </c>
      <c r="R90" s="270" t="s">
        <v>101</v>
      </c>
      <c r="S90" s="89">
        <f t="shared" ca="1" si="49"/>
        <v>261.33102457124687</v>
      </c>
      <c r="T90" s="89">
        <f t="shared" ca="1" si="50"/>
        <v>269.68775878050019</v>
      </c>
      <c r="U90" s="89">
        <f t="shared" si="51"/>
        <v>198.90043224590158</v>
      </c>
      <c r="V90" s="210">
        <f t="shared" ca="1" si="52"/>
        <v>468.58819102640177</v>
      </c>
      <c r="W90" s="144">
        <f t="shared" ca="1" si="53"/>
        <v>3471.2808299512908</v>
      </c>
      <c r="X90" s="206">
        <f t="shared" ca="1" si="54"/>
        <v>347.12808299512909</v>
      </c>
      <c r="Y90" s="144">
        <f t="shared" ca="1" si="55"/>
        <v>0</v>
      </c>
      <c r="Z90" s="89">
        <f t="shared" si="56"/>
        <v>0</v>
      </c>
      <c r="AA90" s="210">
        <f t="shared" ca="1" si="57"/>
        <v>0</v>
      </c>
      <c r="AB90" s="214">
        <f t="shared" ca="1" si="58"/>
        <v>3124.1527469561615</v>
      </c>
      <c r="AC90" s="114">
        <f t="shared" ca="1" si="59"/>
        <v>0.30598599888243144</v>
      </c>
      <c r="AD90" s="112">
        <f t="shared" ca="1" si="60"/>
        <v>13334.269413622827</v>
      </c>
      <c r="AE90" s="116">
        <f>IF(E90="Mohandseen Managers",0,IF(E90="Mohandssen",G90*Data!$E$28,IF(E90="Maadi Managers",0,IF(E90="Maadi",G90*Data!$E$29,IF(E90="City Stars Managers",0,IF(E90="City Stars",G90*Data!$E$30,IF(E90="MOA Managers",0,IF(E90="MOA",G90*Data!$E$31,IF(E90="Concord Managers",0,IF(E90="Concord",G90*Data!$E$32))))))))))</f>
        <v>0</v>
      </c>
      <c r="AF90" s="118">
        <f t="shared" ca="1" si="61"/>
        <v>3124.1527469561615</v>
      </c>
      <c r="AN90" s="229">
        <v>18000</v>
      </c>
      <c r="AO90" s="227"/>
      <c r="AP90" s="230" t="s">
        <v>244</v>
      </c>
      <c r="AQ90" s="235">
        <f t="shared" ca="1" si="62"/>
        <v>3124.15</v>
      </c>
      <c r="AR90" s="230">
        <v>30043</v>
      </c>
      <c r="AS90" s="231" t="s">
        <v>135</v>
      </c>
    </row>
    <row r="91" spans="1:45" ht="16.2" thickBot="1">
      <c r="A91" s="85">
        <v>3</v>
      </c>
      <c r="B91" s="264"/>
      <c r="C91" s="264">
        <v>22911</v>
      </c>
      <c r="D91" s="264" t="s">
        <v>14</v>
      </c>
      <c r="E91" s="264" t="s">
        <v>9</v>
      </c>
      <c r="F91" s="265" t="s">
        <v>165</v>
      </c>
      <c r="G91" s="146">
        <v>5359.8666666666668</v>
      </c>
      <c r="H91" s="267">
        <v>9</v>
      </c>
      <c r="I91" s="86">
        <f t="shared" si="44"/>
        <v>0.1</v>
      </c>
      <c r="J91" s="87">
        <f t="shared" ca="1" si="45"/>
        <v>240</v>
      </c>
      <c r="K91" s="269">
        <v>43409</v>
      </c>
      <c r="L91" s="93">
        <f t="shared" ca="1" si="46"/>
        <v>586.60905364152393</v>
      </c>
      <c r="M91" s="206">
        <f t="shared" si="47"/>
        <v>1885.2493799999995</v>
      </c>
      <c r="N91" s="204">
        <v>0</v>
      </c>
      <c r="O91" s="144">
        <f t="shared" si="48"/>
        <v>1885.2493799999995</v>
      </c>
      <c r="P91" s="89">
        <f t="shared" si="63"/>
        <v>0</v>
      </c>
      <c r="Q91" s="270" t="s">
        <v>82</v>
      </c>
      <c r="R91" s="270" t="s">
        <v>101</v>
      </c>
      <c r="S91" s="89">
        <f t="shared" ca="1" si="49"/>
        <v>137.18740865500465</v>
      </c>
      <c r="T91" s="89">
        <f t="shared" ca="1" si="50"/>
        <v>141.57433023412827</v>
      </c>
      <c r="U91" s="89">
        <f t="shared" si="51"/>
        <v>198.90043224590158</v>
      </c>
      <c r="V91" s="210">
        <f t="shared" ca="1" si="52"/>
        <v>340.47476248002988</v>
      </c>
      <c r="W91" s="144">
        <f t="shared" ca="1" si="53"/>
        <v>2812.3331961215531</v>
      </c>
      <c r="X91" s="206">
        <f t="shared" ca="1" si="54"/>
        <v>281.2333196121553</v>
      </c>
      <c r="Y91" s="144">
        <f t="shared" ca="1" si="55"/>
        <v>0</v>
      </c>
      <c r="Z91" s="89">
        <f t="shared" si="56"/>
        <v>0</v>
      </c>
      <c r="AA91" s="210">
        <f t="shared" ca="1" si="57"/>
        <v>0</v>
      </c>
      <c r="AB91" s="214">
        <f t="shared" ca="1" si="58"/>
        <v>2531.0998765093977</v>
      </c>
      <c r="AC91" s="114">
        <f t="shared" ca="1" si="59"/>
        <v>0.47223187327596416</v>
      </c>
      <c r="AD91" s="112">
        <f t="shared" ca="1" si="60"/>
        <v>7890.9665431760641</v>
      </c>
      <c r="AE91" s="116">
        <f>IF(E91="Mohandseen Managers",0,IF(E91="Mohandssen",G91*Data!$E$28,IF(E91="Maadi Managers",0,IF(E91="Maadi",G91*Data!$E$29,IF(E91="City Stars Managers",0,IF(E91="City Stars",G91*Data!$E$30,IF(E91="MOA Managers",0,IF(E91="MOA",G91*Data!$E$31,IF(E91="Concord Managers",0,IF(E91="Concord",G91*Data!$E$32))))))))))</f>
        <v>0</v>
      </c>
      <c r="AF91" s="118">
        <f t="shared" ca="1" si="61"/>
        <v>2531.0998765093977</v>
      </c>
      <c r="AN91" s="229" t="s">
        <v>149</v>
      </c>
      <c r="AO91" s="227"/>
      <c r="AP91" s="230" t="s">
        <v>245</v>
      </c>
      <c r="AQ91" s="235">
        <f t="shared" ca="1" si="62"/>
        <v>2531.1</v>
      </c>
      <c r="AR91" s="230">
        <v>22911</v>
      </c>
      <c r="AS91" s="231" t="s">
        <v>135</v>
      </c>
    </row>
    <row r="92" spans="1:45" ht="16.2" thickBot="1">
      <c r="A92" s="85">
        <v>1</v>
      </c>
      <c r="B92" s="264"/>
      <c r="C92" s="264">
        <v>20914</v>
      </c>
      <c r="D92" s="264" t="s">
        <v>14</v>
      </c>
      <c r="E92" s="264" t="s">
        <v>14</v>
      </c>
      <c r="F92" s="265" t="s">
        <v>196</v>
      </c>
      <c r="G92" s="146">
        <v>2943.9233333333332</v>
      </c>
      <c r="H92" s="267">
        <v>4</v>
      </c>
      <c r="I92" s="86">
        <f t="shared" si="44"/>
        <v>0.08</v>
      </c>
      <c r="J92" s="87">
        <f t="shared" ca="1" si="45"/>
        <v>4230</v>
      </c>
      <c r="K92" s="269">
        <v>39360</v>
      </c>
      <c r="L92" s="93">
        <f t="shared" ca="1" si="46"/>
        <v>1651.8848797652727</v>
      </c>
      <c r="M92" s="206">
        <f t="shared" si="47"/>
        <v>2289.2313899999995</v>
      </c>
      <c r="N92" s="204">
        <v>0</v>
      </c>
      <c r="O92" s="144">
        <f t="shared" si="48"/>
        <v>2289.2313899999995</v>
      </c>
      <c r="P92" s="89">
        <f t="shared" si="63"/>
        <v>0</v>
      </c>
      <c r="Q92" s="270" t="s">
        <v>82</v>
      </c>
      <c r="R92" s="270" t="s">
        <v>101</v>
      </c>
      <c r="S92" s="89">
        <f t="shared" ca="1" si="49"/>
        <v>75.350608232605921</v>
      </c>
      <c r="T92" s="89">
        <f t="shared" ca="1" si="50"/>
        <v>77.760138469356633</v>
      </c>
      <c r="U92" s="89">
        <f t="shared" si="51"/>
        <v>198.90043224590158</v>
      </c>
      <c r="V92" s="210">
        <f t="shared" ca="1" si="52"/>
        <v>276.66057071525825</v>
      </c>
      <c r="W92" s="144">
        <f t="shared" ca="1" si="53"/>
        <v>4217.7768404805302</v>
      </c>
      <c r="X92" s="206">
        <f t="shared" ca="1" si="54"/>
        <v>421.77768404805306</v>
      </c>
      <c r="Y92" s="144">
        <f t="shared" ca="1" si="55"/>
        <v>0</v>
      </c>
      <c r="Z92" s="89">
        <f t="shared" si="56"/>
        <v>0</v>
      </c>
      <c r="AA92" s="210">
        <f t="shared" ca="1" si="57"/>
        <v>0</v>
      </c>
      <c r="AB92" s="214">
        <f t="shared" ca="1" si="58"/>
        <v>3795.9991564324773</v>
      </c>
      <c r="AC92" s="114">
        <f t="shared" ca="1" si="59"/>
        <v>1.2894354664237671</v>
      </c>
      <c r="AD92" s="112">
        <f t="shared" ca="1" si="60"/>
        <v>6739.9224897658105</v>
      </c>
      <c r="AE92" s="116">
        <f ca="1">IF(E92="Mohandseen Managers",0,IF(E92="Mohandssen",G92*Data!$E$28,IF(E92="Maadi Managers",0,IF(E92="Maadi",G92*Data!$E$29,IF(E92="City Stars Managers",0,IF(E92="City Stars",G92*Data!$E$30,IF(E92="MOA Managers",0,IF(E92="MOA",G92*Data!$E$31,IF(E92="Concord Managers",0,IF(E92="Concord",G92*Data!$E$32))))))))))</f>
        <v>2188.5067299486927</v>
      </c>
      <c r="AF92" s="118">
        <f t="shared" ca="1" si="61"/>
        <v>1607.4924264837846</v>
      </c>
      <c r="AN92" s="229">
        <v>18000</v>
      </c>
      <c r="AO92" s="227"/>
      <c r="AP92" s="230" t="s">
        <v>246</v>
      </c>
      <c r="AQ92" s="235">
        <f t="shared" ca="1" si="62"/>
        <v>3796</v>
      </c>
      <c r="AR92" s="230">
        <v>20914</v>
      </c>
      <c r="AS92" s="231" t="s">
        <v>135</v>
      </c>
    </row>
    <row r="93" spans="1:45" ht="16.2" thickBot="1">
      <c r="A93" s="85">
        <v>2</v>
      </c>
      <c r="B93" s="264"/>
      <c r="C93" s="264">
        <v>30254</v>
      </c>
      <c r="D93" s="264" t="s">
        <v>14</v>
      </c>
      <c r="E93" s="264" t="s">
        <v>14</v>
      </c>
      <c r="F93" s="265" t="s">
        <v>171</v>
      </c>
      <c r="G93" s="146">
        <v>2705.1033333333335</v>
      </c>
      <c r="H93" s="267">
        <v>3</v>
      </c>
      <c r="I93" s="86">
        <f t="shared" si="44"/>
        <v>0.04</v>
      </c>
      <c r="J93" s="87">
        <f t="shared" ca="1" si="45"/>
        <v>3151</v>
      </c>
      <c r="K93" s="269">
        <v>40455</v>
      </c>
      <c r="L93" s="93">
        <f t="shared" ca="1" si="46"/>
        <v>1517.8789623832952</v>
      </c>
      <c r="M93" s="206">
        <f t="shared" si="47"/>
        <v>2289.2313899999995</v>
      </c>
      <c r="N93" s="204">
        <v>0</v>
      </c>
      <c r="O93" s="144">
        <f t="shared" si="48"/>
        <v>2289.2313899999995</v>
      </c>
      <c r="P93" s="89">
        <f t="shared" si="63"/>
        <v>0</v>
      </c>
      <c r="Q93" s="270" t="s">
        <v>82</v>
      </c>
      <c r="R93" s="270" t="s">
        <v>101</v>
      </c>
      <c r="S93" s="89">
        <f t="shared" ca="1" si="49"/>
        <v>69.237938091248893</v>
      </c>
      <c r="T93" s="89">
        <f t="shared" ca="1" si="50"/>
        <v>71.451999918674815</v>
      </c>
      <c r="U93" s="89">
        <f t="shared" si="51"/>
        <v>198.90043224590158</v>
      </c>
      <c r="V93" s="210">
        <f t="shared" ca="1" si="52"/>
        <v>270.35243216457638</v>
      </c>
      <c r="W93" s="144">
        <f t="shared" ca="1" si="53"/>
        <v>4077.4627845478708</v>
      </c>
      <c r="X93" s="206">
        <f t="shared" ca="1" si="54"/>
        <v>407.7462784547871</v>
      </c>
      <c r="Y93" s="144">
        <f t="shared" ca="1" si="55"/>
        <v>0</v>
      </c>
      <c r="Z93" s="89">
        <f t="shared" si="56"/>
        <v>0</v>
      </c>
      <c r="AA93" s="210">
        <f t="shared" ca="1" si="57"/>
        <v>0</v>
      </c>
      <c r="AB93" s="214">
        <f t="shared" ca="1" si="58"/>
        <v>3669.7165060930838</v>
      </c>
      <c r="AC93" s="114">
        <f t="shared" ca="1" si="59"/>
        <v>1.3565901386735997</v>
      </c>
      <c r="AD93" s="112">
        <f t="shared" ca="1" si="60"/>
        <v>6374.8198394264173</v>
      </c>
      <c r="AE93" s="116">
        <f ca="1">IF(E93="Mohandseen Managers",0,IF(E93="Mohandssen",G93*Data!$E$28,IF(E93="Maadi Managers",0,IF(E93="Maadi",G93*Data!$E$29,IF(E93="City Stars Managers",0,IF(E93="City Stars",G93*Data!$E$30,IF(E93="MOA Managers",0,IF(E93="MOA",G93*Data!$E$31,IF(E93="Concord Managers",0,IF(E93="Concord",G93*Data!$E$32))))))))))</f>
        <v>2010.9684186318175</v>
      </c>
      <c r="AF93" s="118">
        <f t="shared" ca="1" si="61"/>
        <v>1658.7480874612663</v>
      </c>
      <c r="AN93" s="229">
        <v>18000</v>
      </c>
      <c r="AO93" s="227"/>
      <c r="AP93" s="230" t="s">
        <v>247</v>
      </c>
      <c r="AQ93" s="235">
        <f t="shared" ca="1" si="62"/>
        <v>3669.72</v>
      </c>
      <c r="AR93" s="230">
        <v>30254</v>
      </c>
      <c r="AS93" s="231" t="s">
        <v>135</v>
      </c>
    </row>
    <row r="94" spans="1:45" ht="16.2" thickBot="1">
      <c r="A94" s="85">
        <v>3</v>
      </c>
      <c r="B94" s="264"/>
      <c r="C94" s="264">
        <v>22657</v>
      </c>
      <c r="D94" s="264" t="s">
        <v>14</v>
      </c>
      <c r="E94" s="264" t="s">
        <v>14</v>
      </c>
      <c r="F94" s="265" t="s">
        <v>171</v>
      </c>
      <c r="G94" s="146">
        <v>1600.3899999999999</v>
      </c>
      <c r="H94" s="267">
        <v>3</v>
      </c>
      <c r="I94" s="86">
        <f t="shared" si="44"/>
        <v>0.04</v>
      </c>
      <c r="J94" s="87">
        <f t="shared" ca="1" si="45"/>
        <v>1114</v>
      </c>
      <c r="K94" s="269">
        <v>42522</v>
      </c>
      <c r="L94" s="93">
        <f t="shared" ca="1" si="46"/>
        <v>898.00573703602265</v>
      </c>
      <c r="M94" s="206">
        <f t="shared" si="47"/>
        <v>2289.2313899999995</v>
      </c>
      <c r="N94" s="204">
        <v>0</v>
      </c>
      <c r="O94" s="144">
        <f t="shared" si="48"/>
        <v>2289.2313899999995</v>
      </c>
      <c r="P94" s="89">
        <f t="shared" si="63"/>
        <v>0</v>
      </c>
      <c r="Q94" s="270" t="s">
        <v>82</v>
      </c>
      <c r="R94" s="270" t="s">
        <v>101</v>
      </c>
      <c r="S94" s="89">
        <f t="shared" ca="1" si="49"/>
        <v>40.96246615663005</v>
      </c>
      <c r="T94" s="89">
        <f t="shared" ca="1" si="50"/>
        <v>42.272346767966212</v>
      </c>
      <c r="U94" s="89">
        <f t="shared" si="51"/>
        <v>198.90043224590158</v>
      </c>
      <c r="V94" s="210">
        <f t="shared" ca="1" si="52"/>
        <v>241.1727790138678</v>
      </c>
      <c r="W94" s="144">
        <f t="shared" ca="1" si="53"/>
        <v>3428.4099060498902</v>
      </c>
      <c r="X94" s="206">
        <f t="shared" ca="1" si="54"/>
        <v>342.84099060498903</v>
      </c>
      <c r="Y94" s="144">
        <f t="shared" ca="1" si="55"/>
        <v>0</v>
      </c>
      <c r="Z94" s="89">
        <f t="shared" si="56"/>
        <v>0</v>
      </c>
      <c r="AA94" s="210">
        <f t="shared" ca="1" si="57"/>
        <v>0</v>
      </c>
      <c r="AB94" s="214">
        <f t="shared" ca="1" si="58"/>
        <v>3085.568915444901</v>
      </c>
      <c r="AC94" s="114">
        <f t="shared" ca="1" si="59"/>
        <v>1.9280106195645443</v>
      </c>
      <c r="AD94" s="112">
        <f t="shared" ca="1" si="60"/>
        <v>4685.9589154449004</v>
      </c>
      <c r="AE94" s="116">
        <f ca="1">IF(E94="Mohandseen Managers",0,IF(E94="Mohandssen",G94*Data!$E$28,IF(E94="Maadi Managers",0,IF(E94="Maadi",G94*Data!$E$29,IF(E94="City Stars Managers",0,IF(E94="City Stars",G94*Data!$E$30,IF(E94="MOA Managers",0,IF(E94="MOA",G94*Data!$E$31,IF(E94="Concord Managers",0,IF(E94="Concord",G94*Data!$E$32))))))))))</f>
        <v>1189.7267316322509</v>
      </c>
      <c r="AF94" s="118">
        <f t="shared" ca="1" si="61"/>
        <v>1895.8421838126501</v>
      </c>
      <c r="AN94" s="229" t="s">
        <v>149</v>
      </c>
      <c r="AO94" s="227"/>
      <c r="AP94" s="230" t="s">
        <v>248</v>
      </c>
      <c r="AQ94" s="235">
        <f t="shared" ca="1" si="62"/>
        <v>3085.57</v>
      </c>
      <c r="AR94" s="230">
        <v>22657</v>
      </c>
      <c r="AS94" s="231" t="s">
        <v>135</v>
      </c>
    </row>
    <row r="95" spans="1:45" ht="16.2" thickBot="1">
      <c r="A95" s="85">
        <v>4</v>
      </c>
      <c r="B95" s="264"/>
      <c r="C95" s="264">
        <v>22787</v>
      </c>
      <c r="D95" s="264" t="s">
        <v>14</v>
      </c>
      <c r="E95" s="264" t="s">
        <v>14</v>
      </c>
      <c r="F95" s="265" t="s">
        <v>171</v>
      </c>
      <c r="G95" s="146">
        <v>1601.2</v>
      </c>
      <c r="H95" s="267">
        <v>3</v>
      </c>
      <c r="I95" s="86">
        <f t="shared" si="44"/>
        <v>0.04</v>
      </c>
      <c r="J95" s="87">
        <f t="shared" ca="1" si="45"/>
        <v>742</v>
      </c>
      <c r="K95" s="269">
        <v>42899</v>
      </c>
      <c r="L95" s="93">
        <f t="shared" ca="1" si="46"/>
        <v>898.46024165489632</v>
      </c>
      <c r="M95" s="206">
        <f t="shared" si="47"/>
        <v>2289.2313899999995</v>
      </c>
      <c r="N95" s="204">
        <v>0</v>
      </c>
      <c r="O95" s="144">
        <f t="shared" si="48"/>
        <v>2289.2313899999995</v>
      </c>
      <c r="P95" s="89">
        <f t="shared" si="63"/>
        <v>0</v>
      </c>
      <c r="Q95" s="270" t="s">
        <v>82</v>
      </c>
      <c r="R95" s="270" t="s">
        <v>101</v>
      </c>
      <c r="S95" s="89">
        <f t="shared" ca="1" si="49"/>
        <v>40.983198351649314</v>
      </c>
      <c r="T95" s="89">
        <f t="shared" ca="1" si="50"/>
        <v>42.293741928447133</v>
      </c>
      <c r="U95" s="89">
        <f t="shared" si="51"/>
        <v>198.90043224590158</v>
      </c>
      <c r="V95" s="210">
        <f t="shared" ca="1" si="52"/>
        <v>241.19417417434872</v>
      </c>
      <c r="W95" s="144">
        <f t="shared" ca="1" si="53"/>
        <v>3428.8858058292444</v>
      </c>
      <c r="X95" s="206">
        <f t="shared" ca="1" si="54"/>
        <v>342.88858058292448</v>
      </c>
      <c r="Y95" s="144">
        <f t="shared" ca="1" si="55"/>
        <v>0</v>
      </c>
      <c r="Z95" s="89">
        <f t="shared" si="56"/>
        <v>0</v>
      </c>
      <c r="AA95" s="210">
        <f t="shared" ca="1" si="57"/>
        <v>0</v>
      </c>
      <c r="AB95" s="214">
        <f t="shared" ca="1" si="58"/>
        <v>3085.9972252463199</v>
      </c>
      <c r="AC95" s="114">
        <f t="shared" ca="1" si="59"/>
        <v>1.9273027886874343</v>
      </c>
      <c r="AD95" s="112">
        <f t="shared" ca="1" si="60"/>
        <v>4687.1972252463202</v>
      </c>
      <c r="AE95" s="116">
        <f ca="1">IF(E95="Mohandseen Managers",0,IF(E95="Mohandssen",G95*Data!$E$28,IF(E95="Maadi Managers",0,IF(E95="Maadi",G95*Data!$E$29,IF(E95="City Stars Managers",0,IF(E95="City Stars",G95*Data!$E$30,IF(E95="MOA Managers",0,IF(E95="MOA",G95*Data!$E$31,IF(E95="Concord Managers",0,IF(E95="Concord",G95*Data!$E$32))))))))))</f>
        <v>1190.3288840154964</v>
      </c>
      <c r="AF95" s="118">
        <f t="shared" ca="1" si="61"/>
        <v>1895.6683412308234</v>
      </c>
      <c r="AN95" s="229" t="s">
        <v>149</v>
      </c>
      <c r="AO95" s="227"/>
      <c r="AP95" s="230" t="s">
        <v>249</v>
      </c>
      <c r="AQ95" s="235">
        <f t="shared" ca="1" si="62"/>
        <v>3086</v>
      </c>
      <c r="AR95" s="230">
        <v>22787</v>
      </c>
      <c r="AS95" s="231" t="s">
        <v>135</v>
      </c>
    </row>
    <row r="96" spans="1:45" ht="16.2" thickBot="1">
      <c r="A96" s="85">
        <v>5</v>
      </c>
      <c r="B96" s="280"/>
      <c r="C96" s="264">
        <v>22821</v>
      </c>
      <c r="D96" s="264" t="s">
        <v>14</v>
      </c>
      <c r="E96" s="264" t="s">
        <v>14</v>
      </c>
      <c r="F96" s="265" t="s">
        <v>171</v>
      </c>
      <c r="G96" s="285">
        <v>59</v>
      </c>
      <c r="H96" s="267">
        <v>3</v>
      </c>
      <c r="I96" s="86">
        <f t="shared" si="44"/>
        <v>0.04</v>
      </c>
      <c r="J96" s="87">
        <f t="shared" ca="1" si="45"/>
        <v>680</v>
      </c>
      <c r="K96" s="269">
        <v>42962</v>
      </c>
      <c r="L96" s="93">
        <f t="shared" ca="1" si="46"/>
        <v>33.10589199203028</v>
      </c>
      <c r="M96" s="206">
        <f t="shared" si="47"/>
        <v>2289.2313899999995</v>
      </c>
      <c r="N96" s="284">
        <f>30-4</f>
        <v>26</v>
      </c>
      <c r="O96" s="144">
        <f t="shared" si="48"/>
        <v>337.75545098360658</v>
      </c>
      <c r="P96" s="89">
        <f t="shared" si="63"/>
        <v>1951.4759390163929</v>
      </c>
      <c r="Q96" s="270" t="s">
        <v>83</v>
      </c>
      <c r="R96" s="270" t="s">
        <v>102</v>
      </c>
      <c r="S96" s="89">
        <f t="shared" ca="1" si="49"/>
        <v>1.5101228470817569</v>
      </c>
      <c r="T96" s="89">
        <f t="shared" si="50"/>
        <v>0</v>
      </c>
      <c r="U96" s="89">
        <f t="shared" si="51"/>
        <v>0</v>
      </c>
      <c r="V96" s="210">
        <f t="shared" si="52"/>
        <v>0</v>
      </c>
      <c r="W96" s="144">
        <f t="shared" ca="1" si="53"/>
        <v>370.86134297563672</v>
      </c>
      <c r="X96" s="206">
        <f t="shared" ca="1" si="54"/>
        <v>37.086134297563675</v>
      </c>
      <c r="Y96" s="144">
        <f t="shared" ca="1" si="55"/>
        <v>0</v>
      </c>
      <c r="Z96" s="89">
        <f t="shared" si="56"/>
        <v>0</v>
      </c>
      <c r="AA96" s="210">
        <f t="shared" ca="1" si="57"/>
        <v>0</v>
      </c>
      <c r="AB96" s="214">
        <f t="shared" ca="1" si="58"/>
        <v>333.77520867807306</v>
      </c>
      <c r="AC96" s="114">
        <f t="shared" ca="1" si="59"/>
        <v>5.6572069267470013</v>
      </c>
      <c r="AD96" s="112">
        <f t="shared" ca="1" si="60"/>
        <v>392.77520867807306</v>
      </c>
      <c r="AE96" s="116">
        <f ca="1">IF(E96="Mohandseen Managers",0,IF(E96="Mohandssen",G96*Data!$E$28,IF(E96="Maadi Managers",0,IF(E96="Maadi",G96*Data!$E$29,IF(E96="City Stars Managers",0,IF(E96="City Stars",G96*Data!$E$30,IF(E96="MOA Managers",0,IF(E96="MOA",G96*Data!$E$31,IF(E96="Concord Managers",0,IF(E96="Concord",G96*Data!$E$32))))))))))</f>
        <v>43.860482236394134</v>
      </c>
      <c r="AF96" s="118">
        <f t="shared" ca="1" si="61"/>
        <v>289.91472644167891</v>
      </c>
      <c r="AN96" s="281"/>
      <c r="AO96" s="227"/>
      <c r="AP96" s="230" t="s">
        <v>250</v>
      </c>
      <c r="AQ96" s="235">
        <f t="shared" ca="1" si="62"/>
        <v>333.78</v>
      </c>
      <c r="AR96" s="282"/>
      <c r="AS96" s="283"/>
    </row>
    <row r="97" spans="1:45" ht="16.2" thickBot="1">
      <c r="A97" s="85">
        <v>6</v>
      </c>
      <c r="B97" s="264"/>
      <c r="C97" s="264">
        <v>21234</v>
      </c>
      <c r="D97" s="264" t="s">
        <v>14</v>
      </c>
      <c r="E97" s="264" t="s">
        <v>14</v>
      </c>
      <c r="F97" s="265" t="s">
        <v>171</v>
      </c>
      <c r="G97" s="146">
        <v>2440.4700000000003</v>
      </c>
      <c r="H97" s="267">
        <v>3</v>
      </c>
      <c r="I97" s="86">
        <f t="shared" si="44"/>
        <v>0.04</v>
      </c>
      <c r="J97" s="87">
        <f t="shared" ca="1" si="45"/>
        <v>3724</v>
      </c>
      <c r="K97" s="269">
        <v>39873</v>
      </c>
      <c r="L97" s="93">
        <f t="shared" ca="1" si="46"/>
        <v>1369.38874965746</v>
      </c>
      <c r="M97" s="206">
        <f t="shared" si="47"/>
        <v>2289.2313899999995</v>
      </c>
      <c r="N97" s="204">
        <v>0</v>
      </c>
      <c r="O97" s="144">
        <f t="shared" si="48"/>
        <v>2289.2313899999995</v>
      </c>
      <c r="P97" s="89">
        <f t="shared" si="63"/>
        <v>0</v>
      </c>
      <c r="Q97" s="270" t="s">
        <v>82</v>
      </c>
      <c r="R97" s="270" t="s">
        <v>101</v>
      </c>
      <c r="S97" s="89">
        <f t="shared" ca="1" si="49"/>
        <v>62.464567874874845</v>
      </c>
      <c r="T97" s="89">
        <f t="shared" ca="1" si="50"/>
        <v>64.462033702296637</v>
      </c>
      <c r="U97" s="89">
        <f t="shared" si="51"/>
        <v>198.90043224590158</v>
      </c>
      <c r="V97" s="210">
        <f t="shared" ca="1" si="52"/>
        <v>263.36246594819823</v>
      </c>
      <c r="W97" s="144">
        <f t="shared" ca="1" si="53"/>
        <v>3921.9826056056581</v>
      </c>
      <c r="X97" s="206">
        <f t="shared" ca="1" si="54"/>
        <v>392.19826056056581</v>
      </c>
      <c r="Y97" s="144">
        <f t="shared" ca="1" si="55"/>
        <v>0</v>
      </c>
      <c r="Z97" s="89">
        <f t="shared" si="56"/>
        <v>0</v>
      </c>
      <c r="AA97" s="210">
        <f t="shared" ca="1" si="57"/>
        <v>0</v>
      </c>
      <c r="AB97" s="214">
        <f t="shared" ca="1" si="58"/>
        <v>3529.7843450450923</v>
      </c>
      <c r="AC97" s="114">
        <f t="shared" ca="1" si="59"/>
        <v>1.4463543272587214</v>
      </c>
      <c r="AD97" s="112">
        <f t="shared" ca="1" si="60"/>
        <v>5970.2543450450921</v>
      </c>
      <c r="AE97" s="116">
        <f ca="1">IF(E97="Mohandseen Managers",0,IF(E97="Mohandssen",G97*Data!$E$28,IF(E97="Maadi Managers",0,IF(E97="Maadi",G97*Data!$E$29,IF(E97="City Stars Managers",0,IF(E97="City Stars",G97*Data!$E$30,IF(E97="MOA Managers",0,IF(E97="MOA",G97*Data!$E$31,IF(E97="Concord Managers",0,IF(E97="Concord",G97*Data!$E$32))))))))))</f>
        <v>1814.2405268381831</v>
      </c>
      <c r="AF97" s="118">
        <f t="shared" ca="1" si="61"/>
        <v>1715.5438182069092</v>
      </c>
      <c r="AN97" s="229">
        <v>18000</v>
      </c>
      <c r="AO97" s="227"/>
      <c r="AP97" s="230" t="s">
        <v>251</v>
      </c>
      <c r="AQ97" s="235">
        <f t="shared" ca="1" si="62"/>
        <v>3529.78</v>
      </c>
      <c r="AR97" s="230">
        <v>21234</v>
      </c>
      <c r="AS97" s="231" t="s">
        <v>135</v>
      </c>
    </row>
    <row r="98" spans="1:45" ht="16.2" thickBot="1">
      <c r="A98" s="85">
        <v>7</v>
      </c>
      <c r="B98" s="264"/>
      <c r="C98" s="264">
        <v>22849</v>
      </c>
      <c r="D98" s="264" t="s">
        <v>14</v>
      </c>
      <c r="E98" s="264" t="s">
        <v>14</v>
      </c>
      <c r="F98" s="265" t="s">
        <v>170</v>
      </c>
      <c r="G98" s="146">
        <v>1601.2</v>
      </c>
      <c r="H98" s="267">
        <v>3</v>
      </c>
      <c r="I98" s="86">
        <f t="shared" si="44"/>
        <v>0.04</v>
      </c>
      <c r="J98" s="87">
        <f t="shared" ca="1" si="45"/>
        <v>574</v>
      </c>
      <c r="K98" s="269">
        <v>43070</v>
      </c>
      <c r="L98" s="93">
        <f t="shared" ca="1" si="46"/>
        <v>898.46024165489632</v>
      </c>
      <c r="M98" s="206">
        <f t="shared" si="47"/>
        <v>2289.2313899999995</v>
      </c>
      <c r="N98" s="204">
        <v>0</v>
      </c>
      <c r="O98" s="144">
        <f t="shared" si="48"/>
        <v>2289.2313899999995</v>
      </c>
      <c r="P98" s="89">
        <f t="shared" si="63"/>
        <v>0</v>
      </c>
      <c r="Q98" s="270" t="s">
        <v>82</v>
      </c>
      <c r="R98" s="270" t="s">
        <v>101</v>
      </c>
      <c r="S98" s="89">
        <f t="shared" ca="1" si="49"/>
        <v>40.983198351649314</v>
      </c>
      <c r="T98" s="89">
        <f t="shared" ca="1" si="50"/>
        <v>42.293741928447133</v>
      </c>
      <c r="U98" s="89">
        <f t="shared" si="51"/>
        <v>198.90043224590158</v>
      </c>
      <c r="V98" s="210">
        <f t="shared" ca="1" si="52"/>
        <v>241.19417417434872</v>
      </c>
      <c r="W98" s="144">
        <f t="shared" ca="1" si="53"/>
        <v>3428.8858058292444</v>
      </c>
      <c r="X98" s="206">
        <f t="shared" ca="1" si="54"/>
        <v>342.88858058292448</v>
      </c>
      <c r="Y98" s="144">
        <f t="shared" ca="1" si="55"/>
        <v>0</v>
      </c>
      <c r="Z98" s="89">
        <f t="shared" si="56"/>
        <v>0</v>
      </c>
      <c r="AA98" s="210">
        <f t="shared" ca="1" si="57"/>
        <v>0</v>
      </c>
      <c r="AB98" s="214">
        <f t="shared" ca="1" si="58"/>
        <v>3085.9972252463199</v>
      </c>
      <c r="AC98" s="114">
        <f t="shared" ca="1" si="59"/>
        <v>1.9273027886874343</v>
      </c>
      <c r="AD98" s="112">
        <f t="shared" ca="1" si="60"/>
        <v>4687.1972252463202</v>
      </c>
      <c r="AE98" s="116">
        <f ca="1">IF(E98="Mohandseen Managers",0,IF(E98="Mohandssen",G98*Data!$E$28,IF(E98="Maadi Managers",0,IF(E98="Maadi",G98*Data!$E$29,IF(E98="City Stars Managers",0,IF(E98="City Stars",G98*Data!$E$30,IF(E98="MOA Managers",0,IF(E98="MOA",G98*Data!$E$31,IF(E98="Concord Managers",0,IF(E98="Concord",G98*Data!$E$32))))))))))</f>
        <v>1190.3288840154964</v>
      </c>
      <c r="AF98" s="118">
        <f t="shared" ca="1" si="61"/>
        <v>1895.6683412308234</v>
      </c>
      <c r="AN98" s="229" t="s">
        <v>149</v>
      </c>
      <c r="AO98" s="227"/>
      <c r="AP98" s="230" t="s">
        <v>252</v>
      </c>
      <c r="AQ98" s="235">
        <f t="shared" ca="1" si="62"/>
        <v>3086</v>
      </c>
      <c r="AR98" s="230">
        <v>22849</v>
      </c>
      <c r="AS98" s="231" t="s">
        <v>135</v>
      </c>
    </row>
    <row r="99" spans="1:45" ht="16.2" thickBot="1">
      <c r="A99" s="85">
        <v>8</v>
      </c>
      <c r="B99" s="264"/>
      <c r="C99" s="264">
        <v>22893</v>
      </c>
      <c r="D99" s="264" t="s">
        <v>14</v>
      </c>
      <c r="E99" s="264" t="s">
        <v>14</v>
      </c>
      <c r="F99" s="265" t="s">
        <v>172</v>
      </c>
      <c r="G99" s="146">
        <v>1224.3899999999999</v>
      </c>
      <c r="H99" s="267">
        <v>1</v>
      </c>
      <c r="I99" s="86">
        <f t="shared" si="44"/>
        <v>0.04</v>
      </c>
      <c r="J99" s="87">
        <f t="shared" ca="1" si="45"/>
        <v>328</v>
      </c>
      <c r="K99" s="269">
        <v>43319</v>
      </c>
      <c r="L99" s="93">
        <f t="shared" ca="1" si="46"/>
        <v>687.02581518850764</v>
      </c>
      <c r="M99" s="206">
        <f t="shared" si="47"/>
        <v>2289.2313899999995</v>
      </c>
      <c r="N99" s="204">
        <v>0</v>
      </c>
      <c r="O99" s="144">
        <f t="shared" si="48"/>
        <v>2289.2313899999995</v>
      </c>
      <c r="P99" s="89">
        <f t="shared" si="63"/>
        <v>0</v>
      </c>
      <c r="Q99" s="270" t="s">
        <v>82</v>
      </c>
      <c r="R99" s="270" t="s">
        <v>101</v>
      </c>
      <c r="S99" s="89">
        <f t="shared" ca="1" si="49"/>
        <v>31.338632419295461</v>
      </c>
      <c r="T99" s="89">
        <f t="shared" ca="1" si="50"/>
        <v>32.340766100281904</v>
      </c>
      <c r="U99" s="89">
        <f t="shared" si="51"/>
        <v>198.90043224590158</v>
      </c>
      <c r="V99" s="210">
        <f t="shared" ca="1" si="52"/>
        <v>231.2411983461835</v>
      </c>
      <c r="W99" s="144">
        <f t="shared" ca="1" si="53"/>
        <v>3207.4984035346906</v>
      </c>
      <c r="X99" s="206">
        <f t="shared" ca="1" si="54"/>
        <v>320.7498403534691</v>
      </c>
      <c r="Y99" s="144">
        <f t="shared" ca="1" si="55"/>
        <v>0</v>
      </c>
      <c r="Z99" s="89">
        <f t="shared" si="56"/>
        <v>0</v>
      </c>
      <c r="AA99" s="210">
        <f t="shared" ca="1" si="57"/>
        <v>0</v>
      </c>
      <c r="AB99" s="214">
        <f t="shared" ca="1" si="58"/>
        <v>2886.7485631812215</v>
      </c>
      <c r="AC99" s="114">
        <f t="shared" ca="1" si="59"/>
        <v>2.3577034794315717</v>
      </c>
      <c r="AD99" s="112">
        <f t="shared" ca="1" si="60"/>
        <v>4111.1385631812209</v>
      </c>
      <c r="AE99" s="116">
        <f ca="1">IF(E99="Mohandseen Managers",0,IF(E99="Mohandssen",G99*Data!$E$28,IF(E99="Maadi Managers",0,IF(E99="Maadi",G99*Data!$E$29,IF(E99="City Stars Managers",0,IF(E99="City Stars",G99*Data!$E$30,IF(E99="MOA Managers",0,IF(E99="MOA",G99*Data!$E$31,IF(E99="Concord Managers",0,IF(E99="Concord",G99*Data!$E$32))))))))))</f>
        <v>910.20908212573909</v>
      </c>
      <c r="AF99" s="118">
        <f t="shared" ca="1" si="61"/>
        <v>1976.5394810554824</v>
      </c>
      <c r="AN99" s="229" t="s">
        <v>149</v>
      </c>
      <c r="AO99" s="227"/>
      <c r="AP99" s="230" t="s">
        <v>253</v>
      </c>
      <c r="AQ99" s="235">
        <f t="shared" ca="1" si="62"/>
        <v>2886.75</v>
      </c>
      <c r="AR99" s="230">
        <v>22893</v>
      </c>
      <c r="AS99" s="231" t="s">
        <v>135</v>
      </c>
    </row>
    <row r="100" spans="1:45" ht="16.2" thickBot="1">
      <c r="A100" s="85">
        <v>9</v>
      </c>
      <c r="B100" s="264"/>
      <c r="C100" s="264">
        <v>22904</v>
      </c>
      <c r="D100" s="264" t="s">
        <v>14</v>
      </c>
      <c r="E100" s="264" t="s">
        <v>14</v>
      </c>
      <c r="F100" s="265" t="s">
        <v>169</v>
      </c>
      <c r="G100" s="146">
        <v>864.6467213114754</v>
      </c>
      <c r="H100" s="267">
        <v>3</v>
      </c>
      <c r="I100" s="86">
        <f t="shared" si="44"/>
        <v>0.04</v>
      </c>
      <c r="J100" s="87">
        <f t="shared" ca="1" si="45"/>
        <v>294</v>
      </c>
      <c r="K100" s="269">
        <v>43354</v>
      </c>
      <c r="L100" s="93">
        <f t="shared" ca="1" si="46"/>
        <v>485.16781300001372</v>
      </c>
      <c r="M100" s="206">
        <f t="shared" si="47"/>
        <v>2289.2313899999995</v>
      </c>
      <c r="N100" s="204">
        <v>10</v>
      </c>
      <c r="O100" s="144">
        <f t="shared" si="48"/>
        <v>1538.6637211475406</v>
      </c>
      <c r="P100" s="89">
        <f t="shared" si="63"/>
        <v>750.56766885245884</v>
      </c>
      <c r="Q100" s="270" t="s">
        <v>83</v>
      </c>
      <c r="R100" s="270" t="s">
        <v>102</v>
      </c>
      <c r="S100" s="89">
        <f t="shared" ca="1" si="49"/>
        <v>22.130894381471048</v>
      </c>
      <c r="T100" s="89">
        <f t="shared" si="50"/>
        <v>0</v>
      </c>
      <c r="U100" s="89">
        <f t="shared" si="51"/>
        <v>0</v>
      </c>
      <c r="V100" s="210">
        <f t="shared" si="52"/>
        <v>0</v>
      </c>
      <c r="W100" s="144">
        <f t="shared" ca="1" si="53"/>
        <v>2023.8315341475543</v>
      </c>
      <c r="X100" s="206">
        <f t="shared" ca="1" si="54"/>
        <v>202.38315341475544</v>
      </c>
      <c r="Y100" s="144">
        <f t="shared" ca="1" si="55"/>
        <v>0</v>
      </c>
      <c r="Z100" s="89">
        <f t="shared" si="56"/>
        <v>0</v>
      </c>
      <c r="AA100" s="210">
        <f t="shared" ca="1" si="57"/>
        <v>0</v>
      </c>
      <c r="AB100" s="214">
        <f t="shared" ca="1" si="58"/>
        <v>1821.4483807327988</v>
      </c>
      <c r="AC100" s="114">
        <f t="shared" ca="1" si="59"/>
        <v>2.1065810299610801</v>
      </c>
      <c r="AD100" s="112">
        <f t="shared" ca="1" si="60"/>
        <v>2686.0951020442744</v>
      </c>
      <c r="AE100" s="116">
        <f ca="1">IF(E100="Mohandseen Managers",0,IF(E100="Mohandssen",G100*Data!$E$28,IF(E100="Maadi Managers",0,IF(E100="Maadi",G100*Data!$E$29,IF(E100="City Stars Managers",0,IF(E100="City Stars",G100*Data!$E$30,IF(E100="MOA Managers",0,IF(E100="MOA",G100*Data!$E$31,IF(E100="Concord Managers",0,IF(E100="Concord",G100*Data!$E$32))))))))))</f>
        <v>642.77664679387112</v>
      </c>
      <c r="AF100" s="118">
        <f t="shared" ca="1" si="61"/>
        <v>1178.6717339389277</v>
      </c>
      <c r="AN100" s="229"/>
      <c r="AO100" s="227"/>
      <c r="AP100" s="230" t="s">
        <v>254</v>
      </c>
      <c r="AQ100" s="235">
        <f t="shared" ca="1" si="62"/>
        <v>1821.45</v>
      </c>
      <c r="AR100" s="230"/>
      <c r="AS100" s="231"/>
    </row>
    <row r="101" spans="1:45" ht="16.2" thickBot="1">
      <c r="A101" s="85">
        <v>10</v>
      </c>
      <c r="B101" s="264"/>
      <c r="C101" s="264">
        <v>21553</v>
      </c>
      <c r="D101" s="264" t="s">
        <v>14</v>
      </c>
      <c r="E101" s="264" t="s">
        <v>14</v>
      </c>
      <c r="F101" s="265" t="s">
        <v>196</v>
      </c>
      <c r="G101" s="146">
        <v>2414.0933333333337</v>
      </c>
      <c r="H101" s="267">
        <v>4</v>
      </c>
      <c r="I101" s="86">
        <f t="shared" si="44"/>
        <v>0.08</v>
      </c>
      <c r="J101" s="87">
        <f t="shared" ca="1" si="45"/>
        <v>2951</v>
      </c>
      <c r="K101" s="269">
        <v>40657</v>
      </c>
      <c r="L101" s="93">
        <f t="shared" ca="1" si="46"/>
        <v>1354.5883585087067</v>
      </c>
      <c r="M101" s="206">
        <f t="shared" si="47"/>
        <v>2289.2313899999995</v>
      </c>
      <c r="N101" s="204">
        <v>0</v>
      </c>
      <c r="O101" s="144">
        <f t="shared" si="48"/>
        <v>2289.2313899999995</v>
      </c>
      <c r="P101" s="89">
        <f t="shared" si="63"/>
        <v>0</v>
      </c>
      <c r="Q101" s="270" t="s">
        <v>82</v>
      </c>
      <c r="R101" s="270" t="s">
        <v>101</v>
      </c>
      <c r="S101" s="89">
        <f t="shared" ca="1" si="49"/>
        <v>61.789449112786826</v>
      </c>
      <c r="T101" s="89">
        <f t="shared" ca="1" si="50"/>
        <v>63.765326274784357</v>
      </c>
      <c r="U101" s="89">
        <f t="shared" si="51"/>
        <v>198.90043224590158</v>
      </c>
      <c r="V101" s="210">
        <f t="shared" ca="1" si="52"/>
        <v>262.66575852068593</v>
      </c>
      <c r="W101" s="144">
        <f t="shared" ca="1" si="53"/>
        <v>3906.485507029392</v>
      </c>
      <c r="X101" s="206">
        <f t="shared" ca="1" si="54"/>
        <v>390.64855070293925</v>
      </c>
      <c r="Y101" s="144">
        <f t="shared" ca="1" si="55"/>
        <v>0</v>
      </c>
      <c r="Z101" s="89">
        <f t="shared" si="56"/>
        <v>0</v>
      </c>
      <c r="AA101" s="210">
        <f t="shared" ca="1" si="57"/>
        <v>0</v>
      </c>
      <c r="AB101" s="214">
        <f t="shared" ca="1" si="58"/>
        <v>3515.8369563264528</v>
      </c>
      <c r="AC101" s="114">
        <f t="shared" ca="1" si="59"/>
        <v>1.4563798788474565</v>
      </c>
      <c r="AD101" s="112">
        <f t="shared" ca="1" si="60"/>
        <v>5929.9302896597865</v>
      </c>
      <c r="AE101" s="116">
        <f ca="1">IF(E101="Mohandseen Managers",0,IF(E101="Mohandssen",G101*Data!$E$28,IF(E101="Maadi Managers",0,IF(E101="Maadi",G101*Data!$E$29,IF(E101="City Stars Managers",0,IF(E101="City Stars",G101*Data!$E$30,IF(E101="MOA Managers",0,IF(E101="MOA",G101*Data!$E$31,IF(E101="Concord Managers",0,IF(E101="Concord",G101*Data!$E$32))))))))))</f>
        <v>1794.6321654858336</v>
      </c>
      <c r="AF101" s="118">
        <f t="shared" ca="1" si="61"/>
        <v>1721.2047908406191</v>
      </c>
      <c r="AN101" s="229">
        <v>18000</v>
      </c>
      <c r="AO101" s="227"/>
      <c r="AP101" s="230" t="s">
        <v>255</v>
      </c>
      <c r="AQ101" s="235">
        <f t="shared" ca="1" si="62"/>
        <v>3515.84</v>
      </c>
      <c r="AR101" s="230">
        <v>21553</v>
      </c>
      <c r="AS101" s="231" t="s">
        <v>135</v>
      </c>
    </row>
    <row r="102" spans="1:45" ht="16.2" thickBot="1">
      <c r="A102" s="85">
        <v>11</v>
      </c>
      <c r="B102" s="264"/>
      <c r="C102" s="264">
        <v>22360</v>
      </c>
      <c r="D102" s="264" t="s">
        <v>14</v>
      </c>
      <c r="E102" s="264" t="s">
        <v>14</v>
      </c>
      <c r="F102" s="265" t="s">
        <v>169</v>
      </c>
      <c r="G102" s="146">
        <v>1711.82</v>
      </c>
      <c r="H102" s="267">
        <v>3</v>
      </c>
      <c r="I102" s="86">
        <f t="shared" si="44"/>
        <v>0.04</v>
      </c>
      <c r="J102" s="87">
        <f t="shared" ca="1" si="45"/>
        <v>1575</v>
      </c>
      <c r="K102" s="269">
        <v>42055</v>
      </c>
      <c r="L102" s="93">
        <f t="shared" ca="1" si="46"/>
        <v>960.530983555886</v>
      </c>
      <c r="M102" s="206">
        <f t="shared" si="47"/>
        <v>2289.2313899999995</v>
      </c>
      <c r="N102" s="204">
        <v>0</v>
      </c>
      <c r="O102" s="144">
        <f t="shared" si="48"/>
        <v>2289.2313899999995</v>
      </c>
      <c r="P102" s="89">
        <f t="shared" si="63"/>
        <v>0</v>
      </c>
      <c r="Q102" s="270" t="s">
        <v>82</v>
      </c>
      <c r="R102" s="270" t="s">
        <v>101</v>
      </c>
      <c r="S102" s="89">
        <f t="shared" ca="1" si="49"/>
        <v>43.814550713415137</v>
      </c>
      <c r="T102" s="89">
        <f t="shared" ca="1" si="50"/>
        <v>45.215634091902551</v>
      </c>
      <c r="U102" s="89">
        <f t="shared" si="51"/>
        <v>198.90043224590158</v>
      </c>
      <c r="V102" s="210">
        <f t="shared" ca="1" si="52"/>
        <v>244.11606633780414</v>
      </c>
      <c r="W102" s="144">
        <f t="shared" ca="1" si="53"/>
        <v>3493.8784398936896</v>
      </c>
      <c r="X102" s="206">
        <f t="shared" ca="1" si="54"/>
        <v>349.387843989369</v>
      </c>
      <c r="Y102" s="144">
        <f t="shared" ca="1" si="55"/>
        <v>0</v>
      </c>
      <c r="Z102" s="89">
        <f t="shared" si="56"/>
        <v>0</v>
      </c>
      <c r="AA102" s="210">
        <f t="shared" ca="1" si="57"/>
        <v>0</v>
      </c>
      <c r="AB102" s="214">
        <f t="shared" ca="1" si="58"/>
        <v>3144.4905959043208</v>
      </c>
      <c r="AC102" s="114">
        <f t="shared" ca="1" si="59"/>
        <v>1.8369282961434736</v>
      </c>
      <c r="AD102" s="112">
        <f t="shared" ca="1" si="60"/>
        <v>4856.3105959043205</v>
      </c>
      <c r="AE102" s="116">
        <f ca="1">IF(E102="Mohandseen Managers",0,IF(E102="Mohandssen",G102*Data!$E$28,IF(E102="Maadi Managers",0,IF(E102="Maadi",G102*Data!$E$29,IF(E102="City Stars Managers",0,IF(E102="City Stars",G102*Data!$E$30,IF(E102="MOA Managers",0,IF(E102="MOA",G102*Data!$E$31,IF(E102="Concord Managers",0,IF(E102="Concord",G102*Data!$E$32))))))))))</f>
        <v>1272.5635712187152</v>
      </c>
      <c r="AF102" s="118">
        <f t="shared" ca="1" si="61"/>
        <v>1871.9270246856056</v>
      </c>
      <c r="AN102" s="229">
        <v>18000</v>
      </c>
      <c r="AO102" s="227"/>
      <c r="AP102" s="230" t="s">
        <v>256</v>
      </c>
      <c r="AQ102" s="235">
        <f t="shared" ca="1" si="62"/>
        <v>3144.49</v>
      </c>
      <c r="AR102" s="230">
        <v>22360</v>
      </c>
      <c r="AS102" s="231" t="s">
        <v>135</v>
      </c>
    </row>
    <row r="103" spans="1:45" ht="16.2" thickBot="1">
      <c r="A103" s="85">
        <v>12</v>
      </c>
      <c r="B103" s="264"/>
      <c r="C103" s="264">
        <v>20679</v>
      </c>
      <c r="D103" s="264" t="s">
        <v>14</v>
      </c>
      <c r="E103" s="264" t="s">
        <v>14</v>
      </c>
      <c r="F103" s="265" t="s">
        <v>194</v>
      </c>
      <c r="G103" s="146">
        <v>2929.56</v>
      </c>
      <c r="H103" s="267">
        <v>4</v>
      </c>
      <c r="I103" s="86">
        <f t="shared" si="44"/>
        <v>0.08</v>
      </c>
      <c r="J103" s="87">
        <f t="shared" ca="1" si="45"/>
        <v>4749</v>
      </c>
      <c r="K103" s="269">
        <v>38833</v>
      </c>
      <c r="L103" s="93">
        <f t="shared" ca="1" si="46"/>
        <v>1643.8253719351223</v>
      </c>
      <c r="M103" s="206">
        <f t="shared" si="47"/>
        <v>2289.2313899999995</v>
      </c>
      <c r="N103" s="204">
        <v>0</v>
      </c>
      <c r="O103" s="144">
        <f t="shared" si="48"/>
        <v>2289.2313899999995</v>
      </c>
      <c r="P103" s="89">
        <f t="shared" si="63"/>
        <v>0</v>
      </c>
      <c r="Q103" s="270" t="s">
        <v>82</v>
      </c>
      <c r="R103" s="270" t="s">
        <v>101</v>
      </c>
      <c r="S103" s="89">
        <f t="shared" ca="1" si="49"/>
        <v>74.982974371132741</v>
      </c>
      <c r="T103" s="89">
        <f t="shared" ca="1" si="50"/>
        <v>77.380748566013978</v>
      </c>
      <c r="U103" s="89">
        <f t="shared" si="51"/>
        <v>198.90043224590158</v>
      </c>
      <c r="V103" s="210">
        <f t="shared" ca="1" si="52"/>
        <v>276.28118081191553</v>
      </c>
      <c r="W103" s="144">
        <f t="shared" ca="1" si="53"/>
        <v>4209.3379427470372</v>
      </c>
      <c r="X103" s="206">
        <f t="shared" ca="1" si="54"/>
        <v>420.93379427470376</v>
      </c>
      <c r="Y103" s="144">
        <f t="shared" ca="1" si="55"/>
        <v>0</v>
      </c>
      <c r="Z103" s="89">
        <f t="shared" si="56"/>
        <v>0</v>
      </c>
      <c r="AA103" s="210">
        <f t="shared" ca="1" si="57"/>
        <v>0</v>
      </c>
      <c r="AB103" s="214">
        <f t="shared" ca="1" si="58"/>
        <v>3788.4041484723334</v>
      </c>
      <c r="AC103" s="114">
        <f t="shared" ca="1" si="59"/>
        <v>1.2931648945481005</v>
      </c>
      <c r="AD103" s="112">
        <f t="shared" ca="1" si="60"/>
        <v>6717.9641484723334</v>
      </c>
      <c r="AE103" s="116">
        <f ca="1">IF(E103="Mohandseen Managers",0,IF(E103="Mohandssen",G103*Data!$E$28,IF(E103="Maadi Managers",0,IF(E103="Maadi",G103*Data!$E$29,IF(E103="City Stars Managers",0,IF(E103="City Stars",G103*Data!$E$30,IF(E103="MOA Managers",0,IF(E103="MOA",G103*Data!$E$31,IF(E103="Concord Managers",0,IF(E103="Concord",G103*Data!$E$32))))))))))</f>
        <v>2177.8290566178102</v>
      </c>
      <c r="AF103" s="118">
        <f t="shared" ca="1" si="61"/>
        <v>1610.5750918545232</v>
      </c>
      <c r="AN103" s="229">
        <v>18000</v>
      </c>
      <c r="AO103" s="227"/>
      <c r="AP103" s="230" t="s">
        <v>257</v>
      </c>
      <c r="AQ103" s="235">
        <f t="shared" ca="1" si="62"/>
        <v>3788.4</v>
      </c>
      <c r="AR103" s="230">
        <v>20679</v>
      </c>
      <c r="AS103" s="231" t="s">
        <v>135</v>
      </c>
    </row>
    <row r="104" spans="1:45" ht="16.2" thickBot="1">
      <c r="A104" s="85">
        <v>13</v>
      </c>
      <c r="B104" s="264"/>
      <c r="C104" s="264">
        <v>22923</v>
      </c>
      <c r="D104" s="264" t="s">
        <v>14</v>
      </c>
      <c r="E104" s="264" t="s">
        <v>14</v>
      </c>
      <c r="F104" s="265" t="s">
        <v>171</v>
      </c>
      <c r="G104" s="146">
        <v>1861.73</v>
      </c>
      <c r="H104" s="267">
        <v>3</v>
      </c>
      <c r="I104" s="86">
        <f t="shared" si="44"/>
        <v>0.04</v>
      </c>
      <c r="J104" s="87">
        <f t="shared" ca="1" si="45"/>
        <v>72</v>
      </c>
      <c r="K104" s="269">
        <v>43578</v>
      </c>
      <c r="L104" s="93">
        <f t="shared" ca="1" si="46"/>
        <v>1044.6480050563141</v>
      </c>
      <c r="M104" s="206">
        <f t="shared" si="47"/>
        <v>2289.2313899999995</v>
      </c>
      <c r="N104" s="204">
        <v>0</v>
      </c>
      <c r="O104" s="144">
        <f t="shared" si="48"/>
        <v>2289.2313899999995</v>
      </c>
      <c r="P104" s="89">
        <f t="shared" si="63"/>
        <v>0</v>
      </c>
      <c r="Q104" s="270" t="s">
        <v>82</v>
      </c>
      <c r="R104" s="270" t="s">
        <v>101</v>
      </c>
      <c r="S104" s="89">
        <f t="shared" ca="1" si="49"/>
        <v>47.651542510127449</v>
      </c>
      <c r="T104" s="89">
        <f t="shared" ca="1" si="50"/>
        <v>49.175323607574242</v>
      </c>
      <c r="U104" s="89">
        <f t="shared" si="51"/>
        <v>198.90043224590158</v>
      </c>
      <c r="V104" s="210">
        <f t="shared" ca="1" si="52"/>
        <v>248.07575585347581</v>
      </c>
      <c r="W104" s="144">
        <f t="shared" ca="1" si="53"/>
        <v>3581.9551509097892</v>
      </c>
      <c r="X104" s="206">
        <f t="shared" ca="1" si="54"/>
        <v>358.19551509097892</v>
      </c>
      <c r="Y104" s="144">
        <f t="shared" ca="1" si="55"/>
        <v>0</v>
      </c>
      <c r="Z104" s="89">
        <f t="shared" si="56"/>
        <v>0</v>
      </c>
      <c r="AA104" s="210">
        <f t="shared" ca="1" si="57"/>
        <v>0</v>
      </c>
      <c r="AB104" s="214">
        <f t="shared" ca="1" si="58"/>
        <v>3223.7596358188102</v>
      </c>
      <c r="AC104" s="114">
        <f t="shared" ca="1" si="59"/>
        <v>1.7315935370965769</v>
      </c>
      <c r="AD104" s="112">
        <f t="shared" ca="1" si="60"/>
        <v>5085.4896358188107</v>
      </c>
      <c r="AE104" s="116">
        <f ca="1">IF(E104="Mohandseen Managers",0,IF(E104="Mohandssen",G104*Data!$E$28,IF(E104="Maadi Managers",0,IF(E104="Maadi",G104*Data!$E$29,IF(E104="City Stars Managers",0,IF(E104="City Stars",G104*Data!$E$30,IF(E104="MOA Managers",0,IF(E104="MOA",G104*Data!$E$31,IF(E104="Concord Managers",0,IF(E104="Concord",G104*Data!$E$32))))))))))</f>
        <v>1384.0063659993568</v>
      </c>
      <c r="AF104" s="118">
        <f t="shared" ca="1" si="61"/>
        <v>1839.7532698194534</v>
      </c>
      <c r="AN104" s="229"/>
      <c r="AO104" s="227"/>
      <c r="AP104" s="230" t="s">
        <v>258</v>
      </c>
      <c r="AQ104" s="235">
        <f t="shared" ca="1" si="62"/>
        <v>3223.76</v>
      </c>
      <c r="AR104" s="230"/>
      <c r="AS104" s="231"/>
    </row>
    <row r="105" spans="1:45" ht="16.2" thickBot="1">
      <c r="A105" s="85">
        <v>14</v>
      </c>
      <c r="B105" s="264"/>
      <c r="C105" s="264">
        <v>22924</v>
      </c>
      <c r="D105" s="264" t="s">
        <v>14</v>
      </c>
      <c r="E105" s="264" t="s">
        <v>14</v>
      </c>
      <c r="F105" s="265" t="s">
        <v>224</v>
      </c>
      <c r="G105" s="146">
        <v>521.13442622950811</v>
      </c>
      <c r="H105" s="267">
        <v>3</v>
      </c>
      <c r="I105" s="86">
        <f t="shared" si="44"/>
        <v>0.04</v>
      </c>
      <c r="J105" s="87">
        <f t="shared" ca="1" si="45"/>
        <v>47</v>
      </c>
      <c r="K105" s="269">
        <v>43603</v>
      </c>
      <c r="L105" s="93">
        <f t="shared" ca="1" si="46"/>
        <v>292.4172886115723</v>
      </c>
      <c r="M105" s="206">
        <f t="shared" si="47"/>
        <v>2289.2313899999995</v>
      </c>
      <c r="N105" s="204">
        <v>17</v>
      </c>
      <c r="O105" s="144">
        <f t="shared" si="48"/>
        <v>1013.2663529508195</v>
      </c>
      <c r="P105" s="89">
        <f t="shared" si="63"/>
        <v>1275.96503704918</v>
      </c>
      <c r="Q105" s="270" t="s">
        <v>83</v>
      </c>
      <c r="R105" s="270" t="s">
        <v>102</v>
      </c>
      <c r="S105" s="89">
        <f t="shared" ca="1" si="49"/>
        <v>13.338593278813944</v>
      </c>
      <c r="T105" s="89">
        <f t="shared" si="50"/>
        <v>0</v>
      </c>
      <c r="U105" s="89">
        <f t="shared" si="51"/>
        <v>0</v>
      </c>
      <c r="V105" s="210">
        <f t="shared" si="52"/>
        <v>0</v>
      </c>
      <c r="W105" s="144">
        <f t="shared" ca="1" si="53"/>
        <v>1305.683641562392</v>
      </c>
      <c r="X105" s="206">
        <f t="shared" ca="1" si="54"/>
        <v>130.5683641562392</v>
      </c>
      <c r="Y105" s="144">
        <f t="shared" ca="1" si="55"/>
        <v>0</v>
      </c>
      <c r="Z105" s="89">
        <f t="shared" si="56"/>
        <v>0</v>
      </c>
      <c r="AA105" s="210">
        <f t="shared" ca="1" si="57"/>
        <v>0</v>
      </c>
      <c r="AB105" s="214">
        <f t="shared" ca="1" si="58"/>
        <v>1175.1152774061529</v>
      </c>
      <c r="AC105" s="114">
        <f t="shared" ca="1" si="59"/>
        <v>2.254917768354515</v>
      </c>
      <c r="AD105" s="112">
        <f t="shared" ca="1" si="60"/>
        <v>1696.249703635661</v>
      </c>
      <c r="AE105" s="116">
        <f ca="1">IF(E105="Mohandseen Managers",0,IF(E105="Mohandssen",G105*Data!$E$28,IF(E105="Maadi Managers",0,IF(E105="Maadi",G105*Data!$E$29,IF(E105="City Stars Managers",0,IF(E105="City Stars",G105*Data!$E$30,IF(E105="MOA Managers",0,IF(E105="MOA",G105*Data!$E$31,IF(E105="Concord Managers",0,IF(E105="Concord",G105*Data!$E$32))))))))))</f>
        <v>387.41029227818285</v>
      </c>
      <c r="AF105" s="118">
        <f t="shared" ca="1" si="61"/>
        <v>787.70498512797008</v>
      </c>
      <c r="AN105" s="229"/>
      <c r="AO105" s="227"/>
      <c r="AP105" s="230" t="s">
        <v>259</v>
      </c>
      <c r="AQ105" s="235">
        <f t="shared" ca="1" si="62"/>
        <v>1175.1199999999999</v>
      </c>
      <c r="AR105" s="230"/>
      <c r="AS105" s="231"/>
    </row>
    <row r="106" spans="1:45" ht="24" thickTop="1" thickBot="1">
      <c r="A106" s="307" t="s">
        <v>15</v>
      </c>
      <c r="B106" s="308"/>
      <c r="C106" s="308"/>
      <c r="D106" s="308"/>
      <c r="E106" s="308"/>
      <c r="F106" s="309"/>
      <c r="G106" s="94">
        <f>SUBTOTAL(9,G16:G105)</f>
        <v>225657.94051912578</v>
      </c>
      <c r="H106" s="107"/>
      <c r="I106" s="108"/>
      <c r="J106" s="108"/>
      <c r="K106" s="109"/>
      <c r="L106" s="95">
        <f ca="1">SUBTOTAL(9,L16:L105)</f>
        <v>76851.241199999975</v>
      </c>
      <c r="M106" s="95">
        <f>SUBTOTAL(9,M16:M105)</f>
        <v>179319.5627999999</v>
      </c>
      <c r="N106" s="130">
        <f>SUBTOTAL(9,N16:N105)</f>
        <v>153</v>
      </c>
      <c r="O106" s="95">
        <f>SUBTOTAL(9,O16:O105)</f>
        <v>168081.33643520111</v>
      </c>
      <c r="P106" s="95">
        <f>SUBTOTAL(9,P16:P105)</f>
        <v>11238.226364798806</v>
      </c>
      <c r="Q106" s="222"/>
      <c r="R106" s="223"/>
      <c r="S106" s="95">
        <f t="shared" ref="S106:AB106" ca="1" si="84">SUBTOTAL(9,S16:S105)</f>
        <v>3371.4679094396406</v>
      </c>
      <c r="T106" s="95">
        <f t="shared" ca="1" si="84"/>
        <v>3371.467909439642</v>
      </c>
      <c r="U106" s="95">
        <f t="shared" si="84"/>
        <v>7866.7584553591551</v>
      </c>
      <c r="V106" s="95">
        <f t="shared" ca="1" si="84"/>
        <v>11238.226364798806</v>
      </c>
      <c r="W106" s="95">
        <f t="shared" ca="1" si="84"/>
        <v>256170.80399999997</v>
      </c>
      <c r="X106" s="95">
        <f t="shared" ca="1" si="84"/>
        <v>25617.080399999988</v>
      </c>
      <c r="Y106" s="95">
        <f t="shared" ca="1" si="84"/>
        <v>0</v>
      </c>
      <c r="Z106" s="95">
        <f t="shared" si="84"/>
        <v>0</v>
      </c>
      <c r="AA106" s="95">
        <f t="shared" ca="1" si="84"/>
        <v>0</v>
      </c>
      <c r="AB106" s="95">
        <f t="shared" ca="1" si="84"/>
        <v>230553.72359999997</v>
      </c>
      <c r="AC106" s="95"/>
      <c r="AD106" s="113">
        <f ca="1">SUBTOTAL(9,AD16:AD105)</f>
        <v>456211.66411912563</v>
      </c>
      <c r="AE106" s="94">
        <f ca="1">SUBTOTAL(9,AE16:AE105)</f>
        <v>86544.190540540585</v>
      </c>
      <c r="AF106" s="95">
        <f ca="1">SUBTOTAL(9,AF16:AF105)</f>
        <v>144009.53305945938</v>
      </c>
      <c r="AN106" s="304"/>
      <c r="AO106" s="306"/>
      <c r="AP106" s="305"/>
      <c r="AQ106" s="94">
        <f ca="1">SUBTOTAL(9,AQ16:AQ105)</f>
        <v>230553.73000000007</v>
      </c>
      <c r="AR106" s="304"/>
      <c r="AS106" s="305"/>
    </row>
    <row r="107" spans="1:45" ht="14.4" thickTop="1"/>
    <row r="108" spans="1:45">
      <c r="T108" s="1"/>
    </row>
    <row r="109" spans="1:45">
      <c r="AB109" s="1"/>
    </row>
    <row r="111" spans="1:45">
      <c r="AA111" s="1"/>
    </row>
  </sheetData>
  <mergeCells count="45">
    <mergeCell ref="G8:H8"/>
    <mergeCell ref="P5:P6"/>
    <mergeCell ref="Q5:Q6"/>
    <mergeCell ref="R5:R6"/>
    <mergeCell ref="J2:L5"/>
    <mergeCell ref="M2:X2"/>
    <mergeCell ref="M3:N3"/>
    <mergeCell ref="O3:P3"/>
    <mergeCell ref="Q3:R3"/>
    <mergeCell ref="S3:X3"/>
    <mergeCell ref="O4:P4"/>
    <mergeCell ref="Q4:R4"/>
    <mergeCell ref="S4:T4"/>
    <mergeCell ref="E1:H1"/>
    <mergeCell ref="G2:H2"/>
    <mergeCell ref="N5:N6"/>
    <mergeCell ref="O5:O6"/>
    <mergeCell ref="U5:V5"/>
    <mergeCell ref="S5:S6"/>
    <mergeCell ref="T5:T6"/>
    <mergeCell ref="U4:X4"/>
    <mergeCell ref="M5:M6"/>
    <mergeCell ref="W5:X5"/>
    <mergeCell ref="AA5:AA6"/>
    <mergeCell ref="AB5:AD5"/>
    <mergeCell ref="AK5:AL5"/>
    <mergeCell ref="AI5:AJ5"/>
    <mergeCell ref="AN2:AU4"/>
    <mergeCell ref="AQ5:AQ6"/>
    <mergeCell ref="AP5:AP6"/>
    <mergeCell ref="AO5:AO6"/>
    <mergeCell ref="AN5:AN6"/>
    <mergeCell ref="Z2:AL2"/>
    <mergeCell ref="Z3:AL4"/>
    <mergeCell ref="Z5:Z6"/>
    <mergeCell ref="AN14:AS14"/>
    <mergeCell ref="AR106:AS106"/>
    <mergeCell ref="AN106:AP106"/>
    <mergeCell ref="A106:F106"/>
    <mergeCell ref="AB14:AF14"/>
    <mergeCell ref="A14:K14"/>
    <mergeCell ref="Y14:AA14"/>
    <mergeCell ref="L14:M14"/>
    <mergeCell ref="N14:V14"/>
    <mergeCell ref="W14:X14"/>
  </mergeCells>
  <phoneticPr fontId="17" type="noConversion"/>
  <conditionalFormatting sqref="AF89:AF105 AF16:AF87">
    <cfRule type="cellIs" dxfId="5" priority="13" operator="lessThan">
      <formula>0</formula>
    </cfRule>
  </conditionalFormatting>
  <conditionalFormatting sqref="Q89:R105 Q16:R87">
    <cfRule type="containsText" dxfId="4" priority="4" operator="containsText" text="Undeserved">
      <formula>NOT(ISERROR(SEARCH("Undeserved",Q16)))</formula>
    </cfRule>
  </conditionalFormatting>
  <conditionalFormatting sqref="AF88">
    <cfRule type="cellIs" dxfId="3" priority="2" operator="lessThan">
      <formula>0</formula>
    </cfRule>
  </conditionalFormatting>
  <conditionalFormatting sqref="Q88:R88">
    <cfRule type="containsText" dxfId="2" priority="1" operator="containsText" text="Undeserved">
      <formula>NOT(ISERROR(SEARCH("Undeserved",Q88)))</formula>
    </cfRule>
  </conditionalFormatting>
  <dataValidations count="3">
    <dataValidation type="list" allowBlank="1" showInputMessage="1" showErrorMessage="1" sqref="C1">
      <formula1>$A$1:$A$12</formula1>
    </dataValidation>
    <dataValidation type="list" allowBlank="1" showInputMessage="1" showErrorMessage="1" sqref="Q16:Q105">
      <formula1>$I$3:$I$4</formula1>
    </dataValidation>
    <dataValidation type="list" allowBlank="1" showInputMessage="1" showErrorMessage="1" sqref="R16:R105">
      <formula1>$Y$1:$Y$10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AM110"/>
  <sheetViews>
    <sheetView topLeftCell="B4" zoomScale="83" zoomScaleNormal="83" workbookViewId="0">
      <selection activeCell="G16" sqref="G16:G29"/>
    </sheetView>
  </sheetViews>
  <sheetFormatPr defaultColWidth="8.8984375" defaultRowHeight="13.8"/>
  <cols>
    <col min="1" max="1" width="3.796875" style="35" customWidth="1"/>
    <col min="2" max="2" width="42.19921875" style="35" bestFit="1" customWidth="1"/>
    <col min="3" max="3" width="11.19921875" style="35" bestFit="1" customWidth="1"/>
    <col min="4" max="4" width="11.19921875" style="35" customWidth="1"/>
    <col min="5" max="5" width="21.19921875" style="35" customWidth="1"/>
    <col min="6" max="6" width="24.796875" style="35" bestFit="1" customWidth="1"/>
    <col min="7" max="7" width="15.296875" style="35" customWidth="1"/>
    <col min="8" max="8" width="12.296875" style="35" customWidth="1"/>
    <col min="9" max="9" width="8.69921875" style="35" customWidth="1"/>
    <col min="10" max="10" width="22.69921875" style="35" customWidth="1"/>
    <col min="11" max="11" width="16.296875" style="35" customWidth="1"/>
    <col min="12" max="15" width="13.19921875" style="35" customWidth="1"/>
    <col min="16" max="16" width="12.09765625" style="35" customWidth="1"/>
    <col min="17" max="17" width="13.09765625" style="35" bestFit="1" customWidth="1"/>
    <col min="18" max="20" width="13.69921875" style="35" customWidth="1"/>
    <col min="21" max="21" width="10.09765625" style="35" bestFit="1" customWidth="1"/>
    <col min="22" max="22" width="12.3984375" style="35" bestFit="1" customWidth="1"/>
    <col min="23" max="23" width="14.09765625" style="35" customWidth="1"/>
    <col min="24" max="26" width="8.8984375" style="35"/>
    <col min="27" max="27" width="11.3984375" style="35" customWidth="1"/>
    <col min="28" max="28" width="10.796875" style="35" customWidth="1"/>
    <col min="29" max="29" width="11" style="35" customWidth="1"/>
    <col min="30" max="33" width="8.8984375" style="35"/>
    <col min="34" max="34" width="12.69921875" style="35" customWidth="1"/>
    <col min="35" max="35" width="20.19921875" style="35" customWidth="1"/>
    <col min="36" max="36" width="28.3984375" style="35" customWidth="1"/>
    <col min="37" max="37" width="16.69921875" style="35" bestFit="1" customWidth="1"/>
    <col min="38" max="38" width="13.69921875" style="35" customWidth="1"/>
    <col min="39" max="39" width="16.19921875" style="35" customWidth="1"/>
    <col min="40" max="16384" width="8.8984375" style="35"/>
  </cols>
  <sheetData>
    <row r="1" spans="1:39" ht="25.2" customHeight="1" thickTop="1" thickBot="1">
      <c r="A1" s="47" t="s">
        <v>53</v>
      </c>
      <c r="B1" s="50" t="str">
        <f>Data!A17</f>
        <v>Service Charge (12%) Calculation (Details) :</v>
      </c>
      <c r="C1" s="51" t="str">
        <f>Data!D1</f>
        <v>June</v>
      </c>
      <c r="D1" s="191">
        <v>2019</v>
      </c>
      <c r="E1" s="36"/>
      <c r="F1" s="36"/>
      <c r="G1" s="36"/>
      <c r="H1" s="36"/>
      <c r="J1" s="147" t="s">
        <v>93</v>
      </c>
    </row>
    <row r="2" spans="1:39" ht="19.2" customHeight="1" thickTop="1" thickBot="1">
      <c r="A2" s="47" t="s">
        <v>54</v>
      </c>
      <c r="B2" s="120" t="str">
        <f>Data!A12</f>
        <v>3- Employees Not Directly connected to customers</v>
      </c>
      <c r="C2" s="60">
        <f>Data!C12</f>
        <v>0.15</v>
      </c>
      <c r="D2" s="33"/>
      <c r="E2" s="385" t="s">
        <v>78</v>
      </c>
      <c r="F2" s="386"/>
      <c r="G2" s="386"/>
      <c r="H2" s="387"/>
      <c r="J2" s="148" t="s">
        <v>94</v>
      </c>
      <c r="K2" s="216"/>
      <c r="L2" s="331" t="s">
        <v>112</v>
      </c>
      <c r="M2" s="332"/>
      <c r="N2" s="332"/>
      <c r="O2" s="332"/>
      <c r="P2" s="332"/>
      <c r="Q2" s="332"/>
      <c r="R2" s="332"/>
      <c r="S2" s="332"/>
      <c r="T2" s="332"/>
      <c r="U2" s="332"/>
      <c r="V2" s="332"/>
      <c r="W2" s="333"/>
      <c r="Y2" s="366" t="s">
        <v>115</v>
      </c>
      <c r="Z2" s="367"/>
      <c r="AA2" s="367"/>
      <c r="AB2" s="367"/>
      <c r="AC2" s="367"/>
      <c r="AD2" s="367"/>
      <c r="AE2" s="368"/>
    </row>
    <row r="3" spans="1:39" ht="19.2" customHeight="1" thickTop="1" thickBot="1">
      <c r="A3" s="47" t="s">
        <v>55</v>
      </c>
      <c r="B3" s="58">
        <f>Data!A18</f>
        <v>0</v>
      </c>
      <c r="C3" s="59">
        <f>Data!D18</f>
        <v>5559.8579999999974</v>
      </c>
      <c r="D3" s="150" t="s">
        <v>82</v>
      </c>
      <c r="E3" s="84">
        <v>0.3</v>
      </c>
      <c r="F3" s="84">
        <v>0.7</v>
      </c>
      <c r="G3" s="388" t="s">
        <v>44</v>
      </c>
      <c r="H3" s="389" t="s">
        <v>46</v>
      </c>
      <c r="J3" s="148" t="s">
        <v>95</v>
      </c>
      <c r="K3" s="216"/>
      <c r="L3" s="397" t="s">
        <v>80</v>
      </c>
      <c r="M3" s="398"/>
      <c r="N3" s="398"/>
      <c r="O3" s="398"/>
      <c r="P3" s="398"/>
      <c r="Q3" s="398"/>
      <c r="R3" s="398"/>
      <c r="S3" s="398"/>
      <c r="T3" s="398"/>
      <c r="U3" s="398"/>
      <c r="V3" s="398"/>
      <c r="W3" s="399"/>
      <c r="Y3" s="369"/>
      <c r="Z3" s="370"/>
      <c r="AA3" s="370"/>
      <c r="AB3" s="370"/>
      <c r="AC3" s="370"/>
      <c r="AD3" s="370"/>
      <c r="AE3" s="371"/>
    </row>
    <row r="4" spans="1:39" ht="19.2" customHeight="1" thickTop="1" thickBot="1">
      <c r="A4" s="47" t="s">
        <v>56</v>
      </c>
      <c r="B4" s="52">
        <f>Data!A19</f>
        <v>0</v>
      </c>
      <c r="C4" s="59">
        <f>Data!D19</f>
        <v>8267.2019999999975</v>
      </c>
      <c r="D4" s="151" t="s">
        <v>83</v>
      </c>
      <c r="E4" s="126" t="s">
        <v>50</v>
      </c>
      <c r="F4" s="125" t="s">
        <v>51</v>
      </c>
      <c r="G4" s="365"/>
      <c r="H4" s="390"/>
      <c r="J4" s="148" t="s">
        <v>96</v>
      </c>
      <c r="K4" s="216"/>
      <c r="L4" s="400"/>
      <c r="M4" s="401"/>
      <c r="N4" s="401"/>
      <c r="O4" s="401"/>
      <c r="P4" s="401"/>
      <c r="Q4" s="401"/>
      <c r="R4" s="401"/>
      <c r="S4" s="401"/>
      <c r="T4" s="401"/>
      <c r="U4" s="401"/>
      <c r="V4" s="401"/>
      <c r="W4" s="402"/>
      <c r="Y4" s="372"/>
      <c r="Z4" s="373"/>
      <c r="AA4" s="373"/>
      <c r="AB4" s="373"/>
      <c r="AC4" s="373"/>
      <c r="AD4" s="373"/>
      <c r="AE4" s="374"/>
    </row>
    <row r="5" spans="1:39" ht="25.2" customHeight="1" thickTop="1" thickBot="1">
      <c r="A5" s="47" t="s">
        <v>57</v>
      </c>
      <c r="B5" s="52">
        <f>Data!A20</f>
        <v>0</v>
      </c>
      <c r="C5" s="59">
        <f>Data!D20</f>
        <v>24819.155999999999</v>
      </c>
      <c r="D5" s="32"/>
      <c r="E5" s="121">
        <f>C8*E3</f>
        <v>19212.810299999994</v>
      </c>
      <c r="F5" s="121">
        <f>C8*F3</f>
        <v>44829.890699999989</v>
      </c>
      <c r="G5" s="129">
        <f>F5/E7</f>
        <v>3202.1350499999994</v>
      </c>
      <c r="H5" s="110" t="e">
        <f>E5/G30</f>
        <v>#DIV/0!</v>
      </c>
      <c r="J5" s="148" t="s">
        <v>97</v>
      </c>
      <c r="K5" s="216"/>
      <c r="L5" s="377" t="s">
        <v>84</v>
      </c>
      <c r="M5" s="319" t="s">
        <v>89</v>
      </c>
      <c r="N5" s="319"/>
      <c r="O5" s="319"/>
      <c r="P5" s="136">
        <f>E3</f>
        <v>0.3</v>
      </c>
      <c r="Q5" s="136">
        <f>F3</f>
        <v>0.7</v>
      </c>
      <c r="R5" s="137" t="s">
        <v>4</v>
      </c>
      <c r="S5" s="137" t="s">
        <v>44</v>
      </c>
      <c r="T5" s="322" t="s">
        <v>104</v>
      </c>
      <c r="U5" s="322"/>
      <c r="V5" s="320" t="s">
        <v>105</v>
      </c>
      <c r="W5" s="321"/>
      <c r="Y5" s="375" t="s">
        <v>118</v>
      </c>
      <c r="Z5" s="379" t="s">
        <v>119</v>
      </c>
      <c r="AA5" s="381" t="s">
        <v>113</v>
      </c>
      <c r="AB5" s="186">
        <f>E3</f>
        <v>0.3</v>
      </c>
      <c r="AC5" s="186">
        <f>F3</f>
        <v>0.7</v>
      </c>
      <c r="AD5" s="187" t="s">
        <v>4</v>
      </c>
      <c r="AE5" s="188" t="s">
        <v>44</v>
      </c>
    </row>
    <row r="6" spans="1:39" ht="15.6" customHeight="1" thickTop="1" thickBot="1">
      <c r="A6" s="47" t="s">
        <v>58</v>
      </c>
      <c r="B6" s="52">
        <f>Data!A21</f>
        <v>0</v>
      </c>
      <c r="C6" s="59">
        <f>Data!D21</f>
        <v>11930.418000000001</v>
      </c>
      <c r="D6" s="32"/>
      <c r="E6" s="127" t="s">
        <v>33</v>
      </c>
      <c r="F6" s="128" t="s">
        <v>77</v>
      </c>
      <c r="G6" s="393"/>
      <c r="H6" s="394"/>
      <c r="J6" s="148" t="s">
        <v>98</v>
      </c>
      <c r="K6" s="216"/>
      <c r="L6" s="378"/>
      <c r="M6" s="137" t="s">
        <v>90</v>
      </c>
      <c r="N6" s="137" t="s">
        <v>91</v>
      </c>
      <c r="O6" s="137" t="s">
        <v>92</v>
      </c>
      <c r="P6" s="139" t="s">
        <v>87</v>
      </c>
      <c r="Q6" s="139" t="s">
        <v>88</v>
      </c>
      <c r="R6" s="137" t="s">
        <v>46</v>
      </c>
      <c r="S6" s="137" t="s">
        <v>19</v>
      </c>
      <c r="T6" s="137" t="s">
        <v>19</v>
      </c>
      <c r="U6" s="137" t="s">
        <v>46</v>
      </c>
      <c r="V6" s="137" t="s">
        <v>106</v>
      </c>
      <c r="W6" s="138" t="s">
        <v>107</v>
      </c>
      <c r="Y6" s="376"/>
      <c r="Z6" s="380"/>
      <c r="AA6" s="382"/>
      <c r="AB6" s="189" t="s">
        <v>87</v>
      </c>
      <c r="AC6" s="189" t="s">
        <v>88</v>
      </c>
      <c r="AD6" s="187" t="s">
        <v>46</v>
      </c>
      <c r="AE6" s="188" t="s">
        <v>19</v>
      </c>
    </row>
    <row r="7" spans="1:39" ht="22.2" thickTop="1" thickBot="1">
      <c r="A7" s="47" t="s">
        <v>59</v>
      </c>
      <c r="B7" s="54">
        <f>Data!A22</f>
        <v>0</v>
      </c>
      <c r="C7" s="59">
        <f>Data!D22</f>
        <v>13466.066999999999</v>
      </c>
      <c r="D7" s="32"/>
      <c r="E7" s="391">
        <f>COUNTIF($B$16:$E$29,F6)</f>
        <v>14</v>
      </c>
      <c r="F7" s="392"/>
      <c r="G7" s="395"/>
      <c r="H7" s="396"/>
      <c r="J7" s="148" t="s">
        <v>99</v>
      </c>
      <c r="K7" s="216"/>
      <c r="L7" s="178">
        <f>P30</f>
        <v>0</v>
      </c>
      <c r="M7" s="221">
        <f>E7</f>
        <v>14</v>
      </c>
      <c r="N7" s="221">
        <f>COUNTIF($Q$16:$Q$116,D4)</f>
        <v>2</v>
      </c>
      <c r="O7" s="221">
        <f>M7-N7</f>
        <v>12</v>
      </c>
      <c r="P7" s="140">
        <f>L7*P5</f>
        <v>0</v>
      </c>
      <c r="Q7" s="140">
        <f>L7*Q5</f>
        <v>0</v>
      </c>
      <c r="R7" s="135" t="e">
        <f>P7/G30</f>
        <v>#DIV/0!</v>
      </c>
      <c r="S7" s="140">
        <f>Q7/O7</f>
        <v>0</v>
      </c>
      <c r="T7" s="140">
        <f>P7</f>
        <v>0</v>
      </c>
      <c r="U7" s="168" t="e">
        <f>T7/W7</f>
        <v>#DIV/0!</v>
      </c>
      <c r="V7" s="140">
        <f>SUMIF($Q$16:$Q$116,D4,$G$16:$G$116)</f>
        <v>0</v>
      </c>
      <c r="W7" s="141">
        <f>G30-V7</f>
        <v>0</v>
      </c>
      <c r="Y7" s="272"/>
      <c r="Z7" s="271"/>
      <c r="AA7" s="140">
        <f>Y7-Z7</f>
        <v>0</v>
      </c>
      <c r="AB7" s="140">
        <f>AA7*AB5</f>
        <v>0</v>
      </c>
      <c r="AC7" s="140">
        <f>AA7*AC5</f>
        <v>0</v>
      </c>
      <c r="AD7" s="168" t="e">
        <f>AB7/G30</f>
        <v>#DIV/0!</v>
      </c>
      <c r="AE7" s="141">
        <f>AC7/M7</f>
        <v>0</v>
      </c>
    </row>
    <row r="8" spans="1:39" ht="15" thickTop="1" thickBot="1">
      <c r="A8" s="47" t="s">
        <v>60</v>
      </c>
      <c r="B8" s="56" t="str">
        <f>Data!A23</f>
        <v>Total Service Charge (12%)</v>
      </c>
      <c r="C8" s="57">
        <f>SUM(C3:C7)</f>
        <v>64042.700999999986</v>
      </c>
      <c r="D8" s="32"/>
      <c r="E8" s="122"/>
      <c r="F8" s="122"/>
      <c r="G8" s="122"/>
      <c r="H8" s="123"/>
      <c r="J8" s="148" t="s">
        <v>100</v>
      </c>
      <c r="K8" s="215"/>
      <c r="L8" s="216"/>
      <c r="M8" s="216"/>
      <c r="N8" s="216"/>
      <c r="O8" s="216"/>
      <c r="P8" s="217"/>
      <c r="Q8" s="217"/>
      <c r="R8" s="215"/>
      <c r="S8" s="217"/>
      <c r="T8" s="217"/>
      <c r="U8" s="215"/>
      <c r="V8" s="217"/>
      <c r="W8" s="217"/>
      <c r="X8" s="123"/>
      <c r="Y8" s="215"/>
      <c r="Z8" s="218"/>
      <c r="AA8" s="218"/>
      <c r="AB8" s="217"/>
      <c r="AC8" s="217"/>
      <c r="AD8" s="217"/>
      <c r="AE8" s="215"/>
      <c r="AF8" s="217"/>
    </row>
    <row r="9" spans="1:39" ht="15" thickTop="1" thickBot="1">
      <c r="A9" s="47" t="s">
        <v>61</v>
      </c>
      <c r="C9" s="32"/>
      <c r="D9" s="32"/>
      <c r="E9" s="122"/>
      <c r="F9" s="122"/>
      <c r="G9" s="122"/>
      <c r="H9" s="123"/>
      <c r="J9" s="148" t="s">
        <v>101</v>
      </c>
      <c r="K9" s="215"/>
      <c r="L9" s="216"/>
      <c r="M9" s="216"/>
      <c r="N9" s="216"/>
      <c r="O9" s="216"/>
      <c r="P9" s="217"/>
      <c r="Q9" s="217"/>
      <c r="R9" s="215"/>
      <c r="S9" s="217"/>
      <c r="T9" s="217"/>
      <c r="U9" s="215"/>
      <c r="V9" s="217"/>
      <c r="W9" s="217"/>
      <c r="X9" s="123"/>
      <c r="Y9" s="215"/>
      <c r="Z9" s="218"/>
      <c r="AA9" s="218"/>
      <c r="AB9" s="217"/>
      <c r="AC9" s="217"/>
      <c r="AD9" s="217"/>
      <c r="AE9" s="215"/>
      <c r="AF9" s="217"/>
    </row>
    <row r="10" spans="1:39" ht="14.4" hidden="1" thickBot="1">
      <c r="A10" s="47" t="s">
        <v>62</v>
      </c>
      <c r="B10" s="122"/>
      <c r="C10" s="122"/>
      <c r="D10" s="32"/>
      <c r="E10" s="122"/>
      <c r="F10" s="122"/>
      <c r="G10" s="122"/>
      <c r="H10" s="123"/>
      <c r="J10" s="149" t="s">
        <v>102</v>
      </c>
      <c r="K10" s="215"/>
      <c r="L10" s="216"/>
      <c r="M10" s="216"/>
      <c r="N10" s="216"/>
      <c r="O10" s="216"/>
      <c r="P10" s="217"/>
      <c r="Q10" s="217"/>
      <c r="R10" s="215"/>
      <c r="S10" s="217"/>
      <c r="T10" s="217"/>
      <c r="U10" s="215"/>
      <c r="V10" s="217"/>
      <c r="W10" s="217"/>
      <c r="X10" s="123"/>
      <c r="Y10" s="215"/>
      <c r="Z10" s="218"/>
      <c r="AA10" s="218"/>
      <c r="AB10" s="217"/>
      <c r="AC10" s="217"/>
      <c r="AD10" s="217"/>
      <c r="AE10" s="215"/>
      <c r="AF10" s="217"/>
    </row>
    <row r="11" spans="1:39" ht="22.8" hidden="1" customHeight="1">
      <c r="A11" s="47" t="s">
        <v>63</v>
      </c>
      <c r="B11" s="122"/>
      <c r="C11" s="122"/>
      <c r="D11" s="32"/>
      <c r="E11" s="122"/>
      <c r="F11" s="122"/>
      <c r="G11" s="122"/>
      <c r="H11" s="123"/>
      <c r="K11" s="215"/>
      <c r="L11" s="216"/>
      <c r="M11" s="216"/>
      <c r="N11" s="216"/>
      <c r="O11" s="216"/>
      <c r="P11" s="217"/>
      <c r="Q11" s="217"/>
      <c r="R11" s="215"/>
      <c r="S11" s="217"/>
      <c r="T11" s="217"/>
      <c r="U11" s="215"/>
      <c r="V11" s="217"/>
      <c r="W11" s="217"/>
      <c r="X11" s="123"/>
      <c r="Y11" s="215"/>
      <c r="Z11" s="218"/>
      <c r="AA11" s="218"/>
      <c r="AB11" s="217"/>
      <c r="AC11" s="217"/>
      <c r="AD11" s="217"/>
      <c r="AE11" s="215"/>
      <c r="AF11" s="217"/>
    </row>
    <row r="12" spans="1:39" hidden="1">
      <c r="A12" s="47" t="s">
        <v>64</v>
      </c>
      <c r="C12" s="32"/>
      <c r="D12" s="32"/>
      <c r="E12" s="124"/>
      <c r="F12" s="124"/>
      <c r="G12" s="124"/>
      <c r="H12" s="123"/>
      <c r="K12" s="219"/>
      <c r="L12" s="124"/>
      <c r="M12" s="124"/>
      <c r="N12" s="220"/>
      <c r="O12" s="220"/>
      <c r="P12" s="124"/>
      <c r="Q12" s="124"/>
      <c r="R12" s="215"/>
      <c r="S12" s="124"/>
      <c r="T12" s="124"/>
      <c r="U12" s="215"/>
      <c r="V12" s="124"/>
      <c r="W12" s="124"/>
      <c r="X12" s="123"/>
      <c r="Y12" s="219"/>
      <c r="Z12" s="124"/>
      <c r="AA12" s="124"/>
      <c r="AB12" s="124"/>
      <c r="AC12" s="124"/>
      <c r="AD12" s="124"/>
      <c r="AE12" s="124"/>
      <c r="AF12" s="124"/>
    </row>
    <row r="13" spans="1:39" ht="22.2" hidden="1" customHeight="1" thickBot="1">
      <c r="C13" s="32"/>
      <c r="D13" s="32"/>
      <c r="E13" s="34"/>
      <c r="F13" s="34"/>
      <c r="G13" s="36"/>
      <c r="H13" s="36"/>
      <c r="L13" s="37"/>
    </row>
    <row r="14" spans="1:39" ht="38.4" customHeight="1" thickTop="1" thickBot="1">
      <c r="A14" s="311" t="s">
        <v>48</v>
      </c>
      <c r="B14" s="311"/>
      <c r="C14" s="311"/>
      <c r="D14" s="311"/>
      <c r="E14" s="311"/>
      <c r="F14" s="311"/>
      <c r="G14" s="311"/>
      <c r="H14" s="311"/>
      <c r="I14" s="311"/>
      <c r="J14" s="311"/>
      <c r="K14" s="311"/>
      <c r="L14" s="383" t="s">
        <v>72</v>
      </c>
      <c r="M14" s="384"/>
      <c r="N14" s="383" t="s">
        <v>112</v>
      </c>
      <c r="O14" s="403"/>
      <c r="P14" s="403"/>
      <c r="Q14" s="403"/>
      <c r="R14" s="403"/>
      <c r="S14" s="403"/>
      <c r="T14" s="403"/>
      <c r="U14" s="384"/>
      <c r="V14" s="404"/>
      <c r="W14" s="405"/>
      <c r="X14" s="312" t="s">
        <v>124</v>
      </c>
      <c r="Y14" s="313"/>
      <c r="Z14" s="313"/>
      <c r="AA14" s="312"/>
      <c r="AB14" s="313"/>
      <c r="AC14" s="313"/>
      <c r="AD14" s="313"/>
      <c r="AE14" s="314"/>
      <c r="AH14" s="303" t="s">
        <v>129</v>
      </c>
      <c r="AI14" s="303"/>
      <c r="AJ14" s="303"/>
      <c r="AK14" s="303"/>
      <c r="AL14" s="303"/>
      <c r="AM14" s="303"/>
    </row>
    <row r="15" spans="1:39" ht="49.2" customHeight="1" thickTop="1" thickBot="1">
      <c r="A15" s="169" t="s">
        <v>32</v>
      </c>
      <c r="B15" s="170" t="s">
        <v>0</v>
      </c>
      <c r="C15" s="170" t="s">
        <v>1</v>
      </c>
      <c r="D15" s="170" t="s">
        <v>42</v>
      </c>
      <c r="E15" s="170" t="s">
        <v>2</v>
      </c>
      <c r="F15" s="170" t="s">
        <v>3</v>
      </c>
      <c r="G15" s="170" t="s">
        <v>4</v>
      </c>
      <c r="H15" s="170" t="s">
        <v>37</v>
      </c>
      <c r="I15" s="170" t="s">
        <v>38</v>
      </c>
      <c r="J15" s="170" t="s">
        <v>39</v>
      </c>
      <c r="K15" s="171" t="s">
        <v>40</v>
      </c>
      <c r="L15" s="172" t="s">
        <v>108</v>
      </c>
      <c r="M15" s="208" t="s">
        <v>109</v>
      </c>
      <c r="N15" s="207" t="s">
        <v>79</v>
      </c>
      <c r="O15" s="134" t="s">
        <v>110</v>
      </c>
      <c r="P15" s="173" t="s">
        <v>80</v>
      </c>
      <c r="Q15" s="174" t="s">
        <v>81</v>
      </c>
      <c r="R15" s="175" t="s">
        <v>87</v>
      </c>
      <c r="S15" s="175" t="s">
        <v>122</v>
      </c>
      <c r="T15" s="175" t="s">
        <v>120</v>
      </c>
      <c r="U15" s="209" t="s">
        <v>111</v>
      </c>
      <c r="V15" s="207" t="s">
        <v>41</v>
      </c>
      <c r="W15" s="212" t="s">
        <v>67</v>
      </c>
      <c r="X15" s="211" t="s">
        <v>126</v>
      </c>
      <c r="Y15" s="175" t="s">
        <v>120</v>
      </c>
      <c r="Z15" s="209" t="s">
        <v>111</v>
      </c>
      <c r="AA15" s="213" t="s">
        <v>68</v>
      </c>
      <c r="AB15" s="133" t="s">
        <v>70</v>
      </c>
      <c r="AC15" s="176" t="s">
        <v>69</v>
      </c>
      <c r="AD15" s="176" t="s">
        <v>73</v>
      </c>
      <c r="AE15" s="177" t="s">
        <v>74</v>
      </c>
      <c r="AH15" s="234" t="s">
        <v>130</v>
      </c>
      <c r="AI15" s="234" t="s">
        <v>131</v>
      </c>
      <c r="AJ15" s="234" t="s">
        <v>0</v>
      </c>
      <c r="AK15" s="234" t="s">
        <v>132</v>
      </c>
      <c r="AL15" s="233" t="s">
        <v>133</v>
      </c>
      <c r="AM15" s="232" t="s">
        <v>134</v>
      </c>
    </row>
    <row r="16" spans="1:39" ht="16.8" thickTop="1" thickBot="1">
      <c r="A16" s="88">
        <v>1</v>
      </c>
      <c r="B16" s="262" t="s">
        <v>260</v>
      </c>
      <c r="C16" s="262">
        <v>20016</v>
      </c>
      <c r="D16" s="262" t="s">
        <v>77</v>
      </c>
      <c r="E16" s="262" t="s">
        <v>273</v>
      </c>
      <c r="F16" s="263" t="s">
        <v>297</v>
      </c>
      <c r="G16" s="145"/>
      <c r="H16" s="266">
        <v>7</v>
      </c>
      <c r="I16" s="90">
        <f>IF(AND(H16&gt;0,H16&lt;=3),4%,IF(AND(H16&gt;3,H16&lt;=6),8%,IF(AND(H16&gt;6,H16&lt;=9),10%,IF(AND(H16&gt;9,H16&lt;=11),12%,IF(AND(H16&gt;11,H16&lt;=13),16%)))))</f>
        <v>0.1</v>
      </c>
      <c r="J16" s="91">
        <f ca="1">DAYS360(K16,TODAY(),1)</f>
        <v>6844</v>
      </c>
      <c r="K16" s="268">
        <v>36708</v>
      </c>
      <c r="L16" s="92">
        <f>IFERROR(G16*$H$5,0)</f>
        <v>0</v>
      </c>
      <c r="M16" s="205">
        <f>IF(G16&gt;=1,$G$5,0)</f>
        <v>0</v>
      </c>
      <c r="N16" s="204">
        <v>0</v>
      </c>
      <c r="O16" s="144">
        <f t="shared" ref="O16:O29" si="0">(M16-(M16/30.5)*N16)</f>
        <v>0</v>
      </c>
      <c r="P16" s="89">
        <f>M16-O16</f>
        <v>0</v>
      </c>
      <c r="Q16" s="270" t="s">
        <v>82</v>
      </c>
      <c r="R16" s="89" t="e">
        <f t="shared" ref="R16:R29" si="1">IF(D16="Indirect",G16*$R$7,0)</f>
        <v>#DIV/0!</v>
      </c>
      <c r="S16" s="89" t="e">
        <f t="shared" ref="S16:S29" si="2">IF(Q16="Undeserved",0,G16*$U$7)</f>
        <v>#DIV/0!</v>
      </c>
      <c r="T16" s="89">
        <f t="shared" ref="T16:T29" si="3">IF(Q16="Deserved",$S$7,0)</f>
        <v>0</v>
      </c>
      <c r="U16" s="210" t="e">
        <f>S16+T16</f>
        <v>#DIV/0!</v>
      </c>
      <c r="V16" s="144" t="e">
        <f t="shared" ref="V16:V29" si="4">L16+M16-P16+U16</f>
        <v>#DIV/0!</v>
      </c>
      <c r="W16" s="210" t="e">
        <f>V16*10%</f>
        <v>#DIV/0!</v>
      </c>
      <c r="X16" s="144" t="e">
        <f t="shared" ref="X16:X29" si="5">IF(D16="Indirect",G16*$AD$7,0)</f>
        <v>#DIV/0!</v>
      </c>
      <c r="Y16" s="89">
        <f t="shared" ref="Y16:Y29" si="6">IF(D16="Indirect",$AE$7,0)</f>
        <v>0</v>
      </c>
      <c r="Z16" s="210" t="e">
        <f>SUM(X16:Y16)</f>
        <v>#DIV/0!</v>
      </c>
      <c r="AA16" s="214" t="e">
        <f>V16-W16+Z16</f>
        <v>#DIV/0!</v>
      </c>
      <c r="AB16" s="114">
        <f t="shared" ref="AB16:AB29" si="7">IFERROR(AA16/G16,0)</f>
        <v>0</v>
      </c>
      <c r="AC16" s="112" t="e">
        <f t="shared" ref="AC16:AC29" si="8">G16+AA16</f>
        <v>#DIV/0!</v>
      </c>
      <c r="AD16" s="115">
        <v>0</v>
      </c>
      <c r="AE16" s="117" t="e">
        <f>AA16-AD16</f>
        <v>#DIV/0!</v>
      </c>
      <c r="AH16" s="226">
        <v>18000</v>
      </c>
      <c r="AI16" s="227"/>
      <c r="AJ16" s="227" t="s">
        <v>284</v>
      </c>
      <c r="AK16" s="235" t="e">
        <f>ROUND(AA16,2)</f>
        <v>#DIV/0!</v>
      </c>
      <c r="AL16" s="227">
        <v>20016</v>
      </c>
      <c r="AM16" s="228" t="s">
        <v>135</v>
      </c>
    </row>
    <row r="17" spans="1:39" ht="16.2" thickBot="1">
      <c r="A17" s="85">
        <v>2</v>
      </c>
      <c r="B17" s="264" t="s">
        <v>261</v>
      </c>
      <c r="C17" s="264">
        <v>20135</v>
      </c>
      <c r="D17" s="264" t="s">
        <v>77</v>
      </c>
      <c r="E17" s="264" t="s">
        <v>273</v>
      </c>
      <c r="F17" s="265" t="s">
        <v>298</v>
      </c>
      <c r="G17" s="146"/>
      <c r="H17" s="267">
        <v>10</v>
      </c>
      <c r="I17" s="86">
        <f t="shared" ref="I17:I29" si="9">IF(AND(H17&gt;0,H17&lt;=3),4%,IF(AND(H17&gt;3,H17&lt;=6),8%,IF(AND(H17&gt;6,H17&lt;=9),10%,IF(AND(H17&gt;9,H17&lt;=11),12%,IF(AND(H17&gt;11,H17&lt;=13),16%)))))</f>
        <v>0.12</v>
      </c>
      <c r="J17" s="87">
        <f t="shared" ref="J17:J29" ca="1" si="10">DAYS360(K17,TODAY(),1)</f>
        <v>6334</v>
      </c>
      <c r="K17" s="269">
        <v>37226</v>
      </c>
      <c r="L17" s="93">
        <f t="shared" ref="L17:L29" si="11">IFERROR(G17*$H$5,0)</f>
        <v>0</v>
      </c>
      <c r="M17" s="206">
        <f t="shared" ref="M17:M29" si="12">IF(G17&gt;=1,$G$5,0)</f>
        <v>0</v>
      </c>
      <c r="N17" s="204">
        <v>0</v>
      </c>
      <c r="O17" s="144">
        <f t="shared" si="0"/>
        <v>0</v>
      </c>
      <c r="P17" s="89">
        <f t="shared" ref="P17:P29" si="13">M17-O17</f>
        <v>0</v>
      </c>
      <c r="Q17" s="270" t="s">
        <v>82</v>
      </c>
      <c r="R17" s="89" t="e">
        <f t="shared" si="1"/>
        <v>#DIV/0!</v>
      </c>
      <c r="S17" s="89" t="e">
        <f t="shared" si="2"/>
        <v>#DIV/0!</v>
      </c>
      <c r="T17" s="89">
        <f t="shared" si="3"/>
        <v>0</v>
      </c>
      <c r="U17" s="210" t="e">
        <f t="shared" ref="U17:U29" si="14">S17+T17</f>
        <v>#DIV/0!</v>
      </c>
      <c r="V17" s="144" t="e">
        <f t="shared" si="4"/>
        <v>#DIV/0!</v>
      </c>
      <c r="W17" s="206" t="e">
        <f t="shared" ref="W17:W29" si="15">V17*10%</f>
        <v>#DIV/0!</v>
      </c>
      <c r="X17" s="144" t="e">
        <f t="shared" si="5"/>
        <v>#DIV/0!</v>
      </c>
      <c r="Y17" s="89">
        <f t="shared" si="6"/>
        <v>0</v>
      </c>
      <c r="Z17" s="210" t="e">
        <f t="shared" ref="Z17:Z29" si="16">SUM(X17:Y17)</f>
        <v>#DIV/0!</v>
      </c>
      <c r="AA17" s="214" t="e">
        <f t="shared" ref="AA17:AA29" si="17">V17-W17+Z17</f>
        <v>#DIV/0!</v>
      </c>
      <c r="AB17" s="114">
        <f t="shared" si="7"/>
        <v>0</v>
      </c>
      <c r="AC17" s="112" t="e">
        <f t="shared" si="8"/>
        <v>#DIV/0!</v>
      </c>
      <c r="AD17" s="116">
        <v>0</v>
      </c>
      <c r="AE17" s="118" t="e">
        <f t="shared" ref="AE17:AE29" si="18">AA17-AD17</f>
        <v>#DIV/0!</v>
      </c>
      <c r="AH17" s="229" t="s">
        <v>275</v>
      </c>
      <c r="AI17" s="227" t="s">
        <v>279</v>
      </c>
      <c r="AJ17" s="230" t="s">
        <v>285</v>
      </c>
      <c r="AK17" s="235" t="e">
        <f t="shared" ref="AK17:AK29" si="19">ROUND(AA17,2)</f>
        <v>#DIV/0!</v>
      </c>
      <c r="AL17" s="230">
        <v>20135</v>
      </c>
      <c r="AM17" s="231" t="s">
        <v>135</v>
      </c>
    </row>
    <row r="18" spans="1:39" ht="16.2" thickBot="1">
      <c r="A18" s="85">
        <v>3</v>
      </c>
      <c r="B18" s="264" t="s">
        <v>262</v>
      </c>
      <c r="C18" s="264">
        <v>20257</v>
      </c>
      <c r="D18" s="264" t="s">
        <v>77</v>
      </c>
      <c r="E18" s="264" t="s">
        <v>273</v>
      </c>
      <c r="F18" s="265" t="s">
        <v>299</v>
      </c>
      <c r="G18" s="146"/>
      <c r="H18" s="267">
        <v>10</v>
      </c>
      <c r="I18" s="86">
        <f t="shared" si="9"/>
        <v>0.12</v>
      </c>
      <c r="J18" s="87">
        <f t="shared" ca="1" si="10"/>
        <v>5523</v>
      </c>
      <c r="K18" s="269">
        <v>38048</v>
      </c>
      <c r="L18" s="93">
        <f t="shared" si="11"/>
        <v>0</v>
      </c>
      <c r="M18" s="206">
        <f t="shared" si="12"/>
        <v>0</v>
      </c>
      <c r="N18" s="204">
        <v>0</v>
      </c>
      <c r="O18" s="144">
        <f t="shared" si="0"/>
        <v>0</v>
      </c>
      <c r="P18" s="89">
        <f t="shared" si="13"/>
        <v>0</v>
      </c>
      <c r="Q18" s="270" t="s">
        <v>82</v>
      </c>
      <c r="R18" s="89" t="e">
        <f t="shared" si="1"/>
        <v>#DIV/0!</v>
      </c>
      <c r="S18" s="89" t="e">
        <f t="shared" si="2"/>
        <v>#DIV/0!</v>
      </c>
      <c r="T18" s="89">
        <f t="shared" si="3"/>
        <v>0</v>
      </c>
      <c r="U18" s="210" t="e">
        <f t="shared" si="14"/>
        <v>#DIV/0!</v>
      </c>
      <c r="V18" s="144" t="e">
        <f t="shared" si="4"/>
        <v>#DIV/0!</v>
      </c>
      <c r="W18" s="206" t="e">
        <f t="shared" si="15"/>
        <v>#DIV/0!</v>
      </c>
      <c r="X18" s="144" t="e">
        <f t="shared" si="5"/>
        <v>#DIV/0!</v>
      </c>
      <c r="Y18" s="89">
        <f t="shared" si="6"/>
        <v>0</v>
      </c>
      <c r="Z18" s="210" t="e">
        <f t="shared" si="16"/>
        <v>#DIV/0!</v>
      </c>
      <c r="AA18" s="214" t="e">
        <f t="shared" si="17"/>
        <v>#DIV/0!</v>
      </c>
      <c r="AB18" s="114">
        <f t="shared" si="7"/>
        <v>0</v>
      </c>
      <c r="AC18" s="112" t="e">
        <f t="shared" si="8"/>
        <v>#DIV/0!</v>
      </c>
      <c r="AD18" s="116">
        <v>0</v>
      </c>
      <c r="AE18" s="118" t="e">
        <f t="shared" si="18"/>
        <v>#DIV/0!</v>
      </c>
      <c r="AH18" s="229" t="s">
        <v>276</v>
      </c>
      <c r="AI18" s="227" t="s">
        <v>280</v>
      </c>
      <c r="AJ18" s="230" t="s">
        <v>286</v>
      </c>
      <c r="AK18" s="235" t="e">
        <f t="shared" si="19"/>
        <v>#DIV/0!</v>
      </c>
      <c r="AL18" s="230">
        <v>20257</v>
      </c>
      <c r="AM18" s="231" t="s">
        <v>135</v>
      </c>
    </row>
    <row r="19" spans="1:39" ht="16.2" thickBot="1">
      <c r="A19" s="85">
        <v>4</v>
      </c>
      <c r="B19" s="264" t="s">
        <v>263</v>
      </c>
      <c r="C19" s="264">
        <v>20770</v>
      </c>
      <c r="D19" s="264" t="s">
        <v>77</v>
      </c>
      <c r="E19" s="264" t="s">
        <v>273</v>
      </c>
      <c r="F19" s="265" t="s">
        <v>300</v>
      </c>
      <c r="G19" s="146"/>
      <c r="H19" s="267">
        <v>4</v>
      </c>
      <c r="I19" s="86">
        <f t="shared" si="9"/>
        <v>0.08</v>
      </c>
      <c r="J19" s="87">
        <f t="shared" ca="1" si="10"/>
        <v>4564</v>
      </c>
      <c r="K19" s="269">
        <v>39022</v>
      </c>
      <c r="L19" s="93">
        <f t="shared" si="11"/>
        <v>0</v>
      </c>
      <c r="M19" s="206">
        <f t="shared" si="12"/>
        <v>0</v>
      </c>
      <c r="N19" s="204">
        <v>0</v>
      </c>
      <c r="O19" s="144">
        <f t="shared" si="0"/>
        <v>0</v>
      </c>
      <c r="P19" s="89">
        <f t="shared" si="13"/>
        <v>0</v>
      </c>
      <c r="Q19" s="270" t="s">
        <v>82</v>
      </c>
      <c r="R19" s="89" t="e">
        <f t="shared" si="1"/>
        <v>#DIV/0!</v>
      </c>
      <c r="S19" s="89" t="e">
        <f t="shared" si="2"/>
        <v>#DIV/0!</v>
      </c>
      <c r="T19" s="89">
        <f t="shared" si="3"/>
        <v>0</v>
      </c>
      <c r="U19" s="210" t="e">
        <f t="shared" si="14"/>
        <v>#DIV/0!</v>
      </c>
      <c r="V19" s="144" t="e">
        <f t="shared" si="4"/>
        <v>#DIV/0!</v>
      </c>
      <c r="W19" s="206" t="e">
        <f t="shared" si="15"/>
        <v>#DIV/0!</v>
      </c>
      <c r="X19" s="144" t="e">
        <f t="shared" si="5"/>
        <v>#DIV/0!</v>
      </c>
      <c r="Y19" s="89">
        <f t="shared" si="6"/>
        <v>0</v>
      </c>
      <c r="Z19" s="210" t="e">
        <f t="shared" si="16"/>
        <v>#DIV/0!</v>
      </c>
      <c r="AA19" s="214" t="e">
        <f t="shared" si="17"/>
        <v>#DIV/0!</v>
      </c>
      <c r="AB19" s="114">
        <f t="shared" si="7"/>
        <v>0</v>
      </c>
      <c r="AC19" s="112" t="e">
        <f t="shared" si="8"/>
        <v>#DIV/0!</v>
      </c>
      <c r="AD19" s="116">
        <v>0</v>
      </c>
      <c r="AE19" s="118" t="e">
        <f t="shared" si="18"/>
        <v>#DIV/0!</v>
      </c>
      <c r="AH19" s="229">
        <v>18000</v>
      </c>
      <c r="AI19" s="227"/>
      <c r="AJ19" s="230" t="s">
        <v>287</v>
      </c>
      <c r="AK19" s="235" t="e">
        <f t="shared" si="19"/>
        <v>#DIV/0!</v>
      </c>
      <c r="AL19" s="230">
        <v>20770</v>
      </c>
      <c r="AM19" s="231" t="s">
        <v>135</v>
      </c>
    </row>
    <row r="20" spans="1:39" ht="16.2" thickBot="1">
      <c r="A20" s="85">
        <v>5</v>
      </c>
      <c r="B20" s="264" t="s">
        <v>264</v>
      </c>
      <c r="C20" s="264">
        <v>20975</v>
      </c>
      <c r="D20" s="264" t="s">
        <v>77</v>
      </c>
      <c r="E20" s="264" t="s">
        <v>273</v>
      </c>
      <c r="F20" s="265" t="s">
        <v>301</v>
      </c>
      <c r="G20" s="146"/>
      <c r="H20" s="267">
        <v>10</v>
      </c>
      <c r="I20" s="86">
        <f t="shared" si="9"/>
        <v>0.12</v>
      </c>
      <c r="J20" s="87">
        <f t="shared" ca="1" si="10"/>
        <v>4152</v>
      </c>
      <c r="K20" s="269">
        <v>39439</v>
      </c>
      <c r="L20" s="93">
        <f t="shared" si="11"/>
        <v>0</v>
      </c>
      <c r="M20" s="206">
        <f t="shared" si="12"/>
        <v>0</v>
      </c>
      <c r="N20" s="204">
        <v>0</v>
      </c>
      <c r="O20" s="144">
        <f t="shared" si="0"/>
        <v>0</v>
      </c>
      <c r="P20" s="89">
        <f t="shared" si="13"/>
        <v>0</v>
      </c>
      <c r="Q20" s="270" t="s">
        <v>83</v>
      </c>
      <c r="R20" s="89" t="e">
        <f t="shared" si="1"/>
        <v>#DIV/0!</v>
      </c>
      <c r="S20" s="89">
        <f t="shared" si="2"/>
        <v>0</v>
      </c>
      <c r="T20" s="89">
        <f t="shared" si="3"/>
        <v>0</v>
      </c>
      <c r="U20" s="210">
        <f t="shared" si="14"/>
        <v>0</v>
      </c>
      <c r="V20" s="144">
        <f t="shared" si="4"/>
        <v>0</v>
      </c>
      <c r="W20" s="206">
        <f t="shared" si="15"/>
        <v>0</v>
      </c>
      <c r="X20" s="144" t="e">
        <f t="shared" si="5"/>
        <v>#DIV/0!</v>
      </c>
      <c r="Y20" s="89">
        <f t="shared" si="6"/>
        <v>0</v>
      </c>
      <c r="Z20" s="210" t="e">
        <f t="shared" si="16"/>
        <v>#DIV/0!</v>
      </c>
      <c r="AA20" s="214" t="e">
        <f t="shared" si="17"/>
        <v>#DIV/0!</v>
      </c>
      <c r="AB20" s="114">
        <f t="shared" si="7"/>
        <v>0</v>
      </c>
      <c r="AC20" s="112" t="e">
        <f t="shared" si="8"/>
        <v>#DIV/0!</v>
      </c>
      <c r="AD20" s="116">
        <v>0</v>
      </c>
      <c r="AE20" s="118" t="e">
        <f t="shared" si="18"/>
        <v>#DIV/0!</v>
      </c>
      <c r="AH20" s="229">
        <v>18000</v>
      </c>
      <c r="AI20" s="227"/>
      <c r="AJ20" s="230" t="s">
        <v>288</v>
      </c>
      <c r="AK20" s="235" t="e">
        <f t="shared" si="19"/>
        <v>#DIV/0!</v>
      </c>
      <c r="AL20" s="230">
        <v>20975</v>
      </c>
      <c r="AM20" s="231" t="s">
        <v>135</v>
      </c>
    </row>
    <row r="21" spans="1:39" ht="16.2" thickBot="1">
      <c r="A21" s="85">
        <v>6</v>
      </c>
      <c r="B21" s="264" t="s">
        <v>265</v>
      </c>
      <c r="C21" s="264">
        <v>20497</v>
      </c>
      <c r="D21" s="264" t="s">
        <v>77</v>
      </c>
      <c r="E21" s="264" t="s">
        <v>273</v>
      </c>
      <c r="F21" s="265" t="s">
        <v>302</v>
      </c>
      <c r="G21" s="146"/>
      <c r="H21" s="267">
        <v>9</v>
      </c>
      <c r="I21" s="86">
        <f t="shared" si="9"/>
        <v>0.1</v>
      </c>
      <c r="J21" s="87">
        <f t="shared" ca="1" si="10"/>
        <v>4961</v>
      </c>
      <c r="K21" s="269">
        <v>38619</v>
      </c>
      <c r="L21" s="93">
        <f t="shared" si="11"/>
        <v>0</v>
      </c>
      <c r="M21" s="206">
        <f t="shared" si="12"/>
        <v>0</v>
      </c>
      <c r="N21" s="204">
        <v>0</v>
      </c>
      <c r="O21" s="144">
        <f t="shared" si="0"/>
        <v>0</v>
      </c>
      <c r="P21" s="89">
        <f t="shared" si="13"/>
        <v>0</v>
      </c>
      <c r="Q21" s="270" t="s">
        <v>82</v>
      </c>
      <c r="R21" s="89" t="e">
        <f t="shared" si="1"/>
        <v>#DIV/0!</v>
      </c>
      <c r="S21" s="89" t="e">
        <f t="shared" si="2"/>
        <v>#DIV/0!</v>
      </c>
      <c r="T21" s="89">
        <f t="shared" si="3"/>
        <v>0</v>
      </c>
      <c r="U21" s="210" t="e">
        <f t="shared" si="14"/>
        <v>#DIV/0!</v>
      </c>
      <c r="V21" s="144" t="e">
        <f t="shared" si="4"/>
        <v>#DIV/0!</v>
      </c>
      <c r="W21" s="206" t="e">
        <f t="shared" si="15"/>
        <v>#DIV/0!</v>
      </c>
      <c r="X21" s="144" t="e">
        <f t="shared" si="5"/>
        <v>#DIV/0!</v>
      </c>
      <c r="Y21" s="89">
        <f t="shared" si="6"/>
        <v>0</v>
      </c>
      <c r="Z21" s="210" t="e">
        <f t="shared" si="16"/>
        <v>#DIV/0!</v>
      </c>
      <c r="AA21" s="214" t="e">
        <f t="shared" si="17"/>
        <v>#DIV/0!</v>
      </c>
      <c r="AB21" s="114">
        <f t="shared" si="7"/>
        <v>0</v>
      </c>
      <c r="AC21" s="112" t="e">
        <f t="shared" si="8"/>
        <v>#DIV/0!</v>
      </c>
      <c r="AD21" s="116">
        <v>0</v>
      </c>
      <c r="AE21" s="118" t="e">
        <f t="shared" si="18"/>
        <v>#DIV/0!</v>
      </c>
      <c r="AH21" s="229" t="s">
        <v>276</v>
      </c>
      <c r="AI21" s="227" t="s">
        <v>281</v>
      </c>
      <c r="AJ21" s="230" t="s">
        <v>289</v>
      </c>
      <c r="AK21" s="235" t="e">
        <f t="shared" si="19"/>
        <v>#DIV/0!</v>
      </c>
      <c r="AL21" s="230">
        <v>20497</v>
      </c>
      <c r="AM21" s="231" t="s">
        <v>135</v>
      </c>
    </row>
    <row r="22" spans="1:39" ht="16.2" thickBot="1">
      <c r="A22" s="85">
        <v>7</v>
      </c>
      <c r="B22" s="264" t="s">
        <v>266</v>
      </c>
      <c r="C22" s="264">
        <v>22017</v>
      </c>
      <c r="D22" s="264" t="s">
        <v>77</v>
      </c>
      <c r="E22" s="264" t="s">
        <v>273</v>
      </c>
      <c r="F22" s="265" t="s">
        <v>303</v>
      </c>
      <c r="G22" s="146"/>
      <c r="H22" s="267">
        <v>9</v>
      </c>
      <c r="I22" s="86">
        <f t="shared" si="9"/>
        <v>0.1</v>
      </c>
      <c r="J22" s="87">
        <f t="shared" ca="1" si="10"/>
        <v>2104</v>
      </c>
      <c r="K22" s="269">
        <v>41518</v>
      </c>
      <c r="L22" s="93">
        <f t="shared" si="11"/>
        <v>0</v>
      </c>
      <c r="M22" s="206">
        <f t="shared" si="12"/>
        <v>0</v>
      </c>
      <c r="N22" s="204">
        <v>0</v>
      </c>
      <c r="O22" s="144">
        <f t="shared" si="0"/>
        <v>0</v>
      </c>
      <c r="P22" s="89">
        <f t="shared" si="13"/>
        <v>0</v>
      </c>
      <c r="Q22" s="270" t="s">
        <v>82</v>
      </c>
      <c r="R22" s="89" t="e">
        <f t="shared" si="1"/>
        <v>#DIV/0!</v>
      </c>
      <c r="S22" s="89" t="e">
        <f t="shared" si="2"/>
        <v>#DIV/0!</v>
      </c>
      <c r="T22" s="89">
        <f t="shared" si="3"/>
        <v>0</v>
      </c>
      <c r="U22" s="210" t="e">
        <f t="shared" si="14"/>
        <v>#DIV/0!</v>
      </c>
      <c r="V22" s="144" t="e">
        <f t="shared" si="4"/>
        <v>#DIV/0!</v>
      </c>
      <c r="W22" s="206" t="e">
        <f t="shared" si="15"/>
        <v>#DIV/0!</v>
      </c>
      <c r="X22" s="144" t="e">
        <f t="shared" si="5"/>
        <v>#DIV/0!</v>
      </c>
      <c r="Y22" s="89">
        <f t="shared" si="6"/>
        <v>0</v>
      </c>
      <c r="Z22" s="210" t="e">
        <f t="shared" si="16"/>
        <v>#DIV/0!</v>
      </c>
      <c r="AA22" s="214" t="e">
        <f t="shared" si="17"/>
        <v>#DIV/0!</v>
      </c>
      <c r="AB22" s="114">
        <f t="shared" si="7"/>
        <v>0</v>
      </c>
      <c r="AC22" s="112" t="e">
        <f t="shared" si="8"/>
        <v>#DIV/0!</v>
      </c>
      <c r="AD22" s="116">
        <v>0</v>
      </c>
      <c r="AE22" s="118" t="e">
        <f t="shared" si="18"/>
        <v>#DIV/0!</v>
      </c>
      <c r="AH22" s="229" t="s">
        <v>277</v>
      </c>
      <c r="AI22" s="227" t="s">
        <v>282</v>
      </c>
      <c r="AJ22" s="230" t="s">
        <v>290</v>
      </c>
      <c r="AK22" s="235" t="e">
        <f t="shared" si="19"/>
        <v>#DIV/0!</v>
      </c>
      <c r="AL22" s="230">
        <v>22017</v>
      </c>
      <c r="AM22" s="231" t="s">
        <v>135</v>
      </c>
    </row>
    <row r="23" spans="1:39" ht="16.2" thickBot="1">
      <c r="A23" s="85">
        <v>8</v>
      </c>
      <c r="B23" s="264" t="s">
        <v>148</v>
      </c>
      <c r="C23" s="264">
        <v>22084</v>
      </c>
      <c r="D23" s="264" t="s">
        <v>77</v>
      </c>
      <c r="E23" s="264" t="s">
        <v>273</v>
      </c>
      <c r="F23" s="265" t="s">
        <v>304</v>
      </c>
      <c r="G23" s="146"/>
      <c r="H23" s="267">
        <v>8</v>
      </c>
      <c r="I23" s="86">
        <f t="shared" si="9"/>
        <v>0.1</v>
      </c>
      <c r="J23" s="87">
        <f t="shared" ca="1" si="10"/>
        <v>1932</v>
      </c>
      <c r="K23" s="269">
        <v>41693</v>
      </c>
      <c r="L23" s="93">
        <f t="shared" si="11"/>
        <v>0</v>
      </c>
      <c r="M23" s="206">
        <f t="shared" si="12"/>
        <v>0</v>
      </c>
      <c r="N23" s="204">
        <v>0</v>
      </c>
      <c r="O23" s="144">
        <f t="shared" si="0"/>
        <v>0</v>
      </c>
      <c r="P23" s="89">
        <f t="shared" si="13"/>
        <v>0</v>
      </c>
      <c r="Q23" s="270" t="s">
        <v>82</v>
      </c>
      <c r="R23" s="89" t="e">
        <f t="shared" si="1"/>
        <v>#DIV/0!</v>
      </c>
      <c r="S23" s="89" t="e">
        <f t="shared" si="2"/>
        <v>#DIV/0!</v>
      </c>
      <c r="T23" s="89">
        <f t="shared" si="3"/>
        <v>0</v>
      </c>
      <c r="U23" s="210" t="e">
        <f t="shared" si="14"/>
        <v>#DIV/0!</v>
      </c>
      <c r="V23" s="144" t="e">
        <f t="shared" si="4"/>
        <v>#DIV/0!</v>
      </c>
      <c r="W23" s="206" t="e">
        <f t="shared" si="15"/>
        <v>#DIV/0!</v>
      </c>
      <c r="X23" s="144" t="e">
        <f t="shared" si="5"/>
        <v>#DIV/0!</v>
      </c>
      <c r="Y23" s="89">
        <f t="shared" si="6"/>
        <v>0</v>
      </c>
      <c r="Z23" s="210" t="e">
        <f t="shared" si="16"/>
        <v>#DIV/0!</v>
      </c>
      <c r="AA23" s="214" t="e">
        <f t="shared" si="17"/>
        <v>#DIV/0!</v>
      </c>
      <c r="AB23" s="114">
        <f t="shared" si="7"/>
        <v>0</v>
      </c>
      <c r="AC23" s="112" t="e">
        <f t="shared" si="8"/>
        <v>#DIV/0!</v>
      </c>
      <c r="AD23" s="116">
        <v>0</v>
      </c>
      <c r="AE23" s="118" t="e">
        <f t="shared" si="18"/>
        <v>#DIV/0!</v>
      </c>
      <c r="AH23" s="229">
        <v>18000</v>
      </c>
      <c r="AI23" s="227"/>
      <c r="AJ23" s="230" t="s">
        <v>162</v>
      </c>
      <c r="AK23" s="235" t="e">
        <f t="shared" si="19"/>
        <v>#DIV/0!</v>
      </c>
      <c r="AL23" s="230">
        <v>22084</v>
      </c>
      <c r="AM23" s="231" t="s">
        <v>135</v>
      </c>
    </row>
    <row r="24" spans="1:39" ht="16.2" thickBot="1">
      <c r="A24" s="85">
        <v>9</v>
      </c>
      <c r="B24" s="264" t="s">
        <v>267</v>
      </c>
      <c r="C24" s="264">
        <v>20007</v>
      </c>
      <c r="D24" s="264" t="s">
        <v>77</v>
      </c>
      <c r="E24" s="264" t="s">
        <v>273</v>
      </c>
      <c r="F24" s="265" t="s">
        <v>305</v>
      </c>
      <c r="G24" s="146"/>
      <c r="H24" s="267">
        <v>11</v>
      </c>
      <c r="I24" s="86">
        <f t="shared" si="9"/>
        <v>0.12</v>
      </c>
      <c r="J24" s="87">
        <f t="shared" ca="1" si="10"/>
        <v>6844</v>
      </c>
      <c r="K24" s="269">
        <v>36708</v>
      </c>
      <c r="L24" s="93">
        <f t="shared" si="11"/>
        <v>0</v>
      </c>
      <c r="M24" s="206">
        <f t="shared" si="12"/>
        <v>0</v>
      </c>
      <c r="N24" s="204">
        <v>0</v>
      </c>
      <c r="O24" s="144">
        <f t="shared" si="0"/>
        <v>0</v>
      </c>
      <c r="P24" s="89">
        <f t="shared" si="13"/>
        <v>0</v>
      </c>
      <c r="Q24" s="270" t="s">
        <v>82</v>
      </c>
      <c r="R24" s="89" t="e">
        <f t="shared" si="1"/>
        <v>#DIV/0!</v>
      </c>
      <c r="S24" s="89" t="e">
        <f t="shared" si="2"/>
        <v>#DIV/0!</v>
      </c>
      <c r="T24" s="89">
        <f t="shared" si="3"/>
        <v>0</v>
      </c>
      <c r="U24" s="210" t="e">
        <f t="shared" si="14"/>
        <v>#DIV/0!</v>
      </c>
      <c r="V24" s="144" t="e">
        <f t="shared" si="4"/>
        <v>#DIV/0!</v>
      </c>
      <c r="W24" s="206" t="e">
        <f t="shared" si="15"/>
        <v>#DIV/0!</v>
      </c>
      <c r="X24" s="144" t="e">
        <f t="shared" si="5"/>
        <v>#DIV/0!</v>
      </c>
      <c r="Y24" s="89">
        <f t="shared" si="6"/>
        <v>0</v>
      </c>
      <c r="Z24" s="210" t="e">
        <f t="shared" si="16"/>
        <v>#DIV/0!</v>
      </c>
      <c r="AA24" s="214" t="e">
        <f t="shared" si="17"/>
        <v>#DIV/0!</v>
      </c>
      <c r="AB24" s="114">
        <f t="shared" si="7"/>
        <v>0</v>
      </c>
      <c r="AC24" s="112" t="e">
        <f t="shared" si="8"/>
        <v>#DIV/0!</v>
      </c>
      <c r="AD24" s="116">
        <v>0</v>
      </c>
      <c r="AE24" s="118" t="e">
        <f t="shared" si="18"/>
        <v>#DIV/0!</v>
      </c>
      <c r="AH24" s="229">
        <v>18000</v>
      </c>
      <c r="AI24" s="227"/>
      <c r="AJ24" s="230" t="s">
        <v>291</v>
      </c>
      <c r="AK24" s="235" t="e">
        <f t="shared" si="19"/>
        <v>#DIV/0!</v>
      </c>
      <c r="AL24" s="230">
        <v>20007</v>
      </c>
      <c r="AM24" s="231" t="s">
        <v>135</v>
      </c>
    </row>
    <row r="25" spans="1:39" ht="16.2" thickBot="1">
      <c r="A25" s="85">
        <v>10</v>
      </c>
      <c r="B25" s="264" t="s">
        <v>268</v>
      </c>
      <c r="C25" s="264">
        <v>21989</v>
      </c>
      <c r="D25" s="264" t="s">
        <v>77</v>
      </c>
      <c r="E25" s="264" t="s">
        <v>274</v>
      </c>
      <c r="F25" s="265" t="s">
        <v>222</v>
      </c>
      <c r="G25" s="146"/>
      <c r="H25" s="267">
        <v>7</v>
      </c>
      <c r="I25" s="86">
        <f t="shared" si="9"/>
        <v>0.1</v>
      </c>
      <c r="J25" s="87">
        <f t="shared" ca="1" si="10"/>
        <v>2164</v>
      </c>
      <c r="K25" s="269">
        <v>41456</v>
      </c>
      <c r="L25" s="93">
        <f t="shared" si="11"/>
        <v>0</v>
      </c>
      <c r="M25" s="206">
        <f t="shared" si="12"/>
        <v>0</v>
      </c>
      <c r="N25" s="204">
        <v>0</v>
      </c>
      <c r="O25" s="144">
        <f t="shared" si="0"/>
        <v>0</v>
      </c>
      <c r="P25" s="89">
        <f t="shared" si="13"/>
        <v>0</v>
      </c>
      <c r="Q25" s="270" t="s">
        <v>82</v>
      </c>
      <c r="R25" s="89" t="e">
        <f t="shared" si="1"/>
        <v>#DIV/0!</v>
      </c>
      <c r="S25" s="89" t="e">
        <f t="shared" si="2"/>
        <v>#DIV/0!</v>
      </c>
      <c r="T25" s="89">
        <f t="shared" si="3"/>
        <v>0</v>
      </c>
      <c r="U25" s="210" t="e">
        <f t="shared" si="14"/>
        <v>#DIV/0!</v>
      </c>
      <c r="V25" s="144" t="e">
        <f t="shared" si="4"/>
        <v>#DIV/0!</v>
      </c>
      <c r="W25" s="206" t="e">
        <f t="shared" si="15"/>
        <v>#DIV/0!</v>
      </c>
      <c r="X25" s="144" t="e">
        <f t="shared" si="5"/>
        <v>#DIV/0!</v>
      </c>
      <c r="Y25" s="89">
        <f t="shared" si="6"/>
        <v>0</v>
      </c>
      <c r="Z25" s="210" t="e">
        <f t="shared" si="16"/>
        <v>#DIV/0!</v>
      </c>
      <c r="AA25" s="214" t="e">
        <f t="shared" si="17"/>
        <v>#DIV/0!</v>
      </c>
      <c r="AB25" s="114">
        <f t="shared" si="7"/>
        <v>0</v>
      </c>
      <c r="AC25" s="112" t="e">
        <f t="shared" si="8"/>
        <v>#DIV/0!</v>
      </c>
      <c r="AD25" s="116">
        <v>0</v>
      </c>
      <c r="AE25" s="118" t="e">
        <f t="shared" si="18"/>
        <v>#DIV/0!</v>
      </c>
      <c r="AH25" s="229">
        <v>18000</v>
      </c>
      <c r="AI25" s="227"/>
      <c r="AJ25" s="230" t="s">
        <v>292</v>
      </c>
      <c r="AK25" s="235" t="e">
        <f t="shared" si="19"/>
        <v>#DIV/0!</v>
      </c>
      <c r="AL25" s="230">
        <v>21989</v>
      </c>
      <c r="AM25" s="231" t="s">
        <v>135</v>
      </c>
    </row>
    <row r="26" spans="1:39" ht="16.2" thickBot="1">
      <c r="A26" s="85">
        <v>11</v>
      </c>
      <c r="B26" s="264" t="s">
        <v>269</v>
      </c>
      <c r="C26" s="264">
        <v>30003</v>
      </c>
      <c r="D26" s="264" t="s">
        <v>77</v>
      </c>
      <c r="E26" s="264" t="s">
        <v>273</v>
      </c>
      <c r="F26" s="265" t="s">
        <v>306</v>
      </c>
      <c r="G26" s="146"/>
      <c r="H26" s="267">
        <v>12</v>
      </c>
      <c r="I26" s="86">
        <f t="shared" si="9"/>
        <v>0.16</v>
      </c>
      <c r="J26" s="87">
        <f t="shared" ca="1" si="10"/>
        <v>4505</v>
      </c>
      <c r="K26" s="269">
        <v>39081</v>
      </c>
      <c r="L26" s="93">
        <f t="shared" si="11"/>
        <v>0</v>
      </c>
      <c r="M26" s="206">
        <f t="shared" si="12"/>
        <v>0</v>
      </c>
      <c r="N26" s="204">
        <v>0</v>
      </c>
      <c r="O26" s="144">
        <f t="shared" si="0"/>
        <v>0</v>
      </c>
      <c r="P26" s="89">
        <f t="shared" si="13"/>
        <v>0</v>
      </c>
      <c r="Q26" s="270" t="s">
        <v>82</v>
      </c>
      <c r="R26" s="89" t="e">
        <f t="shared" si="1"/>
        <v>#DIV/0!</v>
      </c>
      <c r="S26" s="89" t="e">
        <f t="shared" si="2"/>
        <v>#DIV/0!</v>
      </c>
      <c r="T26" s="89">
        <f t="shared" si="3"/>
        <v>0</v>
      </c>
      <c r="U26" s="210" t="e">
        <f t="shared" si="14"/>
        <v>#DIV/0!</v>
      </c>
      <c r="V26" s="144" t="e">
        <f t="shared" si="4"/>
        <v>#DIV/0!</v>
      </c>
      <c r="W26" s="206" t="e">
        <f t="shared" si="15"/>
        <v>#DIV/0!</v>
      </c>
      <c r="X26" s="144" t="e">
        <f t="shared" si="5"/>
        <v>#DIV/0!</v>
      </c>
      <c r="Y26" s="89">
        <f t="shared" si="6"/>
        <v>0</v>
      </c>
      <c r="Z26" s="210" t="e">
        <f t="shared" si="16"/>
        <v>#DIV/0!</v>
      </c>
      <c r="AA26" s="214" t="e">
        <f t="shared" si="17"/>
        <v>#DIV/0!</v>
      </c>
      <c r="AB26" s="114">
        <f t="shared" si="7"/>
        <v>0</v>
      </c>
      <c r="AC26" s="112" t="e">
        <f t="shared" si="8"/>
        <v>#DIV/0!</v>
      </c>
      <c r="AD26" s="116">
        <v>0</v>
      </c>
      <c r="AE26" s="118" t="e">
        <f t="shared" si="18"/>
        <v>#DIV/0!</v>
      </c>
      <c r="AH26" s="229" t="s">
        <v>278</v>
      </c>
      <c r="AI26" s="227" t="s">
        <v>283</v>
      </c>
      <c r="AJ26" s="230" t="s">
        <v>293</v>
      </c>
      <c r="AK26" s="235" t="e">
        <f t="shared" si="19"/>
        <v>#DIV/0!</v>
      </c>
      <c r="AL26" s="230">
        <v>30003</v>
      </c>
      <c r="AM26" s="231" t="s">
        <v>135</v>
      </c>
    </row>
    <row r="27" spans="1:39" ht="16.2" thickBot="1">
      <c r="A27" s="85">
        <v>12</v>
      </c>
      <c r="B27" s="264" t="s">
        <v>270</v>
      </c>
      <c r="C27" s="264">
        <v>22210</v>
      </c>
      <c r="D27" s="264" t="s">
        <v>77</v>
      </c>
      <c r="E27" s="264" t="s">
        <v>274</v>
      </c>
      <c r="F27" s="265" t="s">
        <v>307</v>
      </c>
      <c r="G27" s="146"/>
      <c r="H27" s="267">
        <v>7</v>
      </c>
      <c r="I27" s="86">
        <f t="shared" si="9"/>
        <v>0.1</v>
      </c>
      <c r="J27" s="87">
        <f t="shared" ca="1" si="10"/>
        <v>1714</v>
      </c>
      <c r="K27" s="269">
        <v>41913</v>
      </c>
      <c r="L27" s="93">
        <f t="shared" si="11"/>
        <v>0</v>
      </c>
      <c r="M27" s="206">
        <f t="shared" si="12"/>
        <v>0</v>
      </c>
      <c r="N27" s="204">
        <v>0</v>
      </c>
      <c r="O27" s="144">
        <f t="shared" si="0"/>
        <v>0</v>
      </c>
      <c r="P27" s="89">
        <f t="shared" si="13"/>
        <v>0</v>
      </c>
      <c r="Q27" s="270" t="s">
        <v>82</v>
      </c>
      <c r="R27" s="89" t="e">
        <f t="shared" si="1"/>
        <v>#DIV/0!</v>
      </c>
      <c r="S27" s="89" t="e">
        <f t="shared" si="2"/>
        <v>#DIV/0!</v>
      </c>
      <c r="T27" s="89">
        <f t="shared" si="3"/>
        <v>0</v>
      </c>
      <c r="U27" s="210" t="e">
        <f t="shared" si="14"/>
        <v>#DIV/0!</v>
      </c>
      <c r="V27" s="144" t="e">
        <f t="shared" si="4"/>
        <v>#DIV/0!</v>
      </c>
      <c r="W27" s="206" t="e">
        <f t="shared" si="15"/>
        <v>#DIV/0!</v>
      </c>
      <c r="X27" s="144" t="e">
        <f t="shared" si="5"/>
        <v>#DIV/0!</v>
      </c>
      <c r="Y27" s="89">
        <f t="shared" si="6"/>
        <v>0</v>
      </c>
      <c r="Z27" s="210" t="e">
        <f t="shared" si="16"/>
        <v>#DIV/0!</v>
      </c>
      <c r="AA27" s="214" t="e">
        <f t="shared" si="17"/>
        <v>#DIV/0!</v>
      </c>
      <c r="AB27" s="114">
        <f t="shared" si="7"/>
        <v>0</v>
      </c>
      <c r="AC27" s="112" t="e">
        <f t="shared" si="8"/>
        <v>#DIV/0!</v>
      </c>
      <c r="AD27" s="116">
        <v>0</v>
      </c>
      <c r="AE27" s="118" t="e">
        <f t="shared" si="18"/>
        <v>#DIV/0!</v>
      </c>
      <c r="AH27" s="229">
        <v>18000</v>
      </c>
      <c r="AI27" s="227"/>
      <c r="AJ27" s="230" t="s">
        <v>294</v>
      </c>
      <c r="AK27" s="235" t="e">
        <f t="shared" si="19"/>
        <v>#DIV/0!</v>
      </c>
      <c r="AL27" s="230">
        <v>22210</v>
      </c>
      <c r="AM27" s="231" t="s">
        <v>135</v>
      </c>
    </row>
    <row r="28" spans="1:39" ht="16.2" thickBot="1">
      <c r="A28" s="85">
        <v>13</v>
      </c>
      <c r="B28" s="264" t="s">
        <v>271</v>
      </c>
      <c r="C28" s="264">
        <v>22599</v>
      </c>
      <c r="D28" s="264" t="s">
        <v>77</v>
      </c>
      <c r="E28" s="264" t="s">
        <v>274</v>
      </c>
      <c r="F28" s="265" t="s">
        <v>307</v>
      </c>
      <c r="G28" s="146"/>
      <c r="H28" s="267">
        <v>7</v>
      </c>
      <c r="I28" s="86">
        <f t="shared" si="9"/>
        <v>0.1</v>
      </c>
      <c r="J28" s="87">
        <f t="shared" ca="1" si="10"/>
        <v>1235</v>
      </c>
      <c r="K28" s="269">
        <v>42399</v>
      </c>
      <c r="L28" s="93">
        <f t="shared" si="11"/>
        <v>0</v>
      </c>
      <c r="M28" s="206">
        <f t="shared" si="12"/>
        <v>0</v>
      </c>
      <c r="N28" s="204">
        <v>0</v>
      </c>
      <c r="O28" s="144">
        <f t="shared" si="0"/>
        <v>0</v>
      </c>
      <c r="P28" s="89">
        <f t="shared" si="13"/>
        <v>0</v>
      </c>
      <c r="Q28" s="270" t="s">
        <v>82</v>
      </c>
      <c r="R28" s="89" t="e">
        <f t="shared" si="1"/>
        <v>#DIV/0!</v>
      </c>
      <c r="S28" s="89" t="e">
        <f t="shared" si="2"/>
        <v>#DIV/0!</v>
      </c>
      <c r="T28" s="89">
        <f t="shared" si="3"/>
        <v>0</v>
      </c>
      <c r="U28" s="210" t="e">
        <f t="shared" si="14"/>
        <v>#DIV/0!</v>
      </c>
      <c r="V28" s="144" t="e">
        <f t="shared" si="4"/>
        <v>#DIV/0!</v>
      </c>
      <c r="W28" s="206" t="e">
        <f t="shared" si="15"/>
        <v>#DIV/0!</v>
      </c>
      <c r="X28" s="144" t="e">
        <f t="shared" si="5"/>
        <v>#DIV/0!</v>
      </c>
      <c r="Y28" s="89">
        <f t="shared" si="6"/>
        <v>0</v>
      </c>
      <c r="Z28" s="210" t="e">
        <f t="shared" si="16"/>
        <v>#DIV/0!</v>
      </c>
      <c r="AA28" s="214" t="e">
        <f t="shared" si="17"/>
        <v>#DIV/0!</v>
      </c>
      <c r="AB28" s="114">
        <f t="shared" si="7"/>
        <v>0</v>
      </c>
      <c r="AC28" s="112" t="e">
        <f t="shared" si="8"/>
        <v>#DIV/0!</v>
      </c>
      <c r="AD28" s="116">
        <v>0</v>
      </c>
      <c r="AE28" s="118" t="e">
        <f t="shared" si="18"/>
        <v>#DIV/0!</v>
      </c>
      <c r="AH28" s="229" t="s">
        <v>149</v>
      </c>
      <c r="AI28" s="227"/>
      <c r="AJ28" s="230" t="s">
        <v>295</v>
      </c>
      <c r="AK28" s="235" t="e">
        <f t="shared" si="19"/>
        <v>#DIV/0!</v>
      </c>
      <c r="AL28" s="230">
        <v>22599</v>
      </c>
      <c r="AM28" s="231" t="s">
        <v>135</v>
      </c>
    </row>
    <row r="29" spans="1:39" ht="16.2" thickBot="1">
      <c r="A29" s="85">
        <v>14</v>
      </c>
      <c r="B29" s="264" t="s">
        <v>272</v>
      </c>
      <c r="C29" s="264">
        <v>21913</v>
      </c>
      <c r="D29" s="264" t="s">
        <v>77</v>
      </c>
      <c r="E29" s="264" t="s">
        <v>273</v>
      </c>
      <c r="F29" s="265" t="s">
        <v>308</v>
      </c>
      <c r="G29" s="146"/>
      <c r="H29" s="267">
        <v>4</v>
      </c>
      <c r="I29" s="86">
        <f t="shared" si="9"/>
        <v>0.08</v>
      </c>
      <c r="J29" s="87">
        <f t="shared" ca="1" si="10"/>
        <v>2284</v>
      </c>
      <c r="K29" s="269">
        <v>41334</v>
      </c>
      <c r="L29" s="93">
        <f t="shared" si="11"/>
        <v>0</v>
      </c>
      <c r="M29" s="206">
        <f t="shared" si="12"/>
        <v>0</v>
      </c>
      <c r="N29" s="204">
        <v>0</v>
      </c>
      <c r="O29" s="144">
        <f t="shared" si="0"/>
        <v>0</v>
      </c>
      <c r="P29" s="89">
        <f t="shared" si="13"/>
        <v>0</v>
      </c>
      <c r="Q29" s="270" t="s">
        <v>83</v>
      </c>
      <c r="R29" s="89" t="e">
        <f t="shared" si="1"/>
        <v>#DIV/0!</v>
      </c>
      <c r="S29" s="89">
        <f t="shared" si="2"/>
        <v>0</v>
      </c>
      <c r="T29" s="89">
        <f t="shared" si="3"/>
        <v>0</v>
      </c>
      <c r="U29" s="210">
        <f t="shared" si="14"/>
        <v>0</v>
      </c>
      <c r="V29" s="144">
        <f t="shared" si="4"/>
        <v>0</v>
      </c>
      <c r="W29" s="206">
        <f t="shared" si="15"/>
        <v>0</v>
      </c>
      <c r="X29" s="144" t="e">
        <f t="shared" si="5"/>
        <v>#DIV/0!</v>
      </c>
      <c r="Y29" s="89">
        <f t="shared" si="6"/>
        <v>0</v>
      </c>
      <c r="Z29" s="210" t="e">
        <f t="shared" si="16"/>
        <v>#DIV/0!</v>
      </c>
      <c r="AA29" s="214" t="e">
        <f t="shared" si="17"/>
        <v>#DIV/0!</v>
      </c>
      <c r="AB29" s="114">
        <f t="shared" si="7"/>
        <v>0</v>
      </c>
      <c r="AC29" s="112" t="e">
        <f t="shared" si="8"/>
        <v>#DIV/0!</v>
      </c>
      <c r="AD29" s="116">
        <v>0</v>
      </c>
      <c r="AE29" s="118" t="e">
        <f t="shared" si="18"/>
        <v>#DIV/0!</v>
      </c>
      <c r="AH29" s="229">
        <v>18000</v>
      </c>
      <c r="AI29" s="227"/>
      <c r="AJ29" s="230" t="s">
        <v>296</v>
      </c>
      <c r="AK29" s="235" t="e">
        <f t="shared" si="19"/>
        <v>#DIV/0!</v>
      </c>
      <c r="AL29" s="230">
        <v>21913</v>
      </c>
      <c r="AM29" s="231" t="s">
        <v>135</v>
      </c>
    </row>
    <row r="30" spans="1:39" ht="24" thickTop="1" thickBot="1">
      <c r="A30" s="307" t="s">
        <v>15</v>
      </c>
      <c r="B30" s="308"/>
      <c r="C30" s="308"/>
      <c r="D30" s="308"/>
      <c r="E30" s="308"/>
      <c r="F30" s="309"/>
      <c r="G30" s="94">
        <f>SUBTOTAL(9,G16:G29)</f>
        <v>0</v>
      </c>
      <c r="H30" s="107"/>
      <c r="I30" s="108"/>
      <c r="J30" s="108"/>
      <c r="K30" s="109"/>
      <c r="L30" s="95">
        <f>SUBTOTAL(9,L16:L29)</f>
        <v>0</v>
      </c>
      <c r="M30" s="95">
        <f>SUBTOTAL(9,M16:M29)</f>
        <v>0</v>
      </c>
      <c r="N30" s="130">
        <f>SUBTOTAL(9,N16:N29)</f>
        <v>0</v>
      </c>
      <c r="O30" s="95">
        <f>SUBTOTAL(9,O16:O29)</f>
        <v>0</v>
      </c>
      <c r="P30" s="95">
        <f>SUBTOTAL(9,P16:P29)</f>
        <v>0</v>
      </c>
      <c r="Q30" s="222"/>
      <c r="R30" s="95" t="e">
        <f t="shared" ref="R30:AA30" si="20">SUBTOTAL(9,R16:R29)</f>
        <v>#DIV/0!</v>
      </c>
      <c r="S30" s="95" t="e">
        <f t="shared" si="20"/>
        <v>#DIV/0!</v>
      </c>
      <c r="T30" s="95">
        <f t="shared" si="20"/>
        <v>0</v>
      </c>
      <c r="U30" s="95" t="e">
        <f t="shared" si="20"/>
        <v>#DIV/0!</v>
      </c>
      <c r="V30" s="95" t="e">
        <f t="shared" si="20"/>
        <v>#DIV/0!</v>
      </c>
      <c r="W30" s="95" t="e">
        <f t="shared" si="20"/>
        <v>#DIV/0!</v>
      </c>
      <c r="X30" s="95" t="e">
        <f t="shared" si="20"/>
        <v>#DIV/0!</v>
      </c>
      <c r="Y30" s="95">
        <f t="shared" si="20"/>
        <v>0</v>
      </c>
      <c r="Z30" s="95" t="e">
        <f t="shared" si="20"/>
        <v>#DIV/0!</v>
      </c>
      <c r="AA30" s="95" t="e">
        <f t="shared" si="20"/>
        <v>#DIV/0!</v>
      </c>
      <c r="AB30" s="95"/>
      <c r="AC30" s="113" t="e">
        <f>SUBTOTAL(9,AC16:AC29)</f>
        <v>#DIV/0!</v>
      </c>
      <c r="AD30" s="94">
        <f>SUBTOTAL(9,AD16:AD29)</f>
        <v>0</v>
      </c>
      <c r="AE30" s="95" t="e">
        <f>SUBTOTAL(9,AE16:AE29)</f>
        <v>#DIV/0!</v>
      </c>
      <c r="AH30" s="304"/>
      <c r="AI30" s="306"/>
      <c r="AJ30" s="305"/>
      <c r="AK30" s="94" t="e">
        <f>SUBTOTAL(9,AK16:AK29)</f>
        <v>#DIV/0!</v>
      </c>
      <c r="AL30" s="304"/>
      <c r="AM30" s="305"/>
    </row>
    <row r="31" spans="1:39" ht="14.4" thickTop="1"/>
    <row r="33" spans="27:27" ht="22.2" customHeight="1"/>
    <row r="35" spans="27:27">
      <c r="AA35" s="1" t="e">
        <f ca="1">+AA30+'Direct 60%'!AB106</f>
        <v>#DIV/0!</v>
      </c>
    </row>
    <row r="88" ht="16.8" customHeight="1"/>
    <row r="89" ht="16.8" customHeight="1"/>
    <row r="92" ht="24" customHeight="1"/>
    <row r="93" ht="24" customHeight="1"/>
    <row r="94" ht="24" customHeight="1"/>
    <row r="95" ht="24" customHeight="1"/>
    <row r="96" ht="24" customHeight="1"/>
    <row r="97" ht="24" customHeight="1"/>
    <row r="98" ht="24" customHeight="1"/>
    <row r="99" ht="24" customHeight="1"/>
    <row r="100" ht="32.4" customHeight="1"/>
    <row r="101" ht="15" customHeight="1"/>
    <row r="103" ht="32.4" customHeight="1"/>
    <row r="108" ht="15.6" customHeight="1"/>
    <row r="110" ht="15" customHeight="1"/>
  </sheetData>
  <mergeCells count="25">
    <mergeCell ref="L14:M14"/>
    <mergeCell ref="A30:F30"/>
    <mergeCell ref="A14:K14"/>
    <mergeCell ref="E2:H2"/>
    <mergeCell ref="G3:G4"/>
    <mergeCell ref="H3:H4"/>
    <mergeCell ref="E7:F7"/>
    <mergeCell ref="G6:H7"/>
    <mergeCell ref="L2:W2"/>
    <mergeCell ref="L3:W4"/>
    <mergeCell ref="N14:U14"/>
    <mergeCell ref="V14:W14"/>
    <mergeCell ref="Y2:AE4"/>
    <mergeCell ref="Y5:Y6"/>
    <mergeCell ref="L5:L6"/>
    <mergeCell ref="M5:O5"/>
    <mergeCell ref="T5:U5"/>
    <mergeCell ref="V5:W5"/>
    <mergeCell ref="Z5:Z6"/>
    <mergeCell ref="AA5:AA6"/>
    <mergeCell ref="AH14:AM14"/>
    <mergeCell ref="AH30:AJ30"/>
    <mergeCell ref="AL30:AM30"/>
    <mergeCell ref="X14:Z14"/>
    <mergeCell ref="AA14:AE14"/>
  </mergeCells>
  <conditionalFormatting sqref="AE16:AE29">
    <cfRule type="cellIs" dxfId="1" priority="3" operator="lessThan">
      <formula>0</formula>
    </cfRule>
  </conditionalFormatting>
  <conditionalFormatting sqref="Q16:Q29">
    <cfRule type="containsText" dxfId="0" priority="2" operator="containsText" text="Undeserved">
      <formula>NOT(ISERROR(SEARCH("Undeserved",Q16)))</formula>
    </cfRule>
  </conditionalFormatting>
  <dataValidations count="2">
    <dataValidation type="list" allowBlank="1" showInputMessage="1" showErrorMessage="1" sqref="C1">
      <formula1>$A$1:$A$12</formula1>
    </dataValidation>
    <dataValidation type="list" allowBlank="1" showInputMessage="1" showErrorMessage="1" sqref="Q16:Q29">
      <formula1>$D$3:$D$4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Q189"/>
  <sheetViews>
    <sheetView topLeftCell="J4" workbookViewId="0">
      <selection activeCell="S19" sqref="S19"/>
    </sheetView>
  </sheetViews>
  <sheetFormatPr defaultColWidth="8.8984375" defaultRowHeight="13.8"/>
  <cols>
    <col min="1" max="1" width="4" style="224" customWidth="1"/>
    <col min="2" max="2" width="42.19921875" style="224" bestFit="1" customWidth="1"/>
    <col min="3" max="3" width="11.19921875" style="224" bestFit="1" customWidth="1"/>
    <col min="4" max="4" width="19" style="224" bestFit="1" customWidth="1"/>
    <col min="5" max="5" width="13.59765625" style="224" bestFit="1" customWidth="1"/>
    <col min="6" max="6" width="16.09765625" style="224" customWidth="1"/>
    <col min="7" max="8" width="8.8984375" style="224"/>
    <col min="9" max="11" width="19.69921875" style="224" customWidth="1"/>
    <col min="12" max="12" width="10.5" style="224" bestFit="1" customWidth="1"/>
    <col min="13" max="13" width="19.69921875" style="224" customWidth="1"/>
    <col min="14" max="14" width="6.19921875" style="224" bestFit="1" customWidth="1"/>
    <col min="15" max="15" width="8.296875" style="224" bestFit="1" customWidth="1"/>
    <col min="16" max="16" width="6.19921875" style="224" bestFit="1" customWidth="1"/>
    <col min="17" max="17" width="7.09765625" style="224" bestFit="1" customWidth="1"/>
    <col min="18" max="16384" width="8.8984375" style="224"/>
  </cols>
  <sheetData>
    <row r="1" spans="1:17" ht="28.2" customHeight="1" thickTop="1" thickBot="1">
      <c r="A1" s="245" t="s">
        <v>32</v>
      </c>
      <c r="B1" s="245" t="s">
        <v>0</v>
      </c>
      <c r="C1" s="245" t="s">
        <v>1</v>
      </c>
      <c r="D1" s="245" t="s">
        <v>2</v>
      </c>
      <c r="E1" s="245" t="s">
        <v>127</v>
      </c>
      <c r="F1" s="245" t="s">
        <v>128</v>
      </c>
    </row>
    <row r="2" spans="1:17" ht="15" thickTop="1" thickBot="1">
      <c r="A2" s="242">
        <v>1</v>
      </c>
      <c r="B2" s="243">
        <f>'Direct 60%'!B16</f>
        <v>0</v>
      </c>
      <c r="C2" s="243">
        <f>'Direct 60%'!C16</f>
        <v>20426</v>
      </c>
      <c r="D2" s="243" t="str">
        <f>'Direct 60%'!E16</f>
        <v>Mohandseen Managers</v>
      </c>
      <c r="E2" s="243" t="str">
        <f>'Direct 60%'!F16</f>
        <v>Assistant Manager</v>
      </c>
      <c r="F2" s="244">
        <f ca="1">'Direct 60%'!AQ16</f>
        <v>911.09</v>
      </c>
    </row>
    <row r="3" spans="1:17" ht="15" thickTop="1" thickBot="1">
      <c r="A3" s="236">
        <v>2</v>
      </c>
      <c r="B3" s="237">
        <f>'Direct 60%'!B17</f>
        <v>0</v>
      </c>
      <c r="C3" s="237">
        <f>'Direct 60%'!C17</f>
        <v>22855</v>
      </c>
      <c r="D3" s="237" t="str">
        <f>'Direct 60%'!E17</f>
        <v>Mohandseen Managers</v>
      </c>
      <c r="E3" s="237" t="str">
        <f>'Direct 60%'!F17</f>
        <v>Resturant Manager</v>
      </c>
      <c r="F3" s="238">
        <f ca="1">'Direct 60%'!AQ17</f>
        <v>1104.9100000000001</v>
      </c>
      <c r="J3" s="246"/>
      <c r="K3" s="247"/>
      <c r="L3" s="247"/>
      <c r="M3" s="247"/>
      <c r="N3" s="247"/>
      <c r="O3" s="247"/>
      <c r="P3" s="247"/>
      <c r="Q3" s="248"/>
    </row>
    <row r="4" spans="1:17" ht="14.4" thickBot="1">
      <c r="A4" s="236">
        <v>3</v>
      </c>
      <c r="B4" s="237">
        <f>'Direct 60%'!B18</f>
        <v>0</v>
      </c>
      <c r="C4" s="237">
        <f>'Direct 60%'!C18</f>
        <v>22898</v>
      </c>
      <c r="D4" s="237" t="str">
        <f>'Direct 60%'!E18</f>
        <v>Mohandseen Managers</v>
      </c>
      <c r="E4" s="237" t="str">
        <f>'Direct 60%'!F18</f>
        <v>Assistant Manager</v>
      </c>
      <c r="F4" s="238">
        <f ca="1">'Direct 60%'!AQ18</f>
        <v>986.33</v>
      </c>
      <c r="J4" s="249"/>
      <c r="K4" s="250"/>
      <c r="L4" s="250"/>
      <c r="M4" s="250"/>
      <c r="N4" s="250"/>
      <c r="O4" s="250"/>
      <c r="P4" s="250"/>
      <c r="Q4" s="251"/>
    </row>
    <row r="5" spans="1:17" ht="14.4" thickBot="1">
      <c r="A5" s="236">
        <v>4</v>
      </c>
      <c r="B5" s="237">
        <f>'Direct 60%'!B19</f>
        <v>0</v>
      </c>
      <c r="C5" s="237">
        <f>'Direct 60%'!C19</f>
        <v>0</v>
      </c>
      <c r="D5" s="237" t="str">
        <f>'Direct 60%'!E19</f>
        <v>Mohandssen</v>
      </c>
      <c r="E5" s="237" t="str">
        <f>'Direct 60%'!F19</f>
        <v>Security</v>
      </c>
      <c r="F5" s="238">
        <f ca="1">'Direct 60%'!AQ19</f>
        <v>1432.84</v>
      </c>
      <c r="J5" s="249"/>
      <c r="K5" s="250"/>
      <c r="L5" s="250"/>
      <c r="M5" s="250"/>
      <c r="N5" s="250"/>
      <c r="O5" s="250"/>
      <c r="P5" s="250"/>
      <c r="Q5" s="251"/>
    </row>
    <row r="6" spans="1:17" ht="15" customHeight="1" thickBot="1">
      <c r="A6" s="236">
        <v>5</v>
      </c>
      <c r="B6" s="237">
        <f>'Direct 60%'!B20</f>
        <v>0</v>
      </c>
      <c r="C6" s="237">
        <f>'Direct 60%'!C20</f>
        <v>20270</v>
      </c>
      <c r="D6" s="237" t="str">
        <f>'Direct 60%'!E20</f>
        <v>Mohandssen</v>
      </c>
      <c r="E6" s="237" t="str">
        <f>'Direct 60%'!F20</f>
        <v>C.T - Prep</v>
      </c>
      <c r="F6" s="238">
        <f ca="1">'Direct 60%'!AQ20</f>
        <v>1937.48</v>
      </c>
      <c r="J6" s="428"/>
      <c r="K6" s="429"/>
      <c r="L6" s="429"/>
      <c r="M6" s="429"/>
      <c r="N6" s="429"/>
      <c r="O6" s="429"/>
      <c r="P6" s="255"/>
      <c r="Q6" s="251"/>
    </row>
    <row r="7" spans="1:17" ht="15" customHeight="1" thickBot="1">
      <c r="A7" s="236">
        <v>6</v>
      </c>
      <c r="B7" s="237">
        <f>'Direct 60%'!B21</f>
        <v>0</v>
      </c>
      <c r="C7" s="237">
        <f>'Direct 60%'!C21</f>
        <v>22140</v>
      </c>
      <c r="D7" s="237" t="str">
        <f>'Direct 60%'!E21</f>
        <v>Mohandssen</v>
      </c>
      <c r="E7" s="237" t="str">
        <f>'Direct 60%'!F21</f>
        <v>Food Server</v>
      </c>
      <c r="F7" s="238">
        <f ca="1">'Direct 60%'!AQ21</f>
        <v>1538.42</v>
      </c>
      <c r="J7" s="428"/>
      <c r="K7" s="429"/>
      <c r="L7" s="429"/>
      <c r="M7" s="429"/>
      <c r="N7" s="429"/>
      <c r="O7" s="429"/>
      <c r="P7" s="255"/>
      <c r="Q7" s="251"/>
    </row>
    <row r="8" spans="1:17" ht="14.4" thickBot="1">
      <c r="A8" s="236">
        <v>7</v>
      </c>
      <c r="B8" s="237">
        <f>'Direct 60%'!B22</f>
        <v>0</v>
      </c>
      <c r="C8" s="237">
        <f>'Direct 60%'!C22</f>
        <v>22612</v>
      </c>
      <c r="D8" s="237" t="str">
        <f>'Direct 60%'!E22</f>
        <v>Mohandssen</v>
      </c>
      <c r="E8" s="237" t="str">
        <f>'Direct 60%'!F22</f>
        <v>Baker</v>
      </c>
      <c r="F8" s="238">
        <f ca="1">'Direct 60%'!AQ22</f>
        <v>1450.48</v>
      </c>
      <c r="J8" s="428"/>
      <c r="K8" s="429"/>
      <c r="L8" s="429"/>
      <c r="M8" s="429"/>
      <c r="N8" s="429"/>
      <c r="O8" s="429"/>
      <c r="P8" s="250"/>
      <c r="Q8" s="251"/>
    </row>
    <row r="9" spans="1:17" ht="14.4" thickBot="1">
      <c r="A9" s="236">
        <v>8</v>
      </c>
      <c r="B9" s="237">
        <f>'Direct 60%'!B23</f>
        <v>0</v>
      </c>
      <c r="C9" s="237">
        <f>'Direct 60%'!C23</f>
        <v>22773</v>
      </c>
      <c r="D9" s="237" t="str">
        <f>'Direct 60%'!E23</f>
        <v>Mohandssen</v>
      </c>
      <c r="E9" s="237" t="str">
        <f>'Direct 60%'!F23</f>
        <v>Cook</v>
      </c>
      <c r="F9" s="238">
        <f ca="1">'Direct 60%'!AQ23</f>
        <v>1450.71</v>
      </c>
      <c r="J9" s="428"/>
      <c r="K9" s="429"/>
      <c r="L9" s="429"/>
      <c r="M9" s="429"/>
      <c r="N9" s="429"/>
      <c r="O9" s="429"/>
      <c r="P9" s="250"/>
      <c r="Q9" s="251"/>
    </row>
    <row r="10" spans="1:17" ht="15" thickTop="1" thickBot="1">
      <c r="A10" s="236">
        <v>9</v>
      </c>
      <c r="B10" s="237">
        <f>'Direct 60%'!B24</f>
        <v>0</v>
      </c>
      <c r="C10" s="237">
        <f>'Direct 60%'!C24</f>
        <v>22814</v>
      </c>
      <c r="D10" s="237" t="str">
        <f>'Direct 60%'!E24</f>
        <v>Mohandssen</v>
      </c>
      <c r="E10" s="237" t="str">
        <f>'Direct 60%'!F24</f>
        <v>Dishwaser</v>
      </c>
      <c r="F10" s="238">
        <f ca="1">'Direct 60%'!AQ24</f>
        <v>1372.85</v>
      </c>
      <c r="J10" s="430" t="s">
        <v>136</v>
      </c>
      <c r="K10" s="431"/>
      <c r="L10" s="431"/>
      <c r="M10" s="431"/>
      <c r="N10" s="431"/>
      <c r="O10" s="431"/>
      <c r="P10" s="431" t="s">
        <v>58</v>
      </c>
      <c r="Q10" s="434">
        <v>2019</v>
      </c>
    </row>
    <row r="11" spans="1:17" ht="14.4" thickBot="1">
      <c r="A11" s="236">
        <v>10</v>
      </c>
      <c r="B11" s="237">
        <f>'Direct 60%'!B25</f>
        <v>0</v>
      </c>
      <c r="C11" s="237">
        <f>'Direct 60%'!C25</f>
        <v>20488</v>
      </c>
      <c r="D11" s="237" t="str">
        <f>'Direct 60%'!E25</f>
        <v>Mohandssen</v>
      </c>
      <c r="E11" s="237" t="str">
        <f>'Direct 60%'!F25</f>
        <v>Prep</v>
      </c>
      <c r="F11" s="238">
        <f ca="1">'Direct 60%'!AQ25</f>
        <v>1836.31</v>
      </c>
      <c r="J11" s="432"/>
      <c r="K11" s="433"/>
      <c r="L11" s="433"/>
      <c r="M11" s="433"/>
      <c r="N11" s="433"/>
      <c r="O11" s="433"/>
      <c r="P11" s="433"/>
      <c r="Q11" s="435"/>
    </row>
    <row r="12" spans="1:17" ht="14.4" thickBot="1">
      <c r="A12" s="236">
        <v>11</v>
      </c>
      <c r="B12" s="237">
        <f>'Direct 60%'!B26</f>
        <v>0</v>
      </c>
      <c r="C12" s="237">
        <f>'Direct 60%'!C26</f>
        <v>21248</v>
      </c>
      <c r="D12" s="237" t="str">
        <f>'Direct 60%'!E26</f>
        <v>Mohandssen</v>
      </c>
      <c r="E12" s="237" t="str">
        <f>'Direct 60%'!F26</f>
        <v>Food Server</v>
      </c>
      <c r="F12" s="238">
        <f ca="1">'Direct 60%'!AQ26</f>
        <v>1667.56</v>
      </c>
      <c r="J12" s="249"/>
      <c r="K12" s="250"/>
      <c r="L12" s="250"/>
      <c r="M12" s="250"/>
      <c r="N12" s="250"/>
      <c r="O12" s="250"/>
      <c r="P12" s="250"/>
      <c r="Q12" s="251"/>
    </row>
    <row r="13" spans="1:17" ht="23.4" thickBot="1">
      <c r="A13" s="236">
        <v>12</v>
      </c>
      <c r="B13" s="237">
        <f>'Direct 60%'!B27</f>
        <v>0</v>
      </c>
      <c r="C13" s="237">
        <f>'Direct 60%'!C27</f>
        <v>22172</v>
      </c>
      <c r="D13" s="237" t="str">
        <f>'Direct 60%'!E27</f>
        <v>Mohandssen</v>
      </c>
      <c r="E13" s="237" t="str">
        <f>'Direct 60%'!F27</f>
        <v>Food Server</v>
      </c>
      <c r="F13" s="238">
        <f ca="1">'Direct 60%'!AQ27</f>
        <v>1538.42</v>
      </c>
      <c r="J13" s="436" t="s">
        <v>138</v>
      </c>
      <c r="K13" s="437"/>
      <c r="L13" s="437"/>
      <c r="M13" s="438" t="s">
        <v>225</v>
      </c>
      <c r="N13" s="439"/>
      <c r="O13" s="440"/>
      <c r="P13" s="258" t="s">
        <v>140</v>
      </c>
      <c r="Q13" s="257" t="e">
        <f>VLOOKUP(M13,$B$2:$F$188,2,FALSE)</f>
        <v>#N/A</v>
      </c>
    </row>
    <row r="14" spans="1:17" ht="14.4" thickBot="1">
      <c r="A14" s="236">
        <v>13</v>
      </c>
      <c r="B14" s="237">
        <f>'Direct 60%'!B28</f>
        <v>0</v>
      </c>
      <c r="C14" s="237">
        <f>'Direct 60%'!C28</f>
        <v>22912</v>
      </c>
      <c r="D14" s="237" t="str">
        <f>'Direct 60%'!E28</f>
        <v>Mohandssen</v>
      </c>
      <c r="E14" s="237" t="str">
        <f>'Direct 60%'!F28</f>
        <v>Food Server</v>
      </c>
      <c r="F14" s="238">
        <f ca="1">'Direct 60%'!AQ28</f>
        <v>1381.48</v>
      </c>
      <c r="J14" s="249"/>
      <c r="K14" s="250"/>
      <c r="L14" s="250"/>
      <c r="M14" s="250"/>
      <c r="N14" s="250"/>
      <c r="O14" s="250"/>
      <c r="P14" s="250"/>
      <c r="Q14" s="251"/>
    </row>
    <row r="15" spans="1:17" ht="21" thickBot="1">
      <c r="A15" s="236">
        <v>14</v>
      </c>
      <c r="B15" s="237">
        <f>'Direct 60%'!B29</f>
        <v>0</v>
      </c>
      <c r="C15" s="237">
        <f>'Direct 60%'!C29</f>
        <v>22922</v>
      </c>
      <c r="D15" s="237" t="str">
        <f>'Direct 60%'!E29</f>
        <v>Mohandssen</v>
      </c>
      <c r="E15" s="237" t="str">
        <f>'Direct 60%'!F29</f>
        <v>Cook</v>
      </c>
      <c r="F15" s="238">
        <f ca="1">'Direct 60%'!AQ29</f>
        <v>1406.61</v>
      </c>
      <c r="J15" s="418" t="s">
        <v>139</v>
      </c>
      <c r="K15" s="416"/>
      <c r="L15" s="416"/>
      <c r="M15" s="406" t="e">
        <f>VLOOKUP(M13,$B$2:$F$188,4,FALSE)</f>
        <v>#N/A</v>
      </c>
      <c r="N15" s="441"/>
      <c r="O15" s="259" t="s">
        <v>42</v>
      </c>
      <c r="P15" s="406" t="e">
        <f>VLOOKUP(M13,$B$2:$F$188,3,FALSE)</f>
        <v>#N/A</v>
      </c>
      <c r="Q15" s="407"/>
    </row>
    <row r="16" spans="1:17" ht="14.4" thickBot="1">
      <c r="A16" s="236">
        <v>15</v>
      </c>
      <c r="B16" s="237">
        <f>'Direct 60%'!B30</f>
        <v>0</v>
      </c>
      <c r="C16" s="237">
        <f>'Direct 60%'!C30</f>
        <v>20103</v>
      </c>
      <c r="D16" s="237" t="str">
        <f>'Direct 60%'!E30</f>
        <v>Maadi Managers</v>
      </c>
      <c r="E16" s="237" t="str">
        <f>'Direct 60%'!F30</f>
        <v>S R .Assistant Manager</v>
      </c>
      <c r="F16" s="238">
        <f ca="1">'Direct 60%'!AQ30</f>
        <v>1642.57</v>
      </c>
      <c r="J16" s="249"/>
      <c r="K16" s="250"/>
      <c r="L16" s="250"/>
      <c r="M16" s="250"/>
      <c r="N16" s="250"/>
      <c r="O16" s="250"/>
      <c r="P16" s="250"/>
      <c r="Q16" s="251"/>
    </row>
    <row r="17" spans="1:17" ht="14.4" thickBot="1">
      <c r="A17" s="236">
        <v>16</v>
      </c>
      <c r="B17" s="237">
        <f>'Direct 60%'!B31</f>
        <v>0</v>
      </c>
      <c r="C17" s="237">
        <f>'Direct 60%'!C31</f>
        <v>30021</v>
      </c>
      <c r="D17" s="237" t="str">
        <f>'Direct 60%'!E31</f>
        <v>Maadi Managers</v>
      </c>
      <c r="E17" s="237" t="str">
        <f>'Direct 60%'!F31</f>
        <v>S R .Assistant Manager</v>
      </c>
      <c r="F17" s="238">
        <f ca="1">'Direct 60%'!AQ31</f>
        <v>1680.21</v>
      </c>
      <c r="J17" s="411" t="s">
        <v>137</v>
      </c>
      <c r="K17" s="412"/>
      <c r="L17" s="412"/>
      <c r="M17" s="412"/>
      <c r="N17" s="424" t="e">
        <f>VLOOKUP(M13,$B$2:$F$188,5,FALSE)</f>
        <v>#N/A</v>
      </c>
      <c r="O17" s="425"/>
      <c r="P17" s="260"/>
      <c r="Q17" s="256"/>
    </row>
    <row r="18" spans="1:17" ht="14.4" thickBot="1">
      <c r="A18" s="236">
        <v>17</v>
      </c>
      <c r="B18" s="237">
        <f>'Direct 60%'!B32</f>
        <v>0</v>
      </c>
      <c r="C18" s="237">
        <f>'Direct 60%'!C32</f>
        <v>20161</v>
      </c>
      <c r="D18" s="237" t="str">
        <f>'Direct 60%'!E32</f>
        <v>Maadi Managers</v>
      </c>
      <c r="E18" s="237" t="str">
        <f>'Direct 60%'!F32</f>
        <v>Assistant Manager</v>
      </c>
      <c r="F18" s="238">
        <f ca="1">'Direct 60%'!AQ32</f>
        <v>1453.46</v>
      </c>
      <c r="J18" s="411"/>
      <c r="K18" s="412"/>
      <c r="L18" s="412"/>
      <c r="M18" s="412"/>
      <c r="N18" s="426"/>
      <c r="O18" s="427"/>
      <c r="P18" s="260"/>
      <c r="Q18" s="256"/>
    </row>
    <row r="19" spans="1:17" ht="14.4" thickBot="1">
      <c r="A19" s="236">
        <v>18</v>
      </c>
      <c r="B19" s="237">
        <f>'Direct 60%'!B33</f>
        <v>0</v>
      </c>
      <c r="C19" s="237">
        <f>'Direct 60%'!C33</f>
        <v>20156</v>
      </c>
      <c r="D19" s="237" t="str">
        <f>'Direct 60%'!E33</f>
        <v>Maadi</v>
      </c>
      <c r="E19" s="237" t="str">
        <f>'Direct 60%'!F33</f>
        <v>Security</v>
      </c>
      <c r="F19" s="238">
        <f ca="1">'Direct 60%'!AQ33</f>
        <v>1906.94</v>
      </c>
      <c r="J19" s="411" t="s">
        <v>141</v>
      </c>
      <c r="K19" s="412"/>
      <c r="L19" s="412"/>
      <c r="M19" s="412"/>
      <c r="N19" s="413" t="str">
        <f>P10</f>
        <v>June</v>
      </c>
      <c r="O19" s="415">
        <f>Q10</f>
        <v>2019</v>
      </c>
      <c r="P19" s="416" t="s">
        <v>142</v>
      </c>
      <c r="Q19" s="417"/>
    </row>
    <row r="20" spans="1:17" ht="14.4" thickBot="1">
      <c r="A20" s="236">
        <v>19</v>
      </c>
      <c r="B20" s="237">
        <f>'Direct 60%'!B34</f>
        <v>0</v>
      </c>
      <c r="C20" s="237">
        <f>'Direct 60%'!C34</f>
        <v>21286</v>
      </c>
      <c r="D20" s="237" t="str">
        <f>'Direct 60%'!E34</f>
        <v>Maadi</v>
      </c>
      <c r="E20" s="237" t="str">
        <f>'Direct 60%'!F34</f>
        <v>C.T - Food Server</v>
      </c>
      <c r="F20" s="238">
        <f ca="1">'Direct 60%'!AQ34</f>
        <v>2125.65</v>
      </c>
      <c r="J20" s="411"/>
      <c r="K20" s="412"/>
      <c r="L20" s="412"/>
      <c r="M20" s="412"/>
      <c r="N20" s="414"/>
      <c r="O20" s="416"/>
      <c r="P20" s="416"/>
      <c r="Q20" s="417"/>
    </row>
    <row r="21" spans="1:17" ht="14.4" thickBot="1">
      <c r="A21" s="236">
        <v>20</v>
      </c>
      <c r="B21" s="237">
        <f>'Direct 60%'!B35</f>
        <v>0</v>
      </c>
      <c r="C21" s="237">
        <f>'Direct 60%'!C35</f>
        <v>21667</v>
      </c>
      <c r="D21" s="237" t="str">
        <f>'Direct 60%'!E35</f>
        <v>Maadi</v>
      </c>
      <c r="E21" s="237" t="str">
        <f>'Direct 60%'!F35</f>
        <v>Food Server</v>
      </c>
      <c r="F21" s="238">
        <f ca="1">'Direct 60%'!AQ35</f>
        <v>1967.25</v>
      </c>
      <c r="J21" s="418" t="s">
        <v>143</v>
      </c>
      <c r="K21" s="416"/>
      <c r="L21" s="416"/>
      <c r="M21" s="416"/>
      <c r="N21" s="416"/>
      <c r="O21" s="416"/>
      <c r="P21" s="416"/>
      <c r="Q21" s="417"/>
    </row>
    <row r="22" spans="1:17" ht="14.4" thickBot="1">
      <c r="A22" s="236">
        <v>21</v>
      </c>
      <c r="B22" s="237">
        <f>'Direct 60%'!B36</f>
        <v>0</v>
      </c>
      <c r="C22" s="237">
        <f>'Direct 60%'!C36</f>
        <v>22382</v>
      </c>
      <c r="D22" s="237" t="str">
        <f>'Direct 60%'!E36</f>
        <v>Maadi</v>
      </c>
      <c r="E22" s="237" t="str">
        <f>'Direct 60%'!F36</f>
        <v>Prep</v>
      </c>
      <c r="F22" s="238">
        <f ca="1">'Direct 60%'!AQ36</f>
        <v>1947.26</v>
      </c>
      <c r="J22" s="418"/>
      <c r="K22" s="416"/>
      <c r="L22" s="416"/>
      <c r="M22" s="416"/>
      <c r="N22" s="416"/>
      <c r="O22" s="416"/>
      <c r="P22" s="416"/>
      <c r="Q22" s="417"/>
    </row>
    <row r="23" spans="1:17" ht="15" customHeight="1" thickBot="1">
      <c r="A23" s="236">
        <v>22</v>
      </c>
      <c r="B23" s="237">
        <f>'Direct 60%'!B37</f>
        <v>0</v>
      </c>
      <c r="C23" s="237">
        <f>'Direct 60%'!C37</f>
        <v>22389</v>
      </c>
      <c r="D23" s="237" t="str">
        <f>'Direct 60%'!E37</f>
        <v>Maadi</v>
      </c>
      <c r="E23" s="237" t="str">
        <f>'Direct 60%'!F37</f>
        <v>Baker</v>
      </c>
      <c r="F23" s="238">
        <f ca="1">'Direct 60%'!AQ37</f>
        <v>1940.62</v>
      </c>
      <c r="J23" s="419" t="s">
        <v>144</v>
      </c>
      <c r="K23" s="420"/>
      <c r="L23" s="421" t="s">
        <v>146</v>
      </c>
      <c r="M23" s="261"/>
      <c r="N23" s="261"/>
      <c r="O23" s="261"/>
      <c r="P23" s="261"/>
      <c r="Q23" s="251"/>
    </row>
    <row r="24" spans="1:17" ht="15" customHeight="1" thickBot="1">
      <c r="A24" s="236">
        <v>23</v>
      </c>
      <c r="B24" s="237">
        <f>'Direct 60%'!B38</f>
        <v>0</v>
      </c>
      <c r="C24" s="237">
        <f>'Direct 60%'!C38</f>
        <v>22753</v>
      </c>
      <c r="D24" s="237" t="str">
        <f>'Direct 60%'!E38</f>
        <v>Maadi</v>
      </c>
      <c r="E24" s="237" t="str">
        <f>'Direct 60%'!F38</f>
        <v>Cook</v>
      </c>
      <c r="F24" s="238">
        <f ca="1">'Direct 60%'!AQ38</f>
        <v>1815.87</v>
      </c>
      <c r="J24" s="419"/>
      <c r="K24" s="420"/>
      <c r="L24" s="421"/>
      <c r="M24" s="422" t="s">
        <v>145</v>
      </c>
      <c r="N24" s="422"/>
      <c r="O24" s="422"/>
      <c r="P24" s="422"/>
      <c r="Q24" s="423"/>
    </row>
    <row r="25" spans="1:17" ht="14.4" thickBot="1">
      <c r="A25" s="236">
        <v>24</v>
      </c>
      <c r="B25" s="237">
        <f>'Direct 60%'!B39</f>
        <v>0</v>
      </c>
      <c r="C25" s="237">
        <f>'Direct 60%'!C39</f>
        <v>22837</v>
      </c>
      <c r="D25" s="237" t="str">
        <f>'Direct 60%'!E39</f>
        <v>Maadi</v>
      </c>
      <c r="E25" s="237" t="str">
        <f>'Direct 60%'!F39</f>
        <v>Prep</v>
      </c>
      <c r="F25" s="238">
        <f ca="1">'Direct 60%'!AQ39</f>
        <v>1842.18</v>
      </c>
      <c r="J25" s="249"/>
      <c r="K25" s="408" t="s">
        <v>147</v>
      </c>
      <c r="L25" s="408"/>
      <c r="M25" s="250"/>
      <c r="N25" s="250"/>
      <c r="O25" s="250"/>
      <c r="P25" s="250"/>
      <c r="Q25" s="251"/>
    </row>
    <row r="26" spans="1:17" ht="16.2" thickBot="1">
      <c r="A26" s="236">
        <v>25</v>
      </c>
      <c r="B26" s="237">
        <f>'Direct 60%'!B40</f>
        <v>0</v>
      </c>
      <c r="C26" s="237">
        <f>'Direct 60%'!C40</f>
        <v>22838</v>
      </c>
      <c r="D26" s="237" t="str">
        <f>'Direct 60%'!E40</f>
        <v>Maadi</v>
      </c>
      <c r="E26" s="237" t="str">
        <f>'Direct 60%'!F40</f>
        <v>Prep</v>
      </c>
      <c r="F26" s="238">
        <f ca="1">'Direct 60%'!AQ40</f>
        <v>1837.29</v>
      </c>
      <c r="J26" s="249"/>
      <c r="K26" s="408"/>
      <c r="L26" s="408"/>
      <c r="M26" s="409" t="s">
        <v>145</v>
      </c>
      <c r="N26" s="409"/>
      <c r="O26" s="409"/>
      <c r="P26" s="409"/>
      <c r="Q26" s="410"/>
    </row>
    <row r="27" spans="1:17" ht="14.4" thickBot="1">
      <c r="A27" s="236">
        <v>26</v>
      </c>
      <c r="B27" s="237">
        <f>'Direct 60%'!B41</f>
        <v>0</v>
      </c>
      <c r="C27" s="237">
        <f>'Direct 60%'!C41</f>
        <v>22839</v>
      </c>
      <c r="D27" s="237" t="str">
        <f>'Direct 60%'!E41</f>
        <v>Maadi</v>
      </c>
      <c r="E27" s="237" t="str">
        <f>'Direct 60%'!F41</f>
        <v>Hostess</v>
      </c>
      <c r="F27" s="238">
        <f ca="1">'Direct 60%'!AQ41</f>
        <v>1793.04</v>
      </c>
      <c r="J27" s="252"/>
      <c r="K27" s="253"/>
      <c r="L27" s="253"/>
      <c r="M27" s="253"/>
      <c r="N27" s="253"/>
      <c r="O27" s="253"/>
      <c r="P27" s="253"/>
      <c r="Q27" s="254"/>
    </row>
    <row r="28" spans="1:17" ht="14.4" thickBot="1">
      <c r="A28" s="236">
        <v>27</v>
      </c>
      <c r="B28" s="237">
        <f>'Direct 60%'!B42</f>
        <v>0</v>
      </c>
      <c r="C28" s="237">
        <f>'Direct 60%'!C42</f>
        <v>22857</v>
      </c>
      <c r="D28" s="237" t="str">
        <f>'Direct 60%'!E42</f>
        <v>Maadi</v>
      </c>
      <c r="E28" s="237" t="str">
        <f>'Direct 60%'!F42</f>
        <v>Food Server</v>
      </c>
      <c r="F28" s="238">
        <f ca="1">'Direct 60%'!AQ42</f>
        <v>1631.63</v>
      </c>
    </row>
    <row r="29" spans="1:17" ht="14.4" thickBot="1">
      <c r="A29" s="236">
        <v>28</v>
      </c>
      <c r="B29" s="237">
        <f>'Direct 60%'!B43</f>
        <v>0</v>
      </c>
      <c r="C29" s="237">
        <f>'Direct 60%'!C43</f>
        <v>22889</v>
      </c>
      <c r="D29" s="237" t="str">
        <f>'Direct 60%'!E43</f>
        <v>Maadi</v>
      </c>
      <c r="E29" s="237" t="str">
        <f>'Direct 60%'!F43</f>
        <v>Hostess</v>
      </c>
      <c r="F29" s="238">
        <f ca="1">'Direct 60%'!AQ43</f>
        <v>1743.06</v>
      </c>
    </row>
    <row r="30" spans="1:17" ht="14.4" thickBot="1">
      <c r="A30" s="236">
        <v>29</v>
      </c>
      <c r="B30" s="237">
        <f>'Direct 60%'!B44</f>
        <v>0</v>
      </c>
      <c r="C30" s="237">
        <f>'Direct 60%'!C44</f>
        <v>22906</v>
      </c>
      <c r="D30" s="237" t="str">
        <f>'Direct 60%'!E44</f>
        <v>Maadi</v>
      </c>
      <c r="E30" s="237" t="str">
        <f>'Direct 60%'!F44</f>
        <v>Dishwaser</v>
      </c>
      <c r="F30" s="238">
        <f ca="1">'Direct 60%'!AQ44</f>
        <v>1689.58</v>
      </c>
    </row>
    <row r="31" spans="1:17" ht="14.4" thickBot="1">
      <c r="A31" s="236">
        <v>30</v>
      </c>
      <c r="B31" s="237">
        <f>'Direct 60%'!B45</f>
        <v>0</v>
      </c>
      <c r="C31" s="237">
        <f>'Direct 60%'!C45</f>
        <v>20490</v>
      </c>
      <c r="D31" s="237" t="str">
        <f>'Direct 60%'!E45</f>
        <v>Maadi</v>
      </c>
      <c r="E31" s="237" t="str">
        <f>'Direct 60%'!F45</f>
        <v>C.T - Cook</v>
      </c>
      <c r="F31" s="238">
        <f ca="1">'Direct 60%'!AQ45</f>
        <v>2498.81</v>
      </c>
    </row>
    <row r="32" spans="1:17" ht="14.4" customHeight="1" thickBot="1">
      <c r="A32" s="236">
        <v>31</v>
      </c>
      <c r="B32" s="237">
        <f>'Direct 60%'!B46</f>
        <v>0</v>
      </c>
      <c r="C32" s="237">
        <f>'Direct 60%'!C46</f>
        <v>22914</v>
      </c>
      <c r="D32" s="237" t="str">
        <f>'Direct 60%'!E46</f>
        <v>Maadi</v>
      </c>
      <c r="E32" s="237" t="str">
        <f>'Direct 60%'!F46</f>
        <v>Dishwaser</v>
      </c>
      <c r="F32" s="238">
        <f ca="1">'Direct 60%'!AQ46</f>
        <v>246.52</v>
      </c>
    </row>
    <row r="33" spans="1:6" ht="15" customHeight="1" thickBot="1">
      <c r="A33" s="236">
        <v>32</v>
      </c>
      <c r="B33" s="237">
        <f>'Direct 60%'!B47</f>
        <v>0</v>
      </c>
      <c r="C33" s="237">
        <f>'Direct 60%'!C47</f>
        <v>20075</v>
      </c>
      <c r="D33" s="237" t="str">
        <f>'Direct 60%'!E47</f>
        <v>City Stars Managers</v>
      </c>
      <c r="E33" s="237" t="str">
        <f>'Direct 60%'!F47</f>
        <v>S R .Assistant Manager</v>
      </c>
      <c r="F33" s="238">
        <f ca="1">'Direct 60%'!AQ47</f>
        <v>4938.3599999999997</v>
      </c>
    </row>
    <row r="34" spans="1:6" ht="15" customHeight="1" thickBot="1">
      <c r="A34" s="236">
        <v>33</v>
      </c>
      <c r="B34" s="237">
        <f>'Direct 60%'!B48</f>
        <v>0</v>
      </c>
      <c r="C34" s="237">
        <f>'Direct 60%'!C48</f>
        <v>20060</v>
      </c>
      <c r="D34" s="237" t="str">
        <f>'Direct 60%'!E48</f>
        <v>City Stars Managers</v>
      </c>
      <c r="E34" s="237" t="str">
        <f>'Direct 60%'!F48</f>
        <v>S R .Assistant Manager</v>
      </c>
      <c r="F34" s="238">
        <f ca="1">'Direct 60%'!AQ48</f>
        <v>4938.3599999999997</v>
      </c>
    </row>
    <row r="35" spans="1:6" ht="15" customHeight="1" thickBot="1">
      <c r="A35" s="236">
        <v>34</v>
      </c>
      <c r="B35" s="237">
        <f>'Direct 60%'!B49</f>
        <v>0</v>
      </c>
      <c r="C35" s="237">
        <f>'Direct 60%'!C49</f>
        <v>21716</v>
      </c>
      <c r="D35" s="237" t="str">
        <f>'Direct 60%'!E49</f>
        <v>City Stars Managers</v>
      </c>
      <c r="E35" s="237" t="str">
        <f>'Direct 60%'!F49</f>
        <v>S R .Assistant Manager</v>
      </c>
      <c r="F35" s="238">
        <f ca="1">'Direct 60%'!AQ49</f>
        <v>4353.79</v>
      </c>
    </row>
    <row r="36" spans="1:6" ht="15" customHeight="1" thickBot="1">
      <c r="A36" s="236">
        <v>35</v>
      </c>
      <c r="B36" s="237">
        <f>'Direct 60%'!B50</f>
        <v>0</v>
      </c>
      <c r="C36" s="237">
        <f>'Direct 60%'!C50</f>
        <v>21162</v>
      </c>
      <c r="D36" s="237" t="str">
        <f>'Direct 60%'!E50</f>
        <v>City Stars</v>
      </c>
      <c r="E36" s="237" t="str">
        <f>'Direct 60%'!F50</f>
        <v>Store Keeper</v>
      </c>
      <c r="F36" s="238">
        <f ca="1">'Direct 60%'!AQ50</f>
        <v>3796.09</v>
      </c>
    </row>
    <row r="37" spans="1:6" ht="15.6" customHeight="1" thickBot="1">
      <c r="A37" s="236">
        <v>36</v>
      </c>
      <c r="B37" s="237">
        <f>'Direct 60%'!B51</f>
        <v>0</v>
      </c>
      <c r="C37" s="237">
        <f>'Direct 60%'!C51</f>
        <v>21554</v>
      </c>
      <c r="D37" s="237" t="str">
        <f>'Direct 60%'!E51</f>
        <v>City Stars</v>
      </c>
      <c r="E37" s="237" t="str">
        <f>'Direct 60%'!F51</f>
        <v>C.T - Cook</v>
      </c>
      <c r="F37" s="238">
        <f ca="1">'Direct 60%'!AQ51</f>
        <v>4181.5</v>
      </c>
    </row>
    <row r="38" spans="1:6" ht="15" customHeight="1" thickBot="1">
      <c r="A38" s="236">
        <v>37</v>
      </c>
      <c r="B38" s="237">
        <f>'Direct 60%'!B52</f>
        <v>0</v>
      </c>
      <c r="C38" s="237">
        <f>'Direct 60%'!C52</f>
        <v>30168</v>
      </c>
      <c r="D38" s="237" t="str">
        <f>'Direct 60%'!E52</f>
        <v>City Stars</v>
      </c>
      <c r="E38" s="237" t="str">
        <f>'Direct 60%'!F52</f>
        <v>C.T - Food Server</v>
      </c>
      <c r="F38" s="238">
        <f ca="1">'Direct 60%'!AQ52</f>
        <v>3986.55</v>
      </c>
    </row>
    <row r="39" spans="1:6" ht="14.4" thickBot="1">
      <c r="A39" s="236">
        <v>38</v>
      </c>
      <c r="B39" s="237">
        <f>'Direct 60%'!B53</f>
        <v>0</v>
      </c>
      <c r="C39" s="237">
        <f>'Direct 60%'!C53</f>
        <v>30277</v>
      </c>
      <c r="D39" s="237" t="str">
        <f>'Direct 60%'!E53</f>
        <v>City Stars</v>
      </c>
      <c r="E39" s="237" t="str">
        <f>'Direct 60%'!F53</f>
        <v>C.T - Cook</v>
      </c>
      <c r="F39" s="238">
        <f ca="1">'Direct 60%'!AQ53</f>
        <v>3939.96</v>
      </c>
    </row>
    <row r="40" spans="1:6" ht="14.4" thickBot="1">
      <c r="A40" s="236">
        <v>39</v>
      </c>
      <c r="B40" s="237">
        <f>'Direct 60%'!B54</f>
        <v>0</v>
      </c>
      <c r="C40" s="237">
        <f>'Direct 60%'!C54</f>
        <v>22022</v>
      </c>
      <c r="D40" s="237" t="str">
        <f>'Direct 60%'!E54</f>
        <v>City Stars</v>
      </c>
      <c r="E40" s="237" t="str">
        <f>'Direct 60%'!F54</f>
        <v>Food Server</v>
      </c>
      <c r="F40" s="238">
        <f ca="1">'Direct 60%'!AQ54</f>
        <v>3535.85</v>
      </c>
    </row>
    <row r="41" spans="1:6" ht="14.4" thickBot="1">
      <c r="A41" s="236">
        <v>40</v>
      </c>
      <c r="B41" s="237">
        <f>'Direct 60%'!B55</f>
        <v>0</v>
      </c>
      <c r="C41" s="237">
        <f>'Direct 60%'!C55</f>
        <v>22066</v>
      </c>
      <c r="D41" s="237" t="str">
        <f>'Direct 60%'!E55</f>
        <v>City Stars</v>
      </c>
      <c r="E41" s="237" t="str">
        <f>'Direct 60%'!F55</f>
        <v>Hostess</v>
      </c>
      <c r="F41" s="238">
        <f ca="1">'Direct 60%'!AQ55</f>
        <v>3521.65</v>
      </c>
    </row>
    <row r="42" spans="1:6" ht="14.4" thickBot="1">
      <c r="A42" s="236">
        <v>41</v>
      </c>
      <c r="B42" s="237">
        <f>'Direct 60%'!B56</f>
        <v>0</v>
      </c>
      <c r="C42" s="237">
        <f>'Direct 60%'!C56</f>
        <v>22201</v>
      </c>
      <c r="D42" s="237" t="str">
        <f>'Direct 60%'!E56</f>
        <v>City Stars</v>
      </c>
      <c r="E42" s="237" t="str">
        <f>'Direct 60%'!F56</f>
        <v>C.T - Baker</v>
      </c>
      <c r="F42" s="238">
        <f ca="1">'Direct 60%'!AQ56</f>
        <v>3314.94</v>
      </c>
    </row>
    <row r="43" spans="1:6" ht="14.4" customHeight="1" thickBot="1">
      <c r="A43" s="236">
        <v>42</v>
      </c>
      <c r="B43" s="237">
        <f>'Direct 60%'!B57</f>
        <v>0</v>
      </c>
      <c r="C43" s="237">
        <f>'Direct 60%'!C57</f>
        <v>22448</v>
      </c>
      <c r="D43" s="237" t="str">
        <f>'Direct 60%'!E57</f>
        <v>City Stars</v>
      </c>
      <c r="E43" s="237" t="str">
        <f>'Direct 60%'!F57</f>
        <v>Cook</v>
      </c>
      <c r="F43" s="238">
        <f ca="1">'Direct 60%'!AQ57</f>
        <v>3481.49</v>
      </c>
    </row>
    <row r="44" spans="1:6" ht="15" customHeight="1" thickBot="1">
      <c r="A44" s="236">
        <v>43</v>
      </c>
      <c r="B44" s="237">
        <f>'Direct 60%'!B58</f>
        <v>0</v>
      </c>
      <c r="C44" s="237">
        <f>'Direct 60%'!C58</f>
        <v>40004</v>
      </c>
      <c r="D44" s="237" t="str">
        <f>'Direct 60%'!E58</f>
        <v>City Stars</v>
      </c>
      <c r="E44" s="237" t="str">
        <f>'Direct 60%'!F58</f>
        <v>C.T - Cook</v>
      </c>
      <c r="F44" s="238">
        <f ca="1">'Direct 60%'!AQ58</f>
        <v>4304.43</v>
      </c>
    </row>
    <row r="45" spans="1:6" ht="15" customHeight="1" thickBot="1">
      <c r="A45" s="236">
        <v>44</v>
      </c>
      <c r="B45" s="237">
        <f>'Direct 60%'!B59</f>
        <v>0</v>
      </c>
      <c r="C45" s="237">
        <f>'Direct 60%'!C59</f>
        <v>20127</v>
      </c>
      <c r="D45" s="237" t="str">
        <f>'Direct 60%'!E59</f>
        <v>City Stars</v>
      </c>
      <c r="E45" s="237" t="str">
        <f>'Direct 60%'!F59</f>
        <v>C.T - Prep</v>
      </c>
      <c r="F45" s="238">
        <f ca="1">'Direct 60%'!AQ59</f>
        <v>4528.82</v>
      </c>
    </row>
    <row r="46" spans="1:6" ht="15" customHeight="1" thickBot="1">
      <c r="A46" s="236">
        <v>45</v>
      </c>
      <c r="B46" s="237">
        <f>'Direct 60%'!B60</f>
        <v>0</v>
      </c>
      <c r="C46" s="237">
        <f>'Direct 60%'!C60</f>
        <v>20646</v>
      </c>
      <c r="D46" s="237" t="str">
        <f>'Direct 60%'!E60</f>
        <v>City Stars</v>
      </c>
      <c r="E46" s="237" t="str">
        <f>'Direct 60%'!F60</f>
        <v>C.T - Prep</v>
      </c>
      <c r="F46" s="238">
        <f ca="1">'Direct 60%'!AQ60</f>
        <v>4345.26</v>
      </c>
    </row>
    <row r="47" spans="1:6" ht="15" customHeight="1" thickBot="1">
      <c r="A47" s="236">
        <v>46</v>
      </c>
      <c r="B47" s="237">
        <f>'Direct 60%'!B61</f>
        <v>0</v>
      </c>
      <c r="C47" s="237">
        <f>'Direct 60%'!C61</f>
        <v>22770</v>
      </c>
      <c r="D47" s="237" t="str">
        <f>'Direct 60%'!E61</f>
        <v>City Stars</v>
      </c>
      <c r="E47" s="237" t="str">
        <f>'Direct 60%'!F61</f>
        <v>Food Server</v>
      </c>
      <c r="F47" s="238">
        <f ca="1">'Direct 60%'!AQ61</f>
        <v>3269.83</v>
      </c>
    </row>
    <row r="48" spans="1:6" ht="15" customHeight="1" thickBot="1">
      <c r="A48" s="236">
        <v>47</v>
      </c>
      <c r="B48" s="237">
        <f>'Direct 60%'!B62</f>
        <v>0</v>
      </c>
      <c r="C48" s="237">
        <f>'Direct 60%'!C62</f>
        <v>21260</v>
      </c>
      <c r="D48" s="237" t="str">
        <f>'Direct 60%'!E62</f>
        <v>City Stars</v>
      </c>
      <c r="E48" s="237" t="str">
        <f>'Direct 60%'!F62</f>
        <v>C.T - Food Server</v>
      </c>
      <c r="F48" s="238">
        <f ca="1">'Direct 60%'!AQ62</f>
        <v>4034.04</v>
      </c>
    </row>
    <row r="49" spans="1:6" ht="15" customHeight="1" thickBot="1">
      <c r="A49" s="236">
        <v>48</v>
      </c>
      <c r="B49" s="237">
        <f>'Direct 60%'!B63</f>
        <v>0</v>
      </c>
      <c r="C49" s="237">
        <f>'Direct 60%'!C63</f>
        <v>22831</v>
      </c>
      <c r="D49" s="237" t="str">
        <f>'Direct 60%'!E63</f>
        <v>City Stars</v>
      </c>
      <c r="E49" s="237" t="str">
        <f>'Direct 60%'!F63</f>
        <v>Hostess</v>
      </c>
      <c r="F49" s="238">
        <f ca="1">'Direct 60%'!AQ63</f>
        <v>3243.32</v>
      </c>
    </row>
    <row r="50" spans="1:6" ht="14.4" thickBot="1">
      <c r="A50" s="236">
        <v>49</v>
      </c>
      <c r="B50" s="237">
        <f>'Direct 60%'!B64</f>
        <v>0</v>
      </c>
      <c r="C50" s="237">
        <f>'Direct 60%'!C64</f>
        <v>22844</v>
      </c>
      <c r="D50" s="237" t="str">
        <f>'Direct 60%'!E64</f>
        <v>City Stars</v>
      </c>
      <c r="E50" s="237" t="str">
        <f>'Direct 60%'!F64</f>
        <v>Food Server</v>
      </c>
      <c r="F50" s="238">
        <f ca="1">'Direct 60%'!AQ64</f>
        <v>3269.83</v>
      </c>
    </row>
    <row r="51" spans="1:6" ht="14.4" customHeight="1" thickBot="1">
      <c r="A51" s="236">
        <v>50</v>
      </c>
      <c r="B51" s="237">
        <f>'Direct 60%'!B65</f>
        <v>0</v>
      </c>
      <c r="C51" s="237">
        <f>'Direct 60%'!C65</f>
        <v>20095</v>
      </c>
      <c r="D51" s="237" t="str">
        <f>'Direct 60%'!E65</f>
        <v>City Stars</v>
      </c>
      <c r="E51" s="237" t="str">
        <f>'Direct 60%'!F65</f>
        <v>Cook</v>
      </c>
      <c r="F51" s="238">
        <f ca="1">'Direct 60%'!AQ65</f>
        <v>4299.12</v>
      </c>
    </row>
    <row r="52" spans="1:6" ht="15" customHeight="1" thickBot="1">
      <c r="A52" s="236">
        <v>51</v>
      </c>
      <c r="B52" s="237">
        <f>'Direct 60%'!B66</f>
        <v>0</v>
      </c>
      <c r="C52" s="237">
        <f>'Direct 60%'!C66</f>
        <v>22767</v>
      </c>
      <c r="D52" s="237" t="str">
        <f>'Direct 60%'!E66</f>
        <v>City Stars</v>
      </c>
      <c r="E52" s="237" t="str">
        <f>'Direct 60%'!F66</f>
        <v>Host</v>
      </c>
      <c r="F52" s="238">
        <f ca="1">'Direct 60%'!AQ66</f>
        <v>231.81</v>
      </c>
    </row>
    <row r="53" spans="1:6" ht="16.2" customHeight="1" thickBot="1">
      <c r="A53" s="236">
        <v>52</v>
      </c>
      <c r="B53" s="237">
        <f>'Direct 60%'!B67</f>
        <v>0</v>
      </c>
      <c r="C53" s="237">
        <f>'Direct 60%'!C67</f>
        <v>22163</v>
      </c>
      <c r="D53" s="237" t="str">
        <f>'Direct 60%'!E67</f>
        <v>City Stars</v>
      </c>
      <c r="E53" s="237" t="str">
        <f>'Direct 60%'!F67</f>
        <v>Food Server</v>
      </c>
      <c r="F53" s="238">
        <f ca="1">'Direct 60%'!AQ67</f>
        <v>910.86</v>
      </c>
    </row>
    <row r="54" spans="1:6" ht="14.4" thickBot="1">
      <c r="A54" s="236">
        <v>53</v>
      </c>
      <c r="B54" s="237">
        <f>'Direct 60%'!B68</f>
        <v>0</v>
      </c>
      <c r="C54" s="237">
        <f>'Direct 60%'!C68</f>
        <v>22443</v>
      </c>
      <c r="D54" s="237" t="str">
        <f>'Direct 60%'!E68</f>
        <v>City Stars</v>
      </c>
      <c r="E54" s="237" t="str">
        <f>'Direct 60%'!F68</f>
        <v>Food Server</v>
      </c>
      <c r="F54" s="238">
        <f ca="1">'Direct 60%'!AQ68</f>
        <v>3370.74</v>
      </c>
    </row>
    <row r="55" spans="1:6" ht="14.4" thickBot="1">
      <c r="A55" s="236">
        <v>54</v>
      </c>
      <c r="B55" s="237">
        <f>'Direct 60%'!B69</f>
        <v>0</v>
      </c>
      <c r="C55" s="237">
        <f>'Direct 60%'!C69</f>
        <v>22909</v>
      </c>
      <c r="D55" s="237" t="str">
        <f>'Direct 60%'!E69</f>
        <v>City Stars</v>
      </c>
      <c r="E55" s="237" t="str">
        <f>'Direct 60%'!F69</f>
        <v>Cook</v>
      </c>
      <c r="F55" s="238">
        <f ca="1">'Direct 60%'!AQ69</f>
        <v>2867.72</v>
      </c>
    </row>
    <row r="56" spans="1:6" ht="14.4" thickBot="1">
      <c r="A56" s="236">
        <v>55</v>
      </c>
      <c r="B56" s="237">
        <f>'Direct 60%'!B70</f>
        <v>0</v>
      </c>
      <c r="C56" s="237">
        <f>'Direct 60%'!C70</f>
        <v>22155</v>
      </c>
      <c r="D56" s="237" t="str">
        <f>'Direct 60%'!E70</f>
        <v>City Stars</v>
      </c>
      <c r="E56" s="237" t="str">
        <f>'Direct 60%'!F70</f>
        <v>Cook</v>
      </c>
      <c r="F56" s="238">
        <f ca="1">'Direct 60%'!AQ70</f>
        <v>3481.23</v>
      </c>
    </row>
    <row r="57" spans="1:6" ht="14.4" thickBot="1">
      <c r="A57" s="236">
        <v>56</v>
      </c>
      <c r="B57" s="237">
        <f>'Direct 60%'!B71</f>
        <v>0</v>
      </c>
      <c r="C57" s="237">
        <f>'Direct 60%'!C71</f>
        <v>22862</v>
      </c>
      <c r="D57" s="237" t="str">
        <f>'Direct 60%'!E71</f>
        <v>City Stars</v>
      </c>
      <c r="E57" s="237" t="str">
        <f>'Direct 60%'!F71</f>
        <v>Food Server</v>
      </c>
      <c r="F57" s="238">
        <f ca="1">'Direct 60%'!AQ71</f>
        <v>3203.4</v>
      </c>
    </row>
    <row r="58" spans="1:6" ht="14.4" customHeight="1" thickBot="1">
      <c r="A58" s="236">
        <v>57</v>
      </c>
      <c r="B58" s="237">
        <f>'Direct 60%'!B72</f>
        <v>0</v>
      </c>
      <c r="C58" s="237">
        <f>'Direct 60%'!C72</f>
        <v>40001</v>
      </c>
      <c r="D58" s="237" t="str">
        <f>'Direct 60%'!E72</f>
        <v>MOA Managers</v>
      </c>
      <c r="E58" s="237" t="str">
        <f>'Direct 60%'!F72</f>
        <v>S R .Assistant Manager</v>
      </c>
      <c r="F58" s="238">
        <f ca="1">'Direct 60%'!AQ72</f>
        <v>2242.59</v>
      </c>
    </row>
    <row r="59" spans="1:6" ht="14.4" customHeight="1" thickBot="1">
      <c r="A59" s="236">
        <v>58</v>
      </c>
      <c r="B59" s="237">
        <f>'Direct 60%'!B73</f>
        <v>0</v>
      </c>
      <c r="C59" s="237">
        <f>'Direct 60%'!C73</f>
        <v>20010</v>
      </c>
      <c r="D59" s="237" t="str">
        <f>'Direct 60%'!E73</f>
        <v>MOA Managers</v>
      </c>
      <c r="E59" s="237" t="str">
        <f>'Direct 60%'!F73</f>
        <v>Resturant Manager</v>
      </c>
      <c r="F59" s="238">
        <f ca="1">'Direct 60%'!AQ73</f>
        <v>2539.0500000000002</v>
      </c>
    </row>
    <row r="60" spans="1:6" ht="14.4" customHeight="1" thickBot="1">
      <c r="A60" s="236">
        <v>59</v>
      </c>
      <c r="B60" s="237">
        <f>'Direct 60%'!B74</f>
        <v>0</v>
      </c>
      <c r="C60" s="237">
        <f>'Direct 60%'!C74</f>
        <v>22506</v>
      </c>
      <c r="D60" s="237" t="str">
        <f>'Direct 60%'!E74</f>
        <v>MOA Managers</v>
      </c>
      <c r="E60" s="237" t="str">
        <f>'Direct 60%'!F74</f>
        <v>S R .Assistant Manager</v>
      </c>
      <c r="F60" s="238">
        <f ca="1">'Direct 60%'!AQ74</f>
        <v>1987.76</v>
      </c>
    </row>
    <row r="61" spans="1:6" ht="14.4" customHeight="1" thickBot="1">
      <c r="A61" s="236">
        <v>60</v>
      </c>
      <c r="B61" s="237">
        <f>'Direct 60%'!B75</f>
        <v>0</v>
      </c>
      <c r="C61" s="237">
        <f>'Direct 60%'!C75</f>
        <v>20012</v>
      </c>
      <c r="D61" s="237" t="str">
        <f>'Direct 60%'!E75</f>
        <v>MOA</v>
      </c>
      <c r="E61" s="237" t="str">
        <f>'Direct 60%'!F75</f>
        <v>C.T - Cook</v>
      </c>
      <c r="F61" s="238">
        <f ca="1">'Direct 60%'!AQ75</f>
        <v>3331.48</v>
      </c>
    </row>
    <row r="62" spans="1:6" ht="15" customHeight="1" thickBot="1">
      <c r="A62" s="236">
        <v>61</v>
      </c>
      <c r="B62" s="237">
        <f>'Direct 60%'!B76</f>
        <v>0</v>
      </c>
      <c r="C62" s="237">
        <f>'Direct 60%'!C76</f>
        <v>20113</v>
      </c>
      <c r="D62" s="237" t="str">
        <f>'Direct 60%'!E76</f>
        <v>MOA</v>
      </c>
      <c r="E62" s="237" t="str">
        <f>'Direct 60%'!F76</f>
        <v>C.T - Prep</v>
      </c>
      <c r="F62" s="238">
        <f ca="1">'Direct 60%'!AQ76</f>
        <v>3324.45</v>
      </c>
    </row>
    <row r="63" spans="1:6" ht="14.4" customHeight="1" thickBot="1">
      <c r="A63" s="236">
        <v>62</v>
      </c>
      <c r="B63" s="237">
        <f>'Direct 60%'!B77</f>
        <v>0</v>
      </c>
      <c r="C63" s="237">
        <f>'Direct 60%'!C77</f>
        <v>21517</v>
      </c>
      <c r="D63" s="237" t="str">
        <f>'Direct 60%'!E77</f>
        <v>MOA</v>
      </c>
      <c r="E63" s="237" t="str">
        <f>'Direct 60%'!F77</f>
        <v>Food Server</v>
      </c>
      <c r="F63" s="238">
        <f ca="1">'Direct 60%'!AQ77</f>
        <v>2793.68</v>
      </c>
    </row>
    <row r="64" spans="1:6" ht="14.4" thickBot="1">
      <c r="A64" s="236">
        <v>63</v>
      </c>
      <c r="B64" s="237">
        <f>'Direct 60%'!B78</f>
        <v>0</v>
      </c>
      <c r="C64" s="237">
        <f>'Direct 60%'!C78</f>
        <v>22581</v>
      </c>
      <c r="D64" s="237" t="str">
        <f>'Direct 60%'!E78</f>
        <v>MOA</v>
      </c>
      <c r="E64" s="237" t="str">
        <f>'Direct 60%'!F78</f>
        <v>Cook</v>
      </c>
      <c r="F64" s="238">
        <f ca="1">'Direct 60%'!AQ78</f>
        <v>2653.86</v>
      </c>
    </row>
    <row r="65" spans="1:6" ht="14.4" thickBot="1">
      <c r="A65" s="236">
        <v>64</v>
      </c>
      <c r="B65" s="237">
        <f>'Direct 60%'!B79</f>
        <v>0</v>
      </c>
      <c r="C65" s="237">
        <f>'Direct 60%'!C79</f>
        <v>22585</v>
      </c>
      <c r="D65" s="237" t="str">
        <f>'Direct 60%'!E79</f>
        <v>MOA</v>
      </c>
      <c r="E65" s="237" t="str">
        <f>'Direct 60%'!F79</f>
        <v>Food Server</v>
      </c>
      <c r="F65" s="238">
        <f ca="1">'Direct 60%'!AQ79</f>
        <v>2450.0700000000002</v>
      </c>
    </row>
    <row r="66" spans="1:6" ht="14.4" thickBot="1">
      <c r="A66" s="236">
        <v>65</v>
      </c>
      <c r="B66" s="237" t="e">
        <f>'Direct 60%'!#REF!</f>
        <v>#REF!</v>
      </c>
      <c r="C66" s="237" t="e">
        <f>'Direct 60%'!#REF!</f>
        <v>#REF!</v>
      </c>
      <c r="D66" s="237" t="e">
        <f>'Direct 60%'!#REF!</f>
        <v>#REF!</v>
      </c>
      <c r="E66" s="237" t="e">
        <f>'Direct 60%'!#REF!</f>
        <v>#REF!</v>
      </c>
      <c r="F66" s="238" t="e">
        <f>'Direct 60%'!#REF!</f>
        <v>#REF!</v>
      </c>
    </row>
    <row r="67" spans="1:6" ht="14.4" thickBot="1">
      <c r="A67" s="236">
        <v>66</v>
      </c>
      <c r="B67" s="237">
        <f>'Direct 60%'!B80</f>
        <v>0</v>
      </c>
      <c r="C67" s="237">
        <f>'Direct 60%'!C80</f>
        <v>20699</v>
      </c>
      <c r="D67" s="237" t="str">
        <f>'Direct 60%'!E80</f>
        <v>MOA</v>
      </c>
      <c r="E67" s="237" t="str">
        <f>'Direct 60%'!F80</f>
        <v>C.T - Food Server</v>
      </c>
      <c r="F67" s="238">
        <f ca="1">'Direct 60%'!AQ80</f>
        <v>3085.41</v>
      </c>
    </row>
    <row r="68" spans="1:6" ht="14.4" thickBot="1">
      <c r="A68" s="236">
        <v>67</v>
      </c>
      <c r="B68" s="237">
        <f>'Direct 60%'!B81</f>
        <v>0</v>
      </c>
      <c r="C68" s="237">
        <f>'Direct 60%'!C81</f>
        <v>22872</v>
      </c>
      <c r="D68" s="237" t="str">
        <f>'Direct 60%'!E81</f>
        <v>MOA</v>
      </c>
      <c r="E68" s="237" t="str">
        <f>'Direct 60%'!F81</f>
        <v>Dishwaser</v>
      </c>
      <c r="F68" s="238">
        <f ca="1">'Direct 60%'!AQ81</f>
        <v>2345.4</v>
      </c>
    </row>
    <row r="69" spans="1:6" ht="14.4" customHeight="1" thickBot="1">
      <c r="A69" s="236">
        <v>68</v>
      </c>
      <c r="B69" s="237">
        <f>'Direct 60%'!B82</f>
        <v>0</v>
      </c>
      <c r="C69" s="237">
        <f>'Direct 60%'!C82</f>
        <v>21236</v>
      </c>
      <c r="D69" s="237" t="str">
        <f>'Direct 60%'!E82</f>
        <v>MOA</v>
      </c>
      <c r="E69" s="237" t="str">
        <f>'Direct 60%'!F82</f>
        <v>C.T - Food Server</v>
      </c>
      <c r="F69" s="238">
        <f ca="1">'Direct 60%'!AQ82</f>
        <v>2863.75</v>
      </c>
    </row>
    <row r="70" spans="1:6" ht="14.4" customHeight="1" thickBot="1">
      <c r="A70" s="236">
        <v>69</v>
      </c>
      <c r="B70" s="237">
        <f>'Direct 60%'!B83</f>
        <v>0</v>
      </c>
      <c r="C70" s="237">
        <f>'Direct 60%'!C83</f>
        <v>22894</v>
      </c>
      <c r="D70" s="237" t="str">
        <f>'Direct 60%'!E83</f>
        <v>MOA</v>
      </c>
      <c r="E70" s="237" t="str">
        <f>'Direct 60%'!F83</f>
        <v>Cook</v>
      </c>
      <c r="F70" s="238">
        <f ca="1">'Direct 60%'!AQ83</f>
        <v>2436.44</v>
      </c>
    </row>
    <row r="71" spans="1:6" ht="14.4" customHeight="1" thickBot="1">
      <c r="A71" s="236">
        <v>70</v>
      </c>
      <c r="B71" s="237">
        <f>'Direct 60%'!B84</f>
        <v>0</v>
      </c>
      <c r="C71" s="237">
        <f>'Direct 60%'!C84</f>
        <v>21559</v>
      </c>
      <c r="D71" s="237" t="str">
        <f>'Direct 60%'!E84</f>
        <v>MOA</v>
      </c>
      <c r="E71" s="237" t="str">
        <f>'Direct 60%'!F84</f>
        <v>C.T - Cook</v>
      </c>
      <c r="F71" s="238">
        <f ca="1">'Direct 60%'!AQ84</f>
        <v>2880.92</v>
      </c>
    </row>
    <row r="72" spans="1:6" ht="14.4" customHeight="1" thickBot="1">
      <c r="A72" s="236">
        <v>71</v>
      </c>
      <c r="B72" s="237">
        <f>'Direct 60%'!B85</f>
        <v>0</v>
      </c>
      <c r="C72" s="237">
        <f>'Direct 60%'!C85</f>
        <v>22854</v>
      </c>
      <c r="D72" s="237" t="str">
        <f>'Direct 60%'!E85</f>
        <v>MOA</v>
      </c>
      <c r="E72" s="237" t="str">
        <f>'Direct 60%'!F85</f>
        <v>Food Server</v>
      </c>
      <c r="F72" s="238">
        <f ca="1">'Direct 60%'!AQ85</f>
        <v>2546.87</v>
      </c>
    </row>
    <row r="73" spans="1:6" ht="14.4" customHeight="1" thickBot="1">
      <c r="A73" s="236">
        <v>72</v>
      </c>
      <c r="B73" s="237">
        <f>'Direct 60%'!B86</f>
        <v>0</v>
      </c>
      <c r="C73" s="237">
        <f>'Direct 60%'!C86</f>
        <v>22917</v>
      </c>
      <c r="D73" s="237" t="str">
        <f>'Direct 60%'!E86</f>
        <v>MOA</v>
      </c>
      <c r="E73" s="237" t="str">
        <f>'Direct 60%'!F86</f>
        <v>Cook</v>
      </c>
      <c r="F73" s="238">
        <f ca="1">'Direct 60%'!AQ86</f>
        <v>2436.77</v>
      </c>
    </row>
    <row r="74" spans="1:6" ht="14.4" customHeight="1" thickBot="1">
      <c r="A74" s="236">
        <v>73</v>
      </c>
      <c r="B74" s="237">
        <f>'Direct 60%'!B87</f>
        <v>0</v>
      </c>
      <c r="C74" s="237">
        <f>'Direct 60%'!C87</f>
        <v>22921</v>
      </c>
      <c r="D74" s="237" t="str">
        <f>'Direct 60%'!E87</f>
        <v>MOA</v>
      </c>
      <c r="E74" s="237" t="str">
        <f>'Direct 60%'!F87</f>
        <v>Dishwaser</v>
      </c>
      <c r="F74" s="238">
        <f ca="1">'Direct 60%'!AQ87</f>
        <v>2345.67</v>
      </c>
    </row>
    <row r="75" spans="1:6" ht="14.4" thickBot="1">
      <c r="A75" s="236">
        <v>74</v>
      </c>
      <c r="B75" s="237">
        <f>'Direct 60%'!B89</f>
        <v>0</v>
      </c>
      <c r="C75" s="237">
        <f>'Direct 60%'!C89</f>
        <v>20112</v>
      </c>
      <c r="D75" s="237" t="str">
        <f>'Direct 60%'!E89</f>
        <v>Concord Managers</v>
      </c>
      <c r="E75" s="237" t="str">
        <f>'Direct 60%'!F89</f>
        <v>S R .Assistant Manager</v>
      </c>
      <c r="F75" s="238">
        <f ca="1">'Direct 60%'!AQ89</f>
        <v>2679.95</v>
      </c>
    </row>
    <row r="76" spans="1:6" ht="14.4" thickBot="1">
      <c r="A76" s="236">
        <v>75</v>
      </c>
      <c r="B76" s="237">
        <f>'Direct 60%'!B90</f>
        <v>0</v>
      </c>
      <c r="C76" s="237">
        <f>'Direct 60%'!C90</f>
        <v>30043</v>
      </c>
      <c r="D76" s="237" t="str">
        <f>'Direct 60%'!E90</f>
        <v>Concord Managers</v>
      </c>
      <c r="E76" s="237" t="str">
        <f>'Direct 60%'!F90</f>
        <v>Resturant Manager</v>
      </c>
      <c r="F76" s="238">
        <f ca="1">'Direct 60%'!AQ90</f>
        <v>3124.15</v>
      </c>
    </row>
    <row r="77" spans="1:6" ht="14.4" customHeight="1" thickBot="1">
      <c r="A77" s="236">
        <v>76</v>
      </c>
      <c r="B77" s="237">
        <f>'Direct 60%'!B91</f>
        <v>0</v>
      </c>
      <c r="C77" s="237">
        <f>'Direct 60%'!C91</f>
        <v>22911</v>
      </c>
      <c r="D77" s="237" t="str">
        <f>'Direct 60%'!E91</f>
        <v>Concord Managers</v>
      </c>
      <c r="E77" s="237" t="str">
        <f>'Direct 60%'!F91</f>
        <v>Assistant Manager</v>
      </c>
      <c r="F77" s="238">
        <f ca="1">'Direct 60%'!AQ91</f>
        <v>2531.1</v>
      </c>
    </row>
    <row r="78" spans="1:6" ht="16.2" customHeight="1" thickBot="1">
      <c r="A78" s="236">
        <v>77</v>
      </c>
      <c r="B78" s="237">
        <f>'Direct 60%'!B92</f>
        <v>0</v>
      </c>
      <c r="C78" s="237">
        <f>'Direct 60%'!C92</f>
        <v>20914</v>
      </c>
      <c r="D78" s="237" t="str">
        <f>'Direct 60%'!E92</f>
        <v>Concord</v>
      </c>
      <c r="E78" s="237" t="str">
        <f>'Direct 60%'!F92</f>
        <v>C.T - Cook</v>
      </c>
      <c r="F78" s="238">
        <f ca="1">'Direct 60%'!AQ92</f>
        <v>3796</v>
      </c>
    </row>
    <row r="79" spans="1:6" ht="14.4" thickBot="1">
      <c r="A79" s="236">
        <v>78</v>
      </c>
      <c r="B79" s="237" t="e">
        <f>'Direct 60%'!#REF!</f>
        <v>#REF!</v>
      </c>
      <c r="C79" s="237" t="e">
        <f>'Direct 60%'!#REF!</f>
        <v>#REF!</v>
      </c>
      <c r="D79" s="237" t="e">
        <f>'Direct 60%'!#REF!</f>
        <v>#REF!</v>
      </c>
      <c r="E79" s="237" t="e">
        <f>'Direct 60%'!#REF!</f>
        <v>#REF!</v>
      </c>
      <c r="F79" s="238" t="e">
        <f>'Direct 60%'!#REF!</f>
        <v>#REF!</v>
      </c>
    </row>
    <row r="80" spans="1:6" ht="14.4" thickBot="1">
      <c r="A80" s="236">
        <v>79</v>
      </c>
      <c r="B80" s="237">
        <f>'Direct 60%'!B93</f>
        <v>0</v>
      </c>
      <c r="C80" s="237">
        <f>'Direct 60%'!C93</f>
        <v>30254</v>
      </c>
      <c r="D80" s="237" t="str">
        <f>'Direct 60%'!E93</f>
        <v>Concord</v>
      </c>
      <c r="E80" s="237" t="str">
        <f>'Direct 60%'!F93</f>
        <v>Cook</v>
      </c>
      <c r="F80" s="238">
        <f ca="1">'Direct 60%'!AQ93</f>
        <v>3669.72</v>
      </c>
    </row>
    <row r="81" spans="1:6" ht="14.4" thickBot="1">
      <c r="A81" s="236">
        <v>80</v>
      </c>
      <c r="B81" s="237">
        <f>'Direct 60%'!B94</f>
        <v>0</v>
      </c>
      <c r="C81" s="237">
        <f>'Direct 60%'!C94</f>
        <v>22657</v>
      </c>
      <c r="D81" s="237" t="str">
        <f>'Direct 60%'!E94</f>
        <v>Concord</v>
      </c>
      <c r="E81" s="237" t="str">
        <f>'Direct 60%'!F94</f>
        <v>Cook</v>
      </c>
      <c r="F81" s="238">
        <f ca="1">'Direct 60%'!AQ94</f>
        <v>3085.57</v>
      </c>
    </row>
    <row r="82" spans="1:6" ht="14.4" thickBot="1">
      <c r="A82" s="236">
        <v>81</v>
      </c>
      <c r="B82" s="237">
        <f>'Direct 60%'!B95</f>
        <v>0</v>
      </c>
      <c r="C82" s="237">
        <f>'Direct 60%'!C95</f>
        <v>22787</v>
      </c>
      <c r="D82" s="237" t="str">
        <f>'Direct 60%'!E95</f>
        <v>Concord</v>
      </c>
      <c r="E82" s="237" t="str">
        <f>'Direct 60%'!F95</f>
        <v>Cook</v>
      </c>
      <c r="F82" s="238">
        <f ca="1">'Direct 60%'!AQ95</f>
        <v>3086</v>
      </c>
    </row>
    <row r="83" spans="1:6" ht="14.4" thickBot="1">
      <c r="A83" s="236">
        <v>82</v>
      </c>
      <c r="B83" s="237">
        <f>'Direct 60%'!B96</f>
        <v>0</v>
      </c>
      <c r="C83" s="237">
        <f>'Direct 60%'!C96</f>
        <v>22821</v>
      </c>
      <c r="D83" s="237" t="str">
        <f>'Direct 60%'!E96</f>
        <v>Concord</v>
      </c>
      <c r="E83" s="237" t="str">
        <f>'Direct 60%'!F96</f>
        <v>Cook</v>
      </c>
      <c r="F83" s="238">
        <f ca="1">'Direct 60%'!AQ96</f>
        <v>333.78</v>
      </c>
    </row>
    <row r="84" spans="1:6" ht="14.4" thickBot="1">
      <c r="A84" s="236">
        <v>83</v>
      </c>
      <c r="B84" s="237">
        <f>'Direct 60%'!B97</f>
        <v>0</v>
      </c>
      <c r="C84" s="237">
        <f>'Direct 60%'!C97</f>
        <v>21234</v>
      </c>
      <c r="D84" s="237" t="str">
        <f>'Direct 60%'!E97</f>
        <v>Concord</v>
      </c>
      <c r="E84" s="237" t="str">
        <f>'Direct 60%'!F97</f>
        <v>Cook</v>
      </c>
      <c r="F84" s="238">
        <f ca="1">'Direct 60%'!AQ97</f>
        <v>3529.78</v>
      </c>
    </row>
    <row r="85" spans="1:6" ht="14.4" thickBot="1">
      <c r="A85" s="236">
        <v>84</v>
      </c>
      <c r="B85" s="237">
        <f>'Direct 60%'!B98</f>
        <v>0</v>
      </c>
      <c r="C85" s="237">
        <f>'Direct 60%'!C98</f>
        <v>22849</v>
      </c>
      <c r="D85" s="237" t="str">
        <f>'Direct 60%'!E98</f>
        <v>Concord</v>
      </c>
      <c r="E85" s="237" t="str">
        <f>'Direct 60%'!F98</f>
        <v>Baker</v>
      </c>
      <c r="F85" s="238">
        <f ca="1">'Direct 60%'!AQ98</f>
        <v>3086</v>
      </c>
    </row>
    <row r="86" spans="1:6" ht="14.4" thickBot="1">
      <c r="A86" s="236">
        <v>85</v>
      </c>
      <c r="B86" s="237">
        <f>'Direct 60%'!B99</f>
        <v>0</v>
      </c>
      <c r="C86" s="237">
        <f>'Direct 60%'!C99</f>
        <v>22893</v>
      </c>
      <c r="D86" s="237" t="str">
        <f>'Direct 60%'!E99</f>
        <v>Concord</v>
      </c>
      <c r="E86" s="237" t="str">
        <f>'Direct 60%'!F99</f>
        <v>Dishwaser</v>
      </c>
      <c r="F86" s="238">
        <f ca="1">'Direct 60%'!AQ99</f>
        <v>2886.75</v>
      </c>
    </row>
    <row r="87" spans="1:6" ht="14.4" thickBot="1">
      <c r="A87" s="236">
        <v>86</v>
      </c>
      <c r="B87" s="237">
        <f>'Direct 60%'!B100</f>
        <v>0</v>
      </c>
      <c r="C87" s="237">
        <f>'Direct 60%'!C100</f>
        <v>22904</v>
      </c>
      <c r="D87" s="237" t="str">
        <f>'Direct 60%'!E100</f>
        <v>Concord</v>
      </c>
      <c r="E87" s="237" t="str">
        <f>'Direct 60%'!F100</f>
        <v>Food Server</v>
      </c>
      <c r="F87" s="238">
        <f ca="1">'Direct 60%'!AQ100</f>
        <v>1821.45</v>
      </c>
    </row>
    <row r="88" spans="1:6" ht="14.4" thickBot="1">
      <c r="A88" s="236">
        <v>87</v>
      </c>
      <c r="B88" s="237">
        <f>'Direct 60%'!B101</f>
        <v>0</v>
      </c>
      <c r="C88" s="237">
        <f>'Direct 60%'!C101</f>
        <v>21553</v>
      </c>
      <c r="D88" s="237" t="str">
        <f>'Direct 60%'!E101</f>
        <v>Concord</v>
      </c>
      <c r="E88" s="237" t="str">
        <f>'Direct 60%'!F101</f>
        <v>C.T - Cook</v>
      </c>
      <c r="F88" s="238">
        <f ca="1">'Direct 60%'!AQ101</f>
        <v>3515.84</v>
      </c>
    </row>
    <row r="89" spans="1:6" ht="14.4" thickBot="1">
      <c r="A89" s="236">
        <v>88</v>
      </c>
      <c r="B89" s="237">
        <f>'Direct 60%'!B102</f>
        <v>0</v>
      </c>
      <c r="C89" s="237">
        <f>'Direct 60%'!C102</f>
        <v>22360</v>
      </c>
      <c r="D89" s="237" t="str">
        <f>'Direct 60%'!E102</f>
        <v>Concord</v>
      </c>
      <c r="E89" s="237" t="str">
        <f>'Direct 60%'!F102</f>
        <v>Food Server</v>
      </c>
      <c r="F89" s="238">
        <f ca="1">'Direct 60%'!AQ102</f>
        <v>3144.49</v>
      </c>
    </row>
    <row r="90" spans="1:6" ht="14.4" thickBot="1">
      <c r="A90" s="236">
        <v>89</v>
      </c>
      <c r="B90" s="237">
        <f>'Direct 60%'!B103</f>
        <v>0</v>
      </c>
      <c r="C90" s="237">
        <f>'Direct 60%'!C103</f>
        <v>20679</v>
      </c>
      <c r="D90" s="237" t="str">
        <f>'Direct 60%'!E103</f>
        <v>Concord</v>
      </c>
      <c r="E90" s="237" t="str">
        <f>'Direct 60%'!F103</f>
        <v>C.T - Food Server</v>
      </c>
      <c r="F90" s="238">
        <f ca="1">'Direct 60%'!AQ103</f>
        <v>3788.4</v>
      </c>
    </row>
    <row r="91" spans="1:6" ht="14.4" thickBot="1">
      <c r="A91" s="236">
        <v>90</v>
      </c>
      <c r="B91" s="237">
        <f>'Direct 60%'!B104</f>
        <v>0</v>
      </c>
      <c r="C91" s="237">
        <f>'Direct 60%'!C104</f>
        <v>22923</v>
      </c>
      <c r="D91" s="237" t="str">
        <f>'Direct 60%'!E104</f>
        <v>Concord</v>
      </c>
      <c r="E91" s="237" t="str">
        <f>'Direct 60%'!F104</f>
        <v>Cook</v>
      </c>
      <c r="F91" s="238">
        <f ca="1">'Direct 60%'!AQ104</f>
        <v>3223.76</v>
      </c>
    </row>
    <row r="92" spans="1:6" ht="14.4" thickBot="1">
      <c r="A92" s="236">
        <v>91</v>
      </c>
      <c r="B92" s="237">
        <f>'Direct 60%'!B105</f>
        <v>0</v>
      </c>
      <c r="C92" s="237">
        <f>'Direct 60%'!C105</f>
        <v>22924</v>
      </c>
      <c r="D92" s="237" t="str">
        <f>'Direct 60%'!E105</f>
        <v>Concord</v>
      </c>
      <c r="E92" s="237" t="str">
        <f>'Direct 60%'!F105</f>
        <v>Host</v>
      </c>
      <c r="F92" s="238">
        <f ca="1">'Direct 60%'!AQ105</f>
        <v>1175.1199999999999</v>
      </c>
    </row>
    <row r="93" spans="1:6" ht="14.4" thickBot="1">
      <c r="A93" s="236">
        <v>92</v>
      </c>
      <c r="B93" s="237" t="e">
        <f>'Direct 60%'!#REF!</f>
        <v>#REF!</v>
      </c>
      <c r="C93" s="237" t="e">
        <f>'Direct 60%'!#REF!</f>
        <v>#REF!</v>
      </c>
      <c r="D93" s="237" t="e">
        <f>'Direct 60%'!#REF!</f>
        <v>#REF!</v>
      </c>
      <c r="E93" s="237" t="e">
        <f>'Direct 60%'!#REF!</f>
        <v>#REF!</v>
      </c>
      <c r="F93" s="238" t="e">
        <f>'Direct 60%'!#REF!</f>
        <v>#REF!</v>
      </c>
    </row>
    <row r="94" spans="1:6" ht="14.4" thickBot="1">
      <c r="A94" s="236">
        <v>93</v>
      </c>
      <c r="B94" s="237" t="e">
        <f>'Direct 60%'!#REF!</f>
        <v>#REF!</v>
      </c>
      <c r="C94" s="237" t="e">
        <f>'Direct 60%'!#REF!</f>
        <v>#REF!</v>
      </c>
      <c r="D94" s="237" t="e">
        <f>'Direct 60%'!#REF!</f>
        <v>#REF!</v>
      </c>
      <c r="E94" s="237" t="e">
        <f>'Direct 60%'!#REF!</f>
        <v>#REF!</v>
      </c>
      <c r="F94" s="238" t="e">
        <f>'Direct 60%'!#REF!</f>
        <v>#REF!</v>
      </c>
    </row>
    <row r="95" spans="1:6" ht="14.4" thickBot="1">
      <c r="A95" s="236">
        <v>94</v>
      </c>
      <c r="B95" s="237" t="e">
        <f>'Direct 60%'!#REF!</f>
        <v>#REF!</v>
      </c>
      <c r="C95" s="237" t="e">
        <f>'Direct 60%'!#REF!</f>
        <v>#REF!</v>
      </c>
      <c r="D95" s="237" t="e">
        <f>'Direct 60%'!#REF!</f>
        <v>#REF!</v>
      </c>
      <c r="E95" s="237" t="e">
        <f>'Direct 60%'!#REF!</f>
        <v>#REF!</v>
      </c>
      <c r="F95" s="238" t="e">
        <f>'Direct 60%'!#REF!</f>
        <v>#REF!</v>
      </c>
    </row>
    <row r="96" spans="1:6" ht="14.4" thickBot="1">
      <c r="A96" s="236">
        <v>95</v>
      </c>
      <c r="B96" s="237" t="e">
        <f>'Direct 60%'!#REF!</f>
        <v>#REF!</v>
      </c>
      <c r="C96" s="237" t="e">
        <f>'Direct 60%'!#REF!</f>
        <v>#REF!</v>
      </c>
      <c r="D96" s="237" t="e">
        <f>'Direct 60%'!#REF!</f>
        <v>#REF!</v>
      </c>
      <c r="E96" s="237" t="e">
        <f>'Direct 60%'!#REF!</f>
        <v>#REF!</v>
      </c>
      <c r="F96" s="238" t="e">
        <f>'Direct 60%'!#REF!</f>
        <v>#REF!</v>
      </c>
    </row>
    <row r="97" spans="1:6" ht="14.4" thickBot="1">
      <c r="A97" s="236">
        <v>96</v>
      </c>
      <c r="B97" s="237" t="e">
        <f>'Direct 60%'!#REF!</f>
        <v>#REF!</v>
      </c>
      <c r="C97" s="237" t="e">
        <f>'Direct 60%'!#REF!</f>
        <v>#REF!</v>
      </c>
      <c r="D97" s="237" t="e">
        <f>'Direct 60%'!#REF!</f>
        <v>#REF!</v>
      </c>
      <c r="E97" s="237" t="e">
        <f>'Direct 60%'!#REF!</f>
        <v>#REF!</v>
      </c>
      <c r="F97" s="238" t="e">
        <f>'Direct 60%'!#REF!</f>
        <v>#REF!</v>
      </c>
    </row>
    <row r="98" spans="1:6" ht="14.4" thickBot="1">
      <c r="A98" s="236">
        <v>97</v>
      </c>
      <c r="B98" s="237" t="e">
        <f>'Direct 60%'!#REF!</f>
        <v>#REF!</v>
      </c>
      <c r="C98" s="237" t="e">
        <f>'Direct 60%'!#REF!</f>
        <v>#REF!</v>
      </c>
      <c r="D98" s="237" t="e">
        <f>'Direct 60%'!#REF!</f>
        <v>#REF!</v>
      </c>
      <c r="E98" s="237" t="e">
        <f>'Direct 60%'!#REF!</f>
        <v>#REF!</v>
      </c>
      <c r="F98" s="238" t="e">
        <f>'Direct 60%'!#REF!</f>
        <v>#REF!</v>
      </c>
    </row>
    <row r="99" spans="1:6" ht="14.4" thickBot="1">
      <c r="A99" s="236">
        <v>98</v>
      </c>
      <c r="B99" s="237" t="e">
        <f>'Direct 60%'!#REF!</f>
        <v>#REF!</v>
      </c>
      <c r="C99" s="237" t="e">
        <f>'Direct 60%'!#REF!</f>
        <v>#REF!</v>
      </c>
      <c r="D99" s="237" t="e">
        <f>'Direct 60%'!#REF!</f>
        <v>#REF!</v>
      </c>
      <c r="E99" s="237" t="e">
        <f>'Direct 60%'!#REF!</f>
        <v>#REF!</v>
      </c>
      <c r="F99" s="238" t="e">
        <f>'Direct 60%'!#REF!</f>
        <v>#REF!</v>
      </c>
    </row>
    <row r="100" spans="1:6" ht="14.4" thickBot="1">
      <c r="A100" s="236">
        <v>99</v>
      </c>
      <c r="B100" s="237" t="e">
        <f>'Direct 60%'!#REF!</f>
        <v>#REF!</v>
      </c>
      <c r="C100" s="237" t="e">
        <f>'Direct 60%'!#REF!</f>
        <v>#REF!</v>
      </c>
      <c r="D100" s="237" t="e">
        <f>'Direct 60%'!#REF!</f>
        <v>#REF!</v>
      </c>
      <c r="E100" s="237" t="e">
        <f>'Direct 60%'!#REF!</f>
        <v>#REF!</v>
      </c>
      <c r="F100" s="238" t="e">
        <f>'Direct 60%'!#REF!</f>
        <v>#REF!</v>
      </c>
    </row>
    <row r="101" spans="1:6" ht="14.4" thickBot="1">
      <c r="A101" s="236">
        <v>100</v>
      </c>
      <c r="B101" s="237" t="e">
        <f>'Direct 60%'!#REF!</f>
        <v>#REF!</v>
      </c>
      <c r="C101" s="237" t="e">
        <f>'Direct 60%'!#REF!</f>
        <v>#REF!</v>
      </c>
      <c r="D101" s="237" t="e">
        <f>'Direct 60%'!#REF!</f>
        <v>#REF!</v>
      </c>
      <c r="E101" s="237" t="e">
        <f>'Direct 60%'!#REF!</f>
        <v>#REF!</v>
      </c>
      <c r="F101" s="238" t="e">
        <f>'Direct 60%'!#REF!</f>
        <v>#REF!</v>
      </c>
    </row>
    <row r="102" spans="1:6" ht="14.4" thickBot="1">
      <c r="A102" s="236">
        <v>101</v>
      </c>
      <c r="B102" s="237" t="e">
        <f>'Direct 60%'!#REF!</f>
        <v>#REF!</v>
      </c>
      <c r="C102" s="237" t="e">
        <f>'Direct 60%'!#REF!</f>
        <v>#REF!</v>
      </c>
      <c r="D102" s="237" t="e">
        <f>'Direct 60%'!#REF!</f>
        <v>#REF!</v>
      </c>
      <c r="E102" s="237" t="e">
        <f>'Direct 60%'!#REF!</f>
        <v>#REF!</v>
      </c>
      <c r="F102" s="238" t="e">
        <f>'Direct 60%'!#REF!</f>
        <v>#REF!</v>
      </c>
    </row>
    <row r="103" spans="1:6" ht="14.4" thickBot="1">
      <c r="A103" s="236">
        <v>102</v>
      </c>
      <c r="B103" s="237" t="e">
        <f>'Direct 60%'!#REF!</f>
        <v>#REF!</v>
      </c>
      <c r="C103" s="237" t="e">
        <f>'Direct 60%'!#REF!</f>
        <v>#REF!</v>
      </c>
      <c r="D103" s="237" t="e">
        <f>'Direct 60%'!#REF!</f>
        <v>#REF!</v>
      </c>
      <c r="E103" s="237" t="e">
        <f>'Direct 60%'!#REF!</f>
        <v>#REF!</v>
      </c>
      <c r="F103" s="238" t="e">
        <f>'Direct 60%'!#REF!</f>
        <v>#REF!</v>
      </c>
    </row>
    <row r="104" spans="1:6" ht="14.4" thickBot="1">
      <c r="A104" s="236">
        <v>103</v>
      </c>
      <c r="B104" s="237" t="e">
        <f>'Direct 60%'!#REF!</f>
        <v>#REF!</v>
      </c>
      <c r="C104" s="237" t="e">
        <f>'Direct 60%'!#REF!</f>
        <v>#REF!</v>
      </c>
      <c r="D104" s="237" t="e">
        <f>'Direct 60%'!#REF!</f>
        <v>#REF!</v>
      </c>
      <c r="E104" s="237" t="e">
        <f>'Direct 60%'!#REF!</f>
        <v>#REF!</v>
      </c>
      <c r="F104" s="238" t="e">
        <f>'Direct 60%'!#REF!</f>
        <v>#REF!</v>
      </c>
    </row>
    <row r="105" spans="1:6" ht="14.4" thickBot="1">
      <c r="A105" s="236">
        <v>104</v>
      </c>
      <c r="B105" s="237" t="e">
        <f>'Direct 60%'!#REF!</f>
        <v>#REF!</v>
      </c>
      <c r="C105" s="237" t="e">
        <f>'Direct 60%'!#REF!</f>
        <v>#REF!</v>
      </c>
      <c r="D105" s="237" t="e">
        <f>'Direct 60%'!#REF!</f>
        <v>#REF!</v>
      </c>
      <c r="E105" s="237" t="e">
        <f>'Direct 60%'!#REF!</f>
        <v>#REF!</v>
      </c>
      <c r="F105" s="238" t="e">
        <f>'Direct 60%'!#REF!</f>
        <v>#REF!</v>
      </c>
    </row>
    <row r="106" spans="1:6" ht="14.4" thickBot="1">
      <c r="A106" s="236">
        <v>105</v>
      </c>
      <c r="B106" s="237" t="e">
        <f>'Direct 60%'!#REF!</f>
        <v>#REF!</v>
      </c>
      <c r="C106" s="237" t="e">
        <f>'Direct 60%'!#REF!</f>
        <v>#REF!</v>
      </c>
      <c r="D106" s="237" t="e">
        <f>'Direct 60%'!#REF!</f>
        <v>#REF!</v>
      </c>
      <c r="E106" s="237" t="e">
        <f>'Direct 60%'!#REF!</f>
        <v>#REF!</v>
      </c>
      <c r="F106" s="238" t="e">
        <f>'Direct 60%'!#REF!</f>
        <v>#REF!</v>
      </c>
    </row>
    <row r="107" spans="1:6" ht="14.4" thickBot="1">
      <c r="A107" s="236">
        <v>106</v>
      </c>
      <c r="B107" s="237" t="e">
        <f>'Direct 60%'!#REF!</f>
        <v>#REF!</v>
      </c>
      <c r="C107" s="237" t="e">
        <f>'Direct 60%'!#REF!</f>
        <v>#REF!</v>
      </c>
      <c r="D107" s="237" t="e">
        <f>'Direct 60%'!#REF!</f>
        <v>#REF!</v>
      </c>
      <c r="E107" s="237" t="e">
        <f>'Direct 60%'!#REF!</f>
        <v>#REF!</v>
      </c>
      <c r="F107" s="238" t="e">
        <f>'Direct 60%'!#REF!</f>
        <v>#REF!</v>
      </c>
    </row>
    <row r="108" spans="1:6" ht="14.4" thickBot="1">
      <c r="A108" s="236">
        <v>107</v>
      </c>
      <c r="B108" s="237" t="e">
        <f>'Direct 60%'!#REF!</f>
        <v>#REF!</v>
      </c>
      <c r="C108" s="237" t="e">
        <f>'Direct 60%'!#REF!</f>
        <v>#REF!</v>
      </c>
      <c r="D108" s="237" t="e">
        <f>'Direct 60%'!#REF!</f>
        <v>#REF!</v>
      </c>
      <c r="E108" s="237" t="e">
        <f>'Direct 60%'!#REF!</f>
        <v>#REF!</v>
      </c>
      <c r="F108" s="238" t="e">
        <f>'Direct 60%'!#REF!</f>
        <v>#REF!</v>
      </c>
    </row>
    <row r="109" spans="1:6" ht="14.4" thickBot="1">
      <c r="A109" s="236">
        <v>108</v>
      </c>
      <c r="B109" s="237" t="e">
        <f>'Direct 60%'!#REF!</f>
        <v>#REF!</v>
      </c>
      <c r="C109" s="237" t="e">
        <f>'Direct 60%'!#REF!</f>
        <v>#REF!</v>
      </c>
      <c r="D109" s="237" t="e">
        <f>'Direct 60%'!#REF!</f>
        <v>#REF!</v>
      </c>
      <c r="E109" s="237" t="e">
        <f>'Direct 60%'!#REF!</f>
        <v>#REF!</v>
      </c>
      <c r="F109" s="238" t="e">
        <f>'Direct 60%'!#REF!</f>
        <v>#REF!</v>
      </c>
    </row>
    <row r="110" spans="1:6" ht="14.4" thickBot="1">
      <c r="A110" s="236">
        <v>109</v>
      </c>
      <c r="B110" s="237" t="e">
        <f>'Direct 60%'!#REF!</f>
        <v>#REF!</v>
      </c>
      <c r="C110" s="237" t="e">
        <f>'Direct 60%'!#REF!</f>
        <v>#REF!</v>
      </c>
      <c r="D110" s="237" t="e">
        <f>'Direct 60%'!#REF!</f>
        <v>#REF!</v>
      </c>
      <c r="E110" s="237" t="e">
        <f>'Direct 60%'!#REF!</f>
        <v>#REF!</v>
      </c>
      <c r="F110" s="238" t="e">
        <f>'Direct 60%'!#REF!</f>
        <v>#REF!</v>
      </c>
    </row>
    <row r="111" spans="1:6" ht="14.4" thickBot="1">
      <c r="A111" s="236">
        <v>110</v>
      </c>
      <c r="B111" s="237" t="e">
        <f>'Direct 60%'!#REF!</f>
        <v>#REF!</v>
      </c>
      <c r="C111" s="237" t="e">
        <f>'Direct 60%'!#REF!</f>
        <v>#REF!</v>
      </c>
      <c r="D111" s="237" t="e">
        <f>'Direct 60%'!#REF!</f>
        <v>#REF!</v>
      </c>
      <c r="E111" s="237" t="e">
        <f>'Direct 60%'!#REF!</f>
        <v>#REF!</v>
      </c>
      <c r="F111" s="238" t="e">
        <f>'Direct 60%'!#REF!</f>
        <v>#REF!</v>
      </c>
    </row>
    <row r="112" spans="1:6" ht="14.4" thickBot="1">
      <c r="A112" s="236">
        <v>111</v>
      </c>
      <c r="B112" s="237" t="e">
        <f>'Direct 60%'!#REF!</f>
        <v>#REF!</v>
      </c>
      <c r="C112" s="237" t="e">
        <f>'Direct 60%'!#REF!</f>
        <v>#REF!</v>
      </c>
      <c r="D112" s="237" t="e">
        <f>'Direct 60%'!#REF!</f>
        <v>#REF!</v>
      </c>
      <c r="E112" s="237" t="e">
        <f>'Direct 60%'!#REF!</f>
        <v>#REF!</v>
      </c>
      <c r="F112" s="238" t="e">
        <f>'Direct 60%'!#REF!</f>
        <v>#REF!</v>
      </c>
    </row>
    <row r="113" spans="1:6" ht="14.4" thickBot="1">
      <c r="A113" s="236">
        <v>112</v>
      </c>
      <c r="B113" s="237" t="e">
        <f>'Direct 60%'!#REF!</f>
        <v>#REF!</v>
      </c>
      <c r="C113" s="237" t="e">
        <f>'Direct 60%'!#REF!</f>
        <v>#REF!</v>
      </c>
      <c r="D113" s="237" t="e">
        <f>'Direct 60%'!#REF!</f>
        <v>#REF!</v>
      </c>
      <c r="E113" s="237" t="e">
        <f>'Direct 60%'!#REF!</f>
        <v>#REF!</v>
      </c>
      <c r="F113" s="238" t="e">
        <f>'Direct 60%'!#REF!</f>
        <v>#REF!</v>
      </c>
    </row>
    <row r="114" spans="1:6" ht="14.4" thickBot="1">
      <c r="A114" s="236">
        <v>113</v>
      </c>
      <c r="B114" s="237" t="e">
        <f>'Direct 60%'!#REF!</f>
        <v>#REF!</v>
      </c>
      <c r="C114" s="237" t="e">
        <f>'Direct 60%'!#REF!</f>
        <v>#REF!</v>
      </c>
      <c r="D114" s="237" t="e">
        <f>'Direct 60%'!#REF!</f>
        <v>#REF!</v>
      </c>
      <c r="E114" s="237" t="e">
        <f>'Direct 60%'!#REF!</f>
        <v>#REF!</v>
      </c>
      <c r="F114" s="238" t="e">
        <f>'Direct 60%'!#REF!</f>
        <v>#REF!</v>
      </c>
    </row>
    <row r="115" spans="1:6" ht="14.4" thickBot="1">
      <c r="A115" s="236">
        <v>114</v>
      </c>
      <c r="B115" s="237" t="e">
        <f>'Direct 60%'!#REF!</f>
        <v>#REF!</v>
      </c>
      <c r="C115" s="237" t="e">
        <f>'Direct 60%'!#REF!</f>
        <v>#REF!</v>
      </c>
      <c r="D115" s="237" t="e">
        <f>'Direct 60%'!#REF!</f>
        <v>#REF!</v>
      </c>
      <c r="E115" s="237" t="e">
        <f>'Direct 60%'!#REF!</f>
        <v>#REF!</v>
      </c>
      <c r="F115" s="238" t="e">
        <f>'Direct 60%'!#REF!</f>
        <v>#REF!</v>
      </c>
    </row>
    <row r="116" spans="1:6" ht="14.4" thickBot="1">
      <c r="A116" s="236">
        <v>115</v>
      </c>
      <c r="B116" s="237" t="e">
        <f>'Direct 60%'!#REF!</f>
        <v>#REF!</v>
      </c>
      <c r="C116" s="237" t="e">
        <f>'Direct 60%'!#REF!</f>
        <v>#REF!</v>
      </c>
      <c r="D116" s="237" t="e">
        <f>'Direct 60%'!#REF!</f>
        <v>#REF!</v>
      </c>
      <c r="E116" s="237" t="e">
        <f>'Direct 60%'!#REF!</f>
        <v>#REF!</v>
      </c>
      <c r="F116" s="238" t="e">
        <f>'Direct 60%'!#REF!</f>
        <v>#REF!</v>
      </c>
    </row>
    <row r="117" spans="1:6" ht="14.4" thickBot="1">
      <c r="A117" s="236">
        <v>116</v>
      </c>
      <c r="B117" s="237" t="e">
        <f>'Direct 60%'!#REF!</f>
        <v>#REF!</v>
      </c>
      <c r="C117" s="237" t="e">
        <f>'Direct 60%'!#REF!</f>
        <v>#REF!</v>
      </c>
      <c r="D117" s="237" t="e">
        <f>'Direct 60%'!#REF!</f>
        <v>#REF!</v>
      </c>
      <c r="E117" s="237" t="e">
        <f>'Direct 60%'!#REF!</f>
        <v>#REF!</v>
      </c>
      <c r="F117" s="238" t="e">
        <f>'Direct 60%'!#REF!</f>
        <v>#REF!</v>
      </c>
    </row>
    <row r="118" spans="1:6" ht="14.4" thickBot="1">
      <c r="A118" s="236">
        <v>117</v>
      </c>
      <c r="B118" s="237" t="e">
        <f>'Direct 60%'!#REF!</f>
        <v>#REF!</v>
      </c>
      <c r="C118" s="237" t="e">
        <f>'Direct 60%'!#REF!</f>
        <v>#REF!</v>
      </c>
      <c r="D118" s="237" t="e">
        <f>'Direct 60%'!#REF!</f>
        <v>#REF!</v>
      </c>
      <c r="E118" s="237" t="e">
        <f>'Direct 60%'!#REF!</f>
        <v>#REF!</v>
      </c>
      <c r="F118" s="238" t="e">
        <f>'Direct 60%'!#REF!</f>
        <v>#REF!</v>
      </c>
    </row>
    <row r="119" spans="1:6" ht="14.4" thickBot="1">
      <c r="A119" s="236">
        <v>118</v>
      </c>
      <c r="B119" s="237" t="e">
        <f>'Direct 60%'!#REF!</f>
        <v>#REF!</v>
      </c>
      <c r="C119" s="237" t="e">
        <f>'Direct 60%'!#REF!</f>
        <v>#REF!</v>
      </c>
      <c r="D119" s="237" t="e">
        <f>'Direct 60%'!#REF!</f>
        <v>#REF!</v>
      </c>
      <c r="E119" s="237" t="e">
        <f>'Direct 60%'!#REF!</f>
        <v>#REF!</v>
      </c>
      <c r="F119" s="238" t="e">
        <f>'Direct 60%'!#REF!</f>
        <v>#REF!</v>
      </c>
    </row>
    <row r="120" spans="1:6" ht="14.4" thickBot="1">
      <c r="A120" s="236">
        <v>119</v>
      </c>
      <c r="B120" s="237" t="e">
        <f>'Direct 60%'!#REF!</f>
        <v>#REF!</v>
      </c>
      <c r="C120" s="237" t="e">
        <f>'Direct 60%'!#REF!</f>
        <v>#REF!</v>
      </c>
      <c r="D120" s="237" t="e">
        <f>'Direct 60%'!#REF!</f>
        <v>#REF!</v>
      </c>
      <c r="E120" s="237" t="e">
        <f>'Direct 60%'!#REF!</f>
        <v>#REF!</v>
      </c>
      <c r="F120" s="238" t="e">
        <f>'Direct 60%'!#REF!</f>
        <v>#REF!</v>
      </c>
    </row>
    <row r="121" spans="1:6" ht="14.4" thickBot="1">
      <c r="A121" s="236">
        <v>120</v>
      </c>
      <c r="B121" s="237" t="e">
        <f>'Direct 60%'!#REF!</f>
        <v>#REF!</v>
      </c>
      <c r="C121" s="237" t="e">
        <f>'Direct 60%'!#REF!</f>
        <v>#REF!</v>
      </c>
      <c r="D121" s="237" t="e">
        <f>'Direct 60%'!#REF!</f>
        <v>#REF!</v>
      </c>
      <c r="E121" s="237" t="e">
        <f>'Direct 60%'!#REF!</f>
        <v>#REF!</v>
      </c>
      <c r="F121" s="238" t="e">
        <f>'Direct 60%'!#REF!</f>
        <v>#REF!</v>
      </c>
    </row>
    <row r="122" spans="1:6" ht="14.4" thickBot="1">
      <c r="A122" s="236">
        <v>121</v>
      </c>
      <c r="B122" s="237" t="e">
        <f>'Direct 60%'!#REF!</f>
        <v>#REF!</v>
      </c>
      <c r="C122" s="237" t="e">
        <f>'Direct 60%'!#REF!</f>
        <v>#REF!</v>
      </c>
      <c r="D122" s="237" t="e">
        <f>'Direct 60%'!#REF!</f>
        <v>#REF!</v>
      </c>
      <c r="E122" s="237" t="e">
        <f>'Direct 60%'!#REF!</f>
        <v>#REF!</v>
      </c>
      <c r="F122" s="238" t="e">
        <f>'Direct 60%'!#REF!</f>
        <v>#REF!</v>
      </c>
    </row>
    <row r="123" spans="1:6" ht="14.4" thickBot="1">
      <c r="A123" s="236">
        <v>122</v>
      </c>
      <c r="B123" s="237" t="e">
        <f>'Direct 60%'!#REF!</f>
        <v>#REF!</v>
      </c>
      <c r="C123" s="237" t="e">
        <f>'Direct 60%'!#REF!</f>
        <v>#REF!</v>
      </c>
      <c r="D123" s="237" t="e">
        <f>'Direct 60%'!#REF!</f>
        <v>#REF!</v>
      </c>
      <c r="E123" s="237" t="e">
        <f>'Direct 60%'!#REF!</f>
        <v>#REF!</v>
      </c>
      <c r="F123" s="238" t="e">
        <f>'Direct 60%'!#REF!</f>
        <v>#REF!</v>
      </c>
    </row>
    <row r="124" spans="1:6" ht="14.4" thickBot="1">
      <c r="A124" s="236">
        <v>123</v>
      </c>
      <c r="B124" s="237" t="e">
        <f>'Direct 60%'!#REF!</f>
        <v>#REF!</v>
      </c>
      <c r="C124" s="237" t="e">
        <f>'Direct 60%'!#REF!</f>
        <v>#REF!</v>
      </c>
      <c r="D124" s="237" t="e">
        <f>'Direct 60%'!#REF!</f>
        <v>#REF!</v>
      </c>
      <c r="E124" s="237" t="e">
        <f>'Direct 60%'!#REF!</f>
        <v>#REF!</v>
      </c>
      <c r="F124" s="238" t="e">
        <f>'Direct 60%'!#REF!</f>
        <v>#REF!</v>
      </c>
    </row>
    <row r="125" spans="1:6" ht="14.4" thickBot="1">
      <c r="A125" s="236">
        <v>124</v>
      </c>
      <c r="B125" s="237" t="e">
        <f>'Direct 60%'!#REF!</f>
        <v>#REF!</v>
      </c>
      <c r="C125" s="237" t="e">
        <f>'Direct 60%'!#REF!</f>
        <v>#REF!</v>
      </c>
      <c r="D125" s="237" t="e">
        <f>'Direct 60%'!#REF!</f>
        <v>#REF!</v>
      </c>
      <c r="E125" s="237" t="e">
        <f>'Direct 60%'!#REF!</f>
        <v>#REF!</v>
      </c>
      <c r="F125" s="238" t="e">
        <f>'Direct 60%'!#REF!</f>
        <v>#REF!</v>
      </c>
    </row>
    <row r="126" spans="1:6" ht="14.4" thickBot="1">
      <c r="A126" s="236">
        <v>125</v>
      </c>
      <c r="B126" s="237" t="e">
        <f>'Direct 60%'!#REF!</f>
        <v>#REF!</v>
      </c>
      <c r="C126" s="237" t="e">
        <f>'Direct 60%'!#REF!</f>
        <v>#REF!</v>
      </c>
      <c r="D126" s="237" t="e">
        <f>'Direct 60%'!#REF!</f>
        <v>#REF!</v>
      </c>
      <c r="E126" s="237" t="e">
        <f>'Direct 60%'!#REF!</f>
        <v>#REF!</v>
      </c>
      <c r="F126" s="238" t="e">
        <f>'Direct 60%'!#REF!</f>
        <v>#REF!</v>
      </c>
    </row>
    <row r="127" spans="1:6" ht="14.4" thickBot="1">
      <c r="A127" s="236">
        <v>126</v>
      </c>
      <c r="B127" s="237" t="e">
        <f>'Direct 60%'!#REF!</f>
        <v>#REF!</v>
      </c>
      <c r="C127" s="237" t="e">
        <f>'Direct 60%'!#REF!</f>
        <v>#REF!</v>
      </c>
      <c r="D127" s="237" t="e">
        <f>'Direct 60%'!#REF!</f>
        <v>#REF!</v>
      </c>
      <c r="E127" s="237" t="e">
        <f>'Direct 60%'!#REF!</f>
        <v>#REF!</v>
      </c>
      <c r="F127" s="238" t="e">
        <f>'Direct 60%'!#REF!</f>
        <v>#REF!</v>
      </c>
    </row>
    <row r="128" spans="1:6" ht="14.4" thickBot="1">
      <c r="A128" s="236">
        <v>127</v>
      </c>
      <c r="B128" s="237" t="e">
        <f>'Direct 60%'!#REF!</f>
        <v>#REF!</v>
      </c>
      <c r="C128" s="237" t="e">
        <f>'Direct 60%'!#REF!</f>
        <v>#REF!</v>
      </c>
      <c r="D128" s="237" t="e">
        <f>'Direct 60%'!#REF!</f>
        <v>#REF!</v>
      </c>
      <c r="E128" s="237" t="e">
        <f>'Direct 60%'!#REF!</f>
        <v>#REF!</v>
      </c>
      <c r="F128" s="238" t="e">
        <f>'Direct 60%'!#REF!</f>
        <v>#REF!</v>
      </c>
    </row>
    <row r="129" spans="1:6" ht="14.4" thickBot="1">
      <c r="A129" s="236">
        <v>128</v>
      </c>
      <c r="B129" s="237" t="e">
        <f>'Direct 60%'!#REF!</f>
        <v>#REF!</v>
      </c>
      <c r="C129" s="237" t="e">
        <f>'Direct 60%'!#REF!</f>
        <v>#REF!</v>
      </c>
      <c r="D129" s="237" t="e">
        <f>'Direct 60%'!#REF!</f>
        <v>#REF!</v>
      </c>
      <c r="E129" s="237" t="e">
        <f>'Direct 60%'!#REF!</f>
        <v>#REF!</v>
      </c>
      <c r="F129" s="238" t="e">
        <f>'Direct 60%'!#REF!</f>
        <v>#REF!</v>
      </c>
    </row>
    <row r="130" spans="1:6" ht="14.4" thickBot="1">
      <c r="A130" s="236">
        <v>129</v>
      </c>
      <c r="B130" s="237" t="e">
        <f>'Direct 60%'!#REF!</f>
        <v>#REF!</v>
      </c>
      <c r="C130" s="237" t="e">
        <f>'Direct 60%'!#REF!</f>
        <v>#REF!</v>
      </c>
      <c r="D130" s="237" t="e">
        <f>'Direct 60%'!#REF!</f>
        <v>#REF!</v>
      </c>
      <c r="E130" s="237" t="e">
        <f>'Direct 60%'!#REF!</f>
        <v>#REF!</v>
      </c>
      <c r="F130" s="238" t="e">
        <f>'Direct 60%'!#REF!</f>
        <v>#REF!</v>
      </c>
    </row>
    <row r="131" spans="1:6" ht="14.4" thickBot="1">
      <c r="A131" s="236">
        <v>130</v>
      </c>
      <c r="B131" s="237" t="e">
        <f>'Direct 60%'!#REF!</f>
        <v>#REF!</v>
      </c>
      <c r="C131" s="237" t="e">
        <f>'Direct 60%'!#REF!</f>
        <v>#REF!</v>
      </c>
      <c r="D131" s="237" t="e">
        <f>'Direct 60%'!#REF!</f>
        <v>#REF!</v>
      </c>
      <c r="E131" s="237" t="e">
        <f>'Direct 60%'!#REF!</f>
        <v>#REF!</v>
      </c>
      <c r="F131" s="238" t="e">
        <f>'Direct 60%'!#REF!</f>
        <v>#REF!</v>
      </c>
    </row>
    <row r="132" spans="1:6" ht="14.4" thickBot="1">
      <c r="A132" s="236">
        <v>131</v>
      </c>
      <c r="B132" s="237" t="e">
        <f>'Direct 60%'!#REF!</f>
        <v>#REF!</v>
      </c>
      <c r="C132" s="237" t="e">
        <f>'Direct 60%'!#REF!</f>
        <v>#REF!</v>
      </c>
      <c r="D132" s="237" t="e">
        <f>'Direct 60%'!#REF!</f>
        <v>#REF!</v>
      </c>
      <c r="E132" s="237" t="e">
        <f>'Direct 60%'!#REF!</f>
        <v>#REF!</v>
      </c>
      <c r="F132" s="238" t="e">
        <f>'Direct 60%'!#REF!</f>
        <v>#REF!</v>
      </c>
    </row>
    <row r="133" spans="1:6" ht="14.4" thickBot="1">
      <c r="A133" s="236">
        <v>132</v>
      </c>
      <c r="B133" s="237" t="e">
        <f>'Direct 60%'!#REF!</f>
        <v>#REF!</v>
      </c>
      <c r="C133" s="237" t="e">
        <f>'Direct 60%'!#REF!</f>
        <v>#REF!</v>
      </c>
      <c r="D133" s="237" t="e">
        <f>'Direct 60%'!#REF!</f>
        <v>#REF!</v>
      </c>
      <c r="E133" s="237" t="e">
        <f>'Direct 60%'!#REF!</f>
        <v>#REF!</v>
      </c>
      <c r="F133" s="238" t="e">
        <f>'Direct 60%'!#REF!</f>
        <v>#REF!</v>
      </c>
    </row>
    <row r="134" spans="1:6" ht="14.4" thickBot="1">
      <c r="A134" s="236">
        <v>133</v>
      </c>
      <c r="B134" s="237" t="e">
        <f>'Direct 60%'!#REF!</f>
        <v>#REF!</v>
      </c>
      <c r="C134" s="237" t="e">
        <f>'Direct 60%'!#REF!</f>
        <v>#REF!</v>
      </c>
      <c r="D134" s="237" t="e">
        <f>'Direct 60%'!#REF!</f>
        <v>#REF!</v>
      </c>
      <c r="E134" s="237" t="e">
        <f>'Direct 60%'!#REF!</f>
        <v>#REF!</v>
      </c>
      <c r="F134" s="238" t="e">
        <f>'Direct 60%'!#REF!</f>
        <v>#REF!</v>
      </c>
    </row>
    <row r="135" spans="1:6" ht="14.4" thickBot="1">
      <c r="A135" s="236">
        <v>134</v>
      </c>
      <c r="B135" s="237" t="e">
        <f>'Direct 60%'!#REF!</f>
        <v>#REF!</v>
      </c>
      <c r="C135" s="237" t="e">
        <f>'Direct 60%'!#REF!</f>
        <v>#REF!</v>
      </c>
      <c r="D135" s="237" t="e">
        <f>'Direct 60%'!#REF!</f>
        <v>#REF!</v>
      </c>
      <c r="E135" s="237" t="e">
        <f>'Direct 60%'!#REF!</f>
        <v>#REF!</v>
      </c>
      <c r="F135" s="238" t="e">
        <f>'Direct 60%'!#REF!</f>
        <v>#REF!</v>
      </c>
    </row>
    <row r="136" spans="1:6" ht="14.4" thickBot="1">
      <c r="A136" s="236">
        <v>135</v>
      </c>
      <c r="B136" s="237" t="e">
        <f>'Direct 60%'!#REF!</f>
        <v>#REF!</v>
      </c>
      <c r="C136" s="237" t="e">
        <f>'Direct 60%'!#REF!</f>
        <v>#REF!</v>
      </c>
      <c r="D136" s="237" t="e">
        <f>'Direct 60%'!#REF!</f>
        <v>#REF!</v>
      </c>
      <c r="E136" s="237" t="e">
        <f>'Direct 60%'!#REF!</f>
        <v>#REF!</v>
      </c>
      <c r="F136" s="238" t="e">
        <f>'Direct 60%'!#REF!</f>
        <v>#REF!</v>
      </c>
    </row>
    <row r="137" spans="1:6" ht="14.4" thickBot="1">
      <c r="A137" s="236">
        <v>136</v>
      </c>
      <c r="B137" s="237" t="e">
        <f>'Direct 60%'!#REF!</f>
        <v>#REF!</v>
      </c>
      <c r="C137" s="237" t="e">
        <f>'Direct 60%'!#REF!</f>
        <v>#REF!</v>
      </c>
      <c r="D137" s="237" t="e">
        <f>'Direct 60%'!#REF!</f>
        <v>#REF!</v>
      </c>
      <c r="E137" s="237" t="e">
        <f>'Direct 60%'!#REF!</f>
        <v>#REF!</v>
      </c>
      <c r="F137" s="238" t="e">
        <f>'Direct 60%'!#REF!</f>
        <v>#REF!</v>
      </c>
    </row>
    <row r="138" spans="1:6" ht="14.4" thickBot="1">
      <c r="A138" s="236">
        <v>137</v>
      </c>
      <c r="B138" s="237" t="e">
        <f>'Direct 60%'!#REF!</f>
        <v>#REF!</v>
      </c>
      <c r="C138" s="237" t="e">
        <f>'Direct 60%'!#REF!</f>
        <v>#REF!</v>
      </c>
      <c r="D138" s="237" t="e">
        <f>'Direct 60%'!#REF!</f>
        <v>#REF!</v>
      </c>
      <c r="E138" s="237" t="e">
        <f>'Direct 60%'!#REF!</f>
        <v>#REF!</v>
      </c>
      <c r="F138" s="238" t="e">
        <f>'Direct 60%'!#REF!</f>
        <v>#REF!</v>
      </c>
    </row>
    <row r="139" spans="1:6" ht="14.4" thickBot="1">
      <c r="A139" s="236">
        <v>138</v>
      </c>
      <c r="B139" s="237" t="str">
        <f>'Indirect 15%'!B16</f>
        <v>Hemdan Abdel Samie Mahmoud Abd Allah</v>
      </c>
      <c r="C139" s="237">
        <f>'Indirect 15%'!C16</f>
        <v>20016</v>
      </c>
      <c r="D139" s="237" t="str">
        <f>'Indirect 15%'!E16</f>
        <v>Head Office</v>
      </c>
      <c r="E139" s="237" t="str">
        <f>'Indirect 15%'!F16</f>
        <v>HR Officer</v>
      </c>
      <c r="F139" s="238" t="e">
        <f>'Indirect 15%'!AK16</f>
        <v>#DIV/0!</v>
      </c>
    </row>
    <row r="140" spans="1:6" ht="14.4" thickBot="1">
      <c r="A140" s="236">
        <v>139</v>
      </c>
      <c r="B140" s="237" t="str">
        <f>'Indirect 15%'!B17</f>
        <v>Hossam Abdo Saif Eldein Mohamed Elmekawy</v>
      </c>
      <c r="C140" s="237">
        <f>'Indirect 15%'!C17</f>
        <v>20135</v>
      </c>
      <c r="D140" s="237" t="str">
        <f>'Indirect 15%'!E17</f>
        <v>Head Office</v>
      </c>
      <c r="E140" s="237" t="str">
        <f>'Indirect 15%'!F17</f>
        <v>Accountant Manager</v>
      </c>
      <c r="F140" s="238" t="e">
        <f>'Indirect 15%'!AK17</f>
        <v>#DIV/0!</v>
      </c>
    </row>
    <row r="141" spans="1:6" ht="14.4" thickBot="1">
      <c r="A141" s="236">
        <v>140</v>
      </c>
      <c r="B141" s="237" t="str">
        <f>'Indirect 15%'!B18</f>
        <v>Tamer Gamal Fayed Habib</v>
      </c>
      <c r="C141" s="237">
        <f>'Indirect 15%'!C18</f>
        <v>20257</v>
      </c>
      <c r="D141" s="237" t="str">
        <f>'Indirect 15%'!E18</f>
        <v>Head Office</v>
      </c>
      <c r="E141" s="237" t="str">
        <f>'Indirect 15%'!F18</f>
        <v>Chief Accountant</v>
      </c>
      <c r="F141" s="238" t="e">
        <f>'Indirect 15%'!AK18</f>
        <v>#DIV/0!</v>
      </c>
    </row>
    <row r="142" spans="1:6" ht="14.4" thickBot="1">
      <c r="A142" s="236">
        <v>141</v>
      </c>
      <c r="B142" s="237" t="str">
        <f>'Indirect 15%'!B19</f>
        <v>Wael Mohamed Sabry Ibrahim Mohamed Hassan</v>
      </c>
      <c r="C142" s="237">
        <f>'Indirect 15%'!C19</f>
        <v>20770</v>
      </c>
      <c r="D142" s="237" t="str">
        <f>'Indirect 15%'!E19</f>
        <v>Head Office</v>
      </c>
      <c r="E142" s="237" t="str">
        <f>'Indirect 15%'!F19</f>
        <v xml:space="preserve">OFFICE BOY </v>
      </c>
      <c r="F142" s="238" t="e">
        <f>'Indirect 15%'!AK19</f>
        <v>#DIV/0!</v>
      </c>
    </row>
    <row r="143" spans="1:6" ht="14.4" thickBot="1">
      <c r="A143" s="236">
        <v>142</v>
      </c>
      <c r="B143" s="237" t="str">
        <f>'Indirect 15%'!B20</f>
        <v>Islam Magdy Abdullah Abd Elsamiea</v>
      </c>
      <c r="C143" s="237">
        <f>'Indirect 15%'!C20</f>
        <v>20975</v>
      </c>
      <c r="D143" s="237" t="str">
        <f>'Indirect 15%'!E20</f>
        <v>Head Office</v>
      </c>
      <c r="E143" s="237" t="str">
        <f>'Indirect 15%'!F20</f>
        <v>Assistant Purchasing Manager</v>
      </c>
      <c r="F143" s="238" t="e">
        <f>'Indirect 15%'!AK20</f>
        <v>#DIV/0!</v>
      </c>
    </row>
    <row r="144" spans="1:6" ht="14.4" thickBot="1">
      <c r="A144" s="236">
        <v>143</v>
      </c>
      <c r="B144" s="237" t="str">
        <f>'Indirect 15%'!B21</f>
        <v>Salim Abdul Karim Sayed Elaslampolly</v>
      </c>
      <c r="C144" s="237">
        <f>'Indirect 15%'!C21</f>
        <v>20497</v>
      </c>
      <c r="D144" s="237" t="str">
        <f>'Indirect 15%'!E21</f>
        <v>Head Office</v>
      </c>
      <c r="E144" s="237" t="str">
        <f>'Indirect 15%'!F21</f>
        <v>Purchasing Supervisor</v>
      </c>
      <c r="F144" s="238" t="e">
        <f>'Indirect 15%'!AK21</f>
        <v>#DIV/0!</v>
      </c>
    </row>
    <row r="145" spans="1:6" ht="14.4" thickBot="1">
      <c r="A145" s="236">
        <v>144</v>
      </c>
      <c r="B145" s="237" t="str">
        <f>'Indirect 15%'!B22</f>
        <v>Ahmed Wagih Ibahim Abbass</v>
      </c>
      <c r="C145" s="237">
        <f>'Indirect 15%'!C22</f>
        <v>22017</v>
      </c>
      <c r="D145" s="237" t="str">
        <f>'Indirect 15%'!E22</f>
        <v>Head Office</v>
      </c>
      <c r="E145" s="237" t="str">
        <f>'Indirect 15%'!F22</f>
        <v>Senior Accountant Supervisor</v>
      </c>
      <c r="F145" s="238" t="e">
        <f>'Indirect 15%'!AK22</f>
        <v>#DIV/0!</v>
      </c>
    </row>
    <row r="146" spans="1:6" ht="14.4" thickBot="1">
      <c r="A146" s="236">
        <v>145</v>
      </c>
      <c r="B146" s="237" t="str">
        <f>'Indirect 15%'!B23</f>
        <v>Mohamed Ali Mohamed Ali</v>
      </c>
      <c r="C146" s="237">
        <f>'Indirect 15%'!C23</f>
        <v>22084</v>
      </c>
      <c r="D146" s="237" t="str">
        <f>'Indirect 15%'!E23</f>
        <v>Head Office</v>
      </c>
      <c r="E146" s="237" t="str">
        <f>'Indirect 15%'!F23</f>
        <v>HR Specialist</v>
      </c>
      <c r="F146" s="238" t="e">
        <f>'Indirect 15%'!AK23</f>
        <v>#DIV/0!</v>
      </c>
    </row>
    <row r="147" spans="1:6" ht="14.4" thickBot="1">
      <c r="A147" s="236">
        <v>146</v>
      </c>
      <c r="B147" s="237" t="str">
        <f>'Indirect 15%'!B24</f>
        <v>Thabet Mohamed Abd Elnaby Hasnein</v>
      </c>
      <c r="C147" s="237">
        <f>'Indirect 15%'!C24</f>
        <v>20007</v>
      </c>
      <c r="D147" s="237" t="str">
        <f>'Indirect 15%'!E24</f>
        <v>Head Office</v>
      </c>
      <c r="E147" s="237" t="str">
        <f>'Indirect 15%'!F24</f>
        <v>District Manager</v>
      </c>
      <c r="F147" s="238" t="e">
        <f>'Indirect 15%'!AK24</f>
        <v>#DIV/0!</v>
      </c>
    </row>
    <row r="148" spans="1:6" ht="14.4" thickBot="1">
      <c r="A148" s="236">
        <v>147</v>
      </c>
      <c r="B148" s="237" t="str">
        <f>'Indirect 15%'!B25</f>
        <v>Alaa Ibrahim Mohamed Mabrouk</v>
      </c>
      <c r="C148" s="237">
        <f>'Indirect 15%'!C25</f>
        <v>21989</v>
      </c>
      <c r="D148" s="237" t="str">
        <f>'Indirect 15%'!E25</f>
        <v>ALL RES.</v>
      </c>
      <c r="E148" s="237" t="str">
        <f>'Indirect 15%'!F25</f>
        <v>Store Keeper</v>
      </c>
      <c r="F148" s="238" t="e">
        <f>'Indirect 15%'!AK25</f>
        <v>#DIV/0!</v>
      </c>
    </row>
    <row r="149" spans="1:6" ht="14.4" thickBot="1">
      <c r="A149" s="236">
        <v>148</v>
      </c>
      <c r="B149" s="237" t="str">
        <f>'Indirect 15%'!B26</f>
        <v>Ahmed Ezz El Din Mohamed Ahmad</v>
      </c>
      <c r="C149" s="237">
        <f>'Indirect 15%'!C26</f>
        <v>30003</v>
      </c>
      <c r="D149" s="237" t="str">
        <f>'Indirect 15%'!E26</f>
        <v>Head Office</v>
      </c>
      <c r="E149" s="237" t="str">
        <f>'Indirect 15%'!F26</f>
        <v>Country Manager</v>
      </c>
      <c r="F149" s="238" t="e">
        <f>'Indirect 15%'!AK26</f>
        <v>#DIV/0!</v>
      </c>
    </row>
    <row r="150" spans="1:6" ht="14.4" thickBot="1">
      <c r="A150" s="236">
        <v>149</v>
      </c>
      <c r="B150" s="237" t="str">
        <f>'Indirect 15%'!B27</f>
        <v>Abdul Rahman El Husseini Elsayed Mohamed</v>
      </c>
      <c r="C150" s="237">
        <f>'Indirect 15%'!C27</f>
        <v>22210</v>
      </c>
      <c r="D150" s="237" t="str">
        <f>'Indirect 15%'!E27</f>
        <v>ALL RES.</v>
      </c>
      <c r="E150" s="237" t="str">
        <f>'Indirect 15%'!F27</f>
        <v>Maintenance Specialist</v>
      </c>
      <c r="F150" s="238" t="e">
        <f>'Indirect 15%'!AK27</f>
        <v>#DIV/0!</v>
      </c>
    </row>
    <row r="151" spans="1:6" ht="14.4" thickBot="1">
      <c r="A151" s="236">
        <v>150</v>
      </c>
      <c r="B151" s="237" t="str">
        <f>'Indirect 15%'!B28</f>
        <v>Mohamed Husain Abd Elazem Ahmed</v>
      </c>
      <c r="C151" s="237">
        <f>'Indirect 15%'!C28</f>
        <v>22599</v>
      </c>
      <c r="D151" s="237" t="str">
        <f>'Indirect 15%'!E28</f>
        <v>ALL RES.</v>
      </c>
      <c r="E151" s="237" t="str">
        <f>'Indirect 15%'!F28</f>
        <v>Maintenance Specialist</v>
      </c>
      <c r="F151" s="238" t="e">
        <f>'Indirect 15%'!AK28</f>
        <v>#DIV/0!</v>
      </c>
    </row>
    <row r="152" spans="1:6" ht="14.4" thickBot="1">
      <c r="A152" s="236">
        <v>151</v>
      </c>
      <c r="B152" s="237" t="str">
        <f>'Indirect 15%'!B29</f>
        <v>Alaa Jamal Elsayed Shahine</v>
      </c>
      <c r="C152" s="237">
        <f>'Indirect 15%'!C29</f>
        <v>21913</v>
      </c>
      <c r="D152" s="237" t="str">
        <f>'Indirect 15%'!E29</f>
        <v>Head Office</v>
      </c>
      <c r="E152" s="237" t="str">
        <f>'Indirect 15%'!F29</f>
        <v>Admin Assistant</v>
      </c>
      <c r="F152" s="238" t="e">
        <f>'Indirect 15%'!AK29</f>
        <v>#DIV/0!</v>
      </c>
    </row>
    <row r="153" spans="1:6" ht="14.4" thickBot="1">
      <c r="A153" s="236">
        <v>152</v>
      </c>
      <c r="B153" s="237" t="e">
        <f>'Indirect 15%'!#REF!</f>
        <v>#REF!</v>
      </c>
      <c r="C153" s="237" t="e">
        <f>'Indirect 15%'!#REF!</f>
        <v>#REF!</v>
      </c>
      <c r="D153" s="237" t="e">
        <f>'Indirect 15%'!#REF!</f>
        <v>#REF!</v>
      </c>
      <c r="E153" s="237" t="e">
        <f>'Indirect 15%'!#REF!</f>
        <v>#REF!</v>
      </c>
      <c r="F153" s="238" t="e">
        <f>'Indirect 15%'!#REF!</f>
        <v>#REF!</v>
      </c>
    </row>
    <row r="154" spans="1:6" ht="14.4" thickBot="1">
      <c r="A154" s="236">
        <v>153</v>
      </c>
      <c r="B154" s="237" t="e">
        <f>'Indirect 15%'!#REF!</f>
        <v>#REF!</v>
      </c>
      <c r="C154" s="237" t="e">
        <f>'Indirect 15%'!#REF!</f>
        <v>#REF!</v>
      </c>
      <c r="D154" s="237" t="e">
        <f>'Indirect 15%'!#REF!</f>
        <v>#REF!</v>
      </c>
      <c r="E154" s="237" t="e">
        <f>'Indirect 15%'!#REF!</f>
        <v>#REF!</v>
      </c>
      <c r="F154" s="238" t="e">
        <f>'Indirect 15%'!#REF!</f>
        <v>#REF!</v>
      </c>
    </row>
    <row r="155" spans="1:6" ht="14.4" thickBot="1">
      <c r="A155" s="236">
        <v>154</v>
      </c>
      <c r="B155" s="237" t="e">
        <f>'Indirect 15%'!#REF!</f>
        <v>#REF!</v>
      </c>
      <c r="C155" s="237" t="e">
        <f>'Indirect 15%'!#REF!</f>
        <v>#REF!</v>
      </c>
      <c r="D155" s="237" t="e">
        <f>'Indirect 15%'!#REF!</f>
        <v>#REF!</v>
      </c>
      <c r="E155" s="237" t="e">
        <f>'Indirect 15%'!#REF!</f>
        <v>#REF!</v>
      </c>
      <c r="F155" s="238" t="e">
        <f>'Indirect 15%'!#REF!</f>
        <v>#REF!</v>
      </c>
    </row>
    <row r="156" spans="1:6" ht="14.4" thickBot="1">
      <c r="A156" s="236">
        <v>155</v>
      </c>
      <c r="B156" s="237" t="e">
        <f>'Indirect 15%'!#REF!</f>
        <v>#REF!</v>
      </c>
      <c r="C156" s="237" t="e">
        <f>'Indirect 15%'!#REF!</f>
        <v>#REF!</v>
      </c>
      <c r="D156" s="237" t="e">
        <f>'Indirect 15%'!#REF!</f>
        <v>#REF!</v>
      </c>
      <c r="E156" s="237" t="e">
        <f>'Indirect 15%'!#REF!</f>
        <v>#REF!</v>
      </c>
      <c r="F156" s="238" t="e">
        <f>'Indirect 15%'!#REF!</f>
        <v>#REF!</v>
      </c>
    </row>
    <row r="157" spans="1:6" ht="14.4" thickBot="1">
      <c r="A157" s="236">
        <v>156</v>
      </c>
      <c r="B157" s="237" t="e">
        <f>'Indirect 15%'!#REF!</f>
        <v>#REF!</v>
      </c>
      <c r="C157" s="237" t="e">
        <f>'Indirect 15%'!#REF!</f>
        <v>#REF!</v>
      </c>
      <c r="D157" s="237" t="e">
        <f>'Indirect 15%'!#REF!</f>
        <v>#REF!</v>
      </c>
      <c r="E157" s="237" t="e">
        <f>'Indirect 15%'!#REF!</f>
        <v>#REF!</v>
      </c>
      <c r="F157" s="238" t="e">
        <f>'Indirect 15%'!#REF!</f>
        <v>#REF!</v>
      </c>
    </row>
    <row r="158" spans="1:6" ht="14.4" thickBot="1">
      <c r="A158" s="236">
        <v>157</v>
      </c>
      <c r="B158" s="237" t="e">
        <f>'Indirect 15%'!#REF!</f>
        <v>#REF!</v>
      </c>
      <c r="C158" s="237" t="e">
        <f>'Indirect 15%'!#REF!</f>
        <v>#REF!</v>
      </c>
      <c r="D158" s="237" t="e">
        <f>'Indirect 15%'!#REF!</f>
        <v>#REF!</v>
      </c>
      <c r="E158" s="237" t="e">
        <f>'Indirect 15%'!#REF!</f>
        <v>#REF!</v>
      </c>
      <c r="F158" s="238" t="e">
        <f>'Indirect 15%'!#REF!</f>
        <v>#REF!</v>
      </c>
    </row>
    <row r="159" spans="1:6" ht="14.4" thickBot="1">
      <c r="A159" s="236">
        <v>158</v>
      </c>
      <c r="B159" s="237" t="e">
        <f>'Indirect 15%'!#REF!</f>
        <v>#REF!</v>
      </c>
      <c r="C159" s="237" t="e">
        <f>'Indirect 15%'!#REF!</f>
        <v>#REF!</v>
      </c>
      <c r="D159" s="237" t="e">
        <f>'Indirect 15%'!#REF!</f>
        <v>#REF!</v>
      </c>
      <c r="E159" s="237" t="e">
        <f>'Indirect 15%'!#REF!</f>
        <v>#REF!</v>
      </c>
      <c r="F159" s="238" t="e">
        <f>'Indirect 15%'!#REF!</f>
        <v>#REF!</v>
      </c>
    </row>
    <row r="160" spans="1:6" ht="14.4" thickBot="1">
      <c r="A160" s="236">
        <v>159</v>
      </c>
      <c r="B160" s="237" t="e">
        <f>'Indirect 15%'!#REF!</f>
        <v>#REF!</v>
      </c>
      <c r="C160" s="237" t="e">
        <f>'Indirect 15%'!#REF!</f>
        <v>#REF!</v>
      </c>
      <c r="D160" s="237" t="e">
        <f>'Indirect 15%'!#REF!</f>
        <v>#REF!</v>
      </c>
      <c r="E160" s="237" t="e">
        <f>'Indirect 15%'!#REF!</f>
        <v>#REF!</v>
      </c>
      <c r="F160" s="238" t="e">
        <f>'Indirect 15%'!#REF!</f>
        <v>#REF!</v>
      </c>
    </row>
    <row r="161" spans="1:6" ht="14.4" thickBot="1">
      <c r="A161" s="236">
        <v>160</v>
      </c>
      <c r="B161" s="237" t="e">
        <f>'Indirect 15%'!#REF!</f>
        <v>#REF!</v>
      </c>
      <c r="C161" s="237" t="e">
        <f>'Indirect 15%'!#REF!</f>
        <v>#REF!</v>
      </c>
      <c r="D161" s="237" t="e">
        <f>'Indirect 15%'!#REF!</f>
        <v>#REF!</v>
      </c>
      <c r="E161" s="237" t="e">
        <f>'Indirect 15%'!#REF!</f>
        <v>#REF!</v>
      </c>
      <c r="F161" s="238" t="e">
        <f>'Indirect 15%'!#REF!</f>
        <v>#REF!</v>
      </c>
    </row>
    <row r="162" spans="1:6" ht="14.4" thickBot="1">
      <c r="A162" s="236">
        <v>161</v>
      </c>
      <c r="B162" s="237" t="e">
        <f>'Indirect 15%'!#REF!</f>
        <v>#REF!</v>
      </c>
      <c r="C162" s="237" t="e">
        <f>'Indirect 15%'!#REF!</f>
        <v>#REF!</v>
      </c>
      <c r="D162" s="237" t="e">
        <f>'Indirect 15%'!#REF!</f>
        <v>#REF!</v>
      </c>
      <c r="E162" s="237" t="e">
        <f>'Indirect 15%'!#REF!</f>
        <v>#REF!</v>
      </c>
      <c r="F162" s="238" t="e">
        <f>'Indirect 15%'!#REF!</f>
        <v>#REF!</v>
      </c>
    </row>
    <row r="163" spans="1:6" ht="14.4" thickBot="1">
      <c r="A163" s="236">
        <v>162</v>
      </c>
      <c r="B163" s="237" t="e">
        <f>'Indirect 15%'!#REF!</f>
        <v>#REF!</v>
      </c>
      <c r="C163" s="237" t="e">
        <f>'Indirect 15%'!#REF!</f>
        <v>#REF!</v>
      </c>
      <c r="D163" s="237" t="e">
        <f>'Indirect 15%'!#REF!</f>
        <v>#REF!</v>
      </c>
      <c r="E163" s="237" t="e">
        <f>'Indirect 15%'!#REF!</f>
        <v>#REF!</v>
      </c>
      <c r="F163" s="238" t="e">
        <f>'Indirect 15%'!#REF!</f>
        <v>#REF!</v>
      </c>
    </row>
    <row r="164" spans="1:6" ht="14.4" thickBot="1">
      <c r="A164" s="236">
        <v>163</v>
      </c>
      <c r="B164" s="237" t="e">
        <f>'Indirect 15%'!#REF!</f>
        <v>#REF!</v>
      </c>
      <c r="C164" s="237" t="e">
        <f>'Indirect 15%'!#REF!</f>
        <v>#REF!</v>
      </c>
      <c r="D164" s="237" t="e">
        <f>'Indirect 15%'!#REF!</f>
        <v>#REF!</v>
      </c>
      <c r="E164" s="237" t="e">
        <f>'Indirect 15%'!#REF!</f>
        <v>#REF!</v>
      </c>
      <c r="F164" s="238" t="e">
        <f>'Indirect 15%'!#REF!</f>
        <v>#REF!</v>
      </c>
    </row>
    <row r="165" spans="1:6" ht="14.4" thickBot="1">
      <c r="A165" s="236">
        <v>164</v>
      </c>
      <c r="B165" s="237" t="e">
        <f>'Indirect 15%'!#REF!</f>
        <v>#REF!</v>
      </c>
      <c r="C165" s="237" t="e">
        <f>'Indirect 15%'!#REF!</f>
        <v>#REF!</v>
      </c>
      <c r="D165" s="237" t="e">
        <f>'Indirect 15%'!#REF!</f>
        <v>#REF!</v>
      </c>
      <c r="E165" s="237" t="e">
        <f>'Indirect 15%'!#REF!</f>
        <v>#REF!</v>
      </c>
      <c r="F165" s="238" t="e">
        <f>'Indirect 15%'!#REF!</f>
        <v>#REF!</v>
      </c>
    </row>
    <row r="166" spans="1:6" ht="14.4" thickBot="1">
      <c r="A166" s="236">
        <v>165</v>
      </c>
      <c r="B166" s="237" t="e">
        <f>'Indirect 15%'!#REF!</f>
        <v>#REF!</v>
      </c>
      <c r="C166" s="237" t="e">
        <f>'Indirect 15%'!#REF!</f>
        <v>#REF!</v>
      </c>
      <c r="D166" s="237" t="e">
        <f>'Indirect 15%'!#REF!</f>
        <v>#REF!</v>
      </c>
      <c r="E166" s="237" t="e">
        <f>'Indirect 15%'!#REF!</f>
        <v>#REF!</v>
      </c>
      <c r="F166" s="238" t="e">
        <f>'Indirect 15%'!#REF!</f>
        <v>#REF!</v>
      </c>
    </row>
    <row r="167" spans="1:6" ht="14.4" thickBot="1">
      <c r="A167" s="236">
        <v>166</v>
      </c>
      <c r="B167" s="237" t="e">
        <f>'Indirect 15%'!#REF!</f>
        <v>#REF!</v>
      </c>
      <c r="C167" s="237" t="e">
        <f>'Indirect 15%'!#REF!</f>
        <v>#REF!</v>
      </c>
      <c r="D167" s="237" t="e">
        <f>'Indirect 15%'!#REF!</f>
        <v>#REF!</v>
      </c>
      <c r="E167" s="237" t="e">
        <f>'Indirect 15%'!#REF!</f>
        <v>#REF!</v>
      </c>
      <c r="F167" s="238" t="e">
        <f>'Indirect 15%'!#REF!</f>
        <v>#REF!</v>
      </c>
    </row>
    <row r="168" spans="1:6" ht="14.4" thickBot="1">
      <c r="A168" s="236">
        <v>167</v>
      </c>
      <c r="B168" s="237" t="e">
        <f>'Indirect 15%'!#REF!</f>
        <v>#REF!</v>
      </c>
      <c r="C168" s="237" t="e">
        <f>'Indirect 15%'!#REF!</f>
        <v>#REF!</v>
      </c>
      <c r="D168" s="237" t="e">
        <f>'Indirect 15%'!#REF!</f>
        <v>#REF!</v>
      </c>
      <c r="E168" s="237" t="e">
        <f>'Indirect 15%'!#REF!</f>
        <v>#REF!</v>
      </c>
      <c r="F168" s="238" t="e">
        <f>'Indirect 15%'!#REF!</f>
        <v>#REF!</v>
      </c>
    </row>
    <row r="169" spans="1:6" ht="14.4" thickBot="1">
      <c r="A169" s="236">
        <v>168</v>
      </c>
      <c r="B169" s="237" t="e">
        <f>'Indirect 15%'!#REF!</f>
        <v>#REF!</v>
      </c>
      <c r="C169" s="237" t="e">
        <f>'Indirect 15%'!#REF!</f>
        <v>#REF!</v>
      </c>
      <c r="D169" s="237" t="e">
        <f>'Indirect 15%'!#REF!</f>
        <v>#REF!</v>
      </c>
      <c r="E169" s="237" t="e">
        <f>'Indirect 15%'!#REF!</f>
        <v>#REF!</v>
      </c>
      <c r="F169" s="238" t="e">
        <f>'Indirect 15%'!#REF!</f>
        <v>#REF!</v>
      </c>
    </row>
    <row r="170" spans="1:6" ht="14.4" thickBot="1">
      <c r="A170" s="236">
        <v>169</v>
      </c>
      <c r="B170" s="237" t="e">
        <f>'Indirect 15%'!#REF!</f>
        <v>#REF!</v>
      </c>
      <c r="C170" s="237" t="e">
        <f>'Indirect 15%'!#REF!</f>
        <v>#REF!</v>
      </c>
      <c r="D170" s="237" t="e">
        <f>'Indirect 15%'!#REF!</f>
        <v>#REF!</v>
      </c>
      <c r="E170" s="237" t="e">
        <f>'Indirect 15%'!#REF!</f>
        <v>#REF!</v>
      </c>
      <c r="F170" s="238" t="e">
        <f>'Indirect 15%'!#REF!</f>
        <v>#REF!</v>
      </c>
    </row>
    <row r="171" spans="1:6" ht="14.4" thickBot="1">
      <c r="A171" s="236">
        <v>170</v>
      </c>
      <c r="B171" s="237" t="e">
        <f>'Indirect 15%'!#REF!</f>
        <v>#REF!</v>
      </c>
      <c r="C171" s="237" t="e">
        <f>'Indirect 15%'!#REF!</f>
        <v>#REF!</v>
      </c>
      <c r="D171" s="237" t="e">
        <f>'Indirect 15%'!#REF!</f>
        <v>#REF!</v>
      </c>
      <c r="E171" s="237" t="e">
        <f>'Indirect 15%'!#REF!</f>
        <v>#REF!</v>
      </c>
      <c r="F171" s="238" t="e">
        <f>'Indirect 15%'!#REF!</f>
        <v>#REF!</v>
      </c>
    </row>
    <row r="172" spans="1:6" ht="14.4" thickBot="1">
      <c r="A172" s="236">
        <v>171</v>
      </c>
      <c r="B172" s="237" t="e">
        <f>'Indirect 15%'!#REF!</f>
        <v>#REF!</v>
      </c>
      <c r="C172" s="237" t="e">
        <f>'Indirect 15%'!#REF!</f>
        <v>#REF!</v>
      </c>
      <c r="D172" s="237" t="e">
        <f>'Indirect 15%'!#REF!</f>
        <v>#REF!</v>
      </c>
      <c r="E172" s="237" t="e">
        <f>'Indirect 15%'!#REF!</f>
        <v>#REF!</v>
      </c>
      <c r="F172" s="238" t="e">
        <f>'Indirect 15%'!#REF!</f>
        <v>#REF!</v>
      </c>
    </row>
    <row r="173" spans="1:6" ht="14.4" thickBot="1">
      <c r="A173" s="236">
        <v>172</v>
      </c>
      <c r="B173" s="237" t="e">
        <f>'Indirect 15%'!#REF!</f>
        <v>#REF!</v>
      </c>
      <c r="C173" s="237" t="e">
        <f>'Indirect 15%'!#REF!</f>
        <v>#REF!</v>
      </c>
      <c r="D173" s="237" t="e">
        <f>'Indirect 15%'!#REF!</f>
        <v>#REF!</v>
      </c>
      <c r="E173" s="237" t="e">
        <f>'Indirect 15%'!#REF!</f>
        <v>#REF!</v>
      </c>
      <c r="F173" s="238" t="e">
        <f>'Indirect 15%'!#REF!</f>
        <v>#REF!</v>
      </c>
    </row>
    <row r="174" spans="1:6" ht="14.4" thickBot="1">
      <c r="A174" s="236">
        <v>173</v>
      </c>
      <c r="B174" s="237" t="e">
        <f>'Indirect 15%'!#REF!</f>
        <v>#REF!</v>
      </c>
      <c r="C174" s="237" t="e">
        <f>'Indirect 15%'!#REF!</f>
        <v>#REF!</v>
      </c>
      <c r="D174" s="237" t="e">
        <f>'Indirect 15%'!#REF!</f>
        <v>#REF!</v>
      </c>
      <c r="E174" s="237" t="e">
        <f>'Indirect 15%'!#REF!</f>
        <v>#REF!</v>
      </c>
      <c r="F174" s="238" t="e">
        <f>'Indirect 15%'!#REF!</f>
        <v>#REF!</v>
      </c>
    </row>
    <row r="175" spans="1:6" ht="14.4" thickBot="1">
      <c r="A175" s="236">
        <v>174</v>
      </c>
      <c r="B175" s="237" t="e">
        <f>'Indirect 15%'!#REF!</f>
        <v>#REF!</v>
      </c>
      <c r="C175" s="237" t="e">
        <f>'Indirect 15%'!#REF!</f>
        <v>#REF!</v>
      </c>
      <c r="D175" s="237" t="e">
        <f>'Indirect 15%'!#REF!</f>
        <v>#REF!</v>
      </c>
      <c r="E175" s="237" t="e">
        <f>'Indirect 15%'!#REF!</f>
        <v>#REF!</v>
      </c>
      <c r="F175" s="238" t="e">
        <f>'Indirect 15%'!#REF!</f>
        <v>#REF!</v>
      </c>
    </row>
    <row r="176" spans="1:6" ht="14.4" thickBot="1">
      <c r="A176" s="236">
        <v>175</v>
      </c>
      <c r="B176" s="237" t="e">
        <f>'Indirect 15%'!#REF!</f>
        <v>#REF!</v>
      </c>
      <c r="C176" s="237" t="e">
        <f>'Indirect 15%'!#REF!</f>
        <v>#REF!</v>
      </c>
      <c r="D176" s="237" t="e">
        <f>'Indirect 15%'!#REF!</f>
        <v>#REF!</v>
      </c>
      <c r="E176" s="237" t="e">
        <f>'Indirect 15%'!#REF!</f>
        <v>#REF!</v>
      </c>
      <c r="F176" s="238" t="e">
        <f>'Indirect 15%'!#REF!</f>
        <v>#REF!</v>
      </c>
    </row>
    <row r="177" spans="1:6" ht="14.4" thickBot="1">
      <c r="A177" s="236">
        <v>176</v>
      </c>
      <c r="B177" s="237" t="e">
        <f>'Indirect 15%'!#REF!</f>
        <v>#REF!</v>
      </c>
      <c r="C177" s="237" t="e">
        <f>'Indirect 15%'!#REF!</f>
        <v>#REF!</v>
      </c>
      <c r="D177" s="237" t="e">
        <f>'Indirect 15%'!#REF!</f>
        <v>#REF!</v>
      </c>
      <c r="E177" s="237" t="e">
        <f>'Indirect 15%'!#REF!</f>
        <v>#REF!</v>
      </c>
      <c r="F177" s="238" t="e">
        <f>'Indirect 15%'!#REF!</f>
        <v>#REF!</v>
      </c>
    </row>
    <row r="178" spans="1:6" ht="14.4" thickBot="1">
      <c r="A178" s="236">
        <v>177</v>
      </c>
      <c r="B178" s="237" t="e">
        <f>'Indirect 15%'!#REF!</f>
        <v>#REF!</v>
      </c>
      <c r="C178" s="237" t="e">
        <f>'Indirect 15%'!#REF!</f>
        <v>#REF!</v>
      </c>
      <c r="D178" s="237" t="e">
        <f>'Indirect 15%'!#REF!</f>
        <v>#REF!</v>
      </c>
      <c r="E178" s="237" t="e">
        <f>'Indirect 15%'!#REF!</f>
        <v>#REF!</v>
      </c>
      <c r="F178" s="238" t="e">
        <f>'Indirect 15%'!#REF!</f>
        <v>#REF!</v>
      </c>
    </row>
    <row r="179" spans="1:6" ht="14.4" thickBot="1">
      <c r="A179" s="236">
        <v>178</v>
      </c>
      <c r="B179" s="237" t="e">
        <f>'Indirect 15%'!#REF!</f>
        <v>#REF!</v>
      </c>
      <c r="C179" s="237" t="e">
        <f>'Indirect 15%'!#REF!</f>
        <v>#REF!</v>
      </c>
      <c r="D179" s="237" t="e">
        <f>'Indirect 15%'!#REF!</f>
        <v>#REF!</v>
      </c>
      <c r="E179" s="237" t="e">
        <f>'Indirect 15%'!#REF!</f>
        <v>#REF!</v>
      </c>
      <c r="F179" s="238" t="e">
        <f>'Indirect 15%'!#REF!</f>
        <v>#REF!</v>
      </c>
    </row>
    <row r="180" spans="1:6" ht="14.4" thickBot="1">
      <c r="A180" s="236">
        <v>179</v>
      </c>
      <c r="B180" s="237" t="e">
        <f>'Indirect 15%'!#REF!</f>
        <v>#REF!</v>
      </c>
      <c r="C180" s="237" t="e">
        <f>'Indirect 15%'!#REF!</f>
        <v>#REF!</v>
      </c>
      <c r="D180" s="237" t="e">
        <f>'Indirect 15%'!#REF!</f>
        <v>#REF!</v>
      </c>
      <c r="E180" s="237" t="e">
        <f>'Indirect 15%'!#REF!</f>
        <v>#REF!</v>
      </c>
      <c r="F180" s="238" t="e">
        <f>'Indirect 15%'!#REF!</f>
        <v>#REF!</v>
      </c>
    </row>
    <row r="181" spans="1:6" ht="14.4" thickBot="1">
      <c r="A181" s="236">
        <v>180</v>
      </c>
      <c r="B181" s="237" t="e">
        <f>'Indirect 15%'!#REF!</f>
        <v>#REF!</v>
      </c>
      <c r="C181" s="237" t="e">
        <f>'Indirect 15%'!#REF!</f>
        <v>#REF!</v>
      </c>
      <c r="D181" s="237" t="e">
        <f>'Indirect 15%'!#REF!</f>
        <v>#REF!</v>
      </c>
      <c r="E181" s="237" t="e">
        <f>'Indirect 15%'!#REF!</f>
        <v>#REF!</v>
      </c>
      <c r="F181" s="238" t="e">
        <f>'Indirect 15%'!#REF!</f>
        <v>#REF!</v>
      </c>
    </row>
    <row r="182" spans="1:6" ht="14.4" thickBot="1">
      <c r="A182" s="236">
        <v>181</v>
      </c>
      <c r="B182" s="237" t="e">
        <f>'Indirect 15%'!#REF!</f>
        <v>#REF!</v>
      </c>
      <c r="C182" s="237" t="e">
        <f>'Indirect 15%'!#REF!</f>
        <v>#REF!</v>
      </c>
      <c r="D182" s="237" t="e">
        <f>'Indirect 15%'!#REF!</f>
        <v>#REF!</v>
      </c>
      <c r="E182" s="237" t="e">
        <f>'Indirect 15%'!#REF!</f>
        <v>#REF!</v>
      </c>
      <c r="F182" s="238" t="e">
        <f>'Indirect 15%'!#REF!</f>
        <v>#REF!</v>
      </c>
    </row>
    <row r="183" spans="1:6" ht="14.4" thickBot="1">
      <c r="A183" s="236">
        <v>182</v>
      </c>
      <c r="B183" s="237" t="e">
        <f>'Indirect 15%'!#REF!</f>
        <v>#REF!</v>
      </c>
      <c r="C183" s="237" t="e">
        <f>'Indirect 15%'!#REF!</f>
        <v>#REF!</v>
      </c>
      <c r="D183" s="237" t="e">
        <f>'Indirect 15%'!#REF!</f>
        <v>#REF!</v>
      </c>
      <c r="E183" s="237" t="e">
        <f>'Indirect 15%'!#REF!</f>
        <v>#REF!</v>
      </c>
      <c r="F183" s="238" t="e">
        <f>'Indirect 15%'!#REF!</f>
        <v>#REF!</v>
      </c>
    </row>
    <row r="184" spans="1:6" ht="14.4" thickBot="1">
      <c r="A184" s="236">
        <v>183</v>
      </c>
      <c r="B184" s="237" t="e">
        <f>'Indirect 15%'!#REF!</f>
        <v>#REF!</v>
      </c>
      <c r="C184" s="237" t="e">
        <f>'Indirect 15%'!#REF!</f>
        <v>#REF!</v>
      </c>
      <c r="D184" s="237" t="e">
        <f>'Indirect 15%'!#REF!</f>
        <v>#REF!</v>
      </c>
      <c r="E184" s="237" t="e">
        <f>'Indirect 15%'!#REF!</f>
        <v>#REF!</v>
      </c>
      <c r="F184" s="238" t="e">
        <f>'Indirect 15%'!#REF!</f>
        <v>#REF!</v>
      </c>
    </row>
    <row r="185" spans="1:6" ht="14.4" thickBot="1">
      <c r="A185" s="236">
        <v>184</v>
      </c>
      <c r="B185" s="237" t="e">
        <f>'Indirect 15%'!#REF!</f>
        <v>#REF!</v>
      </c>
      <c r="C185" s="237" t="e">
        <f>'Indirect 15%'!#REF!</f>
        <v>#REF!</v>
      </c>
      <c r="D185" s="237" t="e">
        <f>'Indirect 15%'!#REF!</f>
        <v>#REF!</v>
      </c>
      <c r="E185" s="237" t="e">
        <f>'Indirect 15%'!#REF!</f>
        <v>#REF!</v>
      </c>
      <c r="F185" s="238" t="e">
        <f>'Indirect 15%'!#REF!</f>
        <v>#REF!</v>
      </c>
    </row>
    <row r="186" spans="1:6" ht="14.4" thickBot="1">
      <c r="A186" s="236">
        <v>185</v>
      </c>
      <c r="B186" s="237" t="e">
        <f>'Indirect 15%'!#REF!</f>
        <v>#REF!</v>
      </c>
      <c r="C186" s="237" t="e">
        <f>'Indirect 15%'!#REF!</f>
        <v>#REF!</v>
      </c>
      <c r="D186" s="237" t="e">
        <f>'Indirect 15%'!#REF!</f>
        <v>#REF!</v>
      </c>
      <c r="E186" s="237" t="e">
        <f>'Indirect 15%'!#REF!</f>
        <v>#REF!</v>
      </c>
      <c r="F186" s="238" t="e">
        <f>'Indirect 15%'!#REF!</f>
        <v>#REF!</v>
      </c>
    </row>
    <row r="187" spans="1:6" ht="14.4" thickBot="1">
      <c r="A187" s="236">
        <v>186</v>
      </c>
      <c r="B187" s="237" t="e">
        <f>'Indirect 15%'!#REF!</f>
        <v>#REF!</v>
      </c>
      <c r="C187" s="237" t="e">
        <f>'Indirect 15%'!#REF!</f>
        <v>#REF!</v>
      </c>
      <c r="D187" s="237" t="e">
        <f>'Indirect 15%'!#REF!</f>
        <v>#REF!</v>
      </c>
      <c r="E187" s="237" t="e">
        <f>'Indirect 15%'!#REF!</f>
        <v>#REF!</v>
      </c>
      <c r="F187" s="238" t="e">
        <f>'Indirect 15%'!#REF!</f>
        <v>#REF!</v>
      </c>
    </row>
    <row r="188" spans="1:6" ht="14.4" thickBot="1">
      <c r="A188" s="239">
        <v>187</v>
      </c>
      <c r="B188" s="240" t="e">
        <f>'Indirect 15%'!#REF!</f>
        <v>#REF!</v>
      </c>
      <c r="C188" s="240" t="e">
        <f>'Indirect 15%'!#REF!</f>
        <v>#REF!</v>
      </c>
      <c r="D188" s="240" t="e">
        <f>'Indirect 15%'!#REF!</f>
        <v>#REF!</v>
      </c>
      <c r="E188" s="240" t="e">
        <f>'Indirect 15%'!#REF!</f>
        <v>#REF!</v>
      </c>
      <c r="F188" s="241" t="e">
        <f>'Indirect 15%'!#REF!</f>
        <v>#REF!</v>
      </c>
    </row>
    <row r="189" spans="1:6" ht="14.4" thickTop="1">
      <c r="F189" s="225"/>
    </row>
  </sheetData>
  <mergeCells count="21">
    <mergeCell ref="Q10:Q11"/>
    <mergeCell ref="J17:M18"/>
    <mergeCell ref="N17:O18"/>
    <mergeCell ref="J6:O9"/>
    <mergeCell ref="J10:O11"/>
    <mergeCell ref="P10:P11"/>
    <mergeCell ref="J13:L13"/>
    <mergeCell ref="M13:O13"/>
    <mergeCell ref="J15:L15"/>
    <mergeCell ref="M15:N15"/>
    <mergeCell ref="P15:Q15"/>
    <mergeCell ref="M24:Q24"/>
    <mergeCell ref="K25:L26"/>
    <mergeCell ref="M26:Q26"/>
    <mergeCell ref="J19:M20"/>
    <mergeCell ref="N19:N20"/>
    <mergeCell ref="O19:O20"/>
    <mergeCell ref="P19:Q20"/>
    <mergeCell ref="J21:Q22"/>
    <mergeCell ref="J23:K24"/>
    <mergeCell ref="L23:L24"/>
  </mergeCells>
  <dataValidations count="1">
    <dataValidation type="list" allowBlank="1" showInputMessage="1" showErrorMessage="1" sqref="M13:O13">
      <formula1>$B$2:$B$188</formula1>
    </dataValidation>
  </dataValidations>
  <printOptions horizontalCentered="1" verticalCentered="1"/>
  <pageMargins left="0" right="0" top="0" bottom="0" header="0" footer="0"/>
  <pageSetup scale="19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'Direct 60%'!$A$1:$A$12</xm:f>
          </x14:formula1>
          <xm:sqref>P10:P11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</vt:lpstr>
      <vt:lpstr>Direct 60%</vt:lpstr>
      <vt:lpstr>Indirect 15%</vt:lpstr>
      <vt:lpstr>Payslip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2019-07-05T08:43:31Z</dcterms:modified>
</cp:coreProperties>
</file>