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ork\OneDrive\"/>
    </mc:Choice>
  </mc:AlternateContent>
  <bookViews>
    <workbookView xWindow="0" yWindow="0" windowWidth="20490" windowHeight="7455" firstSheet="1" activeTab="1"/>
  </bookViews>
  <sheets>
    <sheet name="Sheet1" sheetId="1" state="hidden" r:id="rId1"/>
    <sheet name="المبيعات" sheetId="3" r:id="rId2"/>
    <sheet name="المخزن" sheetId="2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P3" i="2"/>
  <c r="P4" i="2"/>
  <c r="P5" i="2"/>
  <c r="P6" i="2"/>
  <c r="P7" i="2"/>
  <c r="P8" i="2"/>
  <c r="P9" i="2"/>
  <c r="D2" i="2"/>
  <c r="P2" i="2"/>
  <c r="O3" i="2"/>
  <c r="O4" i="2"/>
  <c r="O5" i="2"/>
  <c r="O6" i="2"/>
  <c r="O7" i="2"/>
  <c r="O8" i="2"/>
  <c r="O9" i="2"/>
  <c r="O2" i="2"/>
  <c r="AD5" i="3" l="1"/>
  <c r="AD3" i="3"/>
  <c r="AD2" i="3"/>
  <c r="AD1" i="3"/>
  <c r="M1" i="3" s="1"/>
  <c r="G18" i="3"/>
  <c r="E18" i="3" s="1"/>
  <c r="F18" i="3"/>
  <c r="C18" i="3"/>
  <c r="G17" i="3"/>
  <c r="E17" i="3" s="1"/>
  <c r="F17" i="3"/>
  <c r="C17" i="3"/>
  <c r="G16" i="3"/>
  <c r="E16" i="3" s="1"/>
  <c r="F16" i="3"/>
  <c r="C16" i="3"/>
  <c r="G15" i="3"/>
  <c r="E15" i="3" s="1"/>
  <c r="F15" i="3"/>
  <c r="C15" i="3"/>
  <c r="G14" i="3"/>
  <c r="E14" i="3" s="1"/>
  <c r="F14" i="3"/>
  <c r="C14" i="3"/>
  <c r="G13" i="3"/>
  <c r="E13" i="3" s="1"/>
  <c r="F13" i="3"/>
  <c r="D13" i="3"/>
  <c r="C13" i="3"/>
  <c r="G12" i="3"/>
  <c r="E12" i="3" s="1"/>
  <c r="F12" i="3"/>
  <c r="C12" i="3"/>
  <c r="G11" i="3"/>
  <c r="D11" i="3" s="1"/>
  <c r="F11" i="3"/>
  <c r="C11" i="3"/>
  <c r="G10" i="3"/>
  <c r="E10" i="3" s="1"/>
  <c r="F10" i="3"/>
  <c r="C10" i="3"/>
  <c r="G9" i="3"/>
  <c r="E9" i="3" s="1"/>
  <c r="F9" i="3"/>
  <c r="C9" i="3"/>
  <c r="G8" i="3"/>
  <c r="E8" i="3" s="1"/>
  <c r="F8" i="3"/>
  <c r="C8" i="3"/>
  <c r="G7" i="3"/>
  <c r="E7" i="3" s="1"/>
  <c r="F7" i="3"/>
  <c r="C7" i="3"/>
  <c r="G6" i="3"/>
  <c r="D6" i="3" s="1"/>
  <c r="F6" i="3"/>
  <c r="C6" i="3"/>
  <c r="G5" i="3"/>
  <c r="E5" i="3" s="1"/>
  <c r="F5" i="3"/>
  <c r="C5" i="3"/>
  <c r="G4" i="3"/>
  <c r="E4" i="3" s="1"/>
  <c r="F4" i="3"/>
  <c r="C4" i="3"/>
  <c r="G3" i="3"/>
  <c r="D3" i="3" s="1"/>
  <c r="F3" i="3"/>
  <c r="C3" i="3"/>
  <c r="D2" i="3"/>
  <c r="F2" i="3"/>
  <c r="C2" i="3"/>
  <c r="AD4" i="3" s="1"/>
  <c r="H9" i="2"/>
  <c r="L9" i="2"/>
  <c r="L8" i="2"/>
  <c r="H8" i="2"/>
  <c r="L7" i="2"/>
  <c r="H7" i="2"/>
  <c r="L6" i="2"/>
  <c r="H6" i="2"/>
  <c r="L5" i="2"/>
  <c r="H5" i="2"/>
  <c r="L4" i="2"/>
  <c r="H4" i="2"/>
  <c r="L3" i="2"/>
  <c r="H3" i="2"/>
  <c r="L2" i="2"/>
  <c r="H2" i="2"/>
  <c r="G9" i="1"/>
  <c r="E9" i="1" s="1"/>
  <c r="F9" i="1"/>
  <c r="C9" i="1"/>
  <c r="G8" i="1"/>
  <c r="E8" i="1" s="1"/>
  <c r="F8" i="1"/>
  <c r="D8" i="1"/>
  <c r="C8" i="1"/>
  <c r="G7" i="1"/>
  <c r="F7" i="1"/>
  <c r="E7" i="1"/>
  <c r="D7" i="1"/>
  <c r="C7" i="1"/>
  <c r="G6" i="1"/>
  <c r="E6" i="1" s="1"/>
  <c r="F6" i="1"/>
  <c r="C6" i="1"/>
  <c r="G5" i="1"/>
  <c r="E5" i="1" s="1"/>
  <c r="F5" i="1"/>
  <c r="D5" i="1"/>
  <c r="C5" i="1"/>
  <c r="G4" i="1"/>
  <c r="D4" i="1" s="1"/>
  <c r="F4" i="1"/>
  <c r="C4" i="1"/>
  <c r="G3" i="1"/>
  <c r="F3" i="1"/>
  <c r="E3" i="1"/>
  <c r="D3" i="1"/>
  <c r="C3" i="1"/>
  <c r="G2" i="1"/>
  <c r="E2" i="1" s="1"/>
  <c r="F2" i="1"/>
  <c r="C2" i="1"/>
  <c r="AD6" i="3" l="1"/>
  <c r="D5" i="3"/>
  <c r="D9" i="3"/>
  <c r="E2" i="3"/>
  <c r="E6" i="3"/>
  <c r="D7" i="3"/>
  <c r="D10" i="3"/>
  <c r="D14" i="3"/>
  <c r="D16" i="3"/>
  <c r="D17" i="3"/>
  <c r="D18" i="3"/>
  <c r="D15" i="3"/>
  <c r="E11" i="3"/>
  <c r="D12" i="3"/>
  <c r="D8" i="3"/>
  <c r="E3" i="3"/>
  <c r="D4" i="3"/>
  <c r="E4" i="1"/>
  <c r="D9" i="1"/>
  <c r="D2" i="1"/>
  <c r="D6" i="1"/>
</calcChain>
</file>

<file path=xl/sharedStrings.xml><?xml version="1.0" encoding="utf-8"?>
<sst xmlns="http://schemas.openxmlformats.org/spreadsheetml/2006/main" count="101" uniqueCount="47">
  <si>
    <t>6000mc</t>
  </si>
  <si>
    <t>MIc Sub Wster ws-1816</t>
  </si>
  <si>
    <t>mouse normal zero</t>
  </si>
  <si>
    <t>Charger Emy Copy Dual USB 2.4 A</t>
  </si>
  <si>
    <t>Cable monitor LCD 1.5M (1.4) SKY</t>
  </si>
  <si>
    <t>6000b</t>
  </si>
  <si>
    <t>Laptop Bag</t>
  </si>
  <si>
    <t>Converter HDMI to VGA + Audio XO</t>
  </si>
  <si>
    <t>car charger Emy   dual USB   ladnuo  2.4 A</t>
  </si>
  <si>
    <t>BATTERY NOKIA  3.7V  860MA</t>
  </si>
  <si>
    <t>عدد</t>
  </si>
  <si>
    <t>سعر البيع</t>
  </si>
  <si>
    <t xml:space="preserve">اجمالي </t>
  </si>
  <si>
    <t>اجمالي التكلفة</t>
  </si>
  <si>
    <t>الربح</t>
  </si>
  <si>
    <t>Column1</t>
  </si>
  <si>
    <t>سعر التكلفه</t>
  </si>
  <si>
    <t>كود المنتج</t>
  </si>
  <si>
    <t>Column2</t>
  </si>
  <si>
    <t>رقم الفاتورة</t>
  </si>
  <si>
    <t>تاريخ الفاتورة</t>
  </si>
  <si>
    <t>اسم المنتج</t>
  </si>
  <si>
    <t>متوسط التكلفة</t>
  </si>
  <si>
    <t xml:space="preserve"> سعر التكلفة </t>
  </si>
  <si>
    <t>الاجمالي</t>
  </si>
  <si>
    <t xml:space="preserve">رقم الفاتورة </t>
  </si>
  <si>
    <t>60000</t>
  </si>
  <si>
    <t>6000F</t>
  </si>
  <si>
    <t>6000F1</t>
  </si>
  <si>
    <t>6000F10</t>
  </si>
  <si>
    <t>6000F11</t>
  </si>
  <si>
    <t>6000F12</t>
  </si>
  <si>
    <t>الايداع</t>
  </si>
  <si>
    <t>المشتريات</t>
  </si>
  <si>
    <t>مسحوباتي</t>
  </si>
  <si>
    <t>الرصيد الحالي</t>
  </si>
  <si>
    <t xml:space="preserve">فاتوره موبايل </t>
  </si>
  <si>
    <t>راس المال</t>
  </si>
  <si>
    <t>اجمالي المبيعات</t>
  </si>
  <si>
    <t>اجمالي الارباح</t>
  </si>
  <si>
    <t xml:space="preserve">شنطة لاب - محمود توب </t>
  </si>
  <si>
    <t>تكاليف المخزون</t>
  </si>
  <si>
    <t>اجمالي العدد</t>
  </si>
  <si>
    <t>اجمالي التكلفات</t>
  </si>
  <si>
    <t>متوسط التكلفة من المخزن</t>
  </si>
  <si>
    <t>المتبقي</t>
  </si>
  <si>
    <t>العدد المتبقى فى المخزن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</si>
</sst>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1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2" applyNumberFormat="0" applyFill="0" applyAlignment="0" applyProtection="0"/>
  </cellStyleXfs>
  <cellXfs count="76">
    <xf numFmtId="0" fontId="0" fillId="0" borderId="0" xfId="0"/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hidden="1"/>
    </xf>
    <xf numFmtId="0" fontId="4" fillId="0" borderId="3" xfId="0" applyFont="1" applyBorder="1" applyAlignment="1">
      <alignment horizontal="center"/>
    </xf>
    <xf numFmtId="0" fontId="4" fillId="4" borderId="3" xfId="0" applyFont="1" applyFill="1" applyBorder="1" applyAlignment="1" applyProtection="1">
      <alignment horizontal="center"/>
      <protection locked="0"/>
    </xf>
    <xf numFmtId="0" fontId="1" fillId="2" borderId="1" xfId="1" applyAlignment="1" applyProtection="1">
      <alignment horizontal="center"/>
      <protection locked="0"/>
    </xf>
    <xf numFmtId="0" fontId="1" fillId="2" borderId="4" xfId="1" applyBorder="1" applyAlignment="1" applyProtection="1">
      <alignment horizontal="left"/>
    </xf>
    <xf numFmtId="164" fontId="5" fillId="0" borderId="3" xfId="0" applyNumberFormat="1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6" xfId="1" applyBorder="1" applyAlignment="1" applyProtection="1">
      <alignment horizontal="center"/>
      <protection locked="0"/>
    </xf>
    <xf numFmtId="0" fontId="1" fillId="2" borderId="7" xfId="1" applyBorder="1" applyAlignment="1" applyProtection="1">
      <alignment horizontal="center"/>
    </xf>
    <xf numFmtId="164" fontId="5" fillId="0" borderId="0" xfId="0" applyNumberFormat="1" applyFont="1" applyProtection="1">
      <protection locked="0"/>
    </xf>
    <xf numFmtId="0" fontId="6" fillId="5" borderId="5" xfId="0" applyFont="1" applyFill="1" applyBorder="1" applyAlignment="1" applyProtection="1">
      <alignment horizontal="center"/>
      <protection locked="0"/>
    </xf>
    <xf numFmtId="0" fontId="2" fillId="0" borderId="2" xfId="2"/>
    <xf numFmtId="0" fontId="2" fillId="0" borderId="0" xfId="2" applyBorder="1" applyProtection="1">
      <protection locked="0"/>
    </xf>
    <xf numFmtId="0" fontId="2" fillId="0" borderId="0" xfId="2" applyBorder="1"/>
    <xf numFmtId="0" fontId="0" fillId="3" borderId="3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center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3" xfId="0" applyFill="1" applyBorder="1" applyAlignment="1">
      <alignment horizontal="center"/>
    </xf>
    <xf numFmtId="0" fontId="0" fillId="7" borderId="3" xfId="0" applyFill="1" applyBorder="1"/>
    <xf numFmtId="0" fontId="0" fillId="3" borderId="3" xfId="0" applyFill="1" applyBorder="1" applyAlignment="1">
      <alignment horizontal="center"/>
    </xf>
    <xf numFmtId="16" fontId="9" fillId="8" borderId="18" xfId="0" applyNumberFormat="1" applyFont="1" applyFill="1" applyBorder="1" applyProtection="1">
      <protection locked="0"/>
    </xf>
    <xf numFmtId="0" fontId="9" fillId="9" borderId="5" xfId="0" applyFont="1" applyFill="1" applyBorder="1" applyProtection="1">
      <protection locked="0"/>
    </xf>
    <xf numFmtId="164" fontId="9" fillId="9" borderId="5" xfId="0" applyNumberFormat="1" applyFont="1" applyFill="1" applyBorder="1" applyProtection="1">
      <protection locked="0"/>
    </xf>
    <xf numFmtId="1" fontId="9" fillId="9" borderId="5" xfId="0" applyNumberFormat="1" applyFont="1" applyFill="1" applyBorder="1" applyProtection="1">
      <protection locked="0"/>
    </xf>
    <xf numFmtId="0" fontId="9" fillId="9" borderId="18" xfId="0" applyFont="1" applyFill="1" applyBorder="1" applyProtection="1">
      <protection locked="0"/>
    </xf>
    <xf numFmtId="16" fontId="10" fillId="4" borderId="18" xfId="0" applyNumberFormat="1" applyFont="1" applyFill="1" applyBorder="1" applyProtection="1">
      <protection locked="0"/>
    </xf>
    <xf numFmtId="0" fontId="10" fillId="4" borderId="5" xfId="0" applyFont="1" applyFill="1" applyBorder="1" applyProtection="1">
      <protection locked="0"/>
    </xf>
    <xf numFmtId="0" fontId="9" fillId="8" borderId="22" xfId="0" applyFont="1" applyFill="1" applyBorder="1"/>
    <xf numFmtId="16" fontId="9" fillId="8" borderId="23" xfId="0" applyNumberFormat="1" applyFont="1" applyFill="1" applyBorder="1" applyProtection="1">
      <protection locked="0"/>
    </xf>
    <xf numFmtId="0" fontId="9" fillId="9" borderId="3" xfId="0" applyFont="1" applyFill="1" applyBorder="1" applyProtection="1">
      <protection locked="0"/>
    </xf>
    <xf numFmtId="164" fontId="9" fillId="9" borderId="3" xfId="0" applyNumberFormat="1" applyFont="1" applyFill="1" applyBorder="1" applyProtection="1">
      <protection locked="0"/>
    </xf>
    <xf numFmtId="1" fontId="9" fillId="9" borderId="3" xfId="0" applyNumberFormat="1" applyFont="1" applyFill="1" applyBorder="1" applyProtection="1">
      <protection locked="0"/>
    </xf>
    <xf numFmtId="0" fontId="9" fillId="9" borderId="23" xfId="0" applyFont="1" applyFill="1" applyBorder="1" applyProtection="1">
      <protection locked="0"/>
    </xf>
    <xf numFmtId="0" fontId="10" fillId="4" borderId="23" xfId="0" applyFont="1" applyFill="1" applyBorder="1" applyProtection="1">
      <protection locked="0"/>
    </xf>
    <xf numFmtId="0" fontId="10" fillId="4" borderId="3" xfId="0" applyFont="1" applyFill="1" applyBorder="1" applyProtection="1">
      <protection locked="0"/>
    </xf>
    <xf numFmtId="0" fontId="1" fillId="2" borderId="31" xfId="1" applyBorder="1" applyAlignment="1" applyProtection="1">
      <alignment horizontal="center"/>
      <protection locked="0"/>
    </xf>
    <xf numFmtId="0" fontId="0" fillId="7" borderId="8" xfId="0" applyFill="1" applyBorder="1" applyProtection="1">
      <protection locked="0"/>
    </xf>
    <xf numFmtId="0" fontId="1" fillId="2" borderId="32" xfId="1" applyBorder="1" applyAlignment="1" applyProtection="1">
      <alignment horizontal="center"/>
      <protection locked="0"/>
    </xf>
    <xf numFmtId="0" fontId="1" fillId="2" borderId="7" xfId="1" applyBorder="1" applyAlignment="1" applyProtection="1">
      <alignment horizontal="left"/>
    </xf>
    <xf numFmtId="0" fontId="1" fillId="2" borderId="33" xfId="1" applyBorder="1" applyAlignment="1" applyProtection="1">
      <alignment horizontal="center"/>
      <protection locked="0"/>
    </xf>
    <xf numFmtId="0" fontId="1" fillId="2" borderId="34" xfId="1" applyBorder="1" applyAlignment="1" applyProtection="1">
      <alignment horizontal="left"/>
    </xf>
    <xf numFmtId="0" fontId="3" fillId="12" borderId="9" xfId="0" applyFont="1" applyFill="1" applyBorder="1" applyAlignment="1">
      <alignment horizontal="center" vertical="center"/>
    </xf>
    <xf numFmtId="0" fontId="3" fillId="12" borderId="29" xfId="0" applyFont="1" applyFill="1" applyBorder="1" applyAlignment="1">
      <alignment horizontal="center" vertical="center"/>
    </xf>
    <xf numFmtId="0" fontId="3" fillId="12" borderId="29" xfId="0" applyFont="1" applyFill="1" applyBorder="1" applyAlignment="1">
      <alignment horizontal="center"/>
    </xf>
    <xf numFmtId="0" fontId="3" fillId="12" borderId="3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10" borderId="24" xfId="0" applyFont="1" applyFill="1" applyBorder="1" applyAlignment="1">
      <alignment horizontal="center"/>
    </xf>
    <xf numFmtId="0" fontId="11" fillId="10" borderId="25" xfId="0" applyFont="1" applyFill="1" applyBorder="1" applyAlignment="1">
      <alignment horizontal="center"/>
    </xf>
    <xf numFmtId="0" fontId="11" fillId="10" borderId="26" xfId="0" applyFont="1" applyFill="1" applyBorder="1" applyAlignment="1">
      <alignment horizontal="center"/>
    </xf>
    <xf numFmtId="0" fontId="3" fillId="11" borderId="19" xfId="0" applyFont="1" applyFill="1" applyBorder="1" applyAlignment="1">
      <alignment horizontal="center" vertical="center"/>
    </xf>
    <xf numFmtId="0" fontId="3" fillId="11" borderId="20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3" fillId="11" borderId="24" xfId="0" applyFont="1" applyFill="1" applyBorder="1" applyAlignment="1">
      <alignment horizontal="center" vertical="center"/>
    </xf>
    <xf numFmtId="0" fontId="3" fillId="11" borderId="25" xfId="0" applyFont="1" applyFill="1" applyBorder="1" applyAlignment="1">
      <alignment horizontal="center" vertical="center"/>
    </xf>
    <xf numFmtId="0" fontId="3" fillId="11" borderId="2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1" fillId="10" borderId="19" xfId="0" applyFont="1" applyFill="1" applyBorder="1" applyAlignment="1">
      <alignment horizontal="center"/>
    </xf>
    <xf numFmtId="0" fontId="11" fillId="10" borderId="20" xfId="0" applyFont="1" applyFill="1" applyBorder="1" applyAlignment="1">
      <alignment horizontal="center"/>
    </xf>
    <xf numFmtId="0" fontId="11" fillId="10" borderId="21" xfId="0" applyFont="1" applyFill="1" applyBorder="1" applyAlignment="1">
      <alignment horizontal="center"/>
    </xf>
    <xf numFmtId="0" fontId="6" fillId="5" borderId="0" xfId="0" applyFont="1" applyFill="1" applyBorder="1" applyAlignment="1" applyProtection="1">
      <alignment horizontal="center"/>
      <protection locked="0"/>
    </xf>
    <xf numFmtId="0" fontId="4" fillId="4" borderId="0" xfId="0" applyFont="1" applyFill="1" applyBorder="1" applyAlignment="1" applyProtection="1">
      <alignment horizontal="center"/>
      <protection locked="0"/>
    </xf>
  </cellXfs>
  <cellStyles count="3">
    <cellStyle name="Input" xfId="1" builtinId="20"/>
    <cellStyle name="Linked Cell" xfId="2" builtinId="24"/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2" formatCode="0.00"/>
      <fill>
        <patternFill patternType="lightVertical">
          <fgColor rgb="FFFF0000"/>
          <bgColor rgb="FF00B0F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lor theme="0"/>
      </font>
      <numFmt numFmtId="2" formatCode="0.00"/>
      <fill>
        <patternFill patternType="lightVertical">
          <fgColor rgb="FFFF0000"/>
          <bgColor rgb="FF00B0F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lor theme="0"/>
      </font>
      <numFmt numFmtId="2" formatCode="0.00"/>
      <fill>
        <patternFill patternType="lightVertical">
          <fgColor rgb="FFFF0000"/>
          <bgColor rgb="FF00B0F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lor theme="0"/>
      </font>
      <numFmt numFmtId="2" formatCode="0.00"/>
      <fill>
        <patternFill patternType="lightVertical">
          <fgColor rgb="FFFF0000"/>
          <bgColor rgb="FF00B0F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lor theme="0"/>
      </font>
      <numFmt numFmtId="2" formatCode="0.00"/>
      <fill>
        <patternFill patternType="lightVertical">
          <fgColor rgb="FFFF0000"/>
          <bgColor rgb="FF00B0F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lor theme="0"/>
      </font>
      <numFmt numFmtId="2" formatCode="0.00"/>
      <fill>
        <patternFill patternType="lightVertical">
          <fgColor rgb="FFFF0000"/>
          <bgColor rgb="FF00B0F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lor theme="0"/>
      </font>
      <numFmt numFmtId="2" formatCode="0.00"/>
      <fill>
        <patternFill patternType="lightVertical">
          <fgColor rgb="FFFF0000"/>
          <bgColor rgb="FF00B0F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lor theme="0"/>
      </font>
      <numFmt numFmtId="2" formatCode="0.00"/>
      <fill>
        <patternFill patternType="lightVertical">
          <fgColor rgb="FFFF0000"/>
          <bgColor rgb="FF00B0F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condense val="0"/>
        <extend val="0"/>
        <color rgb="FF9C6500"/>
      </font>
      <fill>
        <patternFill>
          <bgColor rgb="FF92D050"/>
        </patternFill>
      </fill>
    </dxf>
    <dxf>
      <font>
        <color rgb="FFFF0000"/>
      </font>
      <fill>
        <patternFill patternType="lightHorizontal">
          <fgColor theme="3" tint="0.79998168889431442"/>
          <bgColor theme="6" tint="0.79998168889431442"/>
        </patternFill>
      </fill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rgb="FF7F7F7F"/>
        </left>
        <right/>
        <top style="thin">
          <color rgb="FF7F7F7F"/>
        </top>
        <bottom style="thin">
          <color rgb="FF7F7F7F"/>
        </bottom>
        <vertical/>
        <horizontal/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  <protection locked="0" hidden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indexed="64"/>
        </right>
        <top style="thin">
          <color rgb="FF7F7F7F"/>
        </top>
        <bottom style="thin">
          <color rgb="FF7F7F7F"/>
        </bottom>
      </border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pu%20city/&#1581;&#1587;&#1575;&#1576;&#1575;&#1578;/last%20&#1589;&#1575;&#1601;&#1610;%20&#1581;&#1587;&#1575;&#15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ouq"/>
      <sheetName val="Sheet3"/>
      <sheetName val="products"/>
      <sheetName val="last صافي حساب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2:B9" totalsRowShown="0" headerRowBorderDxfId="44" tableBorderDxfId="43" totalsRowBorderDxfId="42">
  <autoFilter ref="A2:B9"/>
  <tableColumns count="2">
    <tableColumn id="1" name="6000mc" dataDxfId="41" dataCellStyle="Input"/>
    <tableColumn id="2" name="MIc Sub Wster ws-1816" dataDxfId="40" dataCellStyle="Inpu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rightToLeft="1" workbookViewId="0">
      <selection activeCell="H2" sqref="H2:I9"/>
    </sheetView>
  </sheetViews>
  <sheetFormatPr defaultRowHeight="15" x14ac:dyDescent="0.25"/>
  <cols>
    <col min="7" max="7" width="10.42578125" bestFit="1" customWidth="1"/>
    <col min="9" max="9" width="37.140625" bestFit="1" customWidth="1"/>
    <col min="11" max="11" width="15.7109375" bestFit="1" customWidth="1"/>
  </cols>
  <sheetData>
    <row r="1" spans="1:11" ht="21" x14ac:dyDescent="0.35">
      <c r="A1" s="8" t="s">
        <v>10</v>
      </c>
      <c r="B1" s="8" t="s">
        <v>11</v>
      </c>
      <c r="C1" s="9" t="s">
        <v>12</v>
      </c>
      <c r="D1" s="9" t="s">
        <v>13</v>
      </c>
      <c r="E1" s="10" t="s">
        <v>14</v>
      </c>
      <c r="F1" s="11" t="s">
        <v>15</v>
      </c>
      <c r="G1" s="15" t="s">
        <v>16</v>
      </c>
      <c r="H1" s="12" t="s">
        <v>17</v>
      </c>
      <c r="I1" s="13" t="s">
        <v>18</v>
      </c>
      <c r="J1" s="8" t="s">
        <v>19</v>
      </c>
      <c r="K1" s="14" t="s">
        <v>20</v>
      </c>
    </row>
    <row r="2" spans="1:11" ht="21" x14ac:dyDescent="0.35">
      <c r="A2" s="1">
        <v>2</v>
      </c>
      <c r="B2" s="1">
        <v>160</v>
      </c>
      <c r="C2" s="2">
        <f t="shared" ref="C2:C9" si="0">A2*B2</f>
        <v>320</v>
      </c>
      <c r="D2" s="2" t="e">
        <f t="shared" ref="D2:D9" si="1">A2*G2</f>
        <v>#N/A</v>
      </c>
      <c r="E2" s="3" t="e">
        <f t="shared" ref="E2:E9" si="2">IF(G2&gt;0,(C2-D2),IF(G2&gt;B2,"خسارة","لا يوجد تكلفة"))</f>
        <v>#N/A</v>
      </c>
      <c r="F2" s="3">
        <f>[1]!Table4[[#This Row],[كود المنتج]]</f>
        <v>0</v>
      </c>
      <c r="G2" s="4" t="e">
        <f>VLOOKUP([1]!Table2[Column1],[1]!Table_P[#Data],2,0)</f>
        <v>#N/A</v>
      </c>
      <c r="H2" s="5" t="s">
        <v>0</v>
      </c>
      <c r="I2" s="6" t="s">
        <v>1</v>
      </c>
      <c r="J2" s="1">
        <v>2354</v>
      </c>
      <c r="K2" s="7">
        <v>43454</v>
      </c>
    </row>
    <row r="3" spans="1:11" ht="21" x14ac:dyDescent="0.35">
      <c r="A3" s="1">
        <v>10</v>
      </c>
      <c r="B3" s="1">
        <v>9.5</v>
      </c>
      <c r="C3" s="2">
        <f t="shared" si="0"/>
        <v>95</v>
      </c>
      <c r="D3" s="2" t="e">
        <f t="shared" si="1"/>
        <v>#N/A</v>
      </c>
      <c r="E3" s="3" t="e">
        <f t="shared" si="2"/>
        <v>#N/A</v>
      </c>
      <c r="F3" s="3">
        <f>[1]!Table4[[#This Row],[كود المنتج]]</f>
        <v>0</v>
      </c>
      <c r="G3" s="4" t="e">
        <f>VLOOKUP([1]!Table2[Column1],[1]!Table_P[#Data],2,0)</f>
        <v>#N/A</v>
      </c>
      <c r="H3" s="5">
        <v>61601</v>
      </c>
      <c r="I3" s="6" t="s">
        <v>2</v>
      </c>
      <c r="J3" s="1">
        <v>2355</v>
      </c>
      <c r="K3" s="7">
        <v>43458</v>
      </c>
    </row>
    <row r="4" spans="1:11" ht="21" x14ac:dyDescent="0.35">
      <c r="A4" s="1">
        <v>2</v>
      </c>
      <c r="B4" s="1">
        <v>27.5</v>
      </c>
      <c r="C4" s="2">
        <f t="shared" si="0"/>
        <v>55</v>
      </c>
      <c r="D4" s="2" t="e">
        <f t="shared" si="1"/>
        <v>#N/A</v>
      </c>
      <c r="E4" s="3" t="e">
        <f t="shared" si="2"/>
        <v>#N/A</v>
      </c>
      <c r="F4" s="3">
        <f>[1]!Table4[[#This Row],[كود المنتج]]</f>
        <v>0</v>
      </c>
      <c r="G4" s="4" t="e">
        <f>VLOOKUP([1]!Table2[Column1],[1]!Table_P[#Data],2,0)</f>
        <v>#N/A</v>
      </c>
      <c r="H4" s="5">
        <v>60100</v>
      </c>
      <c r="I4" s="6" t="s">
        <v>3</v>
      </c>
      <c r="J4" s="1">
        <v>2355</v>
      </c>
      <c r="K4" s="7">
        <v>43458</v>
      </c>
    </row>
    <row r="5" spans="1:11" ht="21" x14ac:dyDescent="0.35">
      <c r="A5" s="1">
        <v>3</v>
      </c>
      <c r="B5" s="1">
        <v>8.5</v>
      </c>
      <c r="C5" s="2">
        <f t="shared" si="0"/>
        <v>25.5</v>
      </c>
      <c r="D5" s="2" t="e">
        <f t="shared" si="1"/>
        <v>#N/A</v>
      </c>
      <c r="E5" s="3" t="e">
        <f t="shared" si="2"/>
        <v>#N/A</v>
      </c>
      <c r="F5" s="3">
        <f>[1]!Table4[[#This Row],[كود المنتج]]</f>
        <v>0</v>
      </c>
      <c r="G5" s="4" t="e">
        <f>VLOOKUP([1]!Table2[Column1],[1]!Table_P[#Data],2,0)</f>
        <v>#N/A</v>
      </c>
      <c r="H5" s="5">
        <v>61001</v>
      </c>
      <c r="I5" s="6" t="s">
        <v>4</v>
      </c>
      <c r="J5" s="1">
        <v>2355</v>
      </c>
      <c r="K5" s="7">
        <v>43458</v>
      </c>
    </row>
    <row r="6" spans="1:11" ht="21" x14ac:dyDescent="0.35">
      <c r="A6" s="1">
        <v>1</v>
      </c>
      <c r="B6" s="1">
        <v>150</v>
      </c>
      <c r="C6" s="2">
        <f t="shared" si="0"/>
        <v>150</v>
      </c>
      <c r="D6" s="2" t="e">
        <f t="shared" si="1"/>
        <v>#N/A</v>
      </c>
      <c r="E6" s="3" t="e">
        <f t="shared" si="2"/>
        <v>#N/A</v>
      </c>
      <c r="F6" s="3">
        <f>[1]!Table4[[#This Row],[كود المنتج]]</f>
        <v>0</v>
      </c>
      <c r="G6" s="4" t="e">
        <f>VLOOKUP([1]!Table2[Column1],[1]!Table_P[#Data],2,0)</f>
        <v>#N/A</v>
      </c>
      <c r="H6" s="5" t="s">
        <v>5</v>
      </c>
      <c r="I6" s="6" t="s">
        <v>6</v>
      </c>
      <c r="J6" s="1">
        <v>2356</v>
      </c>
      <c r="K6" s="7">
        <v>43459</v>
      </c>
    </row>
    <row r="7" spans="1:11" ht="21" x14ac:dyDescent="0.35">
      <c r="A7" s="1">
        <v>1</v>
      </c>
      <c r="B7" s="1">
        <v>50</v>
      </c>
      <c r="C7" s="2">
        <f t="shared" si="0"/>
        <v>50</v>
      </c>
      <c r="D7" s="2" t="e">
        <f t="shared" si="1"/>
        <v>#N/A</v>
      </c>
      <c r="E7" s="3" t="e">
        <f t="shared" si="2"/>
        <v>#N/A</v>
      </c>
      <c r="F7" s="3">
        <f>[1]!Table4[[#This Row],[كود المنتج]]</f>
        <v>0</v>
      </c>
      <c r="G7" s="4" t="e">
        <f>VLOOKUP([1]!Table2[Column1],[1]!Table_P[#Data],2,0)</f>
        <v>#N/A</v>
      </c>
      <c r="H7" s="5">
        <v>61700</v>
      </c>
      <c r="I7" s="6" t="s">
        <v>7</v>
      </c>
      <c r="J7" s="1">
        <v>2357</v>
      </c>
      <c r="K7" s="7">
        <v>43459</v>
      </c>
    </row>
    <row r="8" spans="1:11" ht="21" x14ac:dyDescent="0.35">
      <c r="A8" s="1">
        <v>1</v>
      </c>
      <c r="B8" s="1">
        <v>27.5</v>
      </c>
      <c r="C8" s="2">
        <f t="shared" si="0"/>
        <v>27.5</v>
      </c>
      <c r="D8" s="2" t="e">
        <f t="shared" si="1"/>
        <v>#N/A</v>
      </c>
      <c r="E8" s="3" t="e">
        <f t="shared" si="2"/>
        <v>#N/A</v>
      </c>
      <c r="F8" s="3">
        <f>[1]!Table4[[#This Row],[كود المنتج]]</f>
        <v>0</v>
      </c>
      <c r="G8" s="4" t="e">
        <f>VLOOKUP([1]!Table2[Column1],[1]!Table_P[#Data],2,0)</f>
        <v>#N/A</v>
      </c>
      <c r="H8" s="5">
        <v>60131</v>
      </c>
      <c r="I8" s="6" t="s">
        <v>8</v>
      </c>
      <c r="J8" s="1">
        <v>2358</v>
      </c>
      <c r="K8" s="7">
        <v>43459</v>
      </c>
    </row>
    <row r="9" spans="1:11" ht="21" x14ac:dyDescent="0.35">
      <c r="A9" s="1">
        <v>1</v>
      </c>
      <c r="B9" s="1">
        <v>14.5</v>
      </c>
      <c r="C9" s="2">
        <f t="shared" si="0"/>
        <v>14.5</v>
      </c>
      <c r="D9" s="2" t="e">
        <f t="shared" si="1"/>
        <v>#N/A</v>
      </c>
      <c r="E9" s="3" t="e">
        <f t="shared" si="2"/>
        <v>#N/A</v>
      </c>
      <c r="F9" s="3">
        <f>[1]!Table4[[#This Row],[كود المنتج]]</f>
        <v>0</v>
      </c>
      <c r="G9" s="4" t="e">
        <f>VLOOKUP([1]!Table2[Column1],[1]!Table_P[#Data],2,0)</f>
        <v>#N/A</v>
      </c>
      <c r="H9" s="5">
        <v>60500</v>
      </c>
      <c r="I9" s="6" t="s">
        <v>9</v>
      </c>
      <c r="J9" s="1">
        <v>2358</v>
      </c>
      <c r="K9" s="7">
        <v>43459</v>
      </c>
    </row>
  </sheetData>
  <conditionalFormatting sqref="E3:F9">
    <cfRule type="cellIs" dxfId="39" priority="9" operator="lessThanOrEqual">
      <formula>0</formula>
    </cfRule>
    <cfRule type="containsText" dxfId="38" priority="10" operator="containsText" text="لا يوجد تكلفة">
      <formula>NOT(ISERROR(SEARCH("لا يوجد تكلفة",E3)))</formula>
    </cfRule>
  </conditionalFormatting>
  <conditionalFormatting sqref="E2:F2">
    <cfRule type="cellIs" dxfId="37" priority="7" operator="lessThanOrEqual">
      <formula>0</formula>
    </cfRule>
    <cfRule type="containsText" dxfId="36" priority="8" operator="containsText" text="لا يوجد تكلفة">
      <formula>NOT(ISERROR(SEARCH("لا يوجد تكلفة",E2)))</formula>
    </cfRule>
  </conditionalFormatting>
  <conditionalFormatting sqref="G2:G9">
    <cfRule type="containsText" dxfId="35" priority="5" operator="containsText" text="#DIV/0!">
      <formula>NOT(ISERROR(SEARCH("#DIV/0!",G2)))</formula>
    </cfRule>
    <cfRule type="cellIs" dxfId="34" priority="6" operator="equal">
      <formula>#DIV/0!</formula>
    </cfRule>
  </conditionalFormatting>
  <conditionalFormatting sqref="E1:F1">
    <cfRule type="cellIs" dxfId="33" priority="3" operator="lessThanOrEqual">
      <formula>0</formula>
    </cfRule>
    <cfRule type="containsText" dxfId="32" priority="4" operator="containsText" text="لا يوجد تكلفة">
      <formula>NOT(ISERROR(SEARCH("لا يوجد تكلفة",E1)))</formula>
    </cfRule>
  </conditionalFormatting>
  <conditionalFormatting sqref="G1">
    <cfRule type="containsText" dxfId="31" priority="1" operator="containsText" text="#DIV/0!">
      <formula>NOT(ISERROR(SEARCH("#DIV/0!",G1)))</formula>
    </cfRule>
    <cfRule type="cellIs" dxfId="30" priority="2" operator="equal">
      <formula>#DIV/0!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rightToLeft="1" tabSelected="1" workbookViewId="0">
      <selection activeCell="H3" sqref="H3"/>
    </sheetView>
  </sheetViews>
  <sheetFormatPr defaultRowHeight="15" x14ac:dyDescent="0.25"/>
  <cols>
    <col min="7" max="7" width="21.5703125" bestFit="1" customWidth="1"/>
    <col min="8" max="8" width="21.5703125" customWidth="1"/>
    <col min="10" max="10" width="32.5703125" bestFit="1" customWidth="1"/>
    <col min="12" max="12" width="15.7109375" bestFit="1" customWidth="1"/>
    <col min="17" max="17" width="10.7109375" bestFit="1" customWidth="1"/>
    <col min="19" max="19" width="14.140625" bestFit="1" customWidth="1"/>
    <col min="21" max="21" width="27.140625" bestFit="1" customWidth="1"/>
    <col min="22" max="22" width="12.140625" bestFit="1" customWidth="1"/>
    <col min="23" max="23" width="9.5703125" bestFit="1" customWidth="1"/>
    <col min="26" max="26" width="7.28515625" customWidth="1"/>
    <col min="27" max="27" width="9.140625" hidden="1" customWidth="1"/>
    <col min="29" max="29" width="18.28515625" customWidth="1"/>
  </cols>
  <sheetData>
    <row r="1" spans="1:31" ht="36.75" thickBot="1" x14ac:dyDescent="0.6">
      <c r="A1" s="8" t="s">
        <v>10</v>
      </c>
      <c r="B1" s="8" t="s">
        <v>11</v>
      </c>
      <c r="C1" s="9" t="s">
        <v>12</v>
      </c>
      <c r="D1" s="9" t="s">
        <v>13</v>
      </c>
      <c r="E1" s="10" t="s">
        <v>14</v>
      </c>
      <c r="F1" s="11" t="s">
        <v>15</v>
      </c>
      <c r="G1" s="15" t="s">
        <v>16</v>
      </c>
      <c r="H1" s="74" t="s">
        <v>45</v>
      </c>
      <c r="I1" s="12" t="s">
        <v>17</v>
      </c>
      <c r="J1" s="13" t="s">
        <v>18</v>
      </c>
      <c r="K1" s="8" t="s">
        <v>19</v>
      </c>
      <c r="L1" s="14" t="s">
        <v>20</v>
      </c>
      <c r="M1" s="50">
        <f>AD1</f>
        <v>2376</v>
      </c>
      <c r="N1" s="50"/>
      <c r="P1" s="60" t="s">
        <v>32</v>
      </c>
      <c r="Q1" s="61"/>
      <c r="R1" s="62" t="s">
        <v>33</v>
      </c>
      <c r="S1" s="63"/>
      <c r="T1" s="63"/>
      <c r="U1" s="64"/>
      <c r="V1" s="65" t="s">
        <v>34</v>
      </c>
      <c r="W1" s="66"/>
      <c r="AB1" s="67" t="s">
        <v>35</v>
      </c>
      <c r="AC1" s="68"/>
      <c r="AD1" s="69">
        <f>(SUM(P2:P150)+AG4)-SUM(R2:R150)-SUM(W2:W150)</f>
        <v>2376</v>
      </c>
      <c r="AE1" s="70"/>
    </row>
    <row r="2" spans="1:31" ht="26.25" x14ac:dyDescent="0.4">
      <c r="A2" s="1">
        <v>2</v>
      </c>
      <c r="B2" s="1">
        <v>160</v>
      </c>
      <c r="C2" s="2">
        <f t="shared" ref="C2:C7" si="0">A2*B2</f>
        <v>320</v>
      </c>
      <c r="D2" s="2" t="e">
        <f t="shared" ref="D2:D7" si="1">A2*G2</f>
        <v>#VALUE!</v>
      </c>
      <c r="E2" s="3" t="e">
        <f t="shared" ref="E2:E7" si="2">IF(G2&gt;0,(C2-D2),IF(G2&gt;B2,"خسارة","لا يوجد تكلفة"))</f>
        <v>#VALUE!</v>
      </c>
      <c r="F2" s="3">
        <f>[1]!Table4[[#This Row],[كود المنتج]]</f>
        <v>0</v>
      </c>
      <c r="G2" s="4" t="s">
        <v>44</v>
      </c>
      <c r="H2" s="75" t="s">
        <v>46</v>
      </c>
      <c r="I2" s="5" t="s">
        <v>0</v>
      </c>
      <c r="J2" s="6" t="s">
        <v>1</v>
      </c>
      <c r="K2" s="1">
        <v>2354</v>
      </c>
      <c r="L2" s="7">
        <v>43454</v>
      </c>
      <c r="P2" s="32">
        <v>18200</v>
      </c>
      <c r="Q2" s="25">
        <v>43186</v>
      </c>
      <c r="R2" s="26">
        <v>6624</v>
      </c>
      <c r="S2" s="27">
        <v>43186</v>
      </c>
      <c r="T2" s="28">
        <v>153</v>
      </c>
      <c r="U2" s="29" t="s">
        <v>36</v>
      </c>
      <c r="V2" s="30"/>
      <c r="W2" s="31"/>
      <c r="AB2" s="71" t="s">
        <v>37</v>
      </c>
      <c r="AC2" s="72"/>
      <c r="AD2" s="72">
        <f>SUM(P2:P64)</f>
        <v>18200</v>
      </c>
      <c r="AE2" s="73"/>
    </row>
    <row r="3" spans="1:31" ht="27" thickBot="1" x14ac:dyDescent="0.45">
      <c r="A3" s="1">
        <v>10</v>
      </c>
      <c r="B3" s="1">
        <v>9.5</v>
      </c>
      <c r="C3" s="2">
        <f t="shared" si="0"/>
        <v>95</v>
      </c>
      <c r="D3" s="2" t="e">
        <f t="shared" si="1"/>
        <v>#N/A</v>
      </c>
      <c r="E3" s="3" t="e">
        <f t="shared" si="2"/>
        <v>#N/A</v>
      </c>
      <c r="F3" s="3">
        <f>[1]!Table4[[#This Row],[كود المنتج]]</f>
        <v>0</v>
      </c>
      <c r="G3" s="4" t="e">
        <f>VLOOKUP([1]!Table2[Column1],[1]!Table_P[#Data],2,0)</f>
        <v>#N/A</v>
      </c>
      <c r="H3" s="75"/>
      <c r="I3" s="5">
        <v>61601</v>
      </c>
      <c r="J3" s="6" t="s">
        <v>2</v>
      </c>
      <c r="K3" s="1">
        <v>2355</v>
      </c>
      <c r="L3" s="7">
        <v>43458</v>
      </c>
      <c r="P3" s="32"/>
      <c r="Q3" s="33"/>
      <c r="R3" s="34">
        <v>1265</v>
      </c>
      <c r="S3" s="35">
        <v>43201</v>
      </c>
      <c r="T3" s="36">
        <v>154</v>
      </c>
      <c r="U3" s="37" t="s">
        <v>36</v>
      </c>
      <c r="V3" s="38"/>
      <c r="W3" s="39"/>
      <c r="AB3" s="51" t="s">
        <v>33</v>
      </c>
      <c r="AC3" s="52"/>
      <c r="AD3" s="52">
        <f>SUM(R2:R190)</f>
        <v>15824</v>
      </c>
      <c r="AE3" s="53"/>
    </row>
    <row r="4" spans="1:31" ht="26.25" x14ac:dyDescent="0.4">
      <c r="A4" s="1">
        <v>2</v>
      </c>
      <c r="B4" s="1">
        <v>27.5</v>
      </c>
      <c r="C4" s="2">
        <f t="shared" si="0"/>
        <v>55</v>
      </c>
      <c r="D4" s="2" t="e">
        <f t="shared" si="1"/>
        <v>#N/A</v>
      </c>
      <c r="E4" s="3" t="e">
        <f t="shared" si="2"/>
        <v>#N/A</v>
      </c>
      <c r="F4" s="3">
        <f>[1]!Table4[[#This Row],[كود المنتج]]</f>
        <v>0</v>
      </c>
      <c r="G4" s="4" t="e">
        <f>VLOOKUP([1]!Table2[Column1],[1]!Table_P[#Data],2,0)</f>
        <v>#N/A</v>
      </c>
      <c r="H4" s="75"/>
      <c r="I4" s="5">
        <v>60100</v>
      </c>
      <c r="J4" s="6" t="s">
        <v>3</v>
      </c>
      <c r="K4" s="1">
        <v>2355</v>
      </c>
      <c r="L4" s="7">
        <v>43458</v>
      </c>
      <c r="P4" s="32"/>
      <c r="Q4" s="33"/>
      <c r="R4" s="34">
        <v>2830</v>
      </c>
      <c r="S4" s="35">
        <v>43206</v>
      </c>
      <c r="T4" s="36">
        <v>155</v>
      </c>
      <c r="U4" s="37" t="s">
        <v>36</v>
      </c>
      <c r="V4" s="38"/>
      <c r="W4" s="39"/>
      <c r="AB4" s="54" t="s">
        <v>38</v>
      </c>
      <c r="AC4" s="55"/>
      <c r="AD4" s="55">
        <f>SUM(C2:C18)</f>
        <v>1487</v>
      </c>
      <c r="AE4" s="56"/>
    </row>
    <row r="5" spans="1:31" ht="27" thickBot="1" x14ac:dyDescent="0.45">
      <c r="A5" s="1">
        <v>3</v>
      </c>
      <c r="B5" s="1">
        <v>8.5</v>
      </c>
      <c r="C5" s="2">
        <f t="shared" si="0"/>
        <v>25.5</v>
      </c>
      <c r="D5" s="2" t="e">
        <f t="shared" si="1"/>
        <v>#N/A</v>
      </c>
      <c r="E5" s="3" t="e">
        <f t="shared" si="2"/>
        <v>#N/A</v>
      </c>
      <c r="F5" s="3">
        <f>[1]!Table4[[#This Row],[كود المنتج]]</f>
        <v>0</v>
      </c>
      <c r="G5" s="4" t="e">
        <f>VLOOKUP([1]!Table2[Column1],[1]!Table_P[#Data],2,0)</f>
        <v>#N/A</v>
      </c>
      <c r="H5" s="75"/>
      <c r="I5" s="5">
        <v>61001</v>
      </c>
      <c r="J5" s="6" t="s">
        <v>4</v>
      </c>
      <c r="K5" s="1">
        <v>2355</v>
      </c>
      <c r="L5" s="7">
        <v>43458</v>
      </c>
      <c r="P5" s="32"/>
      <c r="Q5" s="33"/>
      <c r="R5" s="34">
        <v>605</v>
      </c>
      <c r="S5" s="35">
        <v>43218</v>
      </c>
      <c r="T5" s="36">
        <v>157</v>
      </c>
      <c r="U5" s="37" t="s">
        <v>36</v>
      </c>
      <c r="V5" s="38"/>
      <c r="W5" s="39"/>
      <c r="AB5" s="57" t="s">
        <v>39</v>
      </c>
      <c r="AC5" s="58"/>
      <c r="AD5" s="58">
        <f>AG5</f>
        <v>0</v>
      </c>
      <c r="AE5" s="59"/>
    </row>
    <row r="6" spans="1:31" ht="27" thickBot="1" x14ac:dyDescent="0.45">
      <c r="A6" s="1">
        <v>1</v>
      </c>
      <c r="B6" s="1">
        <v>150</v>
      </c>
      <c r="C6" s="2">
        <f t="shared" si="0"/>
        <v>150</v>
      </c>
      <c r="D6" s="2" t="e">
        <f t="shared" si="1"/>
        <v>#N/A</v>
      </c>
      <c r="E6" s="3" t="e">
        <f t="shared" si="2"/>
        <v>#N/A</v>
      </c>
      <c r="F6" s="3">
        <f>[1]!Table4[[#This Row],[كود المنتج]]</f>
        <v>0</v>
      </c>
      <c r="G6" s="4" t="e">
        <f>VLOOKUP([1]!Table2[Column1],[1]!Table_P[#Data],2,0)</f>
        <v>#N/A</v>
      </c>
      <c r="H6" s="75"/>
      <c r="I6" s="5" t="s">
        <v>5</v>
      </c>
      <c r="J6" s="6" t="s">
        <v>6</v>
      </c>
      <c r="K6" s="1">
        <v>2356</v>
      </c>
      <c r="L6" s="7">
        <v>43459</v>
      </c>
      <c r="P6" s="32"/>
      <c r="Q6" s="33"/>
      <c r="R6" s="34">
        <v>4500</v>
      </c>
      <c r="S6" s="35">
        <v>43232</v>
      </c>
      <c r="T6" s="36">
        <v>159</v>
      </c>
      <c r="U6" s="37" t="s">
        <v>40</v>
      </c>
      <c r="V6" s="38"/>
      <c r="W6" s="39"/>
      <c r="AB6" s="46" t="s">
        <v>41</v>
      </c>
      <c r="AC6" s="47"/>
      <c r="AD6" s="48">
        <f>AD3-AD4</f>
        <v>14337</v>
      </c>
      <c r="AE6" s="49"/>
    </row>
    <row r="7" spans="1:31" ht="21" x14ac:dyDescent="0.35">
      <c r="A7" s="1">
        <v>1</v>
      </c>
      <c r="B7" s="1">
        <v>50</v>
      </c>
      <c r="C7" s="2">
        <f t="shared" si="0"/>
        <v>50</v>
      </c>
      <c r="D7" s="2" t="e">
        <f t="shared" si="1"/>
        <v>#N/A</v>
      </c>
      <c r="E7" s="3" t="e">
        <f t="shared" si="2"/>
        <v>#N/A</v>
      </c>
      <c r="F7" s="3">
        <f>[1]!Table4[[#This Row],[كود المنتج]]</f>
        <v>0</v>
      </c>
      <c r="G7" s="4" t="e">
        <f>VLOOKUP([1]!Table2[Column1],[1]!Table_P[#Data],2,0)</f>
        <v>#N/A</v>
      </c>
      <c r="H7" s="75"/>
      <c r="I7" s="5">
        <v>61700</v>
      </c>
      <c r="J7" s="6" t="s">
        <v>7</v>
      </c>
      <c r="K7" s="1">
        <v>2357</v>
      </c>
      <c r="L7" s="7">
        <v>43459</v>
      </c>
    </row>
    <row r="8" spans="1:31" ht="21" x14ac:dyDescent="0.35">
      <c r="A8" s="1">
        <v>2</v>
      </c>
      <c r="B8" s="1">
        <v>27.5</v>
      </c>
      <c r="C8" s="2">
        <f t="shared" ref="C8:C13" si="3">A8*B8</f>
        <v>55</v>
      </c>
      <c r="D8" s="2" t="e">
        <f t="shared" ref="D8:D13" si="4">A8*G8</f>
        <v>#N/A</v>
      </c>
      <c r="E8" s="3" t="e">
        <f t="shared" ref="E8:E13" si="5">IF(G8&gt;0,(C8-D8),IF(G8&gt;B8,"خسارة","لا يوجد تكلفة"))</f>
        <v>#N/A</v>
      </c>
      <c r="F8" s="3">
        <f>[1]!Table4[[#This Row],[كود المنتج]]</f>
        <v>0</v>
      </c>
      <c r="G8" s="4" t="e">
        <f>VLOOKUP([1]!Table2[Column1],[1]!Table_P[#Data],2,0)</f>
        <v>#N/A</v>
      </c>
      <c r="H8" s="75"/>
      <c r="I8" s="5">
        <v>60100</v>
      </c>
      <c r="J8" s="6" t="s">
        <v>3</v>
      </c>
      <c r="K8" s="1">
        <v>2355</v>
      </c>
      <c r="L8" s="7">
        <v>43458</v>
      </c>
    </row>
    <row r="9" spans="1:31" ht="21" x14ac:dyDescent="0.35">
      <c r="A9" s="1">
        <v>3</v>
      </c>
      <c r="B9" s="1">
        <v>8.5</v>
      </c>
      <c r="C9" s="2">
        <f t="shared" si="3"/>
        <v>25.5</v>
      </c>
      <c r="D9" s="2" t="e">
        <f t="shared" si="4"/>
        <v>#N/A</v>
      </c>
      <c r="E9" s="3" t="e">
        <f t="shared" si="5"/>
        <v>#N/A</v>
      </c>
      <c r="F9" s="3">
        <f>[1]!Table4[[#This Row],[كود المنتج]]</f>
        <v>0</v>
      </c>
      <c r="G9" s="4" t="e">
        <f>VLOOKUP([1]!Table2[Column1],[1]!Table_P[#Data],2,0)</f>
        <v>#N/A</v>
      </c>
      <c r="H9" s="75"/>
      <c r="I9" s="5">
        <v>61001</v>
      </c>
      <c r="J9" s="6" t="s">
        <v>4</v>
      </c>
      <c r="K9" s="1">
        <v>2355</v>
      </c>
      <c r="L9" s="7">
        <v>43458</v>
      </c>
    </row>
    <row r="10" spans="1:31" ht="21" x14ac:dyDescent="0.35">
      <c r="A10" s="1">
        <v>1</v>
      </c>
      <c r="B10" s="1">
        <v>150</v>
      </c>
      <c r="C10" s="2">
        <f t="shared" si="3"/>
        <v>150</v>
      </c>
      <c r="D10" s="2" t="e">
        <f t="shared" si="4"/>
        <v>#N/A</v>
      </c>
      <c r="E10" s="3" t="e">
        <f t="shared" si="5"/>
        <v>#N/A</v>
      </c>
      <c r="F10" s="3">
        <f>[1]!Table4[[#This Row],[كود المنتج]]</f>
        <v>0</v>
      </c>
      <c r="G10" s="4" t="e">
        <f>VLOOKUP([1]!Table2[Column1],[1]!Table_P[#Data],2,0)</f>
        <v>#N/A</v>
      </c>
      <c r="H10" s="75"/>
      <c r="I10" s="5" t="s">
        <v>5</v>
      </c>
      <c r="J10" s="6" t="s">
        <v>6</v>
      </c>
      <c r="K10" s="1">
        <v>2356</v>
      </c>
      <c r="L10" s="7">
        <v>43459</v>
      </c>
    </row>
    <row r="11" spans="1:31" ht="21" x14ac:dyDescent="0.35">
      <c r="A11" s="1">
        <v>3</v>
      </c>
      <c r="B11" s="1">
        <v>8.5</v>
      </c>
      <c r="C11" s="2">
        <f t="shared" si="3"/>
        <v>25.5</v>
      </c>
      <c r="D11" s="2" t="e">
        <f t="shared" si="4"/>
        <v>#N/A</v>
      </c>
      <c r="E11" s="3" t="e">
        <f t="shared" si="5"/>
        <v>#N/A</v>
      </c>
      <c r="F11" s="3">
        <f>[1]!Table4[[#This Row],[كود المنتج]]</f>
        <v>0</v>
      </c>
      <c r="G11" s="4" t="e">
        <f>VLOOKUP([1]!Table2[Column1],[1]!Table_P[#Data],2,0)</f>
        <v>#N/A</v>
      </c>
      <c r="H11" s="75"/>
      <c r="I11" s="5">
        <v>61001</v>
      </c>
      <c r="J11" s="6" t="s">
        <v>4</v>
      </c>
      <c r="K11" s="1">
        <v>2355</v>
      </c>
      <c r="L11" s="7">
        <v>43458</v>
      </c>
    </row>
    <row r="12" spans="1:31" ht="21" x14ac:dyDescent="0.35">
      <c r="A12" s="1">
        <v>1</v>
      </c>
      <c r="B12" s="1">
        <v>150</v>
      </c>
      <c r="C12" s="2">
        <f t="shared" si="3"/>
        <v>150</v>
      </c>
      <c r="D12" s="2" t="e">
        <f t="shared" si="4"/>
        <v>#N/A</v>
      </c>
      <c r="E12" s="3" t="e">
        <f t="shared" si="5"/>
        <v>#N/A</v>
      </c>
      <c r="F12" s="3">
        <f>[1]!Table4[[#This Row],[كود المنتج]]</f>
        <v>0</v>
      </c>
      <c r="G12" s="4" t="e">
        <f>VLOOKUP([1]!Table2[Column1],[1]!Table_P[#Data],2,0)</f>
        <v>#N/A</v>
      </c>
      <c r="H12" s="75"/>
      <c r="I12" s="5" t="s">
        <v>5</v>
      </c>
      <c r="J12" s="6" t="s">
        <v>6</v>
      </c>
      <c r="K12" s="1">
        <v>2356</v>
      </c>
      <c r="L12" s="7">
        <v>43459</v>
      </c>
    </row>
    <row r="13" spans="1:31" ht="21" x14ac:dyDescent="0.35">
      <c r="A13" s="1">
        <v>1</v>
      </c>
      <c r="B13" s="1">
        <v>50</v>
      </c>
      <c r="C13" s="2">
        <f t="shared" si="3"/>
        <v>50</v>
      </c>
      <c r="D13" s="2" t="e">
        <f t="shared" si="4"/>
        <v>#N/A</v>
      </c>
      <c r="E13" s="3" t="e">
        <f t="shared" si="5"/>
        <v>#N/A</v>
      </c>
      <c r="F13" s="3">
        <f>[1]!Table4[[#This Row],[كود المنتج]]</f>
        <v>0</v>
      </c>
      <c r="G13" s="4" t="e">
        <f>VLOOKUP([1]!Table2[Column1],[1]!Table_P[#Data],2,0)</f>
        <v>#N/A</v>
      </c>
      <c r="H13" s="75"/>
      <c r="I13" s="5">
        <v>61700</v>
      </c>
      <c r="J13" s="6" t="s">
        <v>7</v>
      </c>
      <c r="K13" s="1">
        <v>2357</v>
      </c>
      <c r="L13" s="7">
        <v>43459</v>
      </c>
    </row>
    <row r="14" spans="1:31" ht="21" x14ac:dyDescent="0.35">
      <c r="A14" s="1">
        <v>2</v>
      </c>
      <c r="B14" s="1">
        <v>27.5</v>
      </c>
      <c r="C14" s="2">
        <f t="shared" ref="C14:C18" si="6">A14*B14</f>
        <v>55</v>
      </c>
      <c r="D14" s="2" t="e">
        <f t="shared" ref="D14:D18" si="7">A14*G14</f>
        <v>#N/A</v>
      </c>
      <c r="E14" s="3" t="e">
        <f t="shared" ref="E14:E18" si="8">IF(G14&gt;0,(C14-D14),IF(G14&gt;B14,"خسارة","لا يوجد تكلفة"))</f>
        <v>#N/A</v>
      </c>
      <c r="F14" s="3">
        <f>[1]!Table4[[#This Row],[كود المنتج]]</f>
        <v>0</v>
      </c>
      <c r="G14" s="4" t="e">
        <f>VLOOKUP([1]!Table2[Column1],[1]!Table_P[#Data],2,0)</f>
        <v>#N/A</v>
      </c>
      <c r="H14" s="75"/>
      <c r="I14" s="5">
        <v>60100</v>
      </c>
      <c r="J14" s="6" t="s">
        <v>3</v>
      </c>
      <c r="K14" s="1">
        <v>2355</v>
      </c>
      <c r="L14" s="7">
        <v>43458</v>
      </c>
    </row>
    <row r="15" spans="1:31" ht="21" x14ac:dyDescent="0.35">
      <c r="A15" s="1">
        <v>2</v>
      </c>
      <c r="B15" s="1">
        <v>27.5</v>
      </c>
      <c r="C15" s="2">
        <f t="shared" si="6"/>
        <v>55</v>
      </c>
      <c r="D15" s="2" t="e">
        <f t="shared" si="7"/>
        <v>#N/A</v>
      </c>
      <c r="E15" s="3" t="e">
        <f t="shared" si="8"/>
        <v>#N/A</v>
      </c>
      <c r="F15" s="3">
        <f>[1]!Table4[[#This Row],[كود المنتج]]</f>
        <v>0</v>
      </c>
      <c r="G15" s="4" t="e">
        <f>VLOOKUP([1]!Table2[Column1],[1]!Table_P[#Data],2,0)</f>
        <v>#N/A</v>
      </c>
      <c r="H15" s="75"/>
      <c r="I15" s="5">
        <v>60100</v>
      </c>
      <c r="J15" s="6" t="s">
        <v>3</v>
      </c>
      <c r="K15" s="1">
        <v>2355</v>
      </c>
      <c r="L15" s="7">
        <v>43458</v>
      </c>
    </row>
    <row r="16" spans="1:31" ht="21" x14ac:dyDescent="0.35">
      <c r="A16" s="1">
        <v>3</v>
      </c>
      <c r="B16" s="1">
        <v>8.5</v>
      </c>
      <c r="C16" s="2">
        <f t="shared" si="6"/>
        <v>25.5</v>
      </c>
      <c r="D16" s="2" t="e">
        <f t="shared" si="7"/>
        <v>#N/A</v>
      </c>
      <c r="E16" s="3" t="e">
        <f t="shared" si="8"/>
        <v>#N/A</v>
      </c>
      <c r="F16" s="3">
        <f>[1]!Table4[[#This Row],[كود المنتج]]</f>
        <v>0</v>
      </c>
      <c r="G16" s="4" t="e">
        <f>VLOOKUP([1]!Table2[Column1],[1]!Table_P[#Data],2,0)</f>
        <v>#N/A</v>
      </c>
      <c r="H16" s="75"/>
      <c r="I16" s="5">
        <v>61001</v>
      </c>
      <c r="J16" s="6" t="s">
        <v>4</v>
      </c>
      <c r="K16" s="1">
        <v>2355</v>
      </c>
      <c r="L16" s="7">
        <v>43458</v>
      </c>
    </row>
    <row r="17" spans="1:12" ht="21" x14ac:dyDescent="0.35">
      <c r="A17" s="1">
        <v>1</v>
      </c>
      <c r="B17" s="1">
        <v>150</v>
      </c>
      <c r="C17" s="2">
        <f t="shared" si="6"/>
        <v>150</v>
      </c>
      <c r="D17" s="2" t="e">
        <f t="shared" si="7"/>
        <v>#N/A</v>
      </c>
      <c r="E17" s="3" t="e">
        <f t="shared" si="8"/>
        <v>#N/A</v>
      </c>
      <c r="F17" s="3">
        <f>[1]!Table4[[#This Row],[كود المنتج]]</f>
        <v>0</v>
      </c>
      <c r="G17" s="4" t="e">
        <f>VLOOKUP([1]!Table2[Column1],[1]!Table_P[#Data],2,0)</f>
        <v>#N/A</v>
      </c>
      <c r="H17" s="75"/>
      <c r="I17" s="5" t="s">
        <v>5</v>
      </c>
      <c r="J17" s="6" t="s">
        <v>6</v>
      </c>
      <c r="K17" s="1">
        <v>2356</v>
      </c>
      <c r="L17" s="7">
        <v>43459</v>
      </c>
    </row>
    <row r="18" spans="1:12" ht="21" x14ac:dyDescent="0.35">
      <c r="A18" s="1">
        <v>1</v>
      </c>
      <c r="B18" s="1">
        <v>50</v>
      </c>
      <c r="C18" s="2">
        <f t="shared" si="6"/>
        <v>50</v>
      </c>
      <c r="D18" s="2" t="e">
        <f t="shared" si="7"/>
        <v>#N/A</v>
      </c>
      <c r="E18" s="3" t="e">
        <f t="shared" si="8"/>
        <v>#N/A</v>
      </c>
      <c r="F18" s="3">
        <f>[1]!Table4[[#This Row],[كود المنتج]]</f>
        <v>0</v>
      </c>
      <c r="G18" s="4" t="e">
        <f>VLOOKUP([1]!Table2[Column1],[1]!Table_P[#Data],2,0)</f>
        <v>#N/A</v>
      </c>
      <c r="H18" s="75"/>
      <c r="I18" s="5">
        <v>61700</v>
      </c>
      <c r="J18" s="6" t="s">
        <v>7</v>
      </c>
      <c r="K18" s="1">
        <v>2357</v>
      </c>
      <c r="L18" s="7">
        <v>43459</v>
      </c>
    </row>
  </sheetData>
  <mergeCells count="16">
    <mergeCell ref="AB6:AC6"/>
    <mergeCell ref="AD6:AE6"/>
    <mergeCell ref="M1:N1"/>
    <mergeCell ref="AB3:AC3"/>
    <mergeCell ref="AD3:AE3"/>
    <mergeCell ref="AB4:AC4"/>
    <mergeCell ref="AD4:AE4"/>
    <mergeCell ref="AB5:AC5"/>
    <mergeCell ref="AD5:AE5"/>
    <mergeCell ref="P1:Q1"/>
    <mergeCell ref="R1:U1"/>
    <mergeCell ref="V1:W1"/>
    <mergeCell ref="AB1:AC1"/>
    <mergeCell ref="AD1:AE1"/>
    <mergeCell ref="AB2:AC2"/>
    <mergeCell ref="AD2:AE2"/>
  </mergeCells>
  <conditionalFormatting sqref="E1:F1">
    <cfRule type="cellIs" dxfId="29" priority="25" operator="lessThanOrEqual">
      <formula>0</formula>
    </cfRule>
    <cfRule type="containsText" dxfId="28" priority="26" operator="containsText" text="لا يوجد تكلفة">
      <formula>NOT(ISERROR(SEARCH("لا يوجد تكلفة",E1)))</formula>
    </cfRule>
  </conditionalFormatting>
  <conditionalFormatting sqref="G1:H1">
    <cfRule type="containsText" dxfId="27" priority="23" operator="containsText" text="#DIV/0!">
      <formula>NOT(ISERROR(SEARCH("#DIV/0!",G1)))</formula>
    </cfRule>
    <cfRule type="cellIs" dxfId="26" priority="24" operator="equal">
      <formula>#DIV/0!</formula>
    </cfRule>
  </conditionalFormatting>
  <conditionalFormatting sqref="E3:F7">
    <cfRule type="cellIs" dxfId="25" priority="21" operator="lessThanOrEqual">
      <formula>0</formula>
    </cfRule>
    <cfRule type="containsText" dxfId="24" priority="22" operator="containsText" text="لا يوجد تكلفة">
      <formula>NOT(ISERROR(SEARCH("لا يوجد تكلفة",E3)))</formula>
    </cfRule>
  </conditionalFormatting>
  <conditionalFormatting sqref="E2:F2">
    <cfRule type="cellIs" dxfId="23" priority="19" operator="lessThanOrEqual">
      <formula>0</formula>
    </cfRule>
    <cfRule type="containsText" dxfId="22" priority="20" operator="containsText" text="لا يوجد تكلفة">
      <formula>NOT(ISERROR(SEARCH("لا يوجد تكلفة",E2)))</formula>
    </cfRule>
  </conditionalFormatting>
  <conditionalFormatting sqref="G2:H7">
    <cfRule type="containsText" dxfId="21" priority="17" operator="containsText" text="#DIV/0!">
      <formula>NOT(ISERROR(SEARCH("#DIV/0!",G2)))</formula>
    </cfRule>
    <cfRule type="cellIs" dxfId="20" priority="18" operator="equal">
      <formula>#DIV/0!</formula>
    </cfRule>
  </conditionalFormatting>
  <conditionalFormatting sqref="E8:F10">
    <cfRule type="cellIs" dxfId="19" priority="15" operator="lessThanOrEqual">
      <formula>0</formula>
    </cfRule>
    <cfRule type="containsText" dxfId="18" priority="16" operator="containsText" text="لا يوجد تكلفة">
      <formula>NOT(ISERROR(SEARCH("لا يوجد تكلفة",E8)))</formula>
    </cfRule>
  </conditionalFormatting>
  <conditionalFormatting sqref="G8:H10">
    <cfRule type="containsText" dxfId="17" priority="13" operator="containsText" text="#DIV/0!">
      <formula>NOT(ISERROR(SEARCH("#DIV/0!",G8)))</formula>
    </cfRule>
    <cfRule type="cellIs" dxfId="16" priority="14" operator="equal">
      <formula>#DIV/0!</formula>
    </cfRule>
  </conditionalFormatting>
  <conditionalFormatting sqref="E11:F13">
    <cfRule type="cellIs" dxfId="15" priority="11" operator="lessThanOrEqual">
      <formula>0</formula>
    </cfRule>
    <cfRule type="containsText" dxfId="14" priority="12" operator="containsText" text="لا يوجد تكلفة">
      <formula>NOT(ISERROR(SEARCH("لا يوجد تكلفة",E11)))</formula>
    </cfRule>
  </conditionalFormatting>
  <conditionalFormatting sqref="G11:H13">
    <cfRule type="containsText" dxfId="13" priority="9" operator="containsText" text="#DIV/0!">
      <formula>NOT(ISERROR(SEARCH("#DIV/0!",G11)))</formula>
    </cfRule>
    <cfRule type="cellIs" dxfId="12" priority="10" operator="equal">
      <formula>#DIV/0!</formula>
    </cfRule>
  </conditionalFormatting>
  <conditionalFormatting sqref="E14:F14">
    <cfRule type="cellIs" dxfId="11" priority="7" operator="lessThanOrEqual">
      <formula>0</formula>
    </cfRule>
    <cfRule type="containsText" dxfId="10" priority="8" operator="containsText" text="لا يوجد تكلفة">
      <formula>NOT(ISERROR(SEARCH("لا يوجد تكلفة",E14)))</formula>
    </cfRule>
  </conditionalFormatting>
  <conditionalFormatting sqref="G14:H14">
    <cfRule type="containsText" dxfId="9" priority="5" operator="containsText" text="#DIV/0!">
      <formula>NOT(ISERROR(SEARCH("#DIV/0!",G14)))</formula>
    </cfRule>
    <cfRule type="cellIs" dxfId="8" priority="6" operator="equal">
      <formula>#DIV/0!</formula>
    </cfRule>
  </conditionalFormatting>
  <conditionalFormatting sqref="E15:F18">
    <cfRule type="cellIs" dxfId="7" priority="3" operator="lessThanOrEqual">
      <formula>0</formula>
    </cfRule>
    <cfRule type="containsText" dxfId="6" priority="4" operator="containsText" text="لا يوجد تكلفة">
      <formula>NOT(ISERROR(SEARCH("لا يوجد تكلفة",E15)))</formula>
    </cfRule>
  </conditionalFormatting>
  <conditionalFormatting sqref="G15:H18">
    <cfRule type="containsText" dxfId="5" priority="1" operator="containsText" text="#DIV/0!">
      <formula>NOT(ISERROR(SEARCH("#DIV/0!",G15)))</formula>
    </cfRule>
    <cfRule type="cellIs" dxfId="4" priority="2" operator="equal">
      <formula>#DIV/0!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rightToLeft="1" workbookViewId="0">
      <selection activeCell="A10" sqref="A10"/>
    </sheetView>
  </sheetViews>
  <sheetFormatPr defaultRowHeight="15" x14ac:dyDescent="0.25"/>
  <cols>
    <col min="1" max="1" width="9.7109375" customWidth="1"/>
    <col min="2" max="2" width="37.140625" bestFit="1" customWidth="1"/>
    <col min="4" max="4" width="12" bestFit="1" customWidth="1"/>
    <col min="15" max="15" width="9.85546875" bestFit="1" customWidth="1"/>
    <col min="16" max="16" width="12.140625" bestFit="1" customWidth="1"/>
  </cols>
  <sheetData>
    <row r="1" spans="1:16" ht="15.75" thickBot="1" x14ac:dyDescent="0.3">
      <c r="A1" s="16" t="s">
        <v>17</v>
      </c>
      <c r="B1" s="16" t="s">
        <v>21</v>
      </c>
      <c r="C1" s="17" t="s">
        <v>17</v>
      </c>
      <c r="D1" s="18" t="s">
        <v>22</v>
      </c>
      <c r="E1" s="18"/>
      <c r="F1" s="19" t="s">
        <v>10</v>
      </c>
      <c r="G1" s="19" t="s">
        <v>23</v>
      </c>
      <c r="H1" s="20" t="s">
        <v>24</v>
      </c>
      <c r="I1" s="19" t="s">
        <v>25</v>
      </c>
      <c r="J1" s="21" t="s">
        <v>10</v>
      </c>
      <c r="K1" s="21" t="s">
        <v>23</v>
      </c>
      <c r="L1" s="22" t="s">
        <v>24</v>
      </c>
      <c r="O1" t="s">
        <v>42</v>
      </c>
      <c r="P1" t="s">
        <v>43</v>
      </c>
    </row>
    <row r="2" spans="1:16" ht="15.75" thickTop="1" x14ac:dyDescent="0.25">
      <c r="A2" s="42" t="s">
        <v>0</v>
      </c>
      <c r="B2" s="43" t="s">
        <v>1</v>
      </c>
      <c r="C2" s="41" t="s">
        <v>26</v>
      </c>
      <c r="D2" s="23">
        <f>P2/O2</f>
        <v>96.25</v>
      </c>
      <c r="E2" s="23"/>
      <c r="F2" s="19">
        <v>50</v>
      </c>
      <c r="G2" s="19">
        <v>100</v>
      </c>
      <c r="H2" s="20">
        <f t="shared" ref="H2:H8" si="0">F2*G2</f>
        <v>5000</v>
      </c>
      <c r="I2" s="19">
        <v>991</v>
      </c>
      <c r="J2" s="21">
        <v>30</v>
      </c>
      <c r="K2" s="21">
        <v>90</v>
      </c>
      <c r="L2" s="22">
        <f t="shared" ref="L2:L8" si="1">J2*K2</f>
        <v>2700</v>
      </c>
      <c r="O2">
        <f>SUM(J2+F2)</f>
        <v>80</v>
      </c>
      <c r="P2">
        <f>SUM(L2+H2)</f>
        <v>7700</v>
      </c>
    </row>
    <row r="3" spans="1:16" x14ac:dyDescent="0.25">
      <c r="A3" s="40">
        <v>9</v>
      </c>
      <c r="B3" s="6" t="s">
        <v>2</v>
      </c>
      <c r="C3" s="41" t="s">
        <v>5</v>
      </c>
      <c r="D3" s="23">
        <f t="shared" ref="D3:D9" si="2">P3/O3</f>
        <v>9.6428571428571423</v>
      </c>
      <c r="E3" s="23"/>
      <c r="F3" s="19">
        <v>75</v>
      </c>
      <c r="G3" s="19">
        <v>9.5</v>
      </c>
      <c r="H3" s="24">
        <f t="shared" si="0"/>
        <v>712.5</v>
      </c>
      <c r="I3" s="19">
        <v>992</v>
      </c>
      <c r="J3" s="21">
        <v>100</v>
      </c>
      <c r="K3" s="21">
        <v>9.75</v>
      </c>
      <c r="L3" s="22">
        <f t="shared" si="1"/>
        <v>975</v>
      </c>
      <c r="O3">
        <f t="shared" ref="O3:O9" si="3">SUM(J3+F3)</f>
        <v>175</v>
      </c>
      <c r="P3">
        <f t="shared" ref="P3:P9" si="4">SUM(L3+H3)</f>
        <v>1687.5</v>
      </c>
    </row>
    <row r="4" spans="1:16" x14ac:dyDescent="0.25">
      <c r="A4" s="40">
        <v>60100</v>
      </c>
      <c r="B4" s="6" t="s">
        <v>3</v>
      </c>
      <c r="C4" s="41" t="s">
        <v>27</v>
      </c>
      <c r="D4" s="23">
        <f t="shared" si="2"/>
        <v>39.854368932038838</v>
      </c>
      <c r="E4" s="23"/>
      <c r="F4" s="19">
        <v>100</v>
      </c>
      <c r="G4" s="19">
        <v>40</v>
      </c>
      <c r="H4" s="20">
        <f t="shared" si="0"/>
        <v>4000</v>
      </c>
      <c r="I4" s="19">
        <v>993</v>
      </c>
      <c r="J4" s="21">
        <v>3</v>
      </c>
      <c r="K4" s="21">
        <v>35</v>
      </c>
      <c r="L4" s="22">
        <f t="shared" si="1"/>
        <v>105</v>
      </c>
      <c r="O4">
        <f t="shared" si="3"/>
        <v>103</v>
      </c>
      <c r="P4">
        <f t="shared" si="4"/>
        <v>4105</v>
      </c>
    </row>
    <row r="5" spans="1:16" x14ac:dyDescent="0.25">
      <c r="A5" s="40">
        <v>61001</v>
      </c>
      <c r="B5" s="6" t="s">
        <v>4</v>
      </c>
      <c r="C5" s="41" t="s">
        <v>28</v>
      </c>
      <c r="D5" s="23">
        <f t="shared" si="2"/>
        <v>7.023076923076923</v>
      </c>
      <c r="E5" s="23"/>
      <c r="F5" s="19">
        <v>10</v>
      </c>
      <c r="G5" s="19">
        <v>7.3</v>
      </c>
      <c r="H5" s="20">
        <f t="shared" si="0"/>
        <v>73</v>
      </c>
      <c r="I5" s="19">
        <v>999</v>
      </c>
      <c r="J5" s="21">
        <v>120</v>
      </c>
      <c r="K5" s="21">
        <v>7</v>
      </c>
      <c r="L5" s="22">
        <f t="shared" si="1"/>
        <v>840</v>
      </c>
      <c r="O5">
        <f t="shared" si="3"/>
        <v>130</v>
      </c>
      <c r="P5">
        <f t="shared" si="4"/>
        <v>913</v>
      </c>
    </row>
    <row r="6" spans="1:16" x14ac:dyDescent="0.25">
      <c r="A6" s="40" t="s">
        <v>5</v>
      </c>
      <c r="B6" s="6" t="s">
        <v>6</v>
      </c>
      <c r="C6" s="41" t="s">
        <v>29</v>
      </c>
      <c r="D6" s="23">
        <f t="shared" si="2"/>
        <v>89.166666666666671</v>
      </c>
      <c r="E6" s="23"/>
      <c r="F6" s="19">
        <v>20</v>
      </c>
      <c r="G6" s="19">
        <v>90</v>
      </c>
      <c r="H6" s="20">
        <f t="shared" si="0"/>
        <v>1800</v>
      </c>
      <c r="I6" s="19">
        <v>1102</v>
      </c>
      <c r="J6" s="21">
        <v>100</v>
      </c>
      <c r="K6" s="21">
        <v>89</v>
      </c>
      <c r="L6" s="22">
        <f t="shared" si="1"/>
        <v>8900</v>
      </c>
      <c r="O6">
        <f t="shared" si="3"/>
        <v>120</v>
      </c>
      <c r="P6">
        <f t="shared" si="4"/>
        <v>10700</v>
      </c>
    </row>
    <row r="7" spans="1:16" x14ac:dyDescent="0.25">
      <c r="A7" s="40">
        <v>61700</v>
      </c>
      <c r="B7" s="6" t="s">
        <v>7</v>
      </c>
      <c r="C7" s="41" t="s">
        <v>30</v>
      </c>
      <c r="D7" s="23">
        <f t="shared" si="2"/>
        <v>45.714285714285715</v>
      </c>
      <c r="E7" s="23"/>
      <c r="F7" s="19">
        <v>15</v>
      </c>
      <c r="G7" s="19">
        <v>50</v>
      </c>
      <c r="H7" s="20">
        <f t="shared" si="0"/>
        <v>750</v>
      </c>
      <c r="I7" s="19">
        <v>1023</v>
      </c>
      <c r="J7" s="21">
        <v>90</v>
      </c>
      <c r="K7" s="21">
        <v>45</v>
      </c>
      <c r="L7" s="22">
        <f t="shared" si="1"/>
        <v>4050</v>
      </c>
      <c r="O7">
        <f t="shared" si="3"/>
        <v>105</v>
      </c>
      <c r="P7">
        <f t="shared" si="4"/>
        <v>4800</v>
      </c>
    </row>
    <row r="8" spans="1:16" x14ac:dyDescent="0.25">
      <c r="A8" s="40">
        <v>60131</v>
      </c>
      <c r="B8" s="6" t="s">
        <v>8</v>
      </c>
      <c r="C8" s="41" t="s">
        <v>31</v>
      </c>
      <c r="D8" s="23">
        <f t="shared" si="2"/>
        <v>43.928571428571431</v>
      </c>
      <c r="E8" s="23"/>
      <c r="F8" s="19">
        <v>20</v>
      </c>
      <c r="G8" s="19">
        <v>45</v>
      </c>
      <c r="H8" s="20">
        <f t="shared" si="0"/>
        <v>900</v>
      </c>
      <c r="I8" s="19">
        <v>1011</v>
      </c>
      <c r="J8" s="21">
        <v>50</v>
      </c>
      <c r="K8" s="21">
        <v>43.5</v>
      </c>
      <c r="L8" s="22">
        <f t="shared" si="1"/>
        <v>2175</v>
      </c>
      <c r="O8">
        <f t="shared" si="3"/>
        <v>70</v>
      </c>
      <c r="P8">
        <f t="shared" si="4"/>
        <v>3075</v>
      </c>
    </row>
    <row r="9" spans="1:16" x14ac:dyDescent="0.25">
      <c r="A9" s="44">
        <v>60500</v>
      </c>
      <c r="B9" s="45" t="s">
        <v>9</v>
      </c>
      <c r="C9" s="41">
        <v>60500</v>
      </c>
      <c r="D9" s="23">
        <f t="shared" si="2"/>
        <v>10.199999999999999</v>
      </c>
      <c r="E9" s="23"/>
      <c r="F9" s="19">
        <v>20</v>
      </c>
      <c r="G9" s="19">
        <v>10.5</v>
      </c>
      <c r="H9" s="20">
        <f t="shared" ref="H9" si="5">F9*G9</f>
        <v>210</v>
      </c>
      <c r="I9" s="19">
        <v>998</v>
      </c>
      <c r="J9" s="21">
        <v>30</v>
      </c>
      <c r="K9" s="21">
        <v>10</v>
      </c>
      <c r="L9" s="22">
        <f t="shared" ref="L9" si="6">J9*K9</f>
        <v>300</v>
      </c>
      <c r="O9">
        <f t="shared" si="3"/>
        <v>50</v>
      </c>
      <c r="P9">
        <f t="shared" si="4"/>
        <v>510</v>
      </c>
    </row>
  </sheetData>
  <conditionalFormatting sqref="C2:C8">
    <cfRule type="duplicateValues" dxfId="3" priority="4"/>
  </conditionalFormatting>
  <conditionalFormatting sqref="I1:I9">
    <cfRule type="duplicateValues" dxfId="2" priority="3"/>
  </conditionalFormatting>
  <conditionalFormatting sqref="A1">
    <cfRule type="duplicateValues" dxfId="1" priority="2"/>
  </conditionalFormatting>
  <conditionalFormatting sqref="C9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المبيعات</vt:lpstr>
      <vt:lpstr>المخزن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.Manno Elmasry</dc:creator>
  <cp:lastModifiedBy>MR .Manno Elmasry</cp:lastModifiedBy>
  <dcterms:created xsi:type="dcterms:W3CDTF">2019-07-30T15:13:10Z</dcterms:created>
  <dcterms:modified xsi:type="dcterms:W3CDTF">2019-07-30T16:15:55Z</dcterms:modified>
</cp:coreProperties>
</file>