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1"/>
  </bookViews>
  <sheets>
    <sheet name="Indemnity Calculation 26" sheetId="1" r:id="rId1"/>
    <sheet name="Indemnity Calculation 30" sheetId="4" r:id="rId2"/>
  </sheets>
  <definedNames>
    <definedName name="Ahmed" localSheetId="1">'Indemnity Calculation 30'!$I$4:$I$5</definedName>
    <definedName name="Ahmed">'Indemnity Calculation 26'!$I$4:$I$5</definedName>
    <definedName name="_xlnm.Print_Area" localSheetId="0">'Indemnity Calculation 26'!$A$1:$I$22</definedName>
    <definedName name="_xlnm.Print_Area" localSheetId="1">'Indemnity Calculation 30'!$A$1:$I$24</definedName>
  </definedNames>
  <calcPr calcId="125725"/>
</workbook>
</file>

<file path=xl/calcChain.xml><?xml version="1.0" encoding="utf-8"?>
<calcChain xmlns="http://schemas.openxmlformats.org/spreadsheetml/2006/main">
  <c r="I4" i="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3"/>
  <c r="D3"/>
  <c r="C3"/>
  <c r="C5" s="1"/>
  <c r="C3" i="1"/>
  <c r="D3"/>
  <c r="E3"/>
  <c r="E14"/>
  <c r="D14"/>
  <c r="C14"/>
  <c r="E13"/>
  <c r="D13"/>
  <c r="C13"/>
  <c r="E12"/>
  <c r="D12"/>
  <c r="C12"/>
  <c r="E11"/>
  <c r="D11"/>
  <c r="C11"/>
  <c r="E15"/>
  <c r="E16"/>
  <c r="E17"/>
  <c r="E18"/>
  <c r="E19"/>
  <c r="E20"/>
  <c r="E21"/>
  <c r="E10"/>
  <c r="D15"/>
  <c r="D16"/>
  <c r="D17"/>
  <c r="D18"/>
  <c r="D19"/>
  <c r="D20"/>
  <c r="D21"/>
  <c r="D10"/>
  <c r="C15"/>
  <c r="C16"/>
  <c r="C17"/>
  <c r="C18"/>
  <c r="C19"/>
  <c r="C20"/>
  <c r="C21"/>
  <c r="C10"/>
  <c r="F5" i="4" l="1"/>
  <c r="D24"/>
  <c r="E24"/>
  <c r="C24"/>
  <c r="E5"/>
  <c r="D5"/>
  <c r="E22" i="1"/>
  <c r="D22"/>
  <c r="C22"/>
  <c r="I4"/>
  <c r="H5" i="4" l="1"/>
  <c r="E7" s="1"/>
  <c r="F24"/>
  <c r="F22" i="1"/>
  <c r="G22" s="1"/>
  <c r="G5" s="1"/>
  <c r="C5"/>
  <c r="D5"/>
  <c r="E5"/>
  <c r="G5" i="4" l="1"/>
  <c r="G24"/>
  <c r="E6" s="1"/>
  <c r="H6" s="1"/>
  <c r="H7" s="1"/>
  <c r="H8" s="1"/>
  <c r="F5" i="1"/>
  <c r="H5" s="1"/>
  <c r="H6" s="1"/>
</calcChain>
</file>

<file path=xl/sharedStrings.xml><?xml version="1.0" encoding="utf-8"?>
<sst xmlns="http://schemas.openxmlformats.org/spreadsheetml/2006/main" count="62" uniqueCount="27">
  <si>
    <t>Years</t>
  </si>
  <si>
    <t>Month</t>
  </si>
  <si>
    <t>Day</t>
  </si>
  <si>
    <t>Joining Date</t>
  </si>
  <si>
    <t>Reason of end of services</t>
  </si>
  <si>
    <t>Termination</t>
  </si>
  <si>
    <t>Resignation before three years</t>
  </si>
  <si>
    <t>Total</t>
  </si>
  <si>
    <t>If full Indemnity calculation</t>
  </si>
  <si>
    <t>Resignation after 10 years</t>
  </si>
  <si>
    <t>Resignation between 3-5  years</t>
  </si>
  <si>
    <t>Resignation 5-10 years</t>
  </si>
  <si>
    <t>Indemnity Calculation</t>
  </si>
  <si>
    <t>Unpaid leave during the period of service</t>
  </si>
  <si>
    <t xml:space="preserve">From </t>
  </si>
  <si>
    <t>TO</t>
  </si>
  <si>
    <t>Salary Package</t>
  </si>
  <si>
    <t>Last Working
Day</t>
  </si>
  <si>
    <t>Resignation</t>
  </si>
  <si>
    <t>Eligible</t>
  </si>
  <si>
    <t>Total unpaid leave during the period</t>
  </si>
  <si>
    <t xml:space="preserve">Total unpaid leave </t>
  </si>
  <si>
    <t>First Five Years</t>
  </si>
  <si>
    <t>More than Five Years</t>
  </si>
  <si>
    <t>Days</t>
  </si>
  <si>
    <t xml:space="preserve">Eligible days : </t>
  </si>
  <si>
    <t>Total days</t>
  </si>
</sst>
</file>

<file path=xl/styles.xml><?xml version="1.0" encoding="utf-8"?>
<styleSheet xmlns="http://schemas.openxmlformats.org/spreadsheetml/2006/main">
  <numFmts count="3">
    <numFmt numFmtId="164" formatCode="[$KWD]\ #,##0.000_-"/>
    <numFmt numFmtId="165" formatCode="0.000"/>
    <numFmt numFmtId="166" formatCode="[$KWD]\ #,##0.00_-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4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4" fontId="1" fillId="2" borderId="1" xfId="0" applyNumberFormat="1" applyFont="1" applyFill="1" applyBorder="1" applyAlignment="1" applyProtection="1">
      <alignment horizontal="center" vertical="center"/>
      <protection hidden="1"/>
    </xf>
    <xf numFmtId="14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165" fontId="1" fillId="2" borderId="1" xfId="0" applyNumberFormat="1" applyFont="1" applyFill="1" applyBorder="1" applyAlignment="1" applyProtection="1">
      <alignment horizontal="center" vertical="center"/>
      <protection hidden="1"/>
    </xf>
    <xf numFmtId="164" fontId="0" fillId="3" borderId="1" xfId="0" applyNumberFormat="1" applyFill="1" applyBorder="1" applyAlignment="1" applyProtection="1">
      <alignment horizontal="center" vertical="center"/>
      <protection locked="0" hidden="1"/>
    </xf>
    <xf numFmtId="14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5" borderId="5" xfId="0" applyFill="1" applyBorder="1" applyAlignment="1" applyProtection="1">
      <alignment horizontal="center" vertical="center"/>
      <protection locked="0" hidden="1"/>
    </xf>
    <xf numFmtId="2" fontId="1" fillId="2" borderId="1" xfId="0" applyNumberFormat="1" applyFont="1" applyFill="1" applyBorder="1" applyAlignment="1" applyProtection="1">
      <alignment horizontal="right" vertical="center"/>
      <protection hidden="1"/>
    </xf>
    <xf numFmtId="164" fontId="4" fillId="2" borderId="1" xfId="0" applyNumberFormat="1" applyFont="1" applyFill="1" applyBorder="1" applyAlignment="1" applyProtection="1">
      <alignment horizontal="right" vertical="center"/>
      <protection hidden="1"/>
    </xf>
    <xf numFmtId="0" fontId="1" fillId="6" borderId="1" xfId="0" applyFont="1" applyFill="1" applyBorder="1" applyAlignment="1" applyProtection="1">
      <alignment horizontal="center" vertical="center"/>
      <protection hidden="1"/>
    </xf>
    <xf numFmtId="2" fontId="1" fillId="6" borderId="1" xfId="0" applyNumberFormat="1" applyFont="1" applyFill="1" applyBorder="1" applyAlignment="1" applyProtection="1">
      <alignment horizontal="center" vertical="center"/>
      <protection hidden="1"/>
    </xf>
    <xf numFmtId="164" fontId="4" fillId="6" borderId="1" xfId="0" applyNumberFormat="1" applyFont="1" applyFill="1" applyBorder="1" applyAlignment="1" applyProtection="1">
      <alignment horizontal="right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166" fontId="0" fillId="0" borderId="0" xfId="0" applyNumberFormat="1" applyAlignment="1" applyProtection="1">
      <alignment horizontal="left" vertical="center"/>
      <protection hidden="1"/>
    </xf>
    <xf numFmtId="2" fontId="5" fillId="6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4" fontId="0" fillId="7" borderId="1" xfId="0" applyNumberFormat="1" applyFill="1" applyBorder="1" applyAlignment="1" applyProtection="1">
      <alignment horizontal="center" vertical="center"/>
      <protection locked="0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left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2" fontId="1" fillId="2" borderId="3" xfId="0" applyNumberFormat="1" applyFont="1" applyFill="1" applyBorder="1" applyAlignment="1" applyProtection="1">
      <alignment horizontal="center" vertical="center"/>
      <protection hidden="1"/>
    </xf>
    <xf numFmtId="2" fontId="1" fillId="2" borderId="4" xfId="0" applyNumberFormat="1" applyFont="1" applyFill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center" vertical="center"/>
      <protection hidden="1"/>
    </xf>
    <xf numFmtId="0" fontId="1" fillId="6" borderId="4" xfId="0" applyFont="1" applyFill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right" vertical="center"/>
      <protection hidden="1"/>
    </xf>
    <xf numFmtId="0" fontId="1" fillId="6" borderId="4" xfId="0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zoomScaleNormal="100" zoomScaleSheetLayoutView="100" workbookViewId="0">
      <selection activeCell="B4" sqref="B4"/>
    </sheetView>
  </sheetViews>
  <sheetFormatPr defaultRowHeight="15"/>
  <cols>
    <col min="1" max="1" width="14.7109375" style="2" customWidth="1"/>
    <col min="2" max="2" width="14.7109375" style="2" bestFit="1" customWidth="1"/>
    <col min="3" max="3" width="9.7109375" style="2" customWidth="1"/>
    <col min="4" max="4" width="9.5703125" style="2" customWidth="1"/>
    <col min="5" max="5" width="9.42578125" style="2" customWidth="1"/>
    <col min="6" max="6" width="9.85546875" style="2" bestFit="1" customWidth="1"/>
    <col min="7" max="7" width="12.5703125" style="2" bestFit="1" customWidth="1"/>
    <col min="8" max="8" width="15.85546875" style="2" bestFit="1" customWidth="1"/>
    <col min="9" max="9" width="29.42578125" style="2" customWidth="1"/>
    <col min="10" max="10" width="12" style="2" bestFit="1" customWidth="1"/>
    <col min="11" max="16384" width="9.140625" style="2"/>
  </cols>
  <sheetData>
    <row r="1" spans="1:10" ht="34.5" customHeight="1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10" ht="38.25">
      <c r="A2" s="3" t="s">
        <v>3</v>
      </c>
      <c r="B2" s="4" t="s">
        <v>17</v>
      </c>
      <c r="C2" s="5" t="s">
        <v>0</v>
      </c>
      <c r="D2" s="5" t="s">
        <v>1</v>
      </c>
      <c r="E2" s="5" t="s">
        <v>2</v>
      </c>
      <c r="F2" s="5" t="s">
        <v>7</v>
      </c>
      <c r="G2" s="6" t="s">
        <v>20</v>
      </c>
      <c r="H2" s="5" t="s">
        <v>19</v>
      </c>
      <c r="I2" s="5" t="s">
        <v>4</v>
      </c>
    </row>
    <row r="3" spans="1:10" ht="24.95" customHeight="1">
      <c r="A3" s="27">
        <v>39417</v>
      </c>
      <c r="B3" s="27">
        <v>41774</v>
      </c>
      <c r="C3" s="7">
        <f>IF(A3="",0,IF(B3="",0,DATEDIF(A3,B3+1,"y")))</f>
        <v>6</v>
      </c>
      <c r="D3" s="7">
        <f>IF(A3="",0,IF(B3="",0,DATEDIF(A3,B3+1,"ym")))</f>
        <v>5</v>
      </c>
      <c r="E3" s="7">
        <f>IF(A3="",0,IF(B3="",0,DATEDIF(A3,B3+1,"md")))</f>
        <v>15</v>
      </c>
      <c r="F3" s="7"/>
      <c r="G3" s="7"/>
      <c r="H3" s="7"/>
      <c r="I3" s="13" t="s">
        <v>18</v>
      </c>
    </row>
    <row r="4" spans="1:10" ht="24.95" customHeight="1">
      <c r="A4" s="7" t="s">
        <v>16</v>
      </c>
      <c r="B4" s="28">
        <v>5000</v>
      </c>
      <c r="C4" s="7"/>
      <c r="D4" s="7"/>
      <c r="E4" s="7"/>
      <c r="F4" s="7"/>
      <c r="G4" s="7"/>
      <c r="H4" s="7"/>
      <c r="I4" s="1" t="str">
        <f>IF(I3=I68,I56,IF(I3=I57,IF(C3&lt;3,I69,IF(C3&lt;5,I70,IF(C3&lt;10,I71,I72)))))</f>
        <v>Resignation 5-10 years</v>
      </c>
    </row>
    <row r="5" spans="1:10" ht="24.95" customHeight="1">
      <c r="A5" s="30" t="s">
        <v>8</v>
      </c>
      <c r="B5" s="31"/>
      <c r="C5" s="5">
        <f>IF(C3&lt;=5,C3*15,IF(C3&gt;5,((5*15)+((C3-5)*26))))</f>
        <v>101</v>
      </c>
      <c r="D5" s="5">
        <f>ROUND(IF(C3&lt;5,D3*15/12,IF(C3&gt;=5,D3*26/12)),3)</f>
        <v>10.833</v>
      </c>
      <c r="E5" s="5">
        <f>ROUND(IF(C3&lt;5,E3*(15/12)/26,IF(C3&gt;=5,(E3*26/12)/26)),3)</f>
        <v>1.25</v>
      </c>
      <c r="F5" s="8">
        <f>IF((C5+D5+E5)&gt;=468,468,C5+D5+E5)-G22</f>
        <v>113.083</v>
      </c>
      <c r="G5" s="8">
        <f>G22</f>
        <v>0</v>
      </c>
      <c r="H5" s="14">
        <f>ROUND(IF(I4=I68,F5,IF(I4=I72,F5,IF(I4=I69,0,IF(I4=I70,F5*0.5,IF(I4=I71,F5*2/3))))),2)</f>
        <v>75.39</v>
      </c>
      <c r="I5" s="20" t="s">
        <v>24</v>
      </c>
    </row>
    <row r="6" spans="1:10" ht="22.5" customHeight="1">
      <c r="H6" s="15">
        <f>ROUND(H5*B4/26,2)</f>
        <v>14498.08</v>
      </c>
      <c r="I6" s="19"/>
    </row>
    <row r="7" spans="1:10">
      <c r="I7" s="26"/>
    </row>
    <row r="8" spans="1:10">
      <c r="A8" s="33" t="s">
        <v>13</v>
      </c>
      <c r="B8" s="33"/>
      <c r="C8" s="33"/>
      <c r="D8" s="33"/>
      <c r="E8" s="33"/>
      <c r="F8" s="33"/>
      <c r="G8" s="33"/>
      <c r="H8" s="33"/>
      <c r="I8" s="26"/>
      <c r="J8" s="22"/>
    </row>
    <row r="9" spans="1:10" ht="24" customHeight="1">
      <c r="A9" s="3" t="s">
        <v>14</v>
      </c>
      <c r="B9" s="3" t="s">
        <v>15</v>
      </c>
      <c r="C9" s="5" t="s">
        <v>0</v>
      </c>
      <c r="D9" s="5" t="s">
        <v>1</v>
      </c>
      <c r="E9" s="5" t="s">
        <v>2</v>
      </c>
      <c r="F9" s="5" t="s">
        <v>26</v>
      </c>
      <c r="G9" s="30" t="s">
        <v>21</v>
      </c>
      <c r="H9" s="31"/>
      <c r="I9" s="26"/>
      <c r="J9" s="19"/>
    </row>
    <row r="10" spans="1:10">
      <c r="A10" s="11">
        <v>40909</v>
      </c>
      <c r="B10" s="11"/>
      <c r="C10" s="7">
        <f>IF(A10="",0,IF(B10="",0,DATEDIF(A10,B10+1,"y")))</f>
        <v>0</v>
      </c>
      <c r="D10" s="7">
        <f>IF(A10="",0,IF(B10="",0,DATEDIF(A10,B10+1,"ym")))</f>
        <v>0</v>
      </c>
      <c r="E10" s="7">
        <f>IF(A10="",0,IF(B10="",0,IF(A10&lt;&gt;"",DATEDIF(A10,B10+1,"md"),"_")))</f>
        <v>0</v>
      </c>
      <c r="F10" s="7"/>
      <c r="G10" s="34"/>
      <c r="H10" s="35"/>
      <c r="I10" s="26"/>
    </row>
    <row r="11" spans="1:10">
      <c r="A11" s="11"/>
      <c r="B11" s="11"/>
      <c r="C11" s="7">
        <f t="shared" ref="C11:C14" si="0">IF(A11="",0,IF(B11="",0,DATEDIF(A11,B11+1,"y")))</f>
        <v>0</v>
      </c>
      <c r="D11" s="7">
        <f t="shared" ref="D11:D14" si="1">IF(A11="",0,IF(B11="",0,DATEDIF(A11,B11+1,"ym")))</f>
        <v>0</v>
      </c>
      <c r="E11" s="7">
        <f t="shared" ref="E11:E14" si="2">IF(A11="",0,IF(B11="",0,IF(A11&lt;&gt;"",DATEDIF(A11,B11+1,"md"),"_")))</f>
        <v>0</v>
      </c>
      <c r="F11" s="7"/>
      <c r="G11" s="34"/>
      <c r="H11" s="35"/>
      <c r="I11" s="26"/>
    </row>
    <row r="12" spans="1:10">
      <c r="A12" s="11"/>
      <c r="B12" s="11"/>
      <c r="C12" s="7">
        <f t="shared" si="0"/>
        <v>0</v>
      </c>
      <c r="D12" s="7">
        <f t="shared" si="1"/>
        <v>0</v>
      </c>
      <c r="E12" s="7">
        <f t="shared" si="2"/>
        <v>0</v>
      </c>
      <c r="F12" s="7"/>
      <c r="G12" s="34"/>
      <c r="H12" s="35"/>
      <c r="I12" s="26"/>
    </row>
    <row r="13" spans="1:10">
      <c r="A13" s="11"/>
      <c r="B13" s="11"/>
      <c r="C13" s="7">
        <f t="shared" si="0"/>
        <v>0</v>
      </c>
      <c r="D13" s="7">
        <f t="shared" si="1"/>
        <v>0</v>
      </c>
      <c r="E13" s="7">
        <f t="shared" si="2"/>
        <v>0</v>
      </c>
      <c r="F13" s="7"/>
      <c r="G13" s="34"/>
      <c r="H13" s="35"/>
      <c r="I13" s="26"/>
    </row>
    <row r="14" spans="1:10">
      <c r="A14" s="11"/>
      <c r="B14" s="11"/>
      <c r="C14" s="7">
        <f t="shared" si="0"/>
        <v>0</v>
      </c>
      <c r="D14" s="7">
        <f t="shared" si="1"/>
        <v>0</v>
      </c>
      <c r="E14" s="7">
        <f t="shared" si="2"/>
        <v>0</v>
      </c>
      <c r="F14" s="7"/>
      <c r="G14" s="34"/>
      <c r="H14" s="35"/>
      <c r="I14" s="26"/>
    </row>
    <row r="15" spans="1:10">
      <c r="A15" s="11"/>
      <c r="B15" s="11"/>
      <c r="C15" s="7">
        <f t="shared" ref="C15:C21" si="3">IF(A15="",0,IF(B15="",0,DATEDIF(A15,B15+1,"y")))</f>
        <v>0</v>
      </c>
      <c r="D15" s="7">
        <f t="shared" ref="D15:D21" si="4">IF(A15="",0,IF(B15="",0,DATEDIF(A15,B15+1,"ym")))</f>
        <v>0</v>
      </c>
      <c r="E15" s="7">
        <f t="shared" ref="E15:E21" si="5">IF(A15="",0,IF(B15="",0,IF(A15&lt;&gt;"",DATEDIF(A15,B15+1,"md"),"_")))</f>
        <v>0</v>
      </c>
      <c r="F15" s="7"/>
      <c r="G15" s="34"/>
      <c r="H15" s="35"/>
      <c r="I15" s="26"/>
    </row>
    <row r="16" spans="1:10">
      <c r="A16" s="11"/>
      <c r="B16" s="11"/>
      <c r="C16" s="7">
        <f t="shared" si="3"/>
        <v>0</v>
      </c>
      <c r="D16" s="7">
        <f t="shared" si="4"/>
        <v>0</v>
      </c>
      <c r="E16" s="7">
        <f t="shared" si="5"/>
        <v>0</v>
      </c>
      <c r="F16" s="7"/>
      <c r="G16" s="34"/>
      <c r="H16" s="35"/>
    </row>
    <row r="17" spans="1:8">
      <c r="A17" s="11"/>
      <c r="B17" s="11"/>
      <c r="C17" s="7">
        <f t="shared" si="3"/>
        <v>0</v>
      </c>
      <c r="D17" s="7">
        <f t="shared" si="4"/>
        <v>0</v>
      </c>
      <c r="E17" s="7">
        <f t="shared" si="5"/>
        <v>0</v>
      </c>
      <c r="F17" s="7"/>
      <c r="G17" s="34"/>
      <c r="H17" s="35"/>
    </row>
    <row r="18" spans="1:8">
      <c r="A18" s="11"/>
      <c r="B18" s="11"/>
      <c r="C18" s="7">
        <f t="shared" si="3"/>
        <v>0</v>
      </c>
      <c r="D18" s="7">
        <f t="shared" si="4"/>
        <v>0</v>
      </c>
      <c r="E18" s="7">
        <f t="shared" si="5"/>
        <v>0</v>
      </c>
      <c r="F18" s="7"/>
      <c r="G18" s="34"/>
      <c r="H18" s="35"/>
    </row>
    <row r="19" spans="1:8">
      <c r="A19" s="11"/>
      <c r="B19" s="11"/>
      <c r="C19" s="7">
        <f t="shared" si="3"/>
        <v>0</v>
      </c>
      <c r="D19" s="7">
        <f t="shared" si="4"/>
        <v>0</v>
      </c>
      <c r="E19" s="7">
        <f t="shared" si="5"/>
        <v>0</v>
      </c>
      <c r="F19" s="7"/>
      <c r="G19" s="34"/>
      <c r="H19" s="35"/>
    </row>
    <row r="20" spans="1:8">
      <c r="A20" s="11"/>
      <c r="B20" s="11"/>
      <c r="C20" s="7">
        <f t="shared" si="3"/>
        <v>0</v>
      </c>
      <c r="D20" s="7">
        <f t="shared" si="4"/>
        <v>0</v>
      </c>
      <c r="E20" s="7">
        <f t="shared" si="5"/>
        <v>0</v>
      </c>
      <c r="F20" s="7"/>
      <c r="G20" s="34"/>
      <c r="H20" s="35"/>
    </row>
    <row r="21" spans="1:8">
      <c r="A21" s="12"/>
      <c r="B21" s="10"/>
      <c r="C21" s="7">
        <f t="shared" si="3"/>
        <v>0</v>
      </c>
      <c r="D21" s="7">
        <f t="shared" si="4"/>
        <v>0</v>
      </c>
      <c r="E21" s="7">
        <f t="shared" si="5"/>
        <v>0</v>
      </c>
      <c r="F21" s="7"/>
      <c r="G21" s="34"/>
      <c r="H21" s="35"/>
    </row>
    <row r="22" spans="1:8" ht="26.25" customHeight="1">
      <c r="A22" s="5"/>
      <c r="B22" s="5"/>
      <c r="C22" s="5">
        <f>SUM(C10:C21)*26*12</f>
        <v>0</v>
      </c>
      <c r="D22" s="5">
        <f>SUM(D10:D21)*26</f>
        <v>0</v>
      </c>
      <c r="E22" s="5">
        <f>SUM(E10:E21)</f>
        <v>0</v>
      </c>
      <c r="F22" s="9">
        <f>IF((C22+D22+E22)&gt;=468,468,C22+D22+E22)</f>
        <v>0</v>
      </c>
      <c r="G22" s="36">
        <f>ROUND(F22/26,2)</f>
        <v>0</v>
      </c>
      <c r="H22" s="37"/>
    </row>
    <row r="53" spans="9:9" hidden="1"/>
    <row r="54" spans="9:9" hidden="1"/>
    <row r="55" spans="9:9" hidden="1"/>
    <row r="56" spans="9:9" hidden="1">
      <c r="I56" s="2" t="s">
        <v>5</v>
      </c>
    </row>
    <row r="57" spans="9:9" hidden="1">
      <c r="I57" s="2" t="s">
        <v>18</v>
      </c>
    </row>
    <row r="58" spans="9:9" hidden="1"/>
    <row r="59" spans="9:9" hidden="1"/>
    <row r="60" spans="9:9" hidden="1"/>
    <row r="61" spans="9:9" hidden="1"/>
    <row r="62" spans="9:9" hidden="1"/>
    <row r="63" spans="9:9" hidden="1"/>
    <row r="64" spans="9:9" hidden="1"/>
    <row r="65" spans="9:9" hidden="1"/>
    <row r="66" spans="9:9" hidden="1"/>
    <row r="67" spans="9:9" hidden="1"/>
    <row r="68" spans="9:9" hidden="1">
      <c r="I68" s="2" t="s">
        <v>5</v>
      </c>
    </row>
    <row r="69" spans="9:9" hidden="1">
      <c r="I69" s="2" t="s">
        <v>6</v>
      </c>
    </row>
    <row r="70" spans="9:9" hidden="1">
      <c r="I70" s="2" t="s">
        <v>10</v>
      </c>
    </row>
    <row r="71" spans="9:9" hidden="1">
      <c r="I71" s="2" t="s">
        <v>11</v>
      </c>
    </row>
    <row r="72" spans="9:9" hidden="1">
      <c r="I72" s="2" t="s">
        <v>9</v>
      </c>
    </row>
    <row r="73" spans="9:9" hidden="1"/>
  </sheetData>
  <sheetProtection password="89F1" sheet="1" objects="1" scenarios="1" formatCells="0" formatColumns="0" formatRows="0" insertHyperlinks="0" deleteColumns="0" deleteRows="0" sort="0" autoFilter="0" pivotTables="0"/>
  <mergeCells count="17">
    <mergeCell ref="G18:H18"/>
    <mergeCell ref="G19:H19"/>
    <mergeCell ref="G20:H20"/>
    <mergeCell ref="G21:H21"/>
    <mergeCell ref="G22:H22"/>
    <mergeCell ref="G15:H15"/>
    <mergeCell ref="G16:H16"/>
    <mergeCell ref="G17:H17"/>
    <mergeCell ref="G11:H11"/>
    <mergeCell ref="G12:H12"/>
    <mergeCell ref="G13:H13"/>
    <mergeCell ref="G14:H14"/>
    <mergeCell ref="A5:B5"/>
    <mergeCell ref="A1:I1"/>
    <mergeCell ref="A8:H8"/>
    <mergeCell ref="G9:H9"/>
    <mergeCell ref="G10:H10"/>
  </mergeCells>
  <dataValidations disablePrompts="1" count="2">
    <dataValidation showInputMessage="1" showErrorMessage="1" sqref="I4"/>
    <dataValidation type="list" allowBlank="1" showInputMessage="1" showErrorMessage="1" sqref="I3">
      <formula1>$I$56:$I$57</formula1>
    </dataValidation>
  </dataValidations>
  <printOptions horizontalCentered="1"/>
  <pageMargins left="0.23622047244094491" right="0.19685039370078741" top="0.45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4"/>
  <sheetViews>
    <sheetView tabSelected="1" zoomScaleNormal="100" zoomScaleSheetLayoutView="100" workbookViewId="0">
      <selection activeCell="G3" sqref="G3"/>
    </sheetView>
  </sheetViews>
  <sheetFormatPr defaultRowHeight="15"/>
  <cols>
    <col min="1" max="1" width="14.7109375" style="2" customWidth="1"/>
    <col min="2" max="2" width="14.7109375" style="2" bestFit="1" customWidth="1"/>
    <col min="3" max="3" width="9.7109375" style="2" customWidth="1"/>
    <col min="4" max="4" width="9.5703125" style="2" customWidth="1"/>
    <col min="5" max="5" width="9.42578125" style="2" customWidth="1"/>
    <col min="6" max="6" width="10.140625" style="2" customWidth="1"/>
    <col min="7" max="7" width="12.5703125" style="2" bestFit="1" customWidth="1"/>
    <col min="8" max="8" width="15.85546875" style="2" bestFit="1" customWidth="1"/>
    <col min="9" max="9" width="29.42578125" style="2" customWidth="1"/>
    <col min="10" max="16384" width="9.140625" style="2"/>
  </cols>
  <sheetData>
    <row r="1" spans="1:9" ht="34.5" customHeight="1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9" ht="38.25">
      <c r="A2" s="3" t="s">
        <v>3</v>
      </c>
      <c r="B2" s="4" t="s">
        <v>17</v>
      </c>
      <c r="C2" s="5" t="s">
        <v>0</v>
      </c>
      <c r="D2" s="5" t="s">
        <v>1</v>
      </c>
      <c r="E2" s="5" t="s">
        <v>2</v>
      </c>
      <c r="F2" s="5" t="s">
        <v>7</v>
      </c>
      <c r="G2" s="6" t="s">
        <v>20</v>
      </c>
      <c r="H2" s="5" t="s">
        <v>19</v>
      </c>
      <c r="I2" s="5" t="s">
        <v>4</v>
      </c>
    </row>
    <row r="3" spans="1:9" ht="24.95" customHeight="1">
      <c r="A3" s="27">
        <v>39417</v>
      </c>
      <c r="B3" s="27">
        <v>41774</v>
      </c>
      <c r="C3" s="7">
        <f>IF(A3="",0,IF(B3="",0,DATEDIF(A3,B3+1,"y")))</f>
        <v>6</v>
      </c>
      <c r="D3" s="7">
        <f>IF(A3="",0,IF(B3="",0,DATEDIF(A3,B3+1,"ym")))</f>
        <v>5</v>
      </c>
      <c r="E3" s="7">
        <f>IF(A3="",0,IF(B3="",0,DATEDIF(A3,B3+1,"md")))</f>
        <v>15</v>
      </c>
      <c r="F3" s="7"/>
      <c r="G3" s="7"/>
      <c r="H3" s="7"/>
      <c r="I3" s="13" t="s">
        <v>18</v>
      </c>
    </row>
    <row r="4" spans="1:9" ht="24.95" customHeight="1">
      <c r="A4" s="7" t="s">
        <v>16</v>
      </c>
      <c r="B4" s="28">
        <v>5000</v>
      </c>
      <c r="C4" s="7"/>
      <c r="D4" s="7"/>
      <c r="E4" s="7"/>
      <c r="F4" s="7"/>
      <c r="G4" s="7"/>
      <c r="H4" s="7"/>
      <c r="I4" s="1" t="str">
        <f>IF(I3=I70,I58,IF(I3=I59,IF(C3&lt;3,I71,IF(C3&lt;5,I72,IF(C3&lt;10,I73,I74)))))</f>
        <v>Resignation 5-10 years</v>
      </c>
    </row>
    <row r="5" spans="1:9" ht="24.95" customHeight="1">
      <c r="A5" s="30" t="s">
        <v>8</v>
      </c>
      <c r="B5" s="31"/>
      <c r="C5" s="5">
        <f>IF(C3&lt;=5,C3*15,IF(C3&gt;5,((5*15)+((C3-5)*30))))</f>
        <v>105</v>
      </c>
      <c r="D5" s="5">
        <f>ROUND(IF(C3&lt;5,D3*15/12,IF(C3&gt;=5,D3*30/12)),3)</f>
        <v>12.5</v>
      </c>
      <c r="E5" s="5">
        <f>ROUND(IF(C3&lt;5,E3*(15/12)/26,IF(C3&gt;=5,(E3*30/12)/30)),3)</f>
        <v>1.25</v>
      </c>
      <c r="F5" s="8">
        <f>IF((C5+D5+E5)&gt;=540,540,C5+D5+E5)-G24</f>
        <v>118.75</v>
      </c>
      <c r="G5" s="8">
        <f>G24</f>
        <v>0</v>
      </c>
      <c r="H5" s="14">
        <f>ROUND(IF(I4=I70,F5,IF(I4=I74,F5,IF(I4=I71,0,IF(I4=I72,F5*0.5,IF(I4=I73,F5*2/3))))),2)</f>
        <v>79.17</v>
      </c>
      <c r="I5" s="20" t="s">
        <v>24</v>
      </c>
    </row>
    <row r="6" spans="1:9" ht="24.95" customHeight="1">
      <c r="A6" s="38" t="s">
        <v>22</v>
      </c>
      <c r="B6" s="39"/>
      <c r="C6" s="40" t="s">
        <v>25</v>
      </c>
      <c r="D6" s="41"/>
      <c r="E6" s="16">
        <f>IF(I3=I58,IF(F5&gt;=75,75,H5),IF(H5&gt;=75,IF(I4=I73,50,75),H5))</f>
        <v>50</v>
      </c>
      <c r="F6" s="17"/>
      <c r="G6" s="17"/>
      <c r="H6" s="18">
        <f>ROUND(E6*B4/26,2)</f>
        <v>9615.3799999999992</v>
      </c>
      <c r="I6" s="23"/>
    </row>
    <row r="7" spans="1:9" ht="24.95" customHeight="1">
      <c r="A7" s="38" t="s">
        <v>23</v>
      </c>
      <c r="B7" s="39"/>
      <c r="C7" s="40" t="s">
        <v>25</v>
      </c>
      <c r="D7" s="41"/>
      <c r="E7" s="16">
        <f>ROUND(IF(H5&gt;75,IF(I4=I73,(H5-50),IF(I4=I74,(H5-75),IF(I3=I58,H5-75,0))),0),2)</f>
        <v>29.17</v>
      </c>
      <c r="F7" s="17"/>
      <c r="G7" s="24"/>
      <c r="H7" s="18">
        <f>IF((ROUND(E7*B4/30,2)+H6)&gt;18*B4,(18*B4)-H6,ROUND(E7*B4/30,2))</f>
        <v>4861.67</v>
      </c>
      <c r="I7" s="29"/>
    </row>
    <row r="8" spans="1:9" ht="22.5" customHeight="1">
      <c r="E8" s="22"/>
      <c r="F8" s="19"/>
      <c r="H8" s="15">
        <f>ROUND(H6+H7,2)</f>
        <v>14477.05</v>
      </c>
      <c r="I8" s="25"/>
    </row>
    <row r="9" spans="1:9">
      <c r="I9" s="21"/>
    </row>
    <row r="10" spans="1:9">
      <c r="A10" s="33" t="s">
        <v>13</v>
      </c>
      <c r="B10" s="33"/>
      <c r="C10" s="33"/>
      <c r="D10" s="33"/>
      <c r="E10" s="33"/>
      <c r="F10" s="33"/>
      <c r="G10" s="33"/>
      <c r="H10" s="33"/>
      <c r="I10" s="21"/>
    </row>
    <row r="11" spans="1:9" ht="24" customHeight="1">
      <c r="A11" s="3" t="s">
        <v>14</v>
      </c>
      <c r="B11" s="3" t="s">
        <v>15</v>
      </c>
      <c r="C11" s="5" t="s">
        <v>0</v>
      </c>
      <c r="D11" s="5" t="s">
        <v>1</v>
      </c>
      <c r="E11" s="5" t="s">
        <v>2</v>
      </c>
      <c r="F11" s="5" t="s">
        <v>26</v>
      </c>
      <c r="G11" s="30" t="s">
        <v>21</v>
      </c>
      <c r="H11" s="31"/>
    </row>
    <row r="12" spans="1:9">
      <c r="A12" s="11"/>
      <c r="B12" s="11"/>
      <c r="C12" s="7">
        <f>IF(A12="",0,IF(B12="",0,DATEDIF(A12,B12+1,"y")))</f>
        <v>0</v>
      </c>
      <c r="D12" s="7">
        <f>IF(A12="",0,IF(B12="",0,DATEDIF(A12,B12+1,"ym")))</f>
        <v>0</v>
      </c>
      <c r="E12" s="7">
        <f>IF(A12="",0,IF(B12="",0,IF(A12&lt;&gt;"",DATEDIF(A12,B12+1,"md"),"_")))</f>
        <v>0</v>
      </c>
      <c r="F12" s="7"/>
      <c r="G12" s="34"/>
      <c r="H12" s="35"/>
    </row>
    <row r="13" spans="1:9">
      <c r="A13" s="11"/>
      <c r="B13" s="11"/>
      <c r="C13" s="7">
        <f t="shared" ref="C13:C23" si="0">IF(A13="",0,IF(B13="",0,DATEDIF(A13,B13+1,"y")))</f>
        <v>0</v>
      </c>
      <c r="D13" s="7">
        <f t="shared" ref="D13:D23" si="1">IF(A13="",0,IF(B13="",0,DATEDIF(A13,B13+1,"ym")))</f>
        <v>0</v>
      </c>
      <c r="E13" s="7">
        <f t="shared" ref="E13:E23" si="2">IF(A13="",0,IF(B13="",0,IF(A13&lt;&gt;"",DATEDIF(A13,B13+1,"md"),"_")))</f>
        <v>0</v>
      </c>
      <c r="F13" s="7"/>
      <c r="G13" s="34"/>
      <c r="H13" s="35"/>
    </row>
    <row r="14" spans="1:9">
      <c r="A14" s="11"/>
      <c r="B14" s="11"/>
      <c r="C14" s="7">
        <f t="shared" si="0"/>
        <v>0</v>
      </c>
      <c r="D14" s="7">
        <f t="shared" si="1"/>
        <v>0</v>
      </c>
      <c r="E14" s="7">
        <f t="shared" si="2"/>
        <v>0</v>
      </c>
      <c r="F14" s="7"/>
      <c r="G14" s="34"/>
      <c r="H14" s="35"/>
    </row>
    <row r="15" spans="1:9">
      <c r="A15" s="11"/>
      <c r="B15" s="11"/>
      <c r="C15" s="7">
        <f t="shared" si="0"/>
        <v>0</v>
      </c>
      <c r="D15" s="7">
        <f t="shared" si="1"/>
        <v>0</v>
      </c>
      <c r="E15" s="7">
        <f t="shared" si="2"/>
        <v>0</v>
      </c>
      <c r="F15" s="7"/>
      <c r="G15" s="34"/>
      <c r="H15" s="35"/>
    </row>
    <row r="16" spans="1:9">
      <c r="A16" s="11"/>
      <c r="B16" s="11"/>
      <c r="C16" s="7">
        <f t="shared" si="0"/>
        <v>0</v>
      </c>
      <c r="D16" s="7">
        <f t="shared" si="1"/>
        <v>0</v>
      </c>
      <c r="E16" s="7">
        <f t="shared" si="2"/>
        <v>0</v>
      </c>
      <c r="F16" s="7"/>
      <c r="G16" s="34"/>
      <c r="H16" s="35"/>
    </row>
    <row r="17" spans="1:8">
      <c r="A17" s="11"/>
      <c r="B17" s="11"/>
      <c r="C17" s="7">
        <f t="shared" si="0"/>
        <v>0</v>
      </c>
      <c r="D17" s="7">
        <f t="shared" si="1"/>
        <v>0</v>
      </c>
      <c r="E17" s="7">
        <f t="shared" si="2"/>
        <v>0</v>
      </c>
      <c r="F17" s="7"/>
      <c r="G17" s="34"/>
      <c r="H17" s="35"/>
    </row>
    <row r="18" spans="1:8">
      <c r="A18" s="11"/>
      <c r="B18" s="11"/>
      <c r="C18" s="7">
        <f t="shared" si="0"/>
        <v>0</v>
      </c>
      <c r="D18" s="7">
        <f t="shared" si="1"/>
        <v>0</v>
      </c>
      <c r="E18" s="7">
        <f t="shared" si="2"/>
        <v>0</v>
      </c>
      <c r="F18" s="7"/>
      <c r="G18" s="34"/>
      <c r="H18" s="35"/>
    </row>
    <row r="19" spans="1:8">
      <c r="A19" s="11"/>
      <c r="B19" s="11"/>
      <c r="C19" s="7">
        <f t="shared" si="0"/>
        <v>0</v>
      </c>
      <c r="D19" s="7">
        <f t="shared" si="1"/>
        <v>0</v>
      </c>
      <c r="E19" s="7">
        <f t="shared" si="2"/>
        <v>0</v>
      </c>
      <c r="F19" s="7"/>
      <c r="G19" s="34"/>
      <c r="H19" s="35"/>
    </row>
    <row r="20" spans="1:8">
      <c r="A20" s="11"/>
      <c r="B20" s="11"/>
      <c r="C20" s="7">
        <f t="shared" si="0"/>
        <v>0</v>
      </c>
      <c r="D20" s="7">
        <f t="shared" si="1"/>
        <v>0</v>
      </c>
      <c r="E20" s="7">
        <f t="shared" si="2"/>
        <v>0</v>
      </c>
      <c r="F20" s="7"/>
      <c r="G20" s="34"/>
      <c r="H20" s="35"/>
    </row>
    <row r="21" spans="1:8">
      <c r="A21" s="11"/>
      <c r="B21" s="11"/>
      <c r="C21" s="7">
        <f t="shared" si="0"/>
        <v>0</v>
      </c>
      <c r="D21" s="7">
        <f t="shared" si="1"/>
        <v>0</v>
      </c>
      <c r="E21" s="7">
        <f t="shared" si="2"/>
        <v>0</v>
      </c>
      <c r="F21" s="7"/>
      <c r="G21" s="34"/>
      <c r="H21" s="35"/>
    </row>
    <row r="22" spans="1:8">
      <c r="A22" s="11"/>
      <c r="B22" s="11"/>
      <c r="C22" s="7">
        <f t="shared" si="0"/>
        <v>0</v>
      </c>
      <c r="D22" s="7">
        <f t="shared" si="1"/>
        <v>0</v>
      </c>
      <c r="E22" s="7">
        <f t="shared" si="2"/>
        <v>0</v>
      </c>
      <c r="F22" s="7"/>
      <c r="G22" s="34"/>
      <c r="H22" s="35"/>
    </row>
    <row r="23" spans="1:8">
      <c r="A23" s="12"/>
      <c r="B23" s="10"/>
      <c r="C23" s="7">
        <f t="shared" si="0"/>
        <v>0</v>
      </c>
      <c r="D23" s="7">
        <f t="shared" si="1"/>
        <v>0</v>
      </c>
      <c r="E23" s="7">
        <f t="shared" si="2"/>
        <v>0</v>
      </c>
      <c r="F23" s="7"/>
      <c r="G23" s="34"/>
      <c r="H23" s="35"/>
    </row>
    <row r="24" spans="1:8" ht="26.25" customHeight="1">
      <c r="A24" s="5"/>
      <c r="B24" s="5"/>
      <c r="C24" s="5">
        <f>SUM(C12:C23)*30*12</f>
        <v>0</v>
      </c>
      <c r="D24" s="5">
        <f>SUM(D12:D23)*30</f>
        <v>0</v>
      </c>
      <c r="E24" s="5">
        <f>SUM(E12:E23)</f>
        <v>0</v>
      </c>
      <c r="F24" s="9">
        <f>IF((C24+D24+E24)&gt;=468,468,C24+D24+E24)</f>
        <v>0</v>
      </c>
      <c r="G24" s="36">
        <f>ROUND(F24/30,2)</f>
        <v>0</v>
      </c>
      <c r="H24" s="37"/>
    </row>
    <row r="58" spans="9:9">
      <c r="I58" s="2" t="s">
        <v>5</v>
      </c>
    </row>
    <row r="59" spans="9:9">
      <c r="I59" s="2" t="s">
        <v>18</v>
      </c>
    </row>
    <row r="70" spans="9:9">
      <c r="I70" s="2" t="s">
        <v>5</v>
      </c>
    </row>
    <row r="71" spans="9:9">
      <c r="I71" s="2" t="s">
        <v>6</v>
      </c>
    </row>
    <row r="72" spans="9:9">
      <c r="I72" s="2" t="s">
        <v>10</v>
      </c>
    </row>
    <row r="73" spans="9:9">
      <c r="I73" s="2" t="s">
        <v>11</v>
      </c>
    </row>
    <row r="74" spans="9:9">
      <c r="I74" s="2" t="s">
        <v>9</v>
      </c>
    </row>
  </sheetData>
  <sheetProtection password="89F1" sheet="1" objects="1" scenarios="1" formatCells="0" formatColumns="0" formatRows="0" insertHyperlinks="0" deleteColumns="0" deleteRows="0" sort="0" autoFilter="0" pivotTables="0"/>
  <mergeCells count="21">
    <mergeCell ref="A1:I1"/>
    <mergeCell ref="A5:B5"/>
    <mergeCell ref="A10:H10"/>
    <mergeCell ref="G11:H11"/>
    <mergeCell ref="G12:H12"/>
    <mergeCell ref="A6:B6"/>
    <mergeCell ref="A7:B7"/>
    <mergeCell ref="C6:D6"/>
    <mergeCell ref="C7:D7"/>
    <mergeCell ref="G23:H23"/>
    <mergeCell ref="G24:H24"/>
    <mergeCell ref="G14:H14"/>
    <mergeCell ref="G13:H13"/>
    <mergeCell ref="G20:H20"/>
    <mergeCell ref="G21:H21"/>
    <mergeCell ref="G22:H22"/>
    <mergeCell ref="G15:H15"/>
    <mergeCell ref="G16:H16"/>
    <mergeCell ref="G17:H17"/>
    <mergeCell ref="G18:H18"/>
    <mergeCell ref="G19:H19"/>
  </mergeCells>
  <dataValidations count="2">
    <dataValidation type="list" allowBlank="1" showInputMessage="1" showErrorMessage="1" sqref="I3">
      <formula1>$I$58:$I$59</formula1>
    </dataValidation>
    <dataValidation showInputMessage="1" showErrorMessage="1" sqref="I4"/>
  </dataValidations>
  <printOptions horizontalCentered="1"/>
  <pageMargins left="0.23622047244094491" right="0.19685039370078741" top="0.45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Indemnity Calculation 26</vt:lpstr>
      <vt:lpstr>Indemnity Calculation 30</vt:lpstr>
      <vt:lpstr>'Indemnity Calculation 30'!Ahmed</vt:lpstr>
      <vt:lpstr>Ahmed</vt:lpstr>
      <vt:lpstr>'Indemnity Calculation 26'!Print_Area</vt:lpstr>
      <vt:lpstr>'Indemnity Calculation 30'!Print_Area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2014-05-13T16:03:26Z</cp:lastPrinted>
  <dcterms:created xsi:type="dcterms:W3CDTF">2014-05-11T15:58:43Z</dcterms:created>
  <dcterms:modified xsi:type="dcterms:W3CDTF">2014-05-17T10:32:11Z</dcterms:modified>
</cp:coreProperties>
</file>