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67C1982A-CA0F-49C7-94A3-9B3C5CA2ACBA}" xr6:coauthVersionLast="40" xr6:coauthVersionMax="40" xr10:uidLastSave="{00000000-0000-0000-0000-000000000000}"/>
  <bookViews>
    <workbookView xWindow="0" yWindow="0" windowWidth="20490" windowHeight="7620" xr2:uid="{00000000-000D-0000-FFFF-FFFF00000000}"/>
  </bookViews>
  <sheets>
    <sheet name="Sheet1" sheetId="1" r:id="rId1"/>
    <sheet name="Sheet2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1" l="1"/>
  <c r="K7" i="1"/>
  <c r="K8" i="1"/>
  <c r="K9" i="1"/>
  <c r="K10" i="1"/>
  <c r="K11" i="1"/>
  <c r="K12" i="1"/>
  <c r="K13" i="1"/>
  <c r="K14" i="1"/>
  <c r="K15" i="1"/>
  <c r="K16" i="1"/>
  <c r="K17" i="1"/>
  <c r="K6" i="1"/>
  <c r="I7" i="1"/>
  <c r="I8" i="1"/>
  <c r="I9" i="1"/>
  <c r="I10" i="1"/>
  <c r="I11" i="1"/>
  <c r="I13" i="1"/>
  <c r="I14" i="1"/>
  <c r="I15" i="1"/>
  <c r="I16" i="1"/>
  <c r="I17" i="1"/>
  <c r="M1" i="1"/>
  <c r="H7" i="1" l="1"/>
  <c r="H8" i="1"/>
  <c r="H9" i="1"/>
  <c r="H10" i="1"/>
  <c r="H11" i="1"/>
  <c r="H12" i="1"/>
  <c r="H13" i="1"/>
  <c r="H14" i="1"/>
  <c r="H15" i="1"/>
  <c r="H16" i="1"/>
  <c r="H17" i="1"/>
  <c r="H6" i="1"/>
  <c r="F7" i="1"/>
  <c r="F8" i="1"/>
  <c r="F9" i="1"/>
  <c r="F10" i="1"/>
  <c r="F11" i="1"/>
  <c r="F12" i="1"/>
  <c r="F13" i="1"/>
  <c r="F14" i="1"/>
  <c r="F15" i="1"/>
  <c r="F16" i="1"/>
  <c r="F17" i="1"/>
  <c r="F6" i="1"/>
  <c r="M3" i="1"/>
  <c r="F18" i="1" l="1"/>
  <c r="H18" i="1"/>
  <c r="Z4" i="1"/>
  <c r="Z3" i="1"/>
  <c r="Z2" i="1"/>
  <c r="W2" i="1" l="1"/>
  <c r="J7" i="1"/>
  <c r="J8" i="1"/>
  <c r="J9" i="1"/>
  <c r="J10" i="1"/>
  <c r="J11" i="1"/>
  <c r="J12" i="1"/>
  <c r="J13" i="1"/>
  <c r="J14" i="1"/>
  <c r="J15" i="1"/>
  <c r="J16" i="1"/>
  <c r="J17" i="1"/>
  <c r="J6" i="1"/>
  <c r="Q18" i="1"/>
  <c r="J18" i="1" l="1"/>
  <c r="A2" i="1"/>
  <c r="C7" i="1"/>
  <c r="C8" i="1"/>
  <c r="C9" i="1"/>
  <c r="C10" i="1"/>
  <c r="C11" i="1"/>
  <c r="C12" i="1"/>
  <c r="C13" i="1"/>
  <c r="C14" i="1"/>
  <c r="C15" i="1"/>
  <c r="C16" i="1"/>
  <c r="C17" i="1"/>
  <c r="D7" i="1" l="1"/>
  <c r="D8" i="1"/>
  <c r="D9" i="1"/>
  <c r="D10" i="1"/>
  <c r="D11" i="1"/>
  <c r="D12" i="1"/>
  <c r="D13" i="1"/>
  <c r="D14" i="1"/>
  <c r="D15" i="1"/>
  <c r="D16" i="1"/>
  <c r="D17" i="1"/>
  <c r="D6" i="1"/>
  <c r="C6" i="1"/>
  <c r="G10" i="1" l="1"/>
  <c r="G9" i="1"/>
  <c r="G13" i="1"/>
  <c r="G12" i="1"/>
  <c r="G8" i="1"/>
  <c r="G14" i="1"/>
  <c r="G17" i="1"/>
  <c r="G16" i="1"/>
  <c r="G15" i="1"/>
  <c r="G11" i="1"/>
  <c r="G7" i="1"/>
  <c r="G6" i="1"/>
  <c r="E17" i="1"/>
  <c r="E13" i="1"/>
  <c r="E9" i="1"/>
  <c r="E16" i="1"/>
  <c r="E12" i="1"/>
  <c r="I12" i="1" s="1"/>
  <c r="E8" i="1"/>
  <c r="E15" i="1"/>
  <c r="E11" i="1"/>
  <c r="E7" i="1"/>
  <c r="E6" i="1"/>
  <c r="I6" i="1" s="1"/>
  <c r="E14" i="1"/>
  <c r="E10" i="1"/>
  <c r="A10" i="1"/>
  <c r="A11" i="1"/>
  <c r="A12" i="1"/>
  <c r="A13" i="1"/>
  <c r="A14" i="1"/>
  <c r="A15" i="1"/>
  <c r="A16" i="1"/>
  <c r="A17" i="1"/>
  <c r="A7" i="1"/>
  <c r="A8" i="1"/>
  <c r="A9" i="1"/>
  <c r="A6" i="1"/>
  <c r="K18" i="1" l="1"/>
  <c r="I18" i="1"/>
  <c r="G18" i="1"/>
  <c r="E18" i="1"/>
</calcChain>
</file>

<file path=xl/sharedStrings.xml><?xml version="1.0" encoding="utf-8"?>
<sst xmlns="http://schemas.openxmlformats.org/spreadsheetml/2006/main" count="88" uniqueCount="73">
  <si>
    <t>الاسم :</t>
  </si>
  <si>
    <t>عماد عبد الحليم</t>
  </si>
  <si>
    <t xml:space="preserve">  : ID</t>
  </si>
  <si>
    <t>حضور</t>
  </si>
  <si>
    <t>انصراف</t>
  </si>
  <si>
    <t>ملاحظات</t>
  </si>
  <si>
    <t>التأخير</t>
  </si>
  <si>
    <t>الانصراف المبكر</t>
  </si>
  <si>
    <t>الغياب</t>
  </si>
  <si>
    <t>السلف</t>
  </si>
  <si>
    <t>07:52</t>
  </si>
  <si>
    <t>07:55</t>
  </si>
  <si>
    <t>07:53</t>
  </si>
  <si>
    <t>17:57</t>
  </si>
  <si>
    <t>17:40</t>
  </si>
  <si>
    <t>17:53</t>
  </si>
  <si>
    <t>18:03</t>
  </si>
  <si>
    <t xml:space="preserve">عدد ساعات  العمل </t>
  </si>
  <si>
    <t>الحضور</t>
  </si>
  <si>
    <t>الانصراف</t>
  </si>
  <si>
    <t xml:space="preserve">المدة السماح </t>
  </si>
  <si>
    <t xml:space="preserve">السهرات  </t>
  </si>
  <si>
    <t>صافى المرتب</t>
  </si>
  <si>
    <t>الإجمالي</t>
  </si>
  <si>
    <t xml:space="preserve"> </t>
  </si>
  <si>
    <t xml:space="preserve">الحضور الفعلى </t>
  </si>
  <si>
    <t xml:space="preserve">الانصراف الفعلى </t>
  </si>
  <si>
    <t>17:54</t>
  </si>
  <si>
    <t>17:55</t>
  </si>
  <si>
    <t>17:56</t>
  </si>
  <si>
    <t>17:58</t>
  </si>
  <si>
    <t xml:space="preserve">عدد ساعات الحضور  </t>
  </si>
  <si>
    <t>مصطفى محمود عشماوى</t>
  </si>
  <si>
    <t>أحمد حمدى</t>
  </si>
  <si>
    <t>إسماعيل محمد</t>
  </si>
  <si>
    <t>أحمد خميس</t>
  </si>
  <si>
    <t>حسين صلاح</t>
  </si>
  <si>
    <t>محمود إبراهيم</t>
  </si>
  <si>
    <t>كارم جمعة</t>
  </si>
  <si>
    <t>هانى عبد الفتاح</t>
  </si>
  <si>
    <t>سعيد عبد ربه</t>
  </si>
  <si>
    <t>محمد خميس</t>
  </si>
  <si>
    <t>رجب طه</t>
  </si>
  <si>
    <t>مصطفى عبد الجواد</t>
  </si>
  <si>
    <t>عبدالفتاح فوزي محمود</t>
  </si>
  <si>
    <t>أحمد عاطف</t>
  </si>
  <si>
    <t>مصطفى عباده</t>
  </si>
  <si>
    <t>أحمد جمعة</t>
  </si>
  <si>
    <t>إيمن سامح</t>
  </si>
  <si>
    <t>مجدى ذكى</t>
  </si>
  <si>
    <t>محمد السيد عوض</t>
  </si>
  <si>
    <t>عزيز رمضان</t>
  </si>
  <si>
    <t>هبه منصورذكريا</t>
  </si>
  <si>
    <t>جهاد صابر إبراهيم</t>
  </si>
  <si>
    <t>ماجدة فتحى</t>
  </si>
  <si>
    <t>إسراء شعبان</t>
  </si>
  <si>
    <t>حبيبه شعبان السنوسي</t>
  </si>
  <si>
    <t>نورهان محمد</t>
  </si>
  <si>
    <t xml:space="preserve">الاسم </t>
  </si>
  <si>
    <t>المرتب اليومي</t>
  </si>
  <si>
    <t>م</t>
  </si>
  <si>
    <t xml:space="preserve">المرتبات </t>
  </si>
  <si>
    <t xml:space="preserve">أيام العمل </t>
  </si>
  <si>
    <t xml:space="preserve">القائمة الاساسية </t>
  </si>
  <si>
    <t>التاريخ :</t>
  </si>
  <si>
    <t>الموافق :</t>
  </si>
  <si>
    <t>الساعة :</t>
  </si>
  <si>
    <t>التاريــــــــــــــــخ</t>
  </si>
  <si>
    <t>مصنع الحلويات والبسكويت</t>
  </si>
  <si>
    <t xml:space="preserve">مطلوب حساب السهرات (الوقت الاضافى ) لربع يوم / نصف يوم/ ليوم كامل </t>
  </si>
  <si>
    <t xml:space="preserve">من المرتب المذكور اية </t>
  </si>
  <si>
    <t>الوقت الإضافي يحسب حسب عدد ساعات الحضور للموظف (دون احتساب وقت التأخير ووقت الانصراف المبكر) في كل يوم</t>
  </si>
  <si>
    <t>(فوق 16 ساعة عمل يحسب "يوم كامل"، فوق 14 ساعة عمل يحسب "نصف يوم" وفوق 12 ساعة عمل يحسب "ربع يوم")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</si>
</sst>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&quot;ج.م.‏&quot;\ * #,##0.00_-;_-&quot;ج.م.‏&quot;\ * #,##0.00\-;_-&quot;ج.م.‏&quot;\ * &quot;-&quot;??_-;_-@_-"/>
    <numFmt numFmtId="165" formatCode="[h]:mm"/>
    <numFmt numFmtId="166" formatCode="[hh]:mm"/>
    <numFmt numFmtId="167" formatCode="&quot;ج.م.‏&quot;\ #,##0.00_-"/>
    <numFmt numFmtId="168" formatCode="hh:mm;@"/>
    <numFmt numFmtId="169" formatCode="[$-409]hh:mm\ AM/PM;@"/>
    <numFmt numFmtId="170" formatCode="[$-10B0000]d\ mmmm\ yyyy;@"/>
    <numFmt numFmtId="171" formatCode="[$-1060401]B2d\ mmmm\ yyyy;@"/>
    <numFmt numFmtId="172" formatCode="[$-1000401]h:mm\ AM/PM;@"/>
    <numFmt numFmtId="173" formatCode="[$-1000000]h:mm:ss;@"/>
    <numFmt numFmtId="180" formatCode="General&quot; يوم&quot;"/>
  </numFmts>
  <fonts count="16">
    <font>
      <sz val="11"/>
      <color theme="1"/>
      <name val="Calibri"/>
      <family val="2"/>
      <charset val="178"/>
      <scheme val="minor"/>
    </font>
    <font>
      <b/>
      <sz val="12"/>
      <name val="Tahoma"/>
      <family val="2"/>
    </font>
    <font>
      <sz val="9"/>
      <color indexed="8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2"/>
      <color indexed="18"/>
      <name val="Calibri"/>
      <family val="2"/>
    </font>
    <font>
      <b/>
      <sz val="11"/>
      <color indexed="18"/>
      <name val="Calibri"/>
      <family val="2"/>
    </font>
    <font>
      <b/>
      <sz val="12"/>
      <color indexed="10"/>
      <name val="Calibri"/>
      <family val="2"/>
    </font>
    <font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18" fontId="0" fillId="0" borderId="1" xfId="0" applyNumberFormat="1" applyBorder="1" applyAlignment="1">
      <alignment horizontal="center"/>
    </xf>
    <xf numFmtId="0" fontId="2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7" fillId="0" borderId="0" xfId="0" applyFont="1"/>
    <xf numFmtId="0" fontId="0" fillId="0" borderId="0" xfId="0" applyNumberFormat="1"/>
    <xf numFmtId="167" fontId="0" fillId="0" borderId="1" xfId="0" applyNumberFormat="1" applyBorder="1" applyAlignment="1">
      <alignment horizontal="center"/>
    </xf>
    <xf numFmtId="20" fontId="2" fillId="5" borderId="1" xfId="0" applyNumberFormat="1" applyFont="1" applyFill="1" applyBorder="1" applyAlignment="1">
      <alignment horizontal="center" vertical="center"/>
    </xf>
    <xf numFmtId="20" fontId="0" fillId="0" borderId="0" xfId="0" applyNumberFormat="1" applyAlignment="1">
      <alignment horizontal="center"/>
    </xf>
    <xf numFmtId="167" fontId="0" fillId="4" borderId="1" xfId="0" applyNumberFormat="1" applyFill="1" applyBorder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0" fillId="0" borderId="0" xfId="0" applyAlignment="1"/>
    <xf numFmtId="20" fontId="0" fillId="0" borderId="0" xfId="0" applyNumberFormat="1"/>
    <xf numFmtId="20" fontId="0" fillId="0" borderId="1" xfId="0" applyNumberFormat="1" applyBorder="1" applyAlignment="1">
      <alignment horizontal="center"/>
    </xf>
    <xf numFmtId="167" fontId="8" fillId="0" borderId="1" xfId="0" applyNumberFormat="1" applyFont="1" applyBorder="1"/>
    <xf numFmtId="0" fontId="0" fillId="5" borderId="1" xfId="0" applyNumberFormat="1" applyFill="1" applyBorder="1" applyAlignment="1">
      <alignment horizontal="center" vertical="center"/>
    </xf>
    <xf numFmtId="0" fontId="0" fillId="0" borderId="1" xfId="0" applyBorder="1" applyAlignment="1"/>
    <xf numFmtId="164" fontId="0" fillId="0" borderId="1" xfId="0" applyNumberFormat="1" applyBorder="1" applyAlignment="1">
      <alignment horizontal="center"/>
    </xf>
    <xf numFmtId="2" fontId="0" fillId="0" borderId="1" xfId="0" applyNumberFormat="1" applyBorder="1"/>
    <xf numFmtId="169" fontId="0" fillId="5" borderId="1" xfId="0" applyNumberFormat="1" applyFill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/>
    <xf numFmtId="0" fontId="1" fillId="0" borderId="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right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7" borderId="1" xfId="0" applyFont="1" applyFill="1" applyBorder="1" applyAlignment="1" applyProtection="1">
      <alignment horizontal="left" vertical="center" indent="1"/>
      <protection hidden="1"/>
    </xf>
    <xf numFmtId="168" fontId="0" fillId="5" borderId="1" xfId="0" applyNumberFormat="1" applyFill="1" applyBorder="1" applyAlignment="1">
      <alignment horizontal="center" vertical="center"/>
    </xf>
    <xf numFmtId="173" fontId="0" fillId="5" borderId="1" xfId="0" applyNumberForma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66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167" fontId="0" fillId="8" borderId="1" xfId="0" applyNumberFormat="1" applyFill="1" applyBorder="1" applyAlignment="1">
      <alignment horizontal="center"/>
    </xf>
    <xf numFmtId="20" fontId="0" fillId="8" borderId="1" xfId="0" applyNumberFormat="1" applyFill="1" applyBorder="1" applyAlignment="1">
      <alignment horizontal="center" vertical="center"/>
    </xf>
    <xf numFmtId="168" fontId="0" fillId="0" borderId="1" xfId="0" applyNumberFormat="1" applyBorder="1" applyAlignment="1">
      <alignment horizontal="center"/>
    </xf>
    <xf numFmtId="20" fontId="0" fillId="8" borderId="1" xfId="0" applyNumberFormat="1" applyFill="1" applyBorder="1" applyAlignment="1">
      <alignment horizontal="center"/>
    </xf>
    <xf numFmtId="0" fontId="1" fillId="0" borderId="2" xfId="0" applyFont="1" applyBorder="1" applyAlignment="1" applyProtection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13" fillId="0" borderId="0" xfId="0" applyFont="1"/>
    <xf numFmtId="170" fontId="9" fillId="7" borderId="1" xfId="0" applyNumberFormat="1" applyFont="1" applyFill="1" applyBorder="1" applyAlignment="1" applyProtection="1">
      <alignment horizontal="center" vertical="center"/>
      <protection hidden="1"/>
    </xf>
    <xf numFmtId="171" fontId="10" fillId="7" borderId="1" xfId="0" applyNumberFormat="1" applyFont="1" applyFill="1" applyBorder="1" applyAlignment="1" applyProtection="1">
      <alignment horizontal="center" vertical="center"/>
      <protection hidden="1"/>
    </xf>
    <xf numFmtId="172" fontId="11" fillId="7" borderId="1" xfId="0" applyNumberFormat="1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14" fontId="1" fillId="2" borderId="8" xfId="0" applyNumberFormat="1" applyFont="1" applyFill="1" applyBorder="1" applyAlignment="1" applyProtection="1">
      <alignment horizontal="center" vertical="center"/>
    </xf>
    <xf numFmtId="14" fontId="1" fillId="2" borderId="9" xfId="0" applyNumberFormat="1" applyFont="1" applyFill="1" applyBorder="1" applyAlignment="1" applyProtection="1">
      <alignment horizontal="center" vertical="center"/>
    </xf>
    <xf numFmtId="14" fontId="1" fillId="2" borderId="7" xfId="0" applyNumberFormat="1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80" fontId="0" fillId="0" borderId="1" xfId="0" applyNumberFormat="1" applyBorder="1" applyAlignment="1">
      <alignment horizontal="center" vertical="center" readingOrder="2"/>
    </xf>
    <xf numFmtId="0" fontId="14" fillId="0" borderId="0" xfId="0" applyFont="1"/>
    <xf numFmtId="0" fontId="1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535781</xdr:colOff>
      <xdr:row>11</xdr:row>
      <xdr:rowOff>130969</xdr:rowOff>
    </xdr:from>
    <xdr:to>
      <xdr:col>8</xdr:col>
      <xdr:colOff>321469</xdr:colOff>
      <xdr:row>20</xdr:row>
      <xdr:rowOff>214312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E8CE7498-7750-488F-A5EA-18BD37A33ED2}"/>
            </a:ext>
          </a:extLst>
        </xdr:cNvPr>
        <xdr:cNvCxnSpPr/>
      </xdr:nvCxnSpPr>
      <xdr:spPr>
        <a:xfrm flipH="1" flipV="1">
          <a:off x="9947767125" y="2940844"/>
          <a:ext cx="1035844" cy="2226468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rightToLeft="1" tabSelected="1" zoomScale="80" zoomScaleNormal="80" workbookViewId="0">
      <selection activeCell="M3" sqref="M3"/>
    </sheetView>
  </sheetViews>
  <sheetFormatPr baseColWidth="10" defaultColWidth="9.140625" defaultRowHeight="18.75" customHeight="1"/>
  <cols>
    <col min="1" max="1" width="6.28515625" customWidth="1"/>
    <col min="2" max="2" width="14.140625" customWidth="1"/>
    <col min="3" max="4" width="11.28515625" customWidth="1"/>
    <col min="5" max="7" width="12.5703125" customWidth="1"/>
    <col min="8" max="8" width="6.28515625" customWidth="1"/>
    <col min="9" max="9" width="13.28515625" customWidth="1"/>
    <col min="10" max="10" width="10.7109375" customWidth="1"/>
    <col min="11" max="11" width="16" customWidth="1"/>
    <col min="12" max="12" width="13.5703125" customWidth="1"/>
    <col min="13" max="13" width="11.140625" bestFit="1" customWidth="1"/>
    <col min="14" max="16" width="11.7109375" customWidth="1"/>
    <col min="17" max="17" width="15.7109375" customWidth="1"/>
    <col min="18" max="18" width="11.7109375" customWidth="1"/>
    <col min="20" max="20" width="3.7109375" style="1" customWidth="1"/>
    <col min="21" max="21" width="24.140625" style="33" customWidth="1"/>
    <col min="22" max="22" width="14.85546875" customWidth="1"/>
    <col min="23" max="23" width="16.28515625" style="19" customWidth="1"/>
    <col min="24" max="24" width="14" bestFit="1" customWidth="1"/>
    <col min="25" max="25" width="9.28515625" bestFit="1" customWidth="1"/>
    <col min="27" max="27" width="9.28515625" bestFit="1" customWidth="1"/>
  </cols>
  <sheetData>
    <row r="1" spans="1:31" s="74" customFormat="1" ht="33.75" customHeight="1" thickTop="1" thickBot="1">
      <c r="A1" s="60" t="s">
        <v>68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2"/>
      <c r="M1" s="73" t="str">
        <f ca="1">IFERROR(VLOOKUPREVE(#REF!,'[1]1'!$AF$7:$AF$206,-4,FALSE),"")</f>
        <v/>
      </c>
      <c r="N1" s="45" t="s">
        <v>18</v>
      </c>
      <c r="O1" s="45" t="s">
        <v>19</v>
      </c>
      <c r="P1" s="7" t="s">
        <v>17</v>
      </c>
      <c r="Q1" s="45" t="s">
        <v>20</v>
      </c>
      <c r="R1" s="45" t="s">
        <v>62</v>
      </c>
      <c r="T1" s="45" t="s">
        <v>60</v>
      </c>
      <c r="U1" s="45" t="s">
        <v>58</v>
      </c>
      <c r="V1" s="45" t="s">
        <v>59</v>
      </c>
      <c r="W1" s="45" t="s">
        <v>61</v>
      </c>
    </row>
    <row r="2" spans="1:31" ht="18.75" customHeight="1" thickTop="1" thickBot="1">
      <c r="A2" s="63" t="str">
        <f>"راتب شهر :"&amp;TEXT(B12,"mmm yyyy")</f>
        <v>راتب شهر :nov yyyy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5"/>
      <c r="M2" t="str">
        <f ca="1">IFERROR(VLOOKUPREVE(#REF!,'[1]1'!$AF$7:$AF$206,-4,FALSE),"")</f>
        <v/>
      </c>
      <c r="N2" s="27">
        <v>0.33333333333333331</v>
      </c>
      <c r="O2" s="27">
        <v>0.75</v>
      </c>
      <c r="P2" s="36">
        <v>0.41666666666666669</v>
      </c>
      <c r="Q2" s="35">
        <v>1.0416666666666666E-2</v>
      </c>
      <c r="R2" s="23">
        <v>12</v>
      </c>
      <c r="T2" s="10">
        <v>1</v>
      </c>
      <c r="U2" s="32" t="s">
        <v>32</v>
      </c>
      <c r="V2" s="28">
        <v>150</v>
      </c>
      <c r="W2" s="25">
        <f>V2*H18</f>
        <v>0</v>
      </c>
      <c r="Y2" s="34" t="s">
        <v>64</v>
      </c>
      <c r="Z2" s="47">
        <f ca="1">TODAY()</f>
        <v>43778</v>
      </c>
      <c r="AA2" s="47"/>
      <c r="AB2" s="47"/>
    </row>
    <row r="3" spans="1:31" ht="18.75" customHeight="1" thickTop="1" thickBot="1">
      <c r="C3" s="30" t="s">
        <v>0</v>
      </c>
      <c r="D3" s="66" t="s">
        <v>1</v>
      </c>
      <c r="E3" s="67"/>
      <c r="F3" s="67"/>
      <c r="G3" s="68"/>
      <c r="H3" s="31" t="s">
        <v>2</v>
      </c>
      <c r="I3" s="44"/>
      <c r="M3" t="str">
        <f ca="1">IFERROR(VLOOKUPREVE($B1,'[1]1'!$AF$7:$AF$206,-4,FALSE),"")</f>
        <v/>
      </c>
      <c r="N3" s="51" t="s">
        <v>63</v>
      </c>
      <c r="O3" s="52"/>
      <c r="P3" s="52"/>
      <c r="Q3" s="52"/>
      <c r="R3" s="52"/>
      <c r="S3" s="1"/>
      <c r="T3" s="10">
        <v>2</v>
      </c>
      <c r="U3" s="32" t="s">
        <v>33</v>
      </c>
      <c r="V3" s="28">
        <v>120</v>
      </c>
      <c r="W3" s="2"/>
      <c r="Y3" s="34" t="s">
        <v>65</v>
      </c>
      <c r="Z3" s="48">
        <f ca="1">TODAY()</f>
        <v>43778</v>
      </c>
      <c r="AA3" s="48"/>
      <c r="AB3" s="48"/>
    </row>
    <row r="4" spans="1:31" s="1" customFormat="1" ht="18.75" customHeight="1" thickTop="1" thickBot="1">
      <c r="A4" s="58" t="s">
        <v>67</v>
      </c>
      <c r="B4" s="58"/>
      <c r="C4" s="59" t="s">
        <v>3</v>
      </c>
      <c r="D4" s="59" t="s">
        <v>4</v>
      </c>
      <c r="E4" s="57" t="s">
        <v>31</v>
      </c>
      <c r="F4" s="57" t="s">
        <v>6</v>
      </c>
      <c r="G4" s="57" t="s">
        <v>7</v>
      </c>
      <c r="H4" s="57" t="s">
        <v>8</v>
      </c>
      <c r="I4" s="71" t="s">
        <v>21</v>
      </c>
      <c r="J4" s="57" t="s">
        <v>9</v>
      </c>
      <c r="K4" s="69" t="s">
        <v>22</v>
      </c>
      <c r="L4" s="71" t="s">
        <v>5</v>
      </c>
      <c r="M4"/>
      <c r="N4" s="50" t="s">
        <v>25</v>
      </c>
      <c r="O4" s="50" t="s">
        <v>26</v>
      </c>
      <c r="P4" s="53"/>
      <c r="Q4" s="50" t="s">
        <v>9</v>
      </c>
      <c r="R4" s="50"/>
      <c r="T4" s="10">
        <v>3</v>
      </c>
      <c r="U4" s="32" t="s">
        <v>1</v>
      </c>
      <c r="V4" s="28">
        <v>120</v>
      </c>
      <c r="W4" s="2"/>
      <c r="X4"/>
      <c r="Y4" s="34" t="s">
        <v>66</v>
      </c>
      <c r="Z4" s="49">
        <f ca="1">NOW()</f>
        <v>43778.500950578702</v>
      </c>
      <c r="AA4" s="49"/>
      <c r="AB4" s="49"/>
      <c r="AD4"/>
    </row>
    <row r="5" spans="1:31" s="1" customFormat="1" ht="18.75" customHeight="1" thickTop="1" thickBot="1">
      <c r="A5" s="58"/>
      <c r="B5" s="58"/>
      <c r="C5" s="59"/>
      <c r="D5" s="59"/>
      <c r="E5" s="57"/>
      <c r="F5" s="57"/>
      <c r="G5" s="57"/>
      <c r="H5" s="57"/>
      <c r="I5" s="72"/>
      <c r="J5" s="57"/>
      <c r="K5" s="70"/>
      <c r="L5" s="72"/>
      <c r="M5"/>
      <c r="N5" s="50"/>
      <c r="O5" s="50"/>
      <c r="P5" s="53"/>
      <c r="Q5" s="50"/>
      <c r="R5" s="50"/>
      <c r="S5"/>
      <c r="T5" s="10">
        <v>4</v>
      </c>
      <c r="U5" s="32" t="s">
        <v>34</v>
      </c>
      <c r="V5" s="28">
        <v>110</v>
      </c>
      <c r="W5" s="2"/>
      <c r="X5" t="s">
        <v>7</v>
      </c>
      <c r="Y5"/>
      <c r="Z5"/>
      <c r="AA5"/>
      <c r="AB5"/>
      <c r="AC5"/>
      <c r="AD5"/>
    </row>
    <row r="6" spans="1:31" s="1" customFormat="1" ht="18.75" customHeight="1" thickTop="1" thickBot="1">
      <c r="A6" s="8" t="str">
        <f>TEXT(B6,"ddd")</f>
        <v>ddd</v>
      </c>
      <c r="B6" s="9">
        <v>43764</v>
      </c>
      <c r="C6" s="5">
        <f>TEXT(N6,"HH:MM")+0</f>
        <v>0.36944444444444446</v>
      </c>
      <c r="D6" s="5">
        <f>TEXT(O6,"HH:MM")+0</f>
        <v>0.74791666666666667</v>
      </c>
      <c r="E6" s="11">
        <f>IFERROR(D6-C6,"")</f>
        <v>0.37847222222222221</v>
      </c>
      <c r="F6" s="21">
        <f>IF(N6-($N$2+$Q$2)&lt;=0,0,(N6-$N$2-$Q$2))</f>
        <v>2.5694444444444485E-2</v>
      </c>
      <c r="G6" s="42">
        <f>IF(D6&gt;$O$2,0,$O$2-D6)</f>
        <v>2.0833333333333259E-3</v>
      </c>
      <c r="H6" s="2">
        <f>COUNTBLANK(N6)</f>
        <v>0</v>
      </c>
      <c r="I6" s="75" t="str">
        <f>IF($E6&gt;=TIMEVALUE("16:00"),1,IF($E6&gt;=TIMEVALUE("14:00"),1/2,IF($E6&gt;=TIMEVALUE("12:00"),1/4,"")))</f>
        <v/>
      </c>
      <c r="J6" s="14">
        <f>Q6</f>
        <v>0</v>
      </c>
      <c r="K6" s="14">
        <f ca="1">OFFSET($V$1,MATCH($D$3,$U:$U,0)-1,0)*SUM(1,I6)-J6</f>
        <v>120</v>
      </c>
      <c r="L6" s="2"/>
      <c r="M6"/>
      <c r="N6" s="15">
        <v>0.36944444444444446</v>
      </c>
      <c r="O6" s="15">
        <v>0.74791666666666667</v>
      </c>
      <c r="P6" s="3"/>
      <c r="Q6" s="22"/>
      <c r="R6" s="26"/>
      <c r="S6" s="20"/>
      <c r="T6" s="10">
        <v>5</v>
      </c>
      <c r="U6" s="32" t="s">
        <v>35</v>
      </c>
      <c r="V6" s="28">
        <v>90</v>
      </c>
      <c r="W6" s="2"/>
      <c r="X6" s="16"/>
      <c r="Y6"/>
      <c r="Z6"/>
      <c r="AA6"/>
      <c r="AB6"/>
      <c r="AC6"/>
      <c r="AD6"/>
    </row>
    <row r="7" spans="1:31" s="1" customFormat="1" ht="18.75" customHeight="1" thickTop="1" thickBot="1">
      <c r="A7" s="8" t="str">
        <f t="shared" ref="A7:A17" si="0">TEXT(B7,"ddd")</f>
        <v>ddd</v>
      </c>
      <c r="B7" s="9">
        <v>43765</v>
      </c>
      <c r="C7" s="5">
        <f t="shared" ref="C7:C17" si="1">TEXT(N7,"HH:MM")+0</f>
        <v>0.32777777777777778</v>
      </c>
      <c r="D7" s="5">
        <f t="shared" ref="D7:D17" si="2">TEXT(O7,"HH:MM")+0</f>
        <v>0.73611111111111116</v>
      </c>
      <c r="E7" s="11">
        <f t="shared" ref="E7:E17" si="3">IFERROR(D7-C7,"")</f>
        <v>0.40833333333333338</v>
      </c>
      <c r="F7" s="21">
        <f t="shared" ref="F7:F17" si="4">IF(N7-($N$2+$Q$2)&lt;=0,0,(N7-$N$2-$Q$2))</f>
        <v>0</v>
      </c>
      <c r="G7" s="42">
        <f>IF(D7&gt;$O$2,0,$O$2-D7)</f>
        <v>1.388888888888884E-2</v>
      </c>
      <c r="H7" s="2">
        <f t="shared" ref="H7:H17" si="5">COUNTBLANK(N7)</f>
        <v>0</v>
      </c>
      <c r="I7" s="75" t="str">
        <f t="shared" ref="I7:I17" si="6">IF($E7&gt;=TIMEVALUE("16:00"),1,IF($E7&gt;=TIMEVALUE("14:00"),1/2,IF($E7&gt;=TIMEVALUE("12:00"),1/4,"")))</f>
        <v/>
      </c>
      <c r="J7" s="14">
        <f t="shared" ref="J7:J17" si="7">Q7</f>
        <v>0</v>
      </c>
      <c r="K7" s="14">
        <f t="shared" ref="K7:K17" ca="1" si="8">OFFSET($V$1,MATCH($D$3,$U:$U,0)-1,0)*SUM(1,I7)-J7</f>
        <v>120</v>
      </c>
      <c r="L7" s="2"/>
      <c r="M7"/>
      <c r="N7" s="6" t="s">
        <v>10</v>
      </c>
      <c r="O7" s="6" t="s">
        <v>14</v>
      </c>
      <c r="P7" s="3"/>
      <c r="Q7" s="22"/>
      <c r="R7" s="26"/>
      <c r="S7" s="20"/>
      <c r="T7" s="10">
        <v>6</v>
      </c>
      <c r="U7" s="32" t="s">
        <v>36</v>
      </c>
      <c r="V7" s="28">
        <v>90</v>
      </c>
      <c r="W7" s="2"/>
      <c r="X7" s="16"/>
      <c r="Y7"/>
      <c r="Z7"/>
      <c r="AA7"/>
      <c r="AB7"/>
      <c r="AC7"/>
      <c r="AD7"/>
    </row>
    <row r="8" spans="1:31" s="1" customFormat="1" ht="18.75" customHeight="1" thickTop="1" thickBot="1">
      <c r="A8" s="8" t="str">
        <f t="shared" si="0"/>
        <v>ddd</v>
      </c>
      <c r="B8" s="9">
        <v>43766</v>
      </c>
      <c r="C8" s="5">
        <f t="shared" si="1"/>
        <v>0.3298611111111111</v>
      </c>
      <c r="D8" s="5">
        <f t="shared" si="2"/>
        <v>0.74513888888888891</v>
      </c>
      <c r="E8" s="11">
        <f t="shared" si="3"/>
        <v>0.4152777777777778</v>
      </c>
      <c r="F8" s="21">
        <f t="shared" si="4"/>
        <v>0</v>
      </c>
      <c r="G8" s="42">
        <f>IF(D8&gt;$O$2,0,$O$2-D8)</f>
        <v>4.8611111111110938E-3</v>
      </c>
      <c r="H8" s="2">
        <f t="shared" si="5"/>
        <v>0</v>
      </c>
      <c r="I8" s="75" t="str">
        <f t="shared" si="6"/>
        <v/>
      </c>
      <c r="J8" s="14">
        <f t="shared" si="7"/>
        <v>0</v>
      </c>
      <c r="K8" s="14">
        <f t="shared" ca="1" si="8"/>
        <v>120</v>
      </c>
      <c r="L8" s="2"/>
      <c r="M8"/>
      <c r="N8" s="6" t="s">
        <v>11</v>
      </c>
      <c r="O8" s="6" t="s">
        <v>15</v>
      </c>
      <c r="P8" s="3"/>
      <c r="Q8" s="22"/>
      <c r="R8" s="26"/>
      <c r="S8" s="20"/>
      <c r="T8" s="10">
        <v>7</v>
      </c>
      <c r="U8" s="32" t="s">
        <v>37</v>
      </c>
      <c r="V8" s="28">
        <v>90</v>
      </c>
      <c r="W8" s="2"/>
      <c r="X8" s="16"/>
      <c r="Y8"/>
      <c r="Z8"/>
      <c r="AA8"/>
      <c r="AB8"/>
      <c r="AC8"/>
      <c r="AD8"/>
    </row>
    <row r="9" spans="1:31" s="1" customFormat="1" ht="18.75" customHeight="1" thickTop="1" thickBot="1">
      <c r="A9" s="8" t="str">
        <f t="shared" si="0"/>
        <v>ddd</v>
      </c>
      <c r="B9" s="9">
        <v>43767</v>
      </c>
      <c r="C9" s="5">
        <f t="shared" si="1"/>
        <v>0.32847222222222222</v>
      </c>
      <c r="D9" s="5">
        <f t="shared" si="2"/>
        <v>0.75208333333333333</v>
      </c>
      <c r="E9" s="11">
        <f t="shared" si="3"/>
        <v>0.4236111111111111</v>
      </c>
      <c r="F9" s="21">
        <f t="shared" si="4"/>
        <v>0</v>
      </c>
      <c r="G9" s="42">
        <f>IF(D9&gt;$O$2,0,$O$2-D9)</f>
        <v>0</v>
      </c>
      <c r="H9" s="2">
        <f t="shared" si="5"/>
        <v>0</v>
      </c>
      <c r="I9" s="75" t="str">
        <f t="shared" si="6"/>
        <v/>
      </c>
      <c r="J9" s="14">
        <f t="shared" si="7"/>
        <v>0</v>
      </c>
      <c r="K9" s="14">
        <f t="shared" ca="1" si="8"/>
        <v>120</v>
      </c>
      <c r="L9" s="2"/>
      <c r="M9"/>
      <c r="N9" s="6" t="s">
        <v>12</v>
      </c>
      <c r="O9" s="6" t="s">
        <v>16</v>
      </c>
      <c r="P9" s="3"/>
      <c r="Q9" s="22"/>
      <c r="R9" s="26"/>
      <c r="S9" s="20"/>
      <c r="T9" s="10">
        <v>8</v>
      </c>
      <c r="U9" s="32" t="s">
        <v>38</v>
      </c>
      <c r="V9" s="28">
        <v>85</v>
      </c>
      <c r="W9" s="2"/>
      <c r="X9" s="16"/>
      <c r="Y9"/>
      <c r="Z9"/>
      <c r="AA9"/>
      <c r="AB9"/>
      <c r="AC9"/>
      <c r="AD9"/>
    </row>
    <row r="10" spans="1:31" s="1" customFormat="1" ht="18.75" customHeight="1" thickTop="1" thickBot="1">
      <c r="A10" s="8" t="str">
        <f t="shared" si="0"/>
        <v>ddd</v>
      </c>
      <c r="B10" s="9">
        <v>43768</v>
      </c>
      <c r="C10" s="5">
        <f t="shared" si="1"/>
        <v>0.32777777777777778</v>
      </c>
      <c r="D10" s="5">
        <f t="shared" si="2"/>
        <v>0.74791666666666667</v>
      </c>
      <c r="E10" s="11">
        <f t="shared" si="3"/>
        <v>0.4201388888888889</v>
      </c>
      <c r="F10" s="21">
        <f t="shared" si="4"/>
        <v>0</v>
      </c>
      <c r="G10" s="42">
        <f>IF(D10&gt;$O$2,0,$O$2-D10)</f>
        <v>2.0833333333333259E-3</v>
      </c>
      <c r="H10" s="2">
        <f t="shared" si="5"/>
        <v>0</v>
      </c>
      <c r="I10" s="75" t="str">
        <f t="shared" si="6"/>
        <v/>
      </c>
      <c r="J10" s="14">
        <f t="shared" si="7"/>
        <v>0</v>
      </c>
      <c r="K10" s="14">
        <f t="shared" ca="1" si="8"/>
        <v>120</v>
      </c>
      <c r="L10" s="2"/>
      <c r="M10"/>
      <c r="N10" s="6" t="s">
        <v>10</v>
      </c>
      <c r="O10" s="6" t="s">
        <v>13</v>
      </c>
      <c r="P10" s="2"/>
      <c r="Q10" s="22"/>
      <c r="R10" s="26"/>
      <c r="S10" s="20"/>
      <c r="T10" s="10">
        <v>9</v>
      </c>
      <c r="U10" s="32" t="s">
        <v>39</v>
      </c>
      <c r="V10" s="28">
        <v>85</v>
      </c>
      <c r="W10" s="2"/>
      <c r="X10" s="16"/>
      <c r="Y10"/>
      <c r="Z10"/>
      <c r="AA10"/>
      <c r="AB10"/>
      <c r="AC10"/>
      <c r="AD10"/>
    </row>
    <row r="11" spans="1:31" s="1" customFormat="1" ht="18.75" customHeight="1" thickTop="1" thickBot="1">
      <c r="A11" s="8" t="str">
        <f t="shared" si="0"/>
        <v>ddd</v>
      </c>
      <c r="B11" s="9">
        <v>43769</v>
      </c>
      <c r="C11" s="5">
        <f t="shared" si="1"/>
        <v>0.32777777777777778</v>
      </c>
      <c r="D11" s="5">
        <f t="shared" si="2"/>
        <v>0.73611111111111116</v>
      </c>
      <c r="E11" s="11">
        <f t="shared" si="3"/>
        <v>0.40833333333333338</v>
      </c>
      <c r="F11" s="21">
        <f t="shared" si="4"/>
        <v>0</v>
      </c>
      <c r="G11" s="42">
        <f>IF(D11&gt;$O$2,0,$O$2-D11)</f>
        <v>1.388888888888884E-2</v>
      </c>
      <c r="H11" s="2">
        <f t="shared" si="5"/>
        <v>0</v>
      </c>
      <c r="I11" s="75" t="str">
        <f t="shared" si="6"/>
        <v/>
      </c>
      <c r="J11" s="14">
        <f t="shared" si="7"/>
        <v>0</v>
      </c>
      <c r="K11" s="14">
        <f t="shared" ca="1" si="8"/>
        <v>120</v>
      </c>
      <c r="L11" s="2"/>
      <c r="M11"/>
      <c r="N11" s="6" t="s">
        <v>10</v>
      </c>
      <c r="O11" s="6" t="s">
        <v>14</v>
      </c>
      <c r="P11" s="2"/>
      <c r="Q11" s="22"/>
      <c r="R11" s="26"/>
      <c r="S11" s="20"/>
      <c r="T11" s="10">
        <v>10</v>
      </c>
      <c r="U11" s="32" t="s">
        <v>40</v>
      </c>
      <c r="V11" s="28">
        <v>85</v>
      </c>
      <c r="W11" s="2"/>
      <c r="X11" s="16"/>
      <c r="Y11"/>
      <c r="Z11"/>
      <c r="AA11"/>
      <c r="AB11"/>
      <c r="AC11"/>
      <c r="AD11"/>
      <c r="AE11"/>
    </row>
    <row r="12" spans="1:31" s="1" customFormat="1" ht="18.75" customHeight="1" thickTop="1" thickBot="1">
      <c r="A12" s="8" t="str">
        <f t="shared" si="0"/>
        <v>ddd</v>
      </c>
      <c r="B12" s="9">
        <v>43771</v>
      </c>
      <c r="C12" s="5">
        <f t="shared" si="1"/>
        <v>0.3298611111111111</v>
      </c>
      <c r="D12" s="5">
        <f t="shared" si="2"/>
        <v>0.74513888888888891</v>
      </c>
      <c r="E12" s="11">
        <f t="shared" si="3"/>
        <v>0.4152777777777778</v>
      </c>
      <c r="F12" s="21">
        <f t="shared" si="4"/>
        <v>0</v>
      </c>
      <c r="G12" s="42">
        <f>IF(D12&gt;$O$2,0,$O$2-D12)</f>
        <v>4.8611111111110938E-3</v>
      </c>
      <c r="H12" s="2">
        <f t="shared" si="5"/>
        <v>0</v>
      </c>
      <c r="I12" s="75" t="str">
        <f t="shared" si="6"/>
        <v/>
      </c>
      <c r="J12" s="14">
        <f t="shared" si="7"/>
        <v>0</v>
      </c>
      <c r="K12" s="14">
        <f t="shared" ca="1" si="8"/>
        <v>120</v>
      </c>
      <c r="L12" s="2"/>
      <c r="M12"/>
      <c r="N12" s="6" t="s">
        <v>11</v>
      </c>
      <c r="O12" s="15">
        <v>0.74513888888888891</v>
      </c>
      <c r="P12" s="21"/>
      <c r="Q12" s="22"/>
      <c r="R12" s="26"/>
      <c r="S12" s="20"/>
      <c r="T12" s="10">
        <v>11</v>
      </c>
      <c r="U12" s="32" t="s">
        <v>41</v>
      </c>
      <c r="V12" s="28">
        <v>85</v>
      </c>
      <c r="W12" s="2"/>
      <c r="X12" s="16"/>
      <c r="Y12"/>
      <c r="Z12"/>
      <c r="AA12"/>
      <c r="AB12"/>
      <c r="AC12"/>
      <c r="AD12"/>
      <c r="AE12"/>
    </row>
    <row r="13" spans="1:31" s="1" customFormat="1" ht="18.75" customHeight="1" thickTop="1" thickBot="1">
      <c r="A13" s="8" t="str">
        <f t="shared" si="0"/>
        <v>ddd</v>
      </c>
      <c r="B13" s="9">
        <v>43772</v>
      </c>
      <c r="C13" s="5">
        <f t="shared" si="1"/>
        <v>0.32847222222222222</v>
      </c>
      <c r="D13" s="5">
        <f t="shared" si="2"/>
        <v>0.74583333333333324</v>
      </c>
      <c r="E13" s="11">
        <f t="shared" si="3"/>
        <v>0.41736111111111102</v>
      </c>
      <c r="F13" s="21">
        <f t="shared" si="4"/>
        <v>0</v>
      </c>
      <c r="G13" s="42">
        <f>IF(D13&gt;$O$2,0,$O$2-D13)</f>
        <v>4.1666666666667629E-3</v>
      </c>
      <c r="H13" s="2">
        <f t="shared" si="5"/>
        <v>0</v>
      </c>
      <c r="I13" s="75" t="str">
        <f t="shared" si="6"/>
        <v/>
      </c>
      <c r="J13" s="14">
        <f t="shared" si="7"/>
        <v>0</v>
      </c>
      <c r="K13" s="14">
        <f t="shared" ca="1" si="8"/>
        <v>120</v>
      </c>
      <c r="L13" s="2"/>
      <c r="M13"/>
      <c r="N13" s="6" t="s">
        <v>12</v>
      </c>
      <c r="O13" s="6" t="s">
        <v>27</v>
      </c>
      <c r="P13" s="2"/>
      <c r="Q13" s="22"/>
      <c r="R13" s="26"/>
      <c r="S13" s="20"/>
      <c r="T13" s="10">
        <v>12</v>
      </c>
      <c r="U13" s="32" t="s">
        <v>42</v>
      </c>
      <c r="V13" s="28">
        <v>80</v>
      </c>
      <c r="W13" s="2"/>
      <c r="X13" s="16"/>
      <c r="Y13"/>
      <c r="Z13"/>
      <c r="AA13"/>
      <c r="AB13"/>
      <c r="AC13"/>
      <c r="AD13"/>
      <c r="AE13"/>
    </row>
    <row r="14" spans="1:31" s="1" customFormat="1" ht="18.75" customHeight="1" thickTop="1" thickBot="1">
      <c r="A14" s="8" t="str">
        <f t="shared" si="0"/>
        <v>ddd</v>
      </c>
      <c r="B14" s="9">
        <v>43773</v>
      </c>
      <c r="C14" s="5">
        <f t="shared" si="1"/>
        <v>0.32777777777777778</v>
      </c>
      <c r="D14" s="5">
        <f t="shared" si="2"/>
        <v>0.74652777777777779</v>
      </c>
      <c r="E14" s="11">
        <f t="shared" si="3"/>
        <v>0.41875000000000001</v>
      </c>
      <c r="F14" s="21">
        <f t="shared" si="4"/>
        <v>0</v>
      </c>
      <c r="G14" s="42">
        <f>IF(D14&gt;$O$2,0,$O$2-D14)</f>
        <v>3.4722222222222099E-3</v>
      </c>
      <c r="H14" s="2">
        <f t="shared" si="5"/>
        <v>0</v>
      </c>
      <c r="I14" s="75" t="str">
        <f t="shared" si="6"/>
        <v/>
      </c>
      <c r="J14" s="14">
        <f t="shared" si="7"/>
        <v>0</v>
      </c>
      <c r="K14" s="14">
        <f t="shared" ca="1" si="8"/>
        <v>120</v>
      </c>
      <c r="L14" s="2"/>
      <c r="M14"/>
      <c r="N14" s="6" t="s">
        <v>10</v>
      </c>
      <c r="O14" s="6" t="s">
        <v>28</v>
      </c>
      <c r="P14" s="2"/>
      <c r="Q14" s="22"/>
      <c r="R14" s="26"/>
      <c r="S14" s="20"/>
      <c r="T14" s="10">
        <v>13</v>
      </c>
      <c r="U14" s="32" t="s">
        <v>43</v>
      </c>
      <c r="V14" s="28">
        <v>80</v>
      </c>
      <c r="W14" s="2"/>
      <c r="X14" s="16"/>
      <c r="Y14"/>
      <c r="Z14"/>
      <c r="AA14"/>
      <c r="AB14"/>
      <c r="AC14"/>
      <c r="AD14"/>
      <c r="AE14"/>
    </row>
    <row r="15" spans="1:31" s="1" customFormat="1" ht="18.75" customHeight="1" thickTop="1" thickBot="1">
      <c r="A15" s="8" t="str">
        <f t="shared" si="0"/>
        <v>ddd</v>
      </c>
      <c r="B15" s="9">
        <v>43774</v>
      </c>
      <c r="C15" s="5">
        <f t="shared" si="1"/>
        <v>0.32777777777777778</v>
      </c>
      <c r="D15" s="5">
        <f t="shared" si="2"/>
        <v>0.74722222222222223</v>
      </c>
      <c r="E15" s="11">
        <f t="shared" si="3"/>
        <v>0.41944444444444445</v>
      </c>
      <c r="F15" s="21">
        <f t="shared" si="4"/>
        <v>0</v>
      </c>
      <c r="G15" s="42">
        <f>IF(D15&gt;$O$2,0,$O$2-D15)</f>
        <v>2.7777777777777679E-3</v>
      </c>
      <c r="H15" s="2">
        <f t="shared" si="5"/>
        <v>0</v>
      </c>
      <c r="I15" s="75" t="str">
        <f t="shared" si="6"/>
        <v/>
      </c>
      <c r="J15" s="14">
        <f t="shared" si="7"/>
        <v>0</v>
      </c>
      <c r="K15" s="14">
        <f t="shared" ca="1" si="8"/>
        <v>120</v>
      </c>
      <c r="L15" s="2"/>
      <c r="M15"/>
      <c r="N15" s="6" t="s">
        <v>10</v>
      </c>
      <c r="O15" s="6" t="s">
        <v>29</v>
      </c>
      <c r="P15" s="2"/>
      <c r="Q15" s="22"/>
      <c r="R15" s="26"/>
      <c r="S15" s="20"/>
      <c r="T15" s="10">
        <v>14</v>
      </c>
      <c r="U15" s="32" t="s">
        <v>44</v>
      </c>
      <c r="V15" s="28">
        <v>80</v>
      </c>
      <c r="W15" s="2"/>
      <c r="X15" s="16"/>
      <c r="Y15"/>
      <c r="Z15"/>
      <c r="AA15"/>
      <c r="AB15"/>
      <c r="AC15"/>
      <c r="AD15"/>
      <c r="AE15"/>
    </row>
    <row r="16" spans="1:31" s="1" customFormat="1" ht="18.75" customHeight="1" thickTop="1" thickBot="1">
      <c r="A16" s="8" t="str">
        <f t="shared" si="0"/>
        <v>ddd</v>
      </c>
      <c r="B16" s="9">
        <v>43775</v>
      </c>
      <c r="C16" s="5">
        <f t="shared" si="1"/>
        <v>0.3298611111111111</v>
      </c>
      <c r="D16" s="5">
        <f t="shared" si="2"/>
        <v>0.74791666666666667</v>
      </c>
      <c r="E16" s="11">
        <f t="shared" si="3"/>
        <v>0.41805555555555557</v>
      </c>
      <c r="F16" s="21">
        <f t="shared" si="4"/>
        <v>0</v>
      </c>
      <c r="G16" s="42">
        <f>IF(D16&gt;$O$2,0,$O$2-D16)</f>
        <v>2.0833333333333259E-3</v>
      </c>
      <c r="H16" s="2">
        <f t="shared" si="5"/>
        <v>0</v>
      </c>
      <c r="I16" s="75" t="str">
        <f t="shared" si="6"/>
        <v/>
      </c>
      <c r="J16" s="14">
        <f t="shared" si="7"/>
        <v>0</v>
      </c>
      <c r="K16" s="14">
        <f t="shared" ca="1" si="8"/>
        <v>120</v>
      </c>
      <c r="L16" s="2"/>
      <c r="M16"/>
      <c r="N16" s="6" t="s">
        <v>11</v>
      </c>
      <c r="O16" s="6" t="s">
        <v>13</v>
      </c>
      <c r="P16" s="2"/>
      <c r="Q16" s="22"/>
      <c r="R16" s="26"/>
      <c r="S16" s="20"/>
      <c r="T16" s="18">
        <v>15</v>
      </c>
      <c r="U16" s="32" t="s">
        <v>45</v>
      </c>
      <c r="V16" s="29">
        <v>80</v>
      </c>
      <c r="W16" s="2"/>
      <c r="X16" s="16"/>
      <c r="Y16"/>
      <c r="Z16"/>
      <c r="AA16"/>
      <c r="AB16"/>
      <c r="AC16"/>
      <c r="AD16"/>
      <c r="AE16"/>
    </row>
    <row r="17" spans="1:31" s="1" customFormat="1" ht="18.75" customHeight="1" thickTop="1" thickBot="1">
      <c r="A17" s="8" t="str">
        <f t="shared" si="0"/>
        <v>ddd</v>
      </c>
      <c r="B17" s="9">
        <v>43776</v>
      </c>
      <c r="C17" s="5">
        <f t="shared" si="1"/>
        <v>0.32847222222222222</v>
      </c>
      <c r="D17" s="5">
        <f t="shared" si="2"/>
        <v>0.74861111111111101</v>
      </c>
      <c r="E17" s="11">
        <f t="shared" si="3"/>
        <v>0.42013888888888878</v>
      </c>
      <c r="F17" s="21">
        <f t="shared" si="4"/>
        <v>0</v>
      </c>
      <c r="G17" s="42">
        <f>IF(D17&gt;$O$2,0,$O$2-D17)</f>
        <v>1.388888888888995E-3</v>
      </c>
      <c r="H17" s="2">
        <f t="shared" si="5"/>
        <v>0</v>
      </c>
      <c r="I17" s="75" t="str">
        <f t="shared" si="6"/>
        <v/>
      </c>
      <c r="J17" s="14">
        <f t="shared" si="7"/>
        <v>0</v>
      </c>
      <c r="K17" s="14">
        <f t="shared" ca="1" si="8"/>
        <v>120</v>
      </c>
      <c r="L17" s="2"/>
      <c r="M17"/>
      <c r="N17" s="6" t="s">
        <v>12</v>
      </c>
      <c r="O17" s="6" t="s">
        <v>30</v>
      </c>
      <c r="P17" s="4"/>
      <c r="Q17" s="22"/>
      <c r="R17" s="26"/>
      <c r="S17" s="20"/>
      <c r="T17" s="18">
        <v>16</v>
      </c>
      <c r="U17" s="32" t="s">
        <v>46</v>
      </c>
      <c r="V17" s="29">
        <v>80</v>
      </c>
      <c r="W17" s="2"/>
      <c r="X17" s="16"/>
      <c r="Y17"/>
      <c r="Z17"/>
      <c r="AA17"/>
      <c r="AB17"/>
      <c r="AC17"/>
      <c r="AD17"/>
      <c r="AE17"/>
    </row>
    <row r="18" spans="1:31" ht="18.75" customHeight="1" thickTop="1" thickBot="1">
      <c r="A18" s="54" t="s">
        <v>23</v>
      </c>
      <c r="B18" s="55"/>
      <c r="C18" s="55"/>
      <c r="D18" s="56"/>
      <c r="E18" s="38">
        <f t="shared" ref="E18:K18" si="9">SUM(E6:E17)</f>
        <v>4.9631944444444436</v>
      </c>
      <c r="F18" s="41">
        <f t="shared" si="9"/>
        <v>2.5694444444444485E-2</v>
      </c>
      <c r="G18" s="43">
        <f t="shared" si="9"/>
        <v>5.555555555555558E-2</v>
      </c>
      <c r="H18" s="39">
        <f t="shared" si="9"/>
        <v>0</v>
      </c>
      <c r="I18" s="39">
        <f t="shared" si="9"/>
        <v>0</v>
      </c>
      <c r="J18" s="40">
        <f t="shared" si="9"/>
        <v>0</v>
      </c>
      <c r="K18" s="40">
        <f t="shared" ca="1" si="9"/>
        <v>1440</v>
      </c>
      <c r="L18" s="39"/>
      <c r="N18" s="4"/>
      <c r="O18" s="4"/>
      <c r="P18" s="4"/>
      <c r="Q18" s="22">
        <f>SUM(Q6:Q17)</f>
        <v>0</v>
      </c>
      <c r="R18" s="4"/>
      <c r="T18" s="18">
        <v>17</v>
      </c>
      <c r="U18" s="32" t="s">
        <v>47</v>
      </c>
      <c r="V18" s="29">
        <v>75</v>
      </c>
      <c r="W18" s="24"/>
    </row>
    <row r="19" spans="1:31" ht="18.75" customHeight="1" thickTop="1" thickBot="1">
      <c r="S19" s="1"/>
      <c r="T19" s="18">
        <v>18</v>
      </c>
      <c r="U19" s="32" t="s">
        <v>48</v>
      </c>
      <c r="V19" s="29">
        <v>75</v>
      </c>
      <c r="W19" s="24"/>
    </row>
    <row r="20" spans="1:31" ht="18.75" customHeight="1" thickTop="1" thickBot="1">
      <c r="F20" s="13"/>
      <c r="M20" s="37"/>
      <c r="S20" s="1"/>
      <c r="T20" s="18">
        <v>19</v>
      </c>
      <c r="U20" s="32" t="s">
        <v>49</v>
      </c>
      <c r="V20" s="29">
        <v>75</v>
      </c>
      <c r="W20" s="2"/>
      <c r="X20" s="1"/>
    </row>
    <row r="21" spans="1:31" ht="18.75" customHeight="1" thickTop="1" thickBot="1">
      <c r="S21" s="1"/>
      <c r="T21" s="18">
        <v>20</v>
      </c>
      <c r="U21" s="32" t="s">
        <v>50</v>
      </c>
      <c r="V21" s="29">
        <v>75</v>
      </c>
      <c r="W21" s="2"/>
      <c r="X21" s="1"/>
    </row>
    <row r="22" spans="1:31" ht="18.75" customHeight="1" thickTop="1" thickBot="1">
      <c r="E22" s="76" t="s">
        <v>71</v>
      </c>
      <c r="T22" s="18">
        <v>21</v>
      </c>
      <c r="U22" s="32" t="s">
        <v>51</v>
      </c>
      <c r="V22" s="29">
        <v>75</v>
      </c>
      <c r="W22" s="24"/>
      <c r="X22" t="s">
        <v>24</v>
      </c>
    </row>
    <row r="23" spans="1:31" ht="18.75" customHeight="1" thickTop="1" thickBot="1">
      <c r="E23" s="77" t="s">
        <v>72</v>
      </c>
      <c r="T23" s="18">
        <v>22</v>
      </c>
      <c r="U23" s="32" t="s">
        <v>52</v>
      </c>
      <c r="V23" s="29">
        <v>70</v>
      </c>
      <c r="W23" s="24"/>
    </row>
    <row r="24" spans="1:31" ht="18.75" customHeight="1" thickTop="1" thickBot="1">
      <c r="R24" t="s">
        <v>24</v>
      </c>
      <c r="T24" s="18">
        <v>23</v>
      </c>
      <c r="U24" s="32" t="s">
        <v>53</v>
      </c>
      <c r="V24" s="29">
        <v>65</v>
      </c>
      <c r="W24" s="24"/>
    </row>
    <row r="25" spans="1:31" ht="18.75" customHeight="1" thickTop="1" thickBot="1">
      <c r="T25" s="18">
        <v>24</v>
      </c>
      <c r="U25" s="32" t="s">
        <v>54</v>
      </c>
      <c r="V25" s="29">
        <v>55</v>
      </c>
      <c r="W25" s="24"/>
    </row>
    <row r="26" spans="1:31" ht="18.75" customHeight="1" thickTop="1" thickBot="1">
      <c r="D26" s="46" t="s">
        <v>69</v>
      </c>
      <c r="T26" s="18">
        <v>25</v>
      </c>
      <c r="U26" s="32" t="s">
        <v>55</v>
      </c>
      <c r="V26" s="29">
        <v>50</v>
      </c>
      <c r="W26" s="24"/>
    </row>
    <row r="27" spans="1:31" ht="18.75" customHeight="1" thickTop="1" thickBot="1">
      <c r="D27" t="s">
        <v>70</v>
      </c>
      <c r="T27" s="18">
        <v>26</v>
      </c>
      <c r="U27" s="32" t="s">
        <v>56</v>
      </c>
      <c r="V27" s="29">
        <v>45</v>
      </c>
      <c r="W27" s="24"/>
    </row>
    <row r="28" spans="1:31" ht="18.75" customHeight="1" thickTop="1" thickBot="1">
      <c r="T28" s="18">
        <v>27</v>
      </c>
      <c r="U28" s="32" t="s">
        <v>57</v>
      </c>
      <c r="V28" s="29">
        <v>45</v>
      </c>
      <c r="W28" s="24"/>
    </row>
    <row r="29" spans="1:31" ht="18.75" customHeight="1" thickTop="1" thickBot="1">
      <c r="T29" s="17"/>
      <c r="U29" s="32"/>
      <c r="V29" s="29"/>
      <c r="W29" s="24"/>
    </row>
    <row r="30" spans="1:31" ht="18.75" customHeight="1" thickTop="1"/>
  </sheetData>
  <mergeCells count="24">
    <mergeCell ref="A1:L1"/>
    <mergeCell ref="A2:L2"/>
    <mergeCell ref="D3:G3"/>
    <mergeCell ref="K4:K5"/>
    <mergeCell ref="L4:L5"/>
    <mergeCell ref="I4:I5"/>
    <mergeCell ref="A18:D18"/>
    <mergeCell ref="H4:H5"/>
    <mergeCell ref="J4:J5"/>
    <mergeCell ref="A4:B5"/>
    <mergeCell ref="C4:C5"/>
    <mergeCell ref="D4:D5"/>
    <mergeCell ref="E4:E5"/>
    <mergeCell ref="F4:F5"/>
    <mergeCell ref="G4:G5"/>
    <mergeCell ref="Z2:AB2"/>
    <mergeCell ref="Z3:AB3"/>
    <mergeCell ref="Z4:AB4"/>
    <mergeCell ref="R4:R5"/>
    <mergeCell ref="N3:R3"/>
    <mergeCell ref="N4:N5"/>
    <mergeCell ref="O4:O5"/>
    <mergeCell ref="P4:P5"/>
    <mergeCell ref="Q4:Q5"/>
  </mergeCells>
  <pageMargins left="0.34" right="0.26" top="0.43307086614173229" bottom="0.55118110236220474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H10:N10"/>
  <sheetViews>
    <sheetView rightToLeft="1" zoomScale="80" zoomScaleNormal="80" workbookViewId="0">
      <selection activeCell="G8" sqref="G8"/>
    </sheetView>
  </sheetViews>
  <sheetFormatPr baseColWidth="10" defaultColWidth="9.140625" defaultRowHeight="15"/>
  <cols>
    <col min="1" max="1" width="14.5703125" customWidth="1"/>
    <col min="14" max="14" width="9" style="12"/>
  </cols>
  <sheetData>
    <row r="10" spans="8:8">
      <c r="H1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TheRobot</dc:creator>
  <cp:lastModifiedBy>hben</cp:lastModifiedBy>
  <cp:lastPrinted>2019-11-04T10:17:51Z</cp:lastPrinted>
  <dcterms:created xsi:type="dcterms:W3CDTF">2019-11-02T14:33:17Z</dcterms:created>
  <dcterms:modified xsi:type="dcterms:W3CDTF">2019-11-09T11:01:36Z</dcterms:modified>
</cp:coreProperties>
</file>