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BR7" i="1"/>
  <c r="BR5" i="1"/>
  <c r="G7" i="1"/>
  <c r="G8" i="1"/>
  <c r="G9" i="1"/>
  <c r="G10" i="1"/>
  <c r="G11" i="1"/>
  <c r="G12" i="1"/>
  <c r="G13" i="1"/>
  <c r="G14" i="1"/>
  <c r="G15" i="1"/>
  <c r="G16" i="1"/>
  <c r="G17" i="1"/>
  <c r="E7" i="1"/>
  <c r="E8" i="1"/>
  <c r="E9" i="1"/>
  <c r="E10" i="1"/>
  <c r="E11" i="1"/>
  <c r="E12" i="1"/>
  <c r="E13" i="1"/>
  <c r="E14" i="1"/>
  <c r="E15" i="1"/>
  <c r="E16" i="1"/>
  <c r="E17" i="1"/>
  <c r="D6" i="1"/>
  <c r="O26" i="1" s="1"/>
  <c r="L6" i="1"/>
  <c r="E6" i="1" l="1"/>
  <c r="K6" i="1" s="1"/>
  <c r="G6" i="1"/>
  <c r="H7" i="1"/>
  <c r="H8" i="1"/>
  <c r="H9" i="1"/>
  <c r="H10" i="1"/>
  <c r="H11" i="1"/>
  <c r="H12" i="1"/>
  <c r="H13" i="1"/>
  <c r="H14" i="1"/>
  <c r="H15" i="1"/>
  <c r="H16" i="1"/>
  <c r="H17" i="1"/>
  <c r="H6" i="1"/>
  <c r="F7" i="1"/>
  <c r="F8" i="1"/>
  <c r="F9" i="1"/>
  <c r="F10" i="1"/>
  <c r="F11" i="1"/>
  <c r="F18" i="1" s="1"/>
  <c r="F12" i="1"/>
  <c r="F13" i="1"/>
  <c r="F14" i="1"/>
  <c r="F15" i="1"/>
  <c r="F16" i="1"/>
  <c r="F17" i="1"/>
  <c r="F6" i="1"/>
  <c r="J6" i="1" l="1"/>
  <c r="I6" i="1"/>
  <c r="H18" i="1"/>
  <c r="AB4" i="1"/>
  <c r="AB3" i="1"/>
  <c r="AB2" i="1"/>
  <c r="L18" i="1" l="1"/>
  <c r="Y2" i="1"/>
  <c r="L7" i="1"/>
  <c r="L8" i="1"/>
  <c r="L9" i="1"/>
  <c r="L10" i="1"/>
  <c r="L11" i="1"/>
  <c r="L12" i="1"/>
  <c r="L13" i="1"/>
  <c r="L14" i="1"/>
  <c r="L15" i="1"/>
  <c r="L16" i="1"/>
  <c r="L17" i="1"/>
  <c r="S18" i="1"/>
  <c r="A2" i="1" l="1"/>
  <c r="C7" i="1"/>
  <c r="C8" i="1"/>
  <c r="C9" i="1"/>
  <c r="C10" i="1"/>
  <c r="C11" i="1"/>
  <c r="C12" i="1"/>
  <c r="C13" i="1"/>
  <c r="C14" i="1"/>
  <c r="C15" i="1"/>
  <c r="C16" i="1"/>
  <c r="C17" i="1"/>
  <c r="D7" i="1" l="1"/>
  <c r="D8" i="1"/>
  <c r="D9" i="1"/>
  <c r="D10" i="1"/>
  <c r="D11" i="1"/>
  <c r="D12" i="1"/>
  <c r="D13" i="1"/>
  <c r="D14" i="1"/>
  <c r="D15" i="1"/>
  <c r="D16" i="1"/>
  <c r="D17" i="1"/>
  <c r="C6" i="1"/>
  <c r="G18" i="1" l="1"/>
  <c r="A10" i="1"/>
  <c r="A11" i="1"/>
  <c r="A12" i="1"/>
  <c r="A13" i="1"/>
  <c r="A14" i="1"/>
  <c r="A15" i="1"/>
  <c r="A16" i="1"/>
  <c r="A17" i="1"/>
  <c r="A7" i="1"/>
  <c r="A8" i="1"/>
  <c r="A9" i="1"/>
  <c r="A6" i="1"/>
  <c r="K18" i="1" l="1"/>
  <c r="J18" i="1"/>
  <c r="I18" i="1"/>
  <c r="E18" i="1"/>
  <c r="M18" i="1" l="1"/>
</calcChain>
</file>

<file path=xl/sharedStrings.xml><?xml version="1.0" encoding="utf-8"?>
<sst xmlns="http://schemas.openxmlformats.org/spreadsheetml/2006/main" count="96" uniqueCount="78">
  <si>
    <t>الاسم :</t>
  </si>
  <si>
    <t>عماد عبد الحليم</t>
  </si>
  <si>
    <t xml:space="preserve">  : ID</t>
  </si>
  <si>
    <t>حضور</t>
  </si>
  <si>
    <t>انصراف</t>
  </si>
  <si>
    <t>ملاحظات</t>
  </si>
  <si>
    <t>التأخير</t>
  </si>
  <si>
    <t>الانصراف المبكر</t>
  </si>
  <si>
    <t>الغياب</t>
  </si>
  <si>
    <t>السلف</t>
  </si>
  <si>
    <t>07:52</t>
  </si>
  <si>
    <t>07:55</t>
  </si>
  <si>
    <t>07:53</t>
  </si>
  <si>
    <t>17:57</t>
  </si>
  <si>
    <t>17:40</t>
  </si>
  <si>
    <t>17:53</t>
  </si>
  <si>
    <t>18:03</t>
  </si>
  <si>
    <t xml:space="preserve">عدد ساعات  العمل </t>
  </si>
  <si>
    <t>الحضور</t>
  </si>
  <si>
    <t>الانصراف</t>
  </si>
  <si>
    <t xml:space="preserve">المدة السماح </t>
  </si>
  <si>
    <t xml:space="preserve">السهرات  </t>
  </si>
  <si>
    <t>ربع</t>
  </si>
  <si>
    <t>نصف</t>
  </si>
  <si>
    <t>يوم</t>
  </si>
  <si>
    <t>صافى المرتب</t>
  </si>
  <si>
    <t>الإجمالي</t>
  </si>
  <si>
    <t xml:space="preserve"> </t>
  </si>
  <si>
    <t xml:space="preserve">الحضور الفعلى </t>
  </si>
  <si>
    <t xml:space="preserve">الانصراف الفعلى </t>
  </si>
  <si>
    <t>17:54</t>
  </si>
  <si>
    <t>17:55</t>
  </si>
  <si>
    <t>17:56</t>
  </si>
  <si>
    <t>17:58</t>
  </si>
  <si>
    <t xml:space="preserve">عدد ساعات الحضور  </t>
  </si>
  <si>
    <t>مصطفى محمود عشماوى</t>
  </si>
  <si>
    <t>أحمد حمدى</t>
  </si>
  <si>
    <t>إسماعيل محمد</t>
  </si>
  <si>
    <t>أحمد خميس</t>
  </si>
  <si>
    <t>حسين صلاح</t>
  </si>
  <si>
    <t>محمود إبراهيم</t>
  </si>
  <si>
    <t>كارم جمعة</t>
  </si>
  <si>
    <t>هانى عبد الفتاح</t>
  </si>
  <si>
    <t>سعيد عبد ربه</t>
  </si>
  <si>
    <t>محمد خميس</t>
  </si>
  <si>
    <t>رجب طه</t>
  </si>
  <si>
    <t>مصطفى عبد الجواد</t>
  </si>
  <si>
    <t>عبدالفتاح فوزي محمود</t>
  </si>
  <si>
    <t>أحمد عاطف</t>
  </si>
  <si>
    <t>مصطفى عباده</t>
  </si>
  <si>
    <t>أحمد جمعة</t>
  </si>
  <si>
    <t>إيمن سامح</t>
  </si>
  <si>
    <t>مجدى ذكى</t>
  </si>
  <si>
    <t>محمد السيد عوض</t>
  </si>
  <si>
    <t>عزيز رمضان</t>
  </si>
  <si>
    <t>هبه منصورذكريا</t>
  </si>
  <si>
    <t>جهاد صابر إبراهيم</t>
  </si>
  <si>
    <t>ماجدة فتحى</t>
  </si>
  <si>
    <t>إسراء شعبان</t>
  </si>
  <si>
    <t>حبيبه شعبان السنوسي</t>
  </si>
  <si>
    <t>نورهان محمد</t>
  </si>
  <si>
    <t xml:space="preserve">الاسم </t>
  </si>
  <si>
    <t>المرتب اليومي</t>
  </si>
  <si>
    <t>م</t>
  </si>
  <si>
    <t xml:space="preserve">المرتبات </t>
  </si>
  <si>
    <t xml:space="preserve">أيام العمل </t>
  </si>
  <si>
    <t xml:space="preserve">القائمة الاساسية </t>
  </si>
  <si>
    <t>التاريخ :</t>
  </si>
  <si>
    <t>الموافق :</t>
  </si>
  <si>
    <t>الساعة :</t>
  </si>
  <si>
    <t>التاريــــــــــــــــخ</t>
  </si>
  <si>
    <t>مصنع الحلويات والبسكويت</t>
  </si>
  <si>
    <t xml:space="preserve">مطلوب حساب السهرات (الوقت الاضافى ) لربع يوم / نصف يوم/ ليوم كامل </t>
  </si>
  <si>
    <t xml:space="preserve">من المرتب المذكور اية </t>
  </si>
  <si>
    <t/>
  </si>
  <si>
    <t>ربع يوم</t>
  </si>
  <si>
    <t>نصف اليوم</t>
  </si>
  <si>
    <t>يوم كامل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</si>
</sst>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&quot;ج.م.‏&quot;\ * #,##0.00_-;_-&quot;ج.م.‏&quot;\ * #,##0.00\-;_-&quot;ج.م.‏&quot;\ * &quot;-&quot;??_-;_-@_-"/>
    <numFmt numFmtId="165" formatCode="[h]:mm"/>
    <numFmt numFmtId="166" formatCode="[hh]:mm"/>
    <numFmt numFmtId="167" formatCode="&quot;ج.م.‏&quot;\ #,##0.00_-"/>
    <numFmt numFmtId="168" formatCode="hh:mm;@"/>
    <numFmt numFmtId="169" formatCode="[$-409]hh:mm\ AM/PM;@"/>
    <numFmt numFmtId="170" formatCode="[$-10B0000]d\ mmmm\ yyyy;@"/>
    <numFmt numFmtId="171" formatCode="[$-1060401]B2d\ mmmm\ yyyy;@"/>
    <numFmt numFmtId="172" formatCode="[$-1000401]h:mm\ AM/PM;@"/>
    <numFmt numFmtId="173" formatCode="[$-1000000]h:mm:ss;@"/>
  </numFmts>
  <fonts count="21" x14ac:knownFonts="1">
    <font>
      <sz val="11"/>
      <color theme="1"/>
      <name val="Calibri"/>
      <family val="2"/>
      <charset val="178"/>
      <scheme val="minor"/>
    </font>
    <font>
      <b/>
      <sz val="12"/>
      <name val="Tahoma"/>
      <family val="2"/>
    </font>
    <font>
      <sz val="9"/>
      <color indexed="8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indexed="18"/>
      <name val="Calibri"/>
      <family val="2"/>
    </font>
    <font>
      <b/>
      <sz val="11"/>
      <color indexed="18"/>
      <name val="Calibri"/>
      <family val="2"/>
    </font>
    <font>
      <b/>
      <sz val="12"/>
      <color indexed="10"/>
      <name val="Calibri"/>
      <family val="2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b/>
      <sz val="14"/>
      <color theme="5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 tint="4.9989318521683403E-2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  <font>
      <b/>
      <sz val="14"/>
      <color rgb="FF0033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 applyProtection="1">
      <alignment horizontal="center" vertical="center" wrapText="1"/>
    </xf>
    <xf numFmtId="18" fontId="0" fillId="0" borderId="1" xfId="0" applyNumberFormat="1" applyBorder="1" applyAlignment="1">
      <alignment horizontal="center"/>
    </xf>
    <xf numFmtId="0" fontId="2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7" fillId="0" borderId="0" xfId="0" applyFont="1"/>
    <xf numFmtId="0" fontId="0" fillId="0" borderId="0" xfId="0" applyNumberFormat="1"/>
    <xf numFmtId="167" fontId="0" fillId="0" borderId="1" xfId="0" applyNumberFormat="1" applyBorder="1" applyAlignment="1">
      <alignment horizontal="center"/>
    </xf>
    <xf numFmtId="20" fontId="2" fillId="5" borderId="1" xfId="0" applyNumberFormat="1" applyFont="1" applyFill="1" applyBorder="1" applyAlignment="1">
      <alignment horizontal="center" vertical="center"/>
    </xf>
    <xf numFmtId="20" fontId="0" fillId="0" borderId="0" xfId="0" applyNumberFormat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0" borderId="0" xfId="0" applyAlignment="1"/>
    <xf numFmtId="20" fontId="0" fillId="0" borderId="0" xfId="0" applyNumberFormat="1"/>
    <xf numFmtId="20" fontId="0" fillId="0" borderId="1" xfId="0" applyNumberFormat="1" applyBorder="1" applyAlignment="1">
      <alignment horizontal="center"/>
    </xf>
    <xf numFmtId="167" fontId="8" fillId="0" borderId="1" xfId="0" applyNumberFormat="1" applyFont="1" applyBorder="1"/>
    <xf numFmtId="0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/>
    <xf numFmtId="169" fontId="0" fillId="5" borderId="1" xfId="0" applyNumberFormat="1" applyFill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/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right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7" borderId="1" xfId="0" applyFont="1" applyFill="1" applyBorder="1" applyAlignment="1" applyProtection="1">
      <alignment horizontal="left" vertical="center" indent="1"/>
      <protection hidden="1"/>
    </xf>
    <xf numFmtId="168" fontId="0" fillId="5" borderId="1" xfId="0" applyNumberFormat="1" applyFill="1" applyBorder="1" applyAlignment="1">
      <alignment horizontal="center" vertical="center"/>
    </xf>
    <xf numFmtId="173" fontId="0" fillId="5" borderId="1" xfId="0" applyNumberForma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6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167" fontId="0" fillId="8" borderId="1" xfId="0" applyNumberFormat="1" applyFill="1" applyBorder="1" applyAlignment="1">
      <alignment horizontal="center"/>
    </xf>
    <xf numFmtId="20" fontId="0" fillId="8" borderId="1" xfId="0" applyNumberForma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/>
    </xf>
    <xf numFmtId="20" fontId="0" fillId="8" borderId="1" xfId="0" applyNumberFormat="1" applyFill="1" applyBorder="1" applyAlignment="1">
      <alignment horizontal="center"/>
    </xf>
    <xf numFmtId="0" fontId="13" fillId="0" borderId="0" xfId="0" applyFont="1"/>
    <xf numFmtId="167" fontId="14" fillId="0" borderId="1" xfId="0" applyNumberFormat="1" applyFont="1" applyBorder="1" applyAlignment="1">
      <alignment horizontal="center"/>
    </xf>
    <xf numFmtId="167" fontId="14" fillId="8" borderId="1" xfId="0" applyNumberFormat="1" applyFont="1" applyFill="1" applyBorder="1" applyAlignment="1">
      <alignment horizontal="center"/>
    </xf>
    <xf numFmtId="20" fontId="15" fillId="9" borderId="0" xfId="0" applyNumberFormat="1" applyFont="1" applyFill="1" applyAlignment="1">
      <alignment horizontal="center"/>
    </xf>
    <xf numFmtId="20" fontId="16" fillId="0" borderId="0" xfId="0" applyNumberFormat="1" applyFont="1" applyAlignment="1">
      <alignment horizontal="center"/>
    </xf>
    <xf numFmtId="0" fontId="16" fillId="0" borderId="0" xfId="0" applyFont="1"/>
    <xf numFmtId="20" fontId="17" fillId="0" borderId="0" xfId="0" applyNumberFormat="1" applyFont="1" applyAlignment="1">
      <alignment horizontal="center"/>
    </xf>
    <xf numFmtId="20" fontId="17" fillId="0" borderId="0" xfId="0" applyNumberFormat="1" applyFont="1"/>
    <xf numFmtId="0" fontId="18" fillId="0" borderId="1" xfId="0" quotePrefix="1" applyFont="1" applyBorder="1" applyAlignment="1">
      <alignment horizontal="center"/>
    </xf>
    <xf numFmtId="18" fontId="0" fillId="0" borderId="0" xfId="0" applyNumberFormat="1"/>
    <xf numFmtId="20" fontId="19" fillId="12" borderId="0" xfId="0" applyNumberFormat="1" applyFont="1" applyFill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0" fontId="16" fillId="10" borderId="13" xfId="0" applyNumberFormat="1" applyFont="1" applyFill="1" applyBorder="1" applyAlignment="1">
      <alignment horizontal="center"/>
    </xf>
    <xf numFmtId="20" fontId="16" fillId="10" borderId="0" xfId="0" applyNumberFormat="1" applyFont="1" applyFill="1" applyAlignment="1">
      <alignment horizontal="center"/>
    </xf>
    <xf numFmtId="20" fontId="16" fillId="11" borderId="13" xfId="0" applyNumberFormat="1" applyFont="1" applyFill="1" applyBorder="1" applyAlignment="1">
      <alignment horizontal="center"/>
    </xf>
    <xf numFmtId="20" fontId="16" fillId="11" borderId="0" xfId="0" applyNumberFormat="1" applyFont="1" applyFill="1" applyAlignment="1">
      <alignment horizontal="center"/>
    </xf>
    <xf numFmtId="20" fontId="16" fillId="9" borderId="13" xfId="0" applyNumberFormat="1" applyFont="1" applyFill="1" applyBorder="1" applyAlignment="1">
      <alignment horizontal="center"/>
    </xf>
    <xf numFmtId="20" fontId="16" fillId="9" borderId="0" xfId="0" applyNumberFormat="1" applyFont="1" applyFill="1" applyAlignment="1">
      <alignment horizont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14" fontId="1" fillId="2" borderId="8" xfId="0" applyNumberFormat="1" applyFont="1" applyFill="1" applyBorder="1" applyAlignment="1" applyProtection="1">
      <alignment horizontal="center" vertical="center"/>
    </xf>
    <xf numFmtId="14" fontId="1" fillId="2" borderId="9" xfId="0" applyNumberFormat="1" applyFont="1" applyFill="1" applyBorder="1" applyAlignment="1" applyProtection="1">
      <alignment horizontal="center" vertical="center"/>
    </xf>
    <xf numFmtId="14" fontId="1" fillId="2" borderId="7" xfId="0" applyNumberFormat="1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6" fillId="8" borderId="3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70" fontId="9" fillId="7" borderId="1" xfId="0" applyNumberFormat="1" applyFont="1" applyFill="1" applyBorder="1" applyAlignment="1" applyProtection="1">
      <alignment horizontal="center" vertical="center"/>
      <protection hidden="1"/>
    </xf>
    <xf numFmtId="171" fontId="10" fillId="7" borderId="1" xfId="0" applyNumberFormat="1" applyFont="1" applyFill="1" applyBorder="1" applyAlignment="1" applyProtection="1">
      <alignment horizontal="center" vertical="center"/>
      <protection hidden="1"/>
    </xf>
    <xf numFmtId="172" fontId="11" fillId="7" borderId="1" xfId="0" applyNumberFormat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0"/>
  <sheetViews>
    <sheetView rightToLeft="1" tabSelected="1" zoomScale="80" zoomScaleNormal="80" workbookViewId="0">
      <selection activeCell="L31" sqref="L31"/>
    </sheetView>
  </sheetViews>
  <sheetFormatPr defaultRowHeight="18.75" x14ac:dyDescent="0.3"/>
  <cols>
    <col min="1" max="1" width="6.28515625" customWidth="1"/>
    <col min="2" max="2" width="10.7109375" bestFit="1" customWidth="1"/>
    <col min="3" max="3" width="9.7109375" customWidth="1"/>
    <col min="4" max="4" width="11" customWidth="1"/>
    <col min="5" max="5" width="13.85546875" customWidth="1"/>
    <col min="6" max="6" width="10.28515625" customWidth="1"/>
    <col min="7" max="7" width="14.28515625" customWidth="1"/>
    <col min="8" max="8" width="6.28515625" customWidth="1"/>
    <col min="9" max="9" width="4.5703125" customWidth="1"/>
    <col min="10" max="10" width="5.7109375" customWidth="1"/>
    <col min="11" max="11" width="4.42578125" customWidth="1"/>
    <col min="12" max="12" width="11.140625" customWidth="1"/>
    <col min="13" max="13" width="14.140625" customWidth="1"/>
    <col min="15" max="15" width="11.140625" bestFit="1" customWidth="1"/>
    <col min="16" max="16" width="10.42578125" customWidth="1"/>
    <col min="17" max="17" width="11" customWidth="1"/>
    <col min="18" max="18" width="11.140625" bestFit="1" customWidth="1"/>
    <col min="19" max="19" width="11.42578125" bestFit="1" customWidth="1"/>
    <col min="22" max="22" width="3.7109375" style="1" customWidth="1"/>
    <col min="23" max="23" width="18.5703125" style="36" bestFit="1" customWidth="1"/>
    <col min="24" max="24" width="12.85546875" bestFit="1" customWidth="1"/>
    <col min="25" max="25" width="12.140625" style="22" customWidth="1"/>
    <col min="26" max="26" width="14" bestFit="1" customWidth="1"/>
    <col min="27" max="27" width="9.28515625" bestFit="1" customWidth="1"/>
    <col min="29" max="29" width="9.28515625" bestFit="1" customWidth="1"/>
    <col min="31" max="67" width="9.140625" customWidth="1"/>
    <col min="68" max="68" width="9.140625" hidden="1" customWidth="1"/>
    <col min="69" max="69" width="11.28515625" hidden="1" customWidth="1"/>
    <col min="70" max="70" width="0" style="58" hidden="1" customWidth="1"/>
  </cols>
  <sheetData>
    <row r="1" spans="1:70" ht="15" customHeight="1" thickTop="1" thickBot="1" x14ac:dyDescent="0.35">
      <c r="A1" s="67" t="s">
        <v>71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9"/>
      <c r="O1" s="19" t="s">
        <v>74</v>
      </c>
      <c r="P1" s="8" t="s">
        <v>18</v>
      </c>
      <c r="Q1" s="8" t="s">
        <v>19</v>
      </c>
      <c r="R1" s="9" t="s">
        <v>17</v>
      </c>
      <c r="S1" s="8" t="s">
        <v>20</v>
      </c>
      <c r="T1" s="8" t="s">
        <v>65</v>
      </c>
      <c r="V1" s="12" t="s">
        <v>63</v>
      </c>
      <c r="W1" s="8" t="s">
        <v>61</v>
      </c>
      <c r="X1" s="12" t="s">
        <v>62</v>
      </c>
      <c r="Y1" s="12" t="s">
        <v>64</v>
      </c>
    </row>
    <row r="2" spans="1:70" ht="20.25" thickTop="1" thickBot="1" x14ac:dyDescent="0.35">
      <c r="A2" s="70" t="str">
        <f>"راتب شهر :"&amp;TEXT(B12,"mmm yyyy")</f>
        <v>راتب شهر :نوفمبر 2019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  <c r="O2" s="19" t="s">
        <v>74</v>
      </c>
      <c r="P2" s="30">
        <v>0.33333333333333331</v>
      </c>
      <c r="Q2" s="30">
        <v>0.75</v>
      </c>
      <c r="R2" s="39">
        <v>0.41666666666666669</v>
      </c>
      <c r="S2" s="38">
        <v>1.0416666666666666E-2</v>
      </c>
      <c r="T2" s="26">
        <v>12</v>
      </c>
      <c r="U2" s="23"/>
      <c r="V2" s="13">
        <v>1</v>
      </c>
      <c r="W2" s="35" t="s">
        <v>35</v>
      </c>
      <c r="X2" s="31">
        <v>150</v>
      </c>
      <c r="Y2" s="28">
        <f>X2*H18</f>
        <v>0</v>
      </c>
      <c r="AA2" s="37" t="s">
        <v>67</v>
      </c>
      <c r="AB2" s="87">
        <f ca="1">TODAY()</f>
        <v>43778</v>
      </c>
      <c r="AC2" s="87"/>
      <c r="AD2" s="87"/>
    </row>
    <row r="3" spans="1:70" ht="20.25" thickTop="1" thickBot="1" x14ac:dyDescent="0.35">
      <c r="C3" s="33" t="s">
        <v>0</v>
      </c>
      <c r="D3" s="73" t="s">
        <v>1</v>
      </c>
      <c r="E3" s="74"/>
      <c r="F3" s="74"/>
      <c r="G3" s="75"/>
      <c r="H3" s="34" t="s">
        <v>2</v>
      </c>
      <c r="I3" s="76"/>
      <c r="J3" s="76"/>
      <c r="K3" s="76"/>
      <c r="O3" t="s">
        <v>74</v>
      </c>
      <c r="P3" s="91" t="s">
        <v>66</v>
      </c>
      <c r="Q3" s="92"/>
      <c r="R3" s="92"/>
      <c r="S3" s="92"/>
      <c r="T3" s="92"/>
      <c r="U3" s="23"/>
      <c r="V3" s="13">
        <v>2</v>
      </c>
      <c r="W3" s="35" t="s">
        <v>36</v>
      </c>
      <c r="X3" s="31">
        <v>120</v>
      </c>
      <c r="Y3" s="2"/>
      <c r="AA3" s="37" t="s">
        <v>68</v>
      </c>
      <c r="AB3" s="88">
        <f ca="1">TODAY()</f>
        <v>43778</v>
      </c>
      <c r="AC3" s="88"/>
      <c r="AD3" s="88"/>
    </row>
    <row r="4" spans="1:70" s="1" customFormat="1" ht="18" customHeight="1" thickTop="1" thickBot="1" x14ac:dyDescent="0.35">
      <c r="A4" s="85" t="s">
        <v>70</v>
      </c>
      <c r="B4" s="85"/>
      <c r="C4" s="86" t="s">
        <v>3</v>
      </c>
      <c r="D4" s="86" t="s">
        <v>4</v>
      </c>
      <c r="E4" s="84" t="s">
        <v>34</v>
      </c>
      <c r="F4" s="84" t="s">
        <v>6</v>
      </c>
      <c r="G4" s="84" t="s">
        <v>7</v>
      </c>
      <c r="H4" s="84" t="s">
        <v>8</v>
      </c>
      <c r="I4" s="84" t="s">
        <v>21</v>
      </c>
      <c r="J4" s="84"/>
      <c r="K4" s="84"/>
      <c r="L4" s="84" t="s">
        <v>9</v>
      </c>
      <c r="M4" s="77" t="s">
        <v>25</v>
      </c>
      <c r="N4" s="79" t="s">
        <v>5</v>
      </c>
      <c r="O4"/>
      <c r="P4" s="90" t="s">
        <v>28</v>
      </c>
      <c r="Q4" s="90" t="s">
        <v>29</v>
      </c>
      <c r="R4" s="93"/>
      <c r="S4" s="90" t="s">
        <v>9</v>
      </c>
      <c r="T4" s="90"/>
      <c r="U4" s="23"/>
      <c r="V4" s="13">
        <v>3</v>
      </c>
      <c r="W4" s="35" t="s">
        <v>1</v>
      </c>
      <c r="X4" s="31">
        <v>120</v>
      </c>
      <c r="Y4" s="2"/>
      <c r="Z4"/>
      <c r="AA4" s="37" t="s">
        <v>69</v>
      </c>
      <c r="AB4" s="89">
        <f ca="1">NOW()</f>
        <v>43778.548498263888</v>
      </c>
      <c r="AC4" s="89"/>
      <c r="AD4" s="89"/>
      <c r="AF4"/>
      <c r="BP4" s="61" t="s">
        <v>75</v>
      </c>
      <c r="BQ4" s="62"/>
      <c r="BR4" s="59"/>
    </row>
    <row r="5" spans="1:70" s="1" customFormat="1" ht="19.5" customHeight="1" thickTop="1" thickBot="1" x14ac:dyDescent="0.35">
      <c r="A5" s="85"/>
      <c r="B5" s="85"/>
      <c r="C5" s="86"/>
      <c r="D5" s="86"/>
      <c r="E5" s="84"/>
      <c r="F5" s="84"/>
      <c r="G5" s="84"/>
      <c r="H5" s="84"/>
      <c r="I5" s="5" t="s">
        <v>22</v>
      </c>
      <c r="J5" s="5" t="s">
        <v>23</v>
      </c>
      <c r="K5" s="5" t="s">
        <v>24</v>
      </c>
      <c r="L5" s="84"/>
      <c r="M5" s="78"/>
      <c r="N5" s="80"/>
      <c r="O5"/>
      <c r="P5" s="90"/>
      <c r="Q5" s="90"/>
      <c r="R5" s="93"/>
      <c r="S5" s="90"/>
      <c r="T5" s="90"/>
      <c r="U5"/>
      <c r="V5" s="13">
        <v>4</v>
      </c>
      <c r="W5" s="35" t="s">
        <v>37</v>
      </c>
      <c r="X5" s="31">
        <v>110</v>
      </c>
      <c r="Y5" s="2"/>
      <c r="Z5" t="s">
        <v>7</v>
      </c>
      <c r="AA5"/>
      <c r="AB5"/>
      <c r="AC5"/>
      <c r="AD5"/>
      <c r="AE5"/>
      <c r="AF5"/>
      <c r="BP5" s="53">
        <v>0.75</v>
      </c>
      <c r="BQ5" s="54">
        <v>0.83333333333333337</v>
      </c>
      <c r="BR5" s="60">
        <f>BQ5-BP5</f>
        <v>8.333333333333337E-2</v>
      </c>
    </row>
    <row r="6" spans="1:70" s="1" customFormat="1" ht="20.25" thickTop="1" thickBot="1" x14ac:dyDescent="0.35">
      <c r="A6" s="10" t="str">
        <f>TEXT(B6,"ddd")</f>
        <v>السبت</v>
      </c>
      <c r="B6" s="11">
        <v>43764</v>
      </c>
      <c r="C6" s="6">
        <f>TEXT(P6,"HH:MM")+0</f>
        <v>0.36944444444444446</v>
      </c>
      <c r="D6" s="6">
        <f t="shared" ref="D6:D17" si="0">TEXT(Q6,"HH:MM")+0</f>
        <v>0.74791666666666667</v>
      </c>
      <c r="E6" s="14">
        <f>MOD(D6-C6,1)</f>
        <v>0.37847222222222221</v>
      </c>
      <c r="F6" s="24">
        <f>IF(P6-($P$2+$S$2)&lt;=0,0,(P6-$P$2-$S$2))</f>
        <v>2.5694444444444485E-2</v>
      </c>
      <c r="G6" s="45">
        <f>IF(MOD($Q$2-D6,1)&gt;=$BP$13,"",$Q$2-D6)</f>
        <v>2.0833333333333259E-3</v>
      </c>
      <c r="H6" s="2">
        <f>COUNTBLANK(P6)</f>
        <v>0</v>
      </c>
      <c r="I6" s="55" t="str">
        <f>IF(AND($E6&gt;$BP$12,$D6&gt;=$BP$5,$D6&lt;$BQ$7,($D6-$BP$5)&gt;=$BR$5,($D6-$BP$5)&lt;$BR$7),VLOOKUP($D$3,$W$2:$X$500,2,0)/4,"")</f>
        <v/>
      </c>
      <c r="J6" s="55" t="str">
        <f>IF(AND($E6&gt;$BP$12,$D6&gt;=$BP$7,($D6-$BP$7)&lt;$BR$9,($D6-$BP$7)&gt;=$BR$7),VLOOKUP($D$3,$W$2:$X$500,2,0)/2,"")</f>
        <v/>
      </c>
      <c r="K6" s="55" t="str">
        <f>IF(AND($E6&gt;$BP$12,$D6&gt;=$BP$7,MOD($D6-$BP$9,1)&gt;=$BR$9),VLOOKUP($D$3,$W$2:$X$500,2,0)/2,"")</f>
        <v/>
      </c>
      <c r="L6" s="48">
        <f t="shared" ref="L6:L17" si="1">S6</f>
        <v>0</v>
      </c>
      <c r="M6" s="17">
        <f>(VLOOKUP($D$3,$W$2:$X$29,2,0)+SUM(I6:K6))-($L6+$F6/$R$2*VLOOKUP($D$3,$W$2:$X$29,2,0))</f>
        <v>112.6</v>
      </c>
      <c r="N6" s="2"/>
      <c r="O6"/>
      <c r="P6" s="18">
        <v>0.36944444444444446</v>
      </c>
      <c r="Q6" s="18">
        <v>0.74791666666666667</v>
      </c>
      <c r="R6" s="3"/>
      <c r="S6" s="25"/>
      <c r="T6" s="29"/>
      <c r="U6" s="23"/>
      <c r="V6" s="13">
        <v>5</v>
      </c>
      <c r="W6" s="35" t="s">
        <v>38</v>
      </c>
      <c r="X6" s="31">
        <v>90</v>
      </c>
      <c r="Y6" s="2"/>
      <c r="Z6" s="19"/>
      <c r="AA6"/>
      <c r="AB6"/>
      <c r="AC6"/>
      <c r="AD6"/>
      <c r="AE6"/>
      <c r="AF6"/>
      <c r="BP6" s="63" t="s">
        <v>76</v>
      </c>
      <c r="BQ6" s="64"/>
      <c r="BR6" s="60"/>
    </row>
    <row r="7" spans="1:70" s="1" customFormat="1" ht="20.25" thickTop="1" thickBot="1" x14ac:dyDescent="0.35">
      <c r="A7" s="10" t="str">
        <f t="shared" ref="A7:A17" si="2">TEXT(B7,"ddd")</f>
        <v>الأحد</v>
      </c>
      <c r="B7" s="11">
        <v>43765</v>
      </c>
      <c r="C7" s="6">
        <f t="shared" ref="C7:C17" si="3">TEXT(P7,"HH:MM")+0</f>
        <v>0.32777777777777778</v>
      </c>
      <c r="D7" s="6">
        <f t="shared" si="0"/>
        <v>0.73611111111111116</v>
      </c>
      <c r="E7" s="14">
        <f t="shared" ref="E7:E17" si="4">MOD(D7-C7,1)</f>
        <v>0.40833333333333338</v>
      </c>
      <c r="F7" s="24">
        <f t="shared" ref="F7:F17" si="5">IF(P7-($P$2+$S$2)&lt;=0,0,(P7-$P$2-$S$2))</f>
        <v>0</v>
      </c>
      <c r="G7" s="45">
        <f t="shared" ref="G7:G17" si="6">IF(MOD($Q$2-D7,1)&gt;=$BP$13,"",$Q$2-D7)</f>
        <v>1.388888888888884E-2</v>
      </c>
      <c r="H7" s="2">
        <f t="shared" ref="H7:H17" si="7">COUNTBLANK(P7)</f>
        <v>0</v>
      </c>
      <c r="I7" s="55" t="str">
        <f t="shared" ref="I7:I17" si="8">IF(AND($E7&gt;$BP$12,$D7&gt;=$BP$5,$D7&lt;$BQ$7,($D7-$BP$5)&gt;=$BR$5,($D7-$BP$5)&lt;$BR$7),VLOOKUP($D$3,$W$2:$X$500,2,0)/4,"")</f>
        <v/>
      </c>
      <c r="J7" s="55" t="str">
        <f t="shared" ref="J7:J17" si="9">IF(AND($E7&gt;$BP$12,$D7&gt;=$BP$7,($D7-$BP$7)&lt;$BR$9,($D7-$BP$7)&gt;=$BR$7),VLOOKUP($D$3,$W$2:$X$500,2,0)/2,"")</f>
        <v/>
      </c>
      <c r="K7" s="55" t="str">
        <f t="shared" ref="K7:K17" si="10">IF(AND($E7&gt;$BP$12,$D7&gt;=$BP$7,MOD($D7-$BP$9,1)&gt;=$BR$9),VLOOKUP($D$3,$W$2:$X$500,2,0)/2,"")</f>
        <v/>
      </c>
      <c r="L7" s="48">
        <f t="shared" si="1"/>
        <v>0</v>
      </c>
      <c r="M7" s="17">
        <f t="shared" ref="M7:M17" si="11">(VLOOKUP($D$3,$W$2:$X$29,2,0)+SUM(I7:K7))-($L7+$F7/$R$2*VLOOKUP($D$3,$W$2:$X$29,2,0))</f>
        <v>120</v>
      </c>
      <c r="N7" s="2"/>
      <c r="O7"/>
      <c r="P7" s="7" t="s">
        <v>10</v>
      </c>
      <c r="Q7" s="7" t="s">
        <v>14</v>
      </c>
      <c r="R7" s="3"/>
      <c r="S7" s="25"/>
      <c r="T7" s="29"/>
      <c r="U7" s="23"/>
      <c r="V7" s="13">
        <v>6</v>
      </c>
      <c r="W7" s="35" t="s">
        <v>39</v>
      </c>
      <c r="X7" s="31">
        <v>90</v>
      </c>
      <c r="Y7" s="2"/>
      <c r="Z7" s="51"/>
      <c r="AA7" s="52"/>
      <c r="AB7"/>
      <c r="AC7"/>
      <c r="AD7"/>
      <c r="AE7"/>
      <c r="AF7"/>
      <c r="BP7" s="53">
        <v>0.75</v>
      </c>
      <c r="BQ7" s="54">
        <v>0.91666666666666663</v>
      </c>
      <c r="BR7" s="60">
        <f t="shared" ref="BR7" si="12">BQ7-BP7</f>
        <v>0.16666666666666663</v>
      </c>
    </row>
    <row r="8" spans="1:70" s="1" customFormat="1" ht="20.25" thickTop="1" thickBot="1" x14ac:dyDescent="0.35">
      <c r="A8" s="10" t="str">
        <f t="shared" si="2"/>
        <v>الإثنين</v>
      </c>
      <c r="B8" s="11">
        <v>43766</v>
      </c>
      <c r="C8" s="6">
        <f t="shared" si="3"/>
        <v>0.3298611111111111</v>
      </c>
      <c r="D8" s="6">
        <f t="shared" si="0"/>
        <v>0.74513888888888891</v>
      </c>
      <c r="E8" s="14">
        <f t="shared" si="4"/>
        <v>0.4152777777777778</v>
      </c>
      <c r="F8" s="24">
        <f t="shared" si="5"/>
        <v>0</v>
      </c>
      <c r="G8" s="45">
        <f t="shared" si="6"/>
        <v>4.8611111111110938E-3</v>
      </c>
      <c r="H8" s="2">
        <f t="shared" si="7"/>
        <v>0</v>
      </c>
      <c r="I8" s="55" t="str">
        <f t="shared" si="8"/>
        <v/>
      </c>
      <c r="J8" s="55" t="str">
        <f t="shared" si="9"/>
        <v/>
      </c>
      <c r="K8" s="55" t="str">
        <f t="shared" si="10"/>
        <v/>
      </c>
      <c r="L8" s="48">
        <f t="shared" si="1"/>
        <v>0</v>
      </c>
      <c r="M8" s="17">
        <f t="shared" si="11"/>
        <v>120</v>
      </c>
      <c r="N8" s="2"/>
      <c r="O8"/>
      <c r="P8" s="7" t="s">
        <v>11</v>
      </c>
      <c r="Q8" s="7" t="s">
        <v>15</v>
      </c>
      <c r="R8" s="3"/>
      <c r="S8" s="25"/>
      <c r="T8" s="29"/>
      <c r="U8" s="23"/>
      <c r="V8" s="13">
        <v>7</v>
      </c>
      <c r="W8" s="35" t="s">
        <v>40</v>
      </c>
      <c r="X8" s="31">
        <v>90</v>
      </c>
      <c r="Y8" s="2"/>
      <c r="Z8" s="51"/>
      <c r="AA8" s="52"/>
      <c r="AB8"/>
      <c r="AC8"/>
      <c r="AD8"/>
      <c r="AE8"/>
      <c r="AF8"/>
      <c r="BP8" s="65" t="s">
        <v>77</v>
      </c>
      <c r="BQ8" s="66"/>
      <c r="BR8" s="60"/>
    </row>
    <row r="9" spans="1:70" s="1" customFormat="1" ht="20.25" thickTop="1" thickBot="1" x14ac:dyDescent="0.35">
      <c r="A9" s="10" t="str">
        <f t="shared" si="2"/>
        <v>الثلاثاء</v>
      </c>
      <c r="B9" s="11">
        <v>43767</v>
      </c>
      <c r="C9" s="6">
        <f t="shared" si="3"/>
        <v>0.32847222222222222</v>
      </c>
      <c r="D9" s="6">
        <f t="shared" si="0"/>
        <v>0.75208333333333333</v>
      </c>
      <c r="E9" s="14">
        <f t="shared" si="4"/>
        <v>0.4236111111111111</v>
      </c>
      <c r="F9" s="24">
        <f t="shared" si="5"/>
        <v>0</v>
      </c>
      <c r="G9" s="45" t="str">
        <f t="shared" si="6"/>
        <v/>
      </c>
      <c r="H9" s="2">
        <f t="shared" si="7"/>
        <v>0</v>
      </c>
      <c r="I9" s="55" t="str">
        <f t="shared" si="8"/>
        <v/>
      </c>
      <c r="J9" s="55" t="str">
        <f t="shared" si="9"/>
        <v/>
      </c>
      <c r="K9" s="55" t="str">
        <f t="shared" si="10"/>
        <v/>
      </c>
      <c r="L9" s="48">
        <f t="shared" si="1"/>
        <v>0</v>
      </c>
      <c r="M9" s="17">
        <f t="shared" si="11"/>
        <v>120</v>
      </c>
      <c r="N9" s="2"/>
      <c r="O9"/>
      <c r="P9" s="7" t="s">
        <v>12</v>
      </c>
      <c r="Q9" s="7" t="s">
        <v>16</v>
      </c>
      <c r="R9" s="3"/>
      <c r="S9" s="25"/>
      <c r="T9" s="29"/>
      <c r="U9" s="23"/>
      <c r="V9" s="13">
        <v>8</v>
      </c>
      <c r="W9" s="35" t="s">
        <v>41</v>
      </c>
      <c r="X9" s="31">
        <v>85</v>
      </c>
      <c r="Y9" s="2"/>
      <c r="Z9" s="51"/>
      <c r="AA9" s="52"/>
      <c r="AB9"/>
      <c r="AC9"/>
      <c r="AD9"/>
      <c r="AE9"/>
      <c r="AF9"/>
      <c r="BP9" s="53">
        <v>0.75</v>
      </c>
      <c r="BQ9" s="54">
        <v>1</v>
      </c>
      <c r="BR9" s="60">
        <v>0.25</v>
      </c>
    </row>
    <row r="10" spans="1:70" s="1" customFormat="1" ht="20.25" thickTop="1" thickBot="1" x14ac:dyDescent="0.35">
      <c r="A10" s="10" t="str">
        <f t="shared" si="2"/>
        <v>الأربعاء</v>
      </c>
      <c r="B10" s="11">
        <v>43768</v>
      </c>
      <c r="C10" s="6">
        <f t="shared" si="3"/>
        <v>0.32777777777777778</v>
      </c>
      <c r="D10" s="6">
        <f t="shared" si="0"/>
        <v>0.74791666666666667</v>
      </c>
      <c r="E10" s="14">
        <f t="shared" si="4"/>
        <v>0.4201388888888889</v>
      </c>
      <c r="F10" s="24">
        <f t="shared" si="5"/>
        <v>0</v>
      </c>
      <c r="G10" s="45">
        <f t="shared" si="6"/>
        <v>2.0833333333333259E-3</v>
      </c>
      <c r="H10" s="2">
        <f t="shared" si="7"/>
        <v>0</v>
      </c>
      <c r="I10" s="55" t="str">
        <f t="shared" si="8"/>
        <v/>
      </c>
      <c r="J10" s="55" t="str">
        <f t="shared" si="9"/>
        <v/>
      </c>
      <c r="K10" s="55" t="str">
        <f t="shared" si="10"/>
        <v/>
      </c>
      <c r="L10" s="48">
        <f t="shared" si="1"/>
        <v>0</v>
      </c>
      <c r="M10" s="17">
        <f t="shared" si="11"/>
        <v>120</v>
      </c>
      <c r="N10" s="2"/>
      <c r="O10"/>
      <c r="P10" s="7" t="s">
        <v>10</v>
      </c>
      <c r="Q10" s="7" t="s">
        <v>13</v>
      </c>
      <c r="R10" s="2"/>
      <c r="S10" s="25"/>
      <c r="T10" s="29"/>
      <c r="U10" s="23"/>
      <c r="V10" s="13">
        <v>9</v>
      </c>
      <c r="W10" s="35" t="s">
        <v>42</v>
      </c>
      <c r="X10" s="31">
        <v>85</v>
      </c>
      <c r="Y10" s="2"/>
      <c r="Z10" s="51"/>
      <c r="AA10" s="52"/>
      <c r="AB10"/>
      <c r="AC10"/>
      <c r="AD10"/>
      <c r="AE10"/>
      <c r="AF10"/>
      <c r="BR10" s="59"/>
    </row>
    <row r="11" spans="1:70" s="1" customFormat="1" ht="20.25" thickTop="1" thickBot="1" x14ac:dyDescent="0.35">
      <c r="A11" s="10" t="str">
        <f t="shared" si="2"/>
        <v>الخميس</v>
      </c>
      <c r="B11" s="11">
        <v>43769</v>
      </c>
      <c r="C11" s="6">
        <f t="shared" si="3"/>
        <v>0.32777777777777778</v>
      </c>
      <c r="D11" s="6">
        <f t="shared" si="0"/>
        <v>0.73611111111111116</v>
      </c>
      <c r="E11" s="14">
        <f t="shared" si="4"/>
        <v>0.40833333333333338</v>
      </c>
      <c r="F11" s="24">
        <f t="shared" si="5"/>
        <v>0</v>
      </c>
      <c r="G11" s="45">
        <f t="shared" si="6"/>
        <v>1.388888888888884E-2</v>
      </c>
      <c r="H11" s="2">
        <f t="shared" si="7"/>
        <v>0</v>
      </c>
      <c r="I11" s="55" t="str">
        <f t="shared" si="8"/>
        <v/>
      </c>
      <c r="J11" s="55" t="str">
        <f t="shared" si="9"/>
        <v/>
      </c>
      <c r="K11" s="55" t="str">
        <f t="shared" si="10"/>
        <v/>
      </c>
      <c r="L11" s="48">
        <f t="shared" si="1"/>
        <v>0</v>
      </c>
      <c r="M11" s="17">
        <f t="shared" si="11"/>
        <v>120</v>
      </c>
      <c r="N11" s="2"/>
      <c r="O11"/>
      <c r="P11" s="7" t="s">
        <v>10</v>
      </c>
      <c r="Q11" s="7" t="s">
        <v>14</v>
      </c>
      <c r="R11" s="2"/>
      <c r="S11" s="25"/>
      <c r="T11" s="29"/>
      <c r="U11" s="23"/>
      <c r="V11" s="13">
        <v>10</v>
      </c>
      <c r="W11" s="35" t="s">
        <v>43</v>
      </c>
      <c r="X11" s="31">
        <v>85</v>
      </c>
      <c r="Y11" s="2"/>
      <c r="Z11" s="51"/>
      <c r="AA11" s="52"/>
      <c r="AB11"/>
      <c r="AC11"/>
      <c r="AD11"/>
      <c r="AE11"/>
      <c r="AF11"/>
      <c r="AG11"/>
      <c r="BR11" s="59"/>
    </row>
    <row r="12" spans="1:70" s="1" customFormat="1" ht="20.25" thickTop="1" thickBot="1" x14ac:dyDescent="0.35">
      <c r="A12" s="10" t="str">
        <f t="shared" si="2"/>
        <v>السبت</v>
      </c>
      <c r="B12" s="11">
        <v>43771</v>
      </c>
      <c r="C12" s="6">
        <f t="shared" si="3"/>
        <v>0.3298611111111111</v>
      </c>
      <c r="D12" s="6">
        <f t="shared" si="0"/>
        <v>0.74513888888888891</v>
      </c>
      <c r="E12" s="14">
        <f t="shared" si="4"/>
        <v>0.4152777777777778</v>
      </c>
      <c r="F12" s="24">
        <f t="shared" si="5"/>
        <v>0</v>
      </c>
      <c r="G12" s="45">
        <f t="shared" si="6"/>
        <v>4.8611111111110938E-3</v>
      </c>
      <c r="H12" s="2">
        <f t="shared" si="7"/>
        <v>0</v>
      </c>
      <c r="I12" s="55" t="str">
        <f t="shared" si="8"/>
        <v/>
      </c>
      <c r="J12" s="55" t="str">
        <f t="shared" si="9"/>
        <v/>
      </c>
      <c r="K12" s="55" t="str">
        <f t="shared" si="10"/>
        <v/>
      </c>
      <c r="L12" s="48">
        <f t="shared" si="1"/>
        <v>0</v>
      </c>
      <c r="M12" s="17">
        <f t="shared" si="11"/>
        <v>120</v>
      </c>
      <c r="N12" s="2"/>
      <c r="O12"/>
      <c r="P12" s="7" t="s">
        <v>11</v>
      </c>
      <c r="Q12" s="7" t="s">
        <v>15</v>
      </c>
      <c r="R12" s="2"/>
      <c r="S12" s="25"/>
      <c r="T12" s="29"/>
      <c r="U12" s="23"/>
      <c r="V12" s="13">
        <v>11</v>
      </c>
      <c r="W12" s="35" t="s">
        <v>44</v>
      </c>
      <c r="X12" s="31">
        <v>85</v>
      </c>
      <c r="Y12" s="2"/>
      <c r="Z12" s="51"/>
      <c r="AA12" s="52"/>
      <c r="AB12"/>
      <c r="AC12"/>
      <c r="AD12"/>
      <c r="AE12"/>
      <c r="AF12"/>
      <c r="AG12"/>
      <c r="BP12" s="50">
        <v>0.41666666666666669</v>
      </c>
      <c r="BR12" s="59"/>
    </row>
    <row r="13" spans="1:70" s="1" customFormat="1" ht="20.25" thickTop="1" thickBot="1" x14ac:dyDescent="0.35">
      <c r="A13" s="10" t="str">
        <f t="shared" si="2"/>
        <v>الأحد</v>
      </c>
      <c r="B13" s="11">
        <v>43772</v>
      </c>
      <c r="C13" s="6">
        <f t="shared" si="3"/>
        <v>0.32847222222222222</v>
      </c>
      <c r="D13" s="6">
        <f t="shared" si="0"/>
        <v>0.74583333333333324</v>
      </c>
      <c r="E13" s="14">
        <f t="shared" si="4"/>
        <v>0.41736111111111102</v>
      </c>
      <c r="F13" s="24">
        <f t="shared" si="5"/>
        <v>0</v>
      </c>
      <c r="G13" s="45">
        <f t="shared" si="6"/>
        <v>4.1666666666667629E-3</v>
      </c>
      <c r="H13" s="2">
        <f t="shared" si="7"/>
        <v>0</v>
      </c>
      <c r="I13" s="55" t="str">
        <f t="shared" si="8"/>
        <v/>
      </c>
      <c r="J13" s="55" t="str">
        <f t="shared" si="9"/>
        <v/>
      </c>
      <c r="K13" s="55" t="str">
        <f t="shared" si="10"/>
        <v/>
      </c>
      <c r="L13" s="48">
        <f t="shared" si="1"/>
        <v>0</v>
      </c>
      <c r="M13" s="17">
        <f t="shared" si="11"/>
        <v>120</v>
      </c>
      <c r="N13" s="2"/>
      <c r="O13"/>
      <c r="P13" s="7" t="s">
        <v>12</v>
      </c>
      <c r="Q13" s="7" t="s">
        <v>30</v>
      </c>
      <c r="R13" s="2"/>
      <c r="S13" s="25"/>
      <c r="T13" s="29"/>
      <c r="U13" s="23"/>
      <c r="V13" s="13">
        <v>12</v>
      </c>
      <c r="W13" s="35" t="s">
        <v>45</v>
      </c>
      <c r="X13" s="31">
        <v>80</v>
      </c>
      <c r="Y13" s="2"/>
      <c r="Z13" s="51"/>
      <c r="AA13" s="52"/>
      <c r="AB13" s="56"/>
      <c r="AC13"/>
      <c r="AD13"/>
      <c r="AE13"/>
      <c r="AF13"/>
      <c r="AG13"/>
      <c r="BP13" s="57">
        <v>0.5</v>
      </c>
      <c r="BR13" s="59"/>
    </row>
    <row r="14" spans="1:70" s="1" customFormat="1" ht="20.25" thickTop="1" thickBot="1" x14ac:dyDescent="0.35">
      <c r="A14" s="10" t="str">
        <f t="shared" si="2"/>
        <v>الإثنين</v>
      </c>
      <c r="B14" s="11">
        <v>43773</v>
      </c>
      <c r="C14" s="6">
        <f t="shared" si="3"/>
        <v>0.32777777777777778</v>
      </c>
      <c r="D14" s="6">
        <f t="shared" si="0"/>
        <v>0.74652777777777779</v>
      </c>
      <c r="E14" s="14">
        <f t="shared" si="4"/>
        <v>0.41875000000000001</v>
      </c>
      <c r="F14" s="24">
        <f t="shared" si="5"/>
        <v>0</v>
      </c>
      <c r="G14" s="45">
        <f t="shared" si="6"/>
        <v>3.4722222222222099E-3</v>
      </c>
      <c r="H14" s="2">
        <f t="shared" si="7"/>
        <v>0</v>
      </c>
      <c r="I14" s="55" t="str">
        <f t="shared" si="8"/>
        <v/>
      </c>
      <c r="J14" s="55" t="str">
        <f t="shared" si="9"/>
        <v/>
      </c>
      <c r="K14" s="55" t="str">
        <f t="shared" si="10"/>
        <v/>
      </c>
      <c r="L14" s="48">
        <f t="shared" si="1"/>
        <v>0</v>
      </c>
      <c r="M14" s="17">
        <f t="shared" si="11"/>
        <v>120</v>
      </c>
      <c r="N14" s="2"/>
      <c r="O14"/>
      <c r="P14" s="7" t="s">
        <v>10</v>
      </c>
      <c r="Q14" s="7" t="s">
        <v>31</v>
      </c>
      <c r="R14" s="2"/>
      <c r="S14" s="25"/>
      <c r="T14" s="29"/>
      <c r="U14" s="23"/>
      <c r="V14" s="13">
        <v>13</v>
      </c>
      <c r="W14" s="35" t="s">
        <v>46</v>
      </c>
      <c r="X14" s="31">
        <v>80</v>
      </c>
      <c r="Y14" s="2"/>
      <c r="Z14" s="51"/>
      <c r="AA14" s="52"/>
      <c r="AB14"/>
      <c r="AC14"/>
      <c r="AD14"/>
      <c r="AE14"/>
      <c r="AF14"/>
      <c r="AG14"/>
      <c r="BR14" s="59"/>
    </row>
    <row r="15" spans="1:70" s="1" customFormat="1" ht="20.25" thickTop="1" thickBot="1" x14ac:dyDescent="0.35">
      <c r="A15" s="10" t="str">
        <f t="shared" si="2"/>
        <v>الثلاثاء</v>
      </c>
      <c r="B15" s="11">
        <v>43774</v>
      </c>
      <c r="C15" s="6">
        <f t="shared" si="3"/>
        <v>0.32777777777777778</v>
      </c>
      <c r="D15" s="6">
        <f t="shared" si="0"/>
        <v>0.74722222222222223</v>
      </c>
      <c r="E15" s="14">
        <f t="shared" si="4"/>
        <v>0.41944444444444445</v>
      </c>
      <c r="F15" s="24">
        <f t="shared" si="5"/>
        <v>0</v>
      </c>
      <c r="G15" s="45">
        <f t="shared" si="6"/>
        <v>2.7777777777777679E-3</v>
      </c>
      <c r="H15" s="2">
        <f t="shared" si="7"/>
        <v>0</v>
      </c>
      <c r="I15" s="55" t="str">
        <f t="shared" si="8"/>
        <v/>
      </c>
      <c r="J15" s="55" t="str">
        <f t="shared" si="9"/>
        <v/>
      </c>
      <c r="K15" s="55" t="str">
        <f t="shared" si="10"/>
        <v/>
      </c>
      <c r="L15" s="48">
        <f t="shared" si="1"/>
        <v>0</v>
      </c>
      <c r="M15" s="17">
        <f t="shared" si="11"/>
        <v>120</v>
      </c>
      <c r="N15" s="2"/>
      <c r="O15"/>
      <c r="P15" s="7" t="s">
        <v>10</v>
      </c>
      <c r="Q15" s="7" t="s">
        <v>32</v>
      </c>
      <c r="R15" s="2"/>
      <c r="S15" s="25"/>
      <c r="T15" s="29"/>
      <c r="U15" s="23"/>
      <c r="V15" s="13">
        <v>14</v>
      </c>
      <c r="W15" s="35" t="s">
        <v>47</v>
      </c>
      <c r="X15" s="31">
        <v>80</v>
      </c>
      <c r="Y15" s="2"/>
      <c r="Z15" s="51"/>
      <c r="AA15" s="52"/>
      <c r="AB15"/>
      <c r="AC15"/>
      <c r="AD15"/>
      <c r="AE15"/>
      <c r="AF15"/>
      <c r="AG15"/>
      <c r="BR15" s="59"/>
    </row>
    <row r="16" spans="1:70" s="1" customFormat="1" ht="17.25" customHeight="1" thickTop="1" thickBot="1" x14ac:dyDescent="0.35">
      <c r="A16" s="10" t="str">
        <f t="shared" si="2"/>
        <v>الأربعاء</v>
      </c>
      <c r="B16" s="11">
        <v>43775</v>
      </c>
      <c r="C16" s="6">
        <f t="shared" si="3"/>
        <v>0.3298611111111111</v>
      </c>
      <c r="D16" s="6">
        <f t="shared" si="0"/>
        <v>0.74791666666666667</v>
      </c>
      <c r="E16" s="14">
        <f t="shared" si="4"/>
        <v>0.41805555555555557</v>
      </c>
      <c r="F16" s="24">
        <f t="shared" si="5"/>
        <v>0</v>
      </c>
      <c r="G16" s="45">
        <f t="shared" si="6"/>
        <v>2.0833333333333259E-3</v>
      </c>
      <c r="H16" s="2">
        <f t="shared" si="7"/>
        <v>0</v>
      </c>
      <c r="I16" s="55" t="str">
        <f t="shared" si="8"/>
        <v/>
      </c>
      <c r="J16" s="55" t="str">
        <f t="shared" si="9"/>
        <v/>
      </c>
      <c r="K16" s="55" t="str">
        <f t="shared" si="10"/>
        <v/>
      </c>
      <c r="L16" s="48">
        <f t="shared" si="1"/>
        <v>0</v>
      </c>
      <c r="M16" s="17">
        <f t="shared" si="11"/>
        <v>120</v>
      </c>
      <c r="N16" s="2"/>
      <c r="O16"/>
      <c r="P16" s="7" t="s">
        <v>11</v>
      </c>
      <c r="Q16" s="7" t="s">
        <v>13</v>
      </c>
      <c r="R16" s="2"/>
      <c r="S16" s="25"/>
      <c r="T16" s="29"/>
      <c r="U16" s="23"/>
      <c r="V16" s="21">
        <v>15</v>
      </c>
      <c r="W16" s="35" t="s">
        <v>48</v>
      </c>
      <c r="X16" s="32">
        <v>80</v>
      </c>
      <c r="Y16" s="2"/>
      <c r="Z16" s="51"/>
      <c r="AA16" s="52"/>
      <c r="AB16"/>
      <c r="AC16"/>
      <c r="AD16"/>
      <c r="AE16"/>
      <c r="AF16"/>
      <c r="AG16"/>
      <c r="BR16" s="59"/>
    </row>
    <row r="17" spans="1:70" s="1" customFormat="1" ht="15.75" customHeight="1" thickTop="1" thickBot="1" x14ac:dyDescent="0.35">
      <c r="A17" s="10" t="str">
        <f t="shared" si="2"/>
        <v>الخميس</v>
      </c>
      <c r="B17" s="11">
        <v>43776</v>
      </c>
      <c r="C17" s="6">
        <f t="shared" si="3"/>
        <v>0.32847222222222222</v>
      </c>
      <c r="D17" s="6">
        <f t="shared" si="0"/>
        <v>0.74861111111111101</v>
      </c>
      <c r="E17" s="14">
        <f t="shared" si="4"/>
        <v>0.42013888888888878</v>
      </c>
      <c r="F17" s="24">
        <f t="shared" si="5"/>
        <v>0</v>
      </c>
      <c r="G17" s="45">
        <f t="shared" si="6"/>
        <v>1.388888888888995E-3</v>
      </c>
      <c r="H17" s="2">
        <f t="shared" si="7"/>
        <v>0</v>
      </c>
      <c r="I17" s="55" t="str">
        <f t="shared" si="8"/>
        <v/>
      </c>
      <c r="J17" s="55" t="str">
        <f t="shared" si="9"/>
        <v/>
      </c>
      <c r="K17" s="55" t="str">
        <f t="shared" si="10"/>
        <v/>
      </c>
      <c r="L17" s="48">
        <f t="shared" si="1"/>
        <v>0</v>
      </c>
      <c r="M17" s="17">
        <f t="shared" si="11"/>
        <v>120</v>
      </c>
      <c r="N17" s="2"/>
      <c r="O17"/>
      <c r="P17" s="7" t="s">
        <v>12</v>
      </c>
      <c r="Q17" s="7" t="s">
        <v>33</v>
      </c>
      <c r="R17" s="4"/>
      <c r="S17" s="25"/>
      <c r="T17" s="29"/>
      <c r="U17" s="23"/>
      <c r="V17" s="21">
        <v>16</v>
      </c>
      <c r="W17" s="35" t="s">
        <v>49</v>
      </c>
      <c r="X17" s="32">
        <v>80</v>
      </c>
      <c r="Y17" s="2"/>
      <c r="Z17" s="19"/>
      <c r="AA17"/>
      <c r="AB17"/>
      <c r="AC17"/>
      <c r="AD17"/>
      <c r="AE17"/>
      <c r="AF17"/>
      <c r="AG17"/>
      <c r="BR17" s="59"/>
    </row>
    <row r="18" spans="1:70" ht="20.25" thickTop="1" thickBot="1" x14ac:dyDescent="0.35">
      <c r="A18" s="81" t="s">
        <v>26</v>
      </c>
      <c r="B18" s="82"/>
      <c r="C18" s="82"/>
      <c r="D18" s="83"/>
      <c r="E18" s="41">
        <f t="shared" ref="E18:M18" si="13">SUM(E6:E17)</f>
        <v>4.9631944444444436</v>
      </c>
      <c r="F18" s="44">
        <f t="shared" si="13"/>
        <v>2.5694444444444485E-2</v>
      </c>
      <c r="G18" s="46">
        <f t="shared" si="13"/>
        <v>5.555555555555558E-2</v>
      </c>
      <c r="H18" s="42">
        <f t="shared" si="13"/>
        <v>0</v>
      </c>
      <c r="I18" s="42">
        <f t="shared" si="13"/>
        <v>0</v>
      </c>
      <c r="J18" s="42">
        <f t="shared" si="13"/>
        <v>0</v>
      </c>
      <c r="K18" s="42">
        <f t="shared" si="13"/>
        <v>0</v>
      </c>
      <c r="L18" s="43">
        <f t="shared" si="13"/>
        <v>0</v>
      </c>
      <c r="M18" s="49">
        <f t="shared" si="13"/>
        <v>1432.6</v>
      </c>
      <c r="N18" s="42"/>
      <c r="P18" s="4"/>
      <c r="Q18" s="4"/>
      <c r="R18" s="4"/>
      <c r="S18" s="25">
        <f>SUM(S6:S17)</f>
        <v>0</v>
      </c>
      <c r="T18" s="4"/>
      <c r="V18" s="21">
        <v>17</v>
      </c>
      <c r="W18" s="35" t="s">
        <v>50</v>
      </c>
      <c r="X18" s="32">
        <v>75</v>
      </c>
      <c r="Y18" s="27"/>
    </row>
    <row r="19" spans="1:70" ht="20.25" thickTop="1" thickBot="1" x14ac:dyDescent="0.35">
      <c r="U19" s="1"/>
      <c r="V19" s="21">
        <v>18</v>
      </c>
      <c r="W19" s="35" t="s">
        <v>51</v>
      </c>
      <c r="X19" s="32">
        <v>75</v>
      </c>
      <c r="Y19" s="27"/>
    </row>
    <row r="20" spans="1:70" ht="20.25" customHeight="1" thickTop="1" thickBot="1" x14ac:dyDescent="0.35">
      <c r="F20" s="16"/>
      <c r="O20" s="40"/>
      <c r="Q20" s="23"/>
      <c r="U20" s="1"/>
      <c r="V20" s="21">
        <v>19</v>
      </c>
      <c r="W20" s="35" t="s">
        <v>52</v>
      </c>
      <c r="X20" s="32">
        <v>75</v>
      </c>
      <c r="Y20" s="2"/>
      <c r="Z20" s="1"/>
    </row>
    <row r="21" spans="1:70" ht="20.25" thickTop="1" thickBot="1" x14ac:dyDescent="0.35">
      <c r="U21" s="1"/>
      <c r="V21" s="21">
        <v>20</v>
      </c>
      <c r="W21" s="35" t="s">
        <v>53</v>
      </c>
      <c r="X21" s="32">
        <v>75</v>
      </c>
      <c r="Y21" s="2"/>
      <c r="Z21" s="1"/>
    </row>
    <row r="22" spans="1:70" ht="24.75" thickTop="1" thickBot="1" x14ac:dyDescent="0.4">
      <c r="D22" s="47" t="s">
        <v>72</v>
      </c>
      <c r="S22" s="23"/>
      <c r="V22" s="21">
        <v>21</v>
      </c>
      <c r="W22" s="35" t="s">
        <v>54</v>
      </c>
      <c r="X22" s="32">
        <v>75</v>
      </c>
      <c r="Y22" s="27"/>
      <c r="Z22" t="s">
        <v>27</v>
      </c>
    </row>
    <row r="23" spans="1:70" ht="20.25" thickTop="1" thickBot="1" x14ac:dyDescent="0.35">
      <c r="D23" t="s">
        <v>73</v>
      </c>
      <c r="V23" s="21">
        <v>22</v>
      </c>
      <c r="W23" s="35" t="s">
        <v>55</v>
      </c>
      <c r="X23" s="32">
        <v>70</v>
      </c>
      <c r="Y23" s="27"/>
    </row>
    <row r="24" spans="1:70" ht="20.25" thickTop="1" thickBot="1" x14ac:dyDescent="0.35">
      <c r="T24" t="s">
        <v>27</v>
      </c>
      <c r="V24" s="21">
        <v>23</v>
      </c>
      <c r="W24" s="35" t="s">
        <v>56</v>
      </c>
      <c r="X24" s="32">
        <v>65</v>
      </c>
      <c r="Y24" s="27"/>
    </row>
    <row r="25" spans="1:70" ht="20.25" thickTop="1" thickBot="1" x14ac:dyDescent="0.35">
      <c r="V25" s="21">
        <v>24</v>
      </c>
      <c r="W25" s="35" t="s">
        <v>57</v>
      </c>
      <c r="X25" s="32">
        <v>55</v>
      </c>
      <c r="Y25" s="27"/>
    </row>
    <row r="26" spans="1:70" ht="20.25" thickTop="1" thickBot="1" x14ac:dyDescent="0.35">
      <c r="O26" s="45" t="str">
        <f>IF(MOD($Q$2-D6,1)&gt;=S22,"",$Q$2-D6)</f>
        <v/>
      </c>
      <c r="V26" s="21">
        <v>25</v>
      </c>
      <c r="W26" s="35" t="s">
        <v>58</v>
      </c>
      <c r="X26" s="32">
        <v>50</v>
      </c>
      <c r="Y26" s="27"/>
    </row>
    <row r="27" spans="1:70" ht="20.25" thickTop="1" thickBot="1" x14ac:dyDescent="0.35">
      <c r="V27" s="21">
        <v>26</v>
      </c>
      <c r="W27" s="35" t="s">
        <v>59</v>
      </c>
      <c r="X27" s="32">
        <v>45</v>
      </c>
      <c r="Y27" s="27"/>
    </row>
    <row r="28" spans="1:70" ht="20.25" thickTop="1" thickBot="1" x14ac:dyDescent="0.35">
      <c r="V28" s="21">
        <v>27</v>
      </c>
      <c r="W28" s="35" t="s">
        <v>60</v>
      </c>
      <c r="X28" s="32">
        <v>45</v>
      </c>
      <c r="Y28" s="27"/>
    </row>
    <row r="29" spans="1:70" ht="20.25" thickTop="1" thickBot="1" x14ac:dyDescent="0.35">
      <c r="V29" s="20"/>
      <c r="W29" s="35"/>
      <c r="X29" s="32"/>
      <c r="Y29" s="27"/>
    </row>
    <row r="30" spans="1:70" ht="19.5" thickTop="1" x14ac:dyDescent="0.3"/>
  </sheetData>
  <mergeCells count="28">
    <mergeCell ref="R4:R5"/>
    <mergeCell ref="S4:S5"/>
    <mergeCell ref="A18:D18"/>
    <mergeCell ref="H4:H5"/>
    <mergeCell ref="L4:L5"/>
    <mergeCell ref="I4:K4"/>
    <mergeCell ref="A4:B5"/>
    <mergeCell ref="C4:C5"/>
    <mergeCell ref="D4:D5"/>
    <mergeCell ref="E4:E5"/>
    <mergeCell ref="F4:F5"/>
    <mergeCell ref="G4:G5"/>
    <mergeCell ref="BP4:BQ4"/>
    <mergeCell ref="BP6:BQ6"/>
    <mergeCell ref="BP8:BQ8"/>
    <mergeCell ref="A1:N1"/>
    <mergeCell ref="A2:N2"/>
    <mergeCell ref="D3:G3"/>
    <mergeCell ref="I3:K3"/>
    <mergeCell ref="M4:M5"/>
    <mergeCell ref="N4:N5"/>
    <mergeCell ref="AB2:AD2"/>
    <mergeCell ref="AB3:AD3"/>
    <mergeCell ref="AB4:AD4"/>
    <mergeCell ref="T4:T5"/>
    <mergeCell ref="P3:T3"/>
    <mergeCell ref="P4:P5"/>
    <mergeCell ref="Q4:Q5"/>
  </mergeCells>
  <pageMargins left="0.34" right="0.26" top="0.43307086614173229" bottom="0.55118110236220474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0:N10"/>
  <sheetViews>
    <sheetView rightToLeft="1" zoomScale="80" zoomScaleNormal="80" workbookViewId="0">
      <selection activeCell="G8" sqref="G8"/>
    </sheetView>
  </sheetViews>
  <sheetFormatPr defaultRowHeight="15" x14ac:dyDescent="0.25"/>
  <cols>
    <col min="1" max="1" width="14.5703125" customWidth="1"/>
    <col min="14" max="14" width="9" style="15"/>
  </cols>
  <sheetData>
    <row r="10" spans="8:8" x14ac:dyDescent="0.25">
      <c r="H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TheRobot</dc:creator>
  <cp:lastModifiedBy>Ali Ali</cp:lastModifiedBy>
  <cp:lastPrinted>2019-11-04T10:17:51Z</cp:lastPrinted>
  <dcterms:created xsi:type="dcterms:W3CDTF">2019-11-02T14:33:17Z</dcterms:created>
  <dcterms:modified xsi:type="dcterms:W3CDTF">2019-11-09T11:09:52Z</dcterms:modified>
</cp:coreProperties>
</file>