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 activeTab="1"/>
  </bookViews>
  <sheets>
    <sheet name="مدرسة" sheetId="1" r:id="rId1"/>
    <sheet name="مراية مدرسة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مدرسة!$A$5:$BY$212</definedName>
    <definedName name="Asas">'[1] البيانات الرئيسية'!$B$5:$AX$418</definedName>
    <definedName name="ASDG">'[2]فارغة '!$B$6:$BU$9</definedName>
    <definedName name="Gimd">#REF!</definedName>
    <definedName name="Gimf">#REF!</definedName>
    <definedName name="_xlnm.Print_Area" localSheetId="0">مدرسة!$A$1:$BQ$26</definedName>
    <definedName name="_xlnm.Print_Area" localSheetId="1">'مراية مدرسة'!$A$1:$G$35,'مراية مدرسة'!$I$1:$N$34,'مراية مدرسة'!$P$3:$U$36,'مراية مدرسة'!$X$2:$AG$35</definedName>
    <definedName name="Rang1" localSheetId="1">[1]مدرسة!$B$6:$BS$31</definedName>
    <definedName name="Rang1">مدرسة!$B$6:$BS$31</definedName>
    <definedName name="Rang2">[1]الاهلى!$B$6:$BN$27</definedName>
    <definedName name="Rang3">#REF!</definedName>
    <definedName name="Rang4">#REF!</definedName>
    <definedName name="Rang5">'[1] البيانات الرئيسية'!$B$5:$BB$106</definedName>
    <definedName name="Rang6">#REF!</definedName>
    <definedName name="Rang90">'[1]قرار 9-2017'!$B$6:$BK$24</definedName>
    <definedName name="Range7">[3]مستخرج!$B$6:$K$49</definedName>
  </definedNames>
  <calcPr calcId="144525"/>
</workbook>
</file>

<file path=xl/calcChain.xml><?xml version="1.0" encoding="utf-8"?>
<calcChain xmlns="http://schemas.openxmlformats.org/spreadsheetml/2006/main">
  <c r="Q36" i="2" l="1"/>
  <c r="P36" i="2"/>
  <c r="P35" i="2"/>
  <c r="P34" i="2"/>
  <c r="P33" i="2"/>
  <c r="P32" i="2"/>
  <c r="P31" i="2"/>
  <c r="P30" i="2"/>
  <c r="O30" i="2"/>
  <c r="I29" i="2"/>
  <c r="Q28" i="2"/>
  <c r="P28" i="2"/>
  <c r="J28" i="2"/>
  <c r="P27" i="2"/>
  <c r="T10" i="2" s="1"/>
  <c r="J27" i="2"/>
  <c r="J29" i="2" s="1"/>
  <c r="T12" i="2" s="1"/>
  <c r="T21" i="2" s="1"/>
  <c r="P26" i="2"/>
  <c r="J26" i="2"/>
  <c r="Q25" i="2"/>
  <c r="P25" i="2"/>
  <c r="J25" i="2"/>
  <c r="AC24" i="2"/>
  <c r="K24" i="2"/>
  <c r="J24" i="2"/>
  <c r="P23" i="2"/>
  <c r="J23" i="2"/>
  <c r="AC22" i="2"/>
  <c r="R22" i="2"/>
  <c r="P22" i="2"/>
  <c r="J22" i="2"/>
  <c r="P21" i="2"/>
  <c r="K21" i="2"/>
  <c r="J21" i="2"/>
  <c r="P20" i="2"/>
  <c r="J20" i="2"/>
  <c r="P19" i="2"/>
  <c r="J19" i="2"/>
  <c r="P18" i="2"/>
  <c r="J18" i="2"/>
  <c r="P17" i="2"/>
  <c r="J17" i="2"/>
  <c r="F17" i="2"/>
  <c r="D28" i="2" s="1"/>
  <c r="P16" i="2"/>
  <c r="O28" i="2" s="1"/>
  <c r="J16" i="2"/>
  <c r="J15" i="2"/>
  <c r="J14" i="2"/>
  <c r="J13" i="2"/>
  <c r="R12" i="2"/>
  <c r="P12" i="2"/>
  <c r="J12" i="2"/>
  <c r="T11" i="2"/>
  <c r="J11" i="2"/>
  <c r="P10" i="2"/>
  <c r="J10" i="2"/>
  <c r="T9" i="2"/>
  <c r="P9" i="2"/>
  <c r="O13" i="2" s="1"/>
  <c r="J9" i="2"/>
  <c r="I9" i="2" s="1"/>
  <c r="T8" i="2"/>
  <c r="P8" i="2"/>
  <c r="O8" i="2"/>
  <c r="J8" i="2"/>
  <c r="I8" i="2"/>
  <c r="T7" i="2"/>
  <c r="P7" i="2"/>
  <c r="J7" i="2"/>
  <c r="I7" i="2"/>
  <c r="Q6" i="2"/>
  <c r="P6" i="2"/>
  <c r="T6" i="2" s="1"/>
  <c r="T13" i="2" s="1"/>
  <c r="T18" i="2" s="1"/>
  <c r="J6" i="2"/>
  <c r="R5" i="2"/>
  <c r="Q5" i="2"/>
  <c r="P5" i="2"/>
  <c r="M5" i="2"/>
  <c r="J5" i="2"/>
  <c r="D5" i="2"/>
  <c r="R4" i="2"/>
  <c r="Q4" i="2"/>
  <c r="P4" i="2"/>
  <c r="J4" i="2"/>
  <c r="J3" i="2"/>
  <c r="I26" i="2" s="1"/>
  <c r="I2" i="2"/>
  <c r="Q52" i="1"/>
  <c r="Q51" i="1"/>
  <c r="AB50" i="1"/>
  <c r="Q50" i="1"/>
  <c r="J50" i="1"/>
  <c r="AB49" i="1"/>
  <c r="Q49" i="1"/>
  <c r="J49" i="1"/>
  <c r="AB48" i="1"/>
  <c r="Q48" i="1"/>
  <c r="J48" i="1"/>
  <c r="AB47" i="1"/>
  <c r="Q47" i="1"/>
  <c r="J47" i="1"/>
  <c r="AB46" i="1"/>
  <c r="Q46" i="1"/>
  <c r="J46" i="1"/>
  <c r="AB45" i="1"/>
  <c r="Q45" i="1"/>
  <c r="J45" i="1"/>
  <c r="AB44" i="1"/>
  <c r="Q44" i="1"/>
  <c r="J44" i="1"/>
  <c r="AB43" i="1"/>
  <c r="Q43" i="1"/>
  <c r="J43" i="1"/>
  <c r="AB42" i="1"/>
  <c r="Q42" i="1"/>
  <c r="J42" i="1"/>
  <c r="AB41" i="1"/>
  <c r="Q41" i="1"/>
  <c r="J41" i="1"/>
  <c r="AB40" i="1"/>
  <c r="Q40" i="1"/>
  <c r="J40" i="1"/>
  <c r="AB39" i="1"/>
  <c r="Q39" i="1"/>
  <c r="J39" i="1"/>
  <c r="AB38" i="1"/>
  <c r="Q38" i="1"/>
  <c r="J38" i="1"/>
  <c r="AB37" i="1"/>
  <c r="Q37" i="1"/>
  <c r="J37" i="1"/>
  <c r="AB36" i="1"/>
  <c r="Q36" i="1"/>
  <c r="J36" i="1"/>
  <c r="AC35" i="1"/>
  <c r="AB35" i="1"/>
  <c r="Q35" i="1"/>
  <c r="J35" i="1"/>
  <c r="AB34" i="1"/>
  <c r="Q34" i="1"/>
  <c r="J34" i="1"/>
  <c r="AB33" i="1"/>
  <c r="Q33" i="1"/>
  <c r="J33" i="1"/>
  <c r="AB32" i="1"/>
  <c r="Q32" i="1"/>
  <c r="J32" i="1"/>
  <c r="AB31" i="1"/>
  <c r="R31" i="1"/>
  <c r="Q31" i="1"/>
  <c r="J31" i="1"/>
  <c r="AB30" i="1"/>
  <c r="R30" i="1"/>
  <c r="Q30" i="1"/>
  <c r="J30" i="1"/>
  <c r="AB29" i="1"/>
  <c r="R29" i="1"/>
  <c r="Q29" i="1"/>
  <c r="J29" i="1"/>
  <c r="AB28" i="1"/>
  <c r="R28" i="1"/>
  <c r="Q28" i="1"/>
  <c r="J28" i="1"/>
  <c r="AS28" i="1" s="1"/>
  <c r="DG27" i="1"/>
  <c r="DF27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AB27" i="1"/>
  <c r="R27" i="1"/>
  <c r="Q27" i="1"/>
  <c r="J27" i="1"/>
  <c r="BN26" i="1"/>
  <c r="BJ26" i="1"/>
  <c r="BH26" i="1"/>
  <c r="BE26" i="1"/>
  <c r="BD26" i="1"/>
  <c r="BB26" i="1"/>
  <c r="AV26" i="1"/>
  <c r="AU26" i="1"/>
  <c r="AT26" i="1"/>
  <c r="V26" i="1"/>
  <c r="BI25" i="1"/>
  <c r="BG25" i="1"/>
  <c r="BF25" i="1"/>
  <c r="BA25" i="1"/>
  <c r="AZ25" i="1"/>
  <c r="AX25" i="1"/>
  <c r="AW25" i="1"/>
  <c r="AS25" i="1"/>
  <c r="AK25" i="1"/>
  <c r="AJ25" i="1"/>
  <c r="AB25" i="1"/>
  <c r="AY25" i="1" s="1"/>
  <c r="AA25" i="1"/>
  <c r="Z25" i="1"/>
  <c r="Y25" i="1"/>
  <c r="BC25" i="1" s="1"/>
  <c r="X25" i="1"/>
  <c r="W25" i="1"/>
  <c r="U25" i="1"/>
  <c r="T25" i="1"/>
  <c r="S25" i="1"/>
  <c r="R25" i="1"/>
  <c r="Q25" i="1"/>
  <c r="P25" i="1"/>
  <c r="O25" i="1"/>
  <c r="N25" i="1"/>
  <c r="M25" i="1"/>
  <c r="L25" i="1"/>
  <c r="K25" i="1"/>
  <c r="J25" i="1"/>
  <c r="AR25" i="1" s="1"/>
  <c r="I25" i="1"/>
  <c r="H25" i="1"/>
  <c r="F25" i="1"/>
  <c r="AI25" i="1" s="1"/>
  <c r="D25" i="1"/>
  <c r="AG25" i="1" s="1"/>
  <c r="C25" i="1"/>
  <c r="BN25" i="1"/>
  <c r="BI24" i="1"/>
  <c r="BG24" i="1"/>
  <c r="BF24" i="1"/>
  <c r="BA24" i="1"/>
  <c r="AZ24" i="1"/>
  <c r="AX24" i="1"/>
  <c r="AW24" i="1"/>
  <c r="AS24" i="1"/>
  <c r="AK24" i="1"/>
  <c r="AJ24" i="1"/>
  <c r="AB24" i="1"/>
  <c r="AY24" i="1" s="1"/>
  <c r="AA24" i="1"/>
  <c r="Z24" i="1"/>
  <c r="Y24" i="1"/>
  <c r="BC24" i="1" s="1"/>
  <c r="X24" i="1"/>
  <c r="W24" i="1"/>
  <c r="U24" i="1"/>
  <c r="T24" i="1"/>
  <c r="S24" i="1"/>
  <c r="R24" i="1"/>
  <c r="Q24" i="1"/>
  <c r="P24" i="1"/>
  <c r="O24" i="1"/>
  <c r="N24" i="1"/>
  <c r="M24" i="1"/>
  <c r="L24" i="1"/>
  <c r="K24" i="1"/>
  <c r="J24" i="1"/>
  <c r="AR24" i="1" s="1"/>
  <c r="I24" i="1"/>
  <c r="H24" i="1"/>
  <c r="F24" i="1"/>
  <c r="AI24" i="1" s="1"/>
  <c r="D24" i="1"/>
  <c r="AG24" i="1" s="1"/>
  <c r="C24" i="1"/>
  <c r="BN24" i="1"/>
  <c r="BK23" i="1"/>
  <c r="BI23" i="1"/>
  <c r="BG23" i="1"/>
  <c r="BF23" i="1"/>
  <c r="BA23" i="1"/>
  <c r="AZ23" i="1"/>
  <c r="AX23" i="1"/>
  <c r="AW23" i="1"/>
  <c r="AS23" i="1"/>
  <c r="AM23" i="1"/>
  <c r="AK23" i="1"/>
  <c r="AJ23" i="1"/>
  <c r="AB23" i="1"/>
  <c r="AY23" i="1" s="1"/>
  <c r="AA23" i="1"/>
  <c r="Z23" i="1"/>
  <c r="Y23" i="1"/>
  <c r="BC23" i="1" s="1"/>
  <c r="X23" i="1"/>
  <c r="W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F23" i="1"/>
  <c r="AI23" i="1" s="1"/>
  <c r="D23" i="1"/>
  <c r="AG23" i="1" s="1"/>
  <c r="C23" i="1"/>
  <c r="BN23" i="1"/>
  <c r="BI22" i="1"/>
  <c r="BG22" i="1"/>
  <c r="BF22" i="1"/>
  <c r="BA22" i="1"/>
  <c r="AZ22" i="1"/>
  <c r="AX22" i="1"/>
  <c r="AW22" i="1"/>
  <c r="AS22" i="1"/>
  <c r="AK22" i="1"/>
  <c r="AJ22" i="1"/>
  <c r="AB22" i="1"/>
  <c r="AY22" i="1" s="1"/>
  <c r="AA22" i="1"/>
  <c r="Z22" i="1"/>
  <c r="Y22" i="1"/>
  <c r="BC22" i="1" s="1"/>
  <c r="X22" i="1"/>
  <c r="W22" i="1"/>
  <c r="U22" i="1"/>
  <c r="T22" i="1"/>
  <c r="S22" i="1"/>
  <c r="R22" i="1"/>
  <c r="Q22" i="1"/>
  <c r="P22" i="1"/>
  <c r="O22" i="1"/>
  <c r="N22" i="1"/>
  <c r="M22" i="1"/>
  <c r="L22" i="1"/>
  <c r="K22" i="1"/>
  <c r="AE22" i="1" s="1"/>
  <c r="AN22" i="1" s="1"/>
  <c r="J22" i="1"/>
  <c r="I22" i="1"/>
  <c r="H22" i="1"/>
  <c r="C22" i="1"/>
  <c r="BN22" i="1"/>
  <c r="BI21" i="1"/>
  <c r="BG21" i="1"/>
  <c r="BF21" i="1"/>
  <c r="BA21" i="1"/>
  <c r="AZ21" i="1"/>
  <c r="AX21" i="1"/>
  <c r="AW21" i="1"/>
  <c r="AS21" i="1"/>
  <c r="AK21" i="1"/>
  <c r="AJ21" i="1"/>
  <c r="AB21" i="1"/>
  <c r="AY21" i="1" s="1"/>
  <c r="AA21" i="1"/>
  <c r="Z21" i="1"/>
  <c r="Y21" i="1"/>
  <c r="BC21" i="1" s="1"/>
  <c r="X21" i="1"/>
  <c r="W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F21" i="1"/>
  <c r="AI21" i="1" s="1"/>
  <c r="D21" i="1"/>
  <c r="AG21" i="1" s="1"/>
  <c r="C21" i="1"/>
  <c r="BK21" i="1" s="1"/>
  <c r="BN21" i="1"/>
  <c r="BK20" i="1"/>
  <c r="BI20" i="1"/>
  <c r="BG20" i="1"/>
  <c r="BF20" i="1"/>
  <c r="BA20" i="1"/>
  <c r="AZ20" i="1"/>
  <c r="AX20" i="1"/>
  <c r="AW20" i="1"/>
  <c r="AS20" i="1"/>
  <c r="AM20" i="1"/>
  <c r="AK20" i="1"/>
  <c r="AJ20" i="1"/>
  <c r="AB20" i="1"/>
  <c r="AY20" i="1" s="1"/>
  <c r="AA20" i="1"/>
  <c r="Z20" i="1"/>
  <c r="Y20" i="1"/>
  <c r="BC20" i="1" s="1"/>
  <c r="X20" i="1"/>
  <c r="W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F20" i="1"/>
  <c r="AI20" i="1" s="1"/>
  <c r="D20" i="1"/>
  <c r="AG20" i="1" s="1"/>
  <c r="C20" i="1"/>
  <c r="BN20" i="1"/>
  <c r="BK19" i="1"/>
  <c r="BI19" i="1"/>
  <c r="BG19" i="1"/>
  <c r="BF19" i="1"/>
  <c r="BA19" i="1"/>
  <c r="AZ19" i="1"/>
  <c r="AX19" i="1"/>
  <c r="AW19" i="1"/>
  <c r="AS19" i="1"/>
  <c r="AM19" i="1"/>
  <c r="AK19" i="1"/>
  <c r="AJ19" i="1"/>
  <c r="AB19" i="1"/>
  <c r="AY19" i="1" s="1"/>
  <c r="AA19" i="1"/>
  <c r="Z19" i="1"/>
  <c r="Y19" i="1"/>
  <c r="BC19" i="1" s="1"/>
  <c r="X19" i="1"/>
  <c r="W19" i="1"/>
  <c r="U19" i="1"/>
  <c r="T19" i="1"/>
  <c r="S19" i="1"/>
  <c r="R19" i="1"/>
  <c r="Q19" i="1"/>
  <c r="P19" i="1"/>
  <c r="O19" i="1"/>
  <c r="N19" i="1"/>
  <c r="M19" i="1"/>
  <c r="L19" i="1"/>
  <c r="K19" i="1"/>
  <c r="J19" i="1"/>
  <c r="AE19" i="1" s="1"/>
  <c r="AN19" i="1" s="1"/>
  <c r="I19" i="1"/>
  <c r="H19" i="1"/>
  <c r="F19" i="1"/>
  <c r="AI19" i="1" s="1"/>
  <c r="D19" i="1"/>
  <c r="AG19" i="1" s="1"/>
  <c r="C19" i="1"/>
  <c r="BN19" i="1"/>
  <c r="BK18" i="1"/>
  <c r="BI18" i="1"/>
  <c r="BG18" i="1"/>
  <c r="BF18" i="1"/>
  <c r="BA18" i="1"/>
  <c r="AZ18" i="1"/>
  <c r="AX18" i="1"/>
  <c r="AW18" i="1"/>
  <c r="AS18" i="1"/>
  <c r="AM18" i="1"/>
  <c r="AK18" i="1"/>
  <c r="AJ18" i="1"/>
  <c r="AB18" i="1"/>
  <c r="AY18" i="1" s="1"/>
  <c r="AA18" i="1"/>
  <c r="Z18" i="1"/>
  <c r="Y18" i="1"/>
  <c r="BC18" i="1" s="1"/>
  <c r="X18" i="1"/>
  <c r="W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F18" i="1"/>
  <c r="AI18" i="1" s="1"/>
  <c r="D18" i="1"/>
  <c r="AG18" i="1" s="1"/>
  <c r="C18" i="1"/>
  <c r="BN18" i="1"/>
  <c r="BK17" i="1"/>
  <c r="BI17" i="1"/>
  <c r="BG17" i="1"/>
  <c r="BF17" i="1"/>
  <c r="BA17" i="1"/>
  <c r="AZ17" i="1"/>
  <c r="AX17" i="1"/>
  <c r="AW17" i="1"/>
  <c r="AS17" i="1"/>
  <c r="AM17" i="1"/>
  <c r="AK17" i="1"/>
  <c r="AJ17" i="1"/>
  <c r="AB17" i="1"/>
  <c r="AY17" i="1" s="1"/>
  <c r="AA17" i="1"/>
  <c r="Z17" i="1"/>
  <c r="Y17" i="1"/>
  <c r="BC17" i="1" s="1"/>
  <c r="X17" i="1"/>
  <c r="W17" i="1"/>
  <c r="U17" i="1"/>
  <c r="T17" i="1"/>
  <c r="S17" i="1"/>
  <c r="R17" i="1"/>
  <c r="Q17" i="1"/>
  <c r="P17" i="1"/>
  <c r="O17" i="1"/>
  <c r="N17" i="1"/>
  <c r="M17" i="1"/>
  <c r="L17" i="1"/>
  <c r="K17" i="1"/>
  <c r="J17" i="1"/>
  <c r="AE17" i="1" s="1"/>
  <c r="AN17" i="1" s="1"/>
  <c r="I17" i="1"/>
  <c r="H17" i="1"/>
  <c r="F17" i="1"/>
  <c r="AI17" i="1" s="1"/>
  <c r="D17" i="1"/>
  <c r="AG17" i="1" s="1"/>
  <c r="C17" i="1"/>
  <c r="BN17" i="1"/>
  <c r="BI16" i="1"/>
  <c r="BG16" i="1"/>
  <c r="BF16" i="1"/>
  <c r="BA16" i="1"/>
  <c r="AZ16" i="1"/>
  <c r="AX16" i="1"/>
  <c r="AW16" i="1"/>
  <c r="AS16" i="1"/>
  <c r="AK16" i="1"/>
  <c r="AJ16" i="1"/>
  <c r="AB16" i="1"/>
  <c r="AY16" i="1" s="1"/>
  <c r="AA16" i="1"/>
  <c r="Z16" i="1"/>
  <c r="Y16" i="1"/>
  <c r="BC16" i="1" s="1"/>
  <c r="X16" i="1"/>
  <c r="W16" i="1"/>
  <c r="U16" i="1"/>
  <c r="T16" i="1"/>
  <c r="S16" i="1"/>
  <c r="R16" i="1"/>
  <c r="Q16" i="1"/>
  <c r="P16" i="1"/>
  <c r="O16" i="1"/>
  <c r="N16" i="1"/>
  <c r="M16" i="1"/>
  <c r="L16" i="1"/>
  <c r="K16" i="1"/>
  <c r="J16" i="1"/>
  <c r="AR16" i="1" s="1"/>
  <c r="I16" i="1"/>
  <c r="H16" i="1"/>
  <c r="F16" i="1"/>
  <c r="AI16" i="1" s="1"/>
  <c r="D16" i="1"/>
  <c r="AG16" i="1" s="1"/>
  <c r="C16" i="1"/>
  <c r="AM16" i="1" s="1"/>
  <c r="BN16" i="1"/>
  <c r="BK15" i="1"/>
  <c r="BI15" i="1"/>
  <c r="BG15" i="1"/>
  <c r="BF15" i="1"/>
  <c r="BA15" i="1"/>
  <c r="AZ15" i="1"/>
  <c r="AS15" i="1"/>
  <c r="AM15" i="1"/>
  <c r="AK15" i="1"/>
  <c r="AJ15" i="1"/>
  <c r="AB15" i="1"/>
  <c r="AY15" i="1" s="1"/>
  <c r="AA15" i="1"/>
  <c r="Z15" i="1"/>
  <c r="Y15" i="1"/>
  <c r="BC15" i="1" s="1"/>
  <c r="X15" i="1"/>
  <c r="W15" i="1"/>
  <c r="U15" i="1"/>
  <c r="S15" i="1"/>
  <c r="R15" i="1"/>
  <c r="Q15" i="1"/>
  <c r="P15" i="1"/>
  <c r="O15" i="1"/>
  <c r="N15" i="1"/>
  <c r="M15" i="1"/>
  <c r="L15" i="1"/>
  <c r="K15" i="1"/>
  <c r="AE15" i="1" s="1"/>
  <c r="AN15" i="1" s="1"/>
  <c r="I15" i="1"/>
  <c r="H15" i="1"/>
  <c r="F15" i="1"/>
  <c r="AI15" i="1" s="1"/>
  <c r="D15" i="1"/>
  <c r="AG15" i="1" s="1"/>
  <c r="C15" i="1"/>
  <c r="BN15" i="1"/>
  <c r="BK14" i="1"/>
  <c r="BI14" i="1"/>
  <c r="BG14" i="1"/>
  <c r="BF14" i="1"/>
  <c r="BA14" i="1"/>
  <c r="AZ14" i="1"/>
  <c r="AX14" i="1"/>
  <c r="AW14" i="1"/>
  <c r="AS14" i="1"/>
  <c r="AM14" i="1"/>
  <c r="AK14" i="1"/>
  <c r="AJ14" i="1"/>
  <c r="AB14" i="1"/>
  <c r="AY14" i="1" s="1"/>
  <c r="AA14" i="1"/>
  <c r="Z14" i="1"/>
  <c r="Y14" i="1"/>
  <c r="BC14" i="1" s="1"/>
  <c r="X14" i="1"/>
  <c r="W14" i="1"/>
  <c r="U14" i="1"/>
  <c r="T14" i="1"/>
  <c r="S14" i="1"/>
  <c r="R14" i="1"/>
  <c r="Q14" i="1"/>
  <c r="P14" i="1"/>
  <c r="O14" i="1"/>
  <c r="N14" i="1"/>
  <c r="M14" i="1"/>
  <c r="L14" i="1"/>
  <c r="K14" i="1"/>
  <c r="J14" i="1"/>
  <c r="AE14" i="1" s="1"/>
  <c r="AN14" i="1" s="1"/>
  <c r="I14" i="1"/>
  <c r="H14" i="1"/>
  <c r="F14" i="1"/>
  <c r="AI14" i="1" s="1"/>
  <c r="D14" i="1"/>
  <c r="AG14" i="1" s="1"/>
  <c r="C14" i="1"/>
  <c r="BN14" i="1"/>
  <c r="BI13" i="1"/>
  <c r="BG13" i="1"/>
  <c r="BF13" i="1"/>
  <c r="BA13" i="1"/>
  <c r="AZ13" i="1"/>
  <c r="AX13" i="1"/>
  <c r="AW13" i="1"/>
  <c r="AS13" i="1"/>
  <c r="AK13" i="1"/>
  <c r="AJ13" i="1"/>
  <c r="AB13" i="1"/>
  <c r="AY13" i="1" s="1"/>
  <c r="AA13" i="1"/>
  <c r="Z13" i="1"/>
  <c r="Y13" i="1"/>
  <c r="BC13" i="1" s="1"/>
  <c r="X13" i="1"/>
  <c r="W13" i="1"/>
  <c r="U13" i="1"/>
  <c r="T13" i="1"/>
  <c r="S13" i="1"/>
  <c r="R13" i="1"/>
  <c r="Q13" i="1"/>
  <c r="P13" i="1"/>
  <c r="O13" i="1"/>
  <c r="N13" i="1"/>
  <c r="M13" i="1"/>
  <c r="L13" i="1"/>
  <c r="J13" i="1"/>
  <c r="AR13" i="1" s="1"/>
  <c r="I13" i="1"/>
  <c r="H13" i="1"/>
  <c r="F13" i="1"/>
  <c r="AI13" i="1" s="1"/>
  <c r="D13" i="1"/>
  <c r="C13" i="1"/>
  <c r="BK13" i="1" s="1"/>
  <c r="BN13" i="1"/>
  <c r="BK12" i="1"/>
  <c r="BI12" i="1"/>
  <c r="BG12" i="1"/>
  <c r="BF12" i="1"/>
  <c r="BA12" i="1"/>
  <c r="AZ12" i="1"/>
  <c r="AX12" i="1"/>
  <c r="AW12" i="1"/>
  <c r="AS12" i="1"/>
  <c r="AM12" i="1"/>
  <c r="AK12" i="1"/>
  <c r="AJ12" i="1"/>
  <c r="AB12" i="1"/>
  <c r="AY12" i="1" s="1"/>
  <c r="AA12" i="1"/>
  <c r="Z12" i="1"/>
  <c r="Y12" i="1"/>
  <c r="BC12" i="1" s="1"/>
  <c r="X12" i="1"/>
  <c r="W12" i="1"/>
  <c r="U12" i="1"/>
  <c r="T12" i="1"/>
  <c r="S12" i="1"/>
  <c r="R12" i="1"/>
  <c r="Q12" i="1"/>
  <c r="P12" i="1"/>
  <c r="O12" i="1"/>
  <c r="N12" i="1"/>
  <c r="M12" i="1"/>
  <c r="L12" i="1"/>
  <c r="K12" i="1"/>
  <c r="J12" i="1"/>
  <c r="AE12" i="1" s="1"/>
  <c r="AN12" i="1" s="1"/>
  <c r="I12" i="1"/>
  <c r="H12" i="1"/>
  <c r="F12" i="1"/>
  <c r="AI12" i="1" s="1"/>
  <c r="D12" i="1"/>
  <c r="AG12" i="1" s="1"/>
  <c r="C12" i="1"/>
  <c r="BN12" i="1"/>
  <c r="BK11" i="1"/>
  <c r="BI11" i="1"/>
  <c r="BG11" i="1"/>
  <c r="BF11" i="1"/>
  <c r="BA11" i="1"/>
  <c r="AZ11" i="1"/>
  <c r="AX11" i="1"/>
  <c r="AW11" i="1"/>
  <c r="AS11" i="1"/>
  <c r="AM11" i="1"/>
  <c r="AK11" i="1"/>
  <c r="AJ11" i="1"/>
  <c r="AB11" i="1"/>
  <c r="AY11" i="1" s="1"/>
  <c r="AA11" i="1"/>
  <c r="Z11" i="1"/>
  <c r="Y11" i="1"/>
  <c r="BC11" i="1" s="1"/>
  <c r="X11" i="1"/>
  <c r="W11" i="1"/>
  <c r="U11" i="1"/>
  <c r="T11" i="1"/>
  <c r="S11" i="1"/>
  <c r="R11" i="1"/>
  <c r="Q11" i="1"/>
  <c r="P11" i="1"/>
  <c r="O11" i="1"/>
  <c r="N11" i="1"/>
  <c r="M11" i="1"/>
  <c r="L11" i="1"/>
  <c r="K11" i="1"/>
  <c r="J11" i="1"/>
  <c r="AE11" i="1" s="1"/>
  <c r="AN11" i="1" s="1"/>
  <c r="I11" i="1"/>
  <c r="H11" i="1"/>
  <c r="F11" i="1"/>
  <c r="AI11" i="1" s="1"/>
  <c r="D11" i="1"/>
  <c r="AG11" i="1" s="1"/>
  <c r="C11" i="1"/>
  <c r="D41" i="1" s="1"/>
  <c r="BN11" i="1"/>
  <c r="BK10" i="1"/>
  <c r="BI10" i="1"/>
  <c r="BG10" i="1"/>
  <c r="BF10" i="1"/>
  <c r="BA10" i="1"/>
  <c r="AZ10" i="1"/>
  <c r="AX10" i="1"/>
  <c r="AW10" i="1"/>
  <c r="AS10" i="1"/>
  <c r="AM10" i="1"/>
  <c r="AK10" i="1"/>
  <c r="AJ10" i="1"/>
  <c r="AB10" i="1"/>
  <c r="AY10" i="1" s="1"/>
  <c r="AA10" i="1"/>
  <c r="Z10" i="1"/>
  <c r="Y10" i="1"/>
  <c r="BC10" i="1" s="1"/>
  <c r="X10" i="1"/>
  <c r="W10" i="1"/>
  <c r="U10" i="1"/>
  <c r="T10" i="1"/>
  <c r="S10" i="1"/>
  <c r="R10" i="1"/>
  <c r="Q10" i="1"/>
  <c r="P10" i="1"/>
  <c r="O10" i="1"/>
  <c r="N10" i="1"/>
  <c r="M10" i="1"/>
  <c r="L10" i="1"/>
  <c r="K10" i="1"/>
  <c r="J10" i="1"/>
  <c r="AE10" i="1" s="1"/>
  <c r="AN10" i="1" s="1"/>
  <c r="I10" i="1"/>
  <c r="H10" i="1"/>
  <c r="F10" i="1"/>
  <c r="AI10" i="1" s="1"/>
  <c r="D10" i="1"/>
  <c r="AG10" i="1" s="1"/>
  <c r="C10" i="1"/>
  <c r="BN10" i="1"/>
  <c r="BI9" i="1"/>
  <c r="BG9" i="1"/>
  <c r="BF9" i="1"/>
  <c r="BA9" i="1"/>
  <c r="AZ9" i="1"/>
  <c r="AS9" i="1"/>
  <c r="AK9" i="1"/>
  <c r="AJ9" i="1"/>
  <c r="AB9" i="1"/>
  <c r="AY9" i="1" s="1"/>
  <c r="AA9" i="1"/>
  <c r="Z9" i="1"/>
  <c r="Y9" i="1"/>
  <c r="BC9" i="1" s="1"/>
  <c r="X9" i="1"/>
  <c r="W9" i="1"/>
  <c r="U9" i="1"/>
  <c r="S9" i="1"/>
  <c r="R9" i="1"/>
  <c r="Q9" i="1"/>
  <c r="P9" i="1"/>
  <c r="O9" i="1"/>
  <c r="N9" i="1"/>
  <c r="M9" i="1"/>
  <c r="L9" i="1"/>
  <c r="K9" i="1"/>
  <c r="AC9" i="1" s="1"/>
  <c r="AP9" i="1" s="1"/>
  <c r="J9" i="1"/>
  <c r="I9" i="1"/>
  <c r="H9" i="1"/>
  <c r="C9" i="1"/>
  <c r="E9" i="1" s="1"/>
  <c r="AH9" i="1" s="1"/>
  <c r="BN9" i="1"/>
  <c r="BN8" i="1"/>
  <c r="BI8" i="1"/>
  <c r="BG8" i="1"/>
  <c r="BF8" i="1"/>
  <c r="BA8" i="1"/>
  <c r="AZ8" i="1"/>
  <c r="AX8" i="1"/>
  <c r="AW8" i="1"/>
  <c r="AS8" i="1"/>
  <c r="AK8" i="1"/>
  <c r="AJ8" i="1"/>
  <c r="AB8" i="1"/>
  <c r="AY8" i="1" s="1"/>
  <c r="AA8" i="1"/>
  <c r="Z8" i="1"/>
  <c r="Y8" i="1"/>
  <c r="BC8" i="1" s="1"/>
  <c r="X8" i="1"/>
  <c r="W8" i="1"/>
  <c r="U8" i="1"/>
  <c r="T8" i="1"/>
  <c r="S8" i="1"/>
  <c r="R8" i="1"/>
  <c r="Q8" i="1"/>
  <c r="P8" i="1"/>
  <c r="O8" i="1"/>
  <c r="N8" i="1"/>
  <c r="M8" i="1"/>
  <c r="L8" i="1"/>
  <c r="K8" i="1"/>
  <c r="AR8" i="1" s="1"/>
  <c r="J8" i="1"/>
  <c r="I8" i="1"/>
  <c r="H8" i="1"/>
  <c r="C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BI7" i="1"/>
  <c r="BG7" i="1"/>
  <c r="BF7" i="1"/>
  <c r="BA7" i="1"/>
  <c r="AZ7" i="1"/>
  <c r="AY7" i="1"/>
  <c r="AX7" i="1"/>
  <c r="AW7" i="1"/>
  <c r="AS7" i="1"/>
  <c r="AK7" i="1"/>
  <c r="AJ7" i="1"/>
  <c r="AB7" i="1"/>
  <c r="AA7" i="1"/>
  <c r="Z7" i="1"/>
  <c r="Y7" i="1"/>
  <c r="BC7" i="1" s="1"/>
  <c r="W7" i="1"/>
  <c r="U7" i="1"/>
  <c r="T7" i="1"/>
  <c r="S7" i="1"/>
  <c r="R7" i="1"/>
  <c r="Q7" i="1"/>
  <c r="P7" i="1"/>
  <c r="O7" i="1"/>
  <c r="N7" i="1"/>
  <c r="M7" i="1"/>
  <c r="L7" i="1"/>
  <c r="K7" i="1"/>
  <c r="J7" i="1"/>
  <c r="AR7" i="1" s="1"/>
  <c r="I7" i="1"/>
  <c r="H7" i="1"/>
  <c r="F7" i="1"/>
  <c r="AI7" i="1" s="1"/>
  <c r="D7" i="1"/>
  <c r="AG7" i="1" s="1"/>
  <c r="C7" i="1"/>
  <c r="BK7" i="1" s="1"/>
  <c r="BN7" i="1"/>
  <c r="A7" i="1"/>
  <c r="BK6" i="1"/>
  <c r="BI6" i="1"/>
  <c r="BG6" i="1"/>
  <c r="BG26" i="1" s="1"/>
  <c r="BF6" i="1"/>
  <c r="BA6" i="1"/>
  <c r="AZ6" i="1"/>
  <c r="AZ26" i="1" s="1"/>
  <c r="AX6" i="1"/>
  <c r="AX26" i="1" s="1"/>
  <c r="AW6" i="1"/>
  <c r="AS6" i="1"/>
  <c r="AS26" i="1" s="1"/>
  <c r="AM6" i="1"/>
  <c r="AK6" i="1"/>
  <c r="AK26" i="1" s="1"/>
  <c r="AJ6" i="1"/>
  <c r="AB6" i="1"/>
  <c r="AA6" i="1"/>
  <c r="AA26" i="1" s="1"/>
  <c r="Z6" i="1"/>
  <c r="Y6" i="1"/>
  <c r="Y26" i="1" s="1"/>
  <c r="X6" i="1"/>
  <c r="W6" i="1"/>
  <c r="W26" i="1" s="1"/>
  <c r="U6" i="1"/>
  <c r="T6" i="1"/>
  <c r="T26" i="1" s="1"/>
  <c r="S6" i="1"/>
  <c r="R6" i="1"/>
  <c r="R26" i="1" s="1"/>
  <c r="Q6" i="1"/>
  <c r="P6" i="1"/>
  <c r="P26" i="1" s="1"/>
  <c r="O6" i="1"/>
  <c r="O26" i="1" s="1"/>
  <c r="N6" i="1"/>
  <c r="N26" i="1" s="1"/>
  <c r="M6" i="1"/>
  <c r="M26" i="1" s="1"/>
  <c r="L6" i="1"/>
  <c r="L26" i="1" s="1"/>
  <c r="K6" i="1"/>
  <c r="K26" i="1" s="1"/>
  <c r="J6" i="1"/>
  <c r="AE6" i="1" s="1"/>
  <c r="I6" i="1"/>
  <c r="I26" i="1" s="1"/>
  <c r="H6" i="1"/>
  <c r="H26" i="1" s="1"/>
  <c r="F6" i="1"/>
  <c r="D6" i="1"/>
  <c r="C6" i="1"/>
  <c r="BN6" i="1"/>
  <c r="M5" i="1"/>
  <c r="L5" i="1"/>
  <c r="C5" i="1"/>
  <c r="AB4" i="1"/>
  <c r="AD2" i="1"/>
  <c r="AA2" i="1"/>
  <c r="J31" i="2"/>
  <c r="M4" i="2" l="1"/>
  <c r="M6" i="2" s="1"/>
  <c r="I6" i="2"/>
  <c r="AN6" i="1"/>
  <c r="AC6" i="1"/>
  <c r="AG6" i="1"/>
  <c r="BC6" i="1"/>
  <c r="BC26" i="1" s="1"/>
  <c r="C26" i="1"/>
  <c r="C27" i="1"/>
  <c r="E6" i="1"/>
  <c r="G6" i="1"/>
  <c r="AI6" i="1"/>
  <c r="AD7" i="1"/>
  <c r="AQ7" i="1" s="1"/>
  <c r="AO7" i="1" s="1"/>
  <c r="BK8" i="1"/>
  <c r="AM8" i="1"/>
  <c r="F8" i="1"/>
  <c r="AI8" i="1" s="1"/>
  <c r="D8" i="1"/>
  <c r="AG8" i="1" s="1"/>
  <c r="G8" i="1"/>
  <c r="AL8" i="1" s="1"/>
  <c r="AR9" i="1"/>
  <c r="AE9" i="1"/>
  <c r="AN9" i="1" s="1"/>
  <c r="J26" i="1"/>
  <c r="AR6" i="1"/>
  <c r="AD6" i="1"/>
  <c r="AE7" i="1"/>
  <c r="AN7" i="1" s="1"/>
  <c r="AC7" i="1"/>
  <c r="AP7" i="1" s="1"/>
  <c r="E8" i="1"/>
  <c r="AH8" i="1" s="1"/>
  <c r="AE8" i="1"/>
  <c r="AN8" i="1" s="1"/>
  <c r="AD8" i="1"/>
  <c r="AQ8" i="1" s="1"/>
  <c r="AO8" i="1" s="1"/>
  <c r="F9" i="1"/>
  <c r="AI9" i="1" s="1"/>
  <c r="D9" i="1"/>
  <c r="AG9" i="1" s="1"/>
  <c r="G9" i="1"/>
  <c r="AL9" i="1" s="1"/>
  <c r="AM9" i="1"/>
  <c r="BK9" i="1"/>
  <c r="BK26" i="1" s="1"/>
  <c r="Q26" i="1"/>
  <c r="S26" i="1"/>
  <c r="U26" i="1"/>
  <c r="X26" i="1"/>
  <c r="Z26" i="1"/>
  <c r="AB26" i="1"/>
  <c r="AJ26" i="1"/>
  <c r="AW26" i="1"/>
  <c r="AY6" i="1"/>
  <c r="AY26" i="1" s="1"/>
  <c r="BA26" i="1"/>
  <c r="BF26" i="1"/>
  <c r="BI26" i="1"/>
  <c r="E7" i="1"/>
  <c r="AH7" i="1" s="1"/>
  <c r="BL7" i="1" s="1"/>
  <c r="G7" i="1"/>
  <c r="AL7" i="1" s="1"/>
  <c r="AM7" i="1"/>
  <c r="AM26" i="1" s="1"/>
  <c r="AC8" i="1"/>
  <c r="AP8" i="1" s="1"/>
  <c r="AD9" i="1"/>
  <c r="AQ9" i="1" s="1"/>
  <c r="AO9" i="1" s="1"/>
  <c r="E10" i="1"/>
  <c r="AH10" i="1" s="1"/>
  <c r="BL10" i="1" s="1"/>
  <c r="G10" i="1"/>
  <c r="AL10" i="1" s="1"/>
  <c r="AD10" i="1"/>
  <c r="AQ10" i="1" s="1"/>
  <c r="AO10" i="1" s="1"/>
  <c r="AR10" i="1"/>
  <c r="E11" i="1"/>
  <c r="AH11" i="1" s="1"/>
  <c r="BL11" i="1" s="1"/>
  <c r="G11" i="1"/>
  <c r="AL11" i="1" s="1"/>
  <c r="AD11" i="1"/>
  <c r="AQ11" i="1" s="1"/>
  <c r="AO11" i="1" s="1"/>
  <c r="AR11" i="1"/>
  <c r="E12" i="1"/>
  <c r="AH12" i="1" s="1"/>
  <c r="BL12" i="1" s="1"/>
  <c r="G12" i="1"/>
  <c r="AL12" i="1" s="1"/>
  <c r="AD12" i="1"/>
  <c r="AQ12" i="1" s="1"/>
  <c r="AO12" i="1" s="1"/>
  <c r="AR12" i="1"/>
  <c r="E13" i="1"/>
  <c r="AH13" i="1" s="1"/>
  <c r="G13" i="1"/>
  <c r="AL13" i="1" s="1"/>
  <c r="AC13" i="1"/>
  <c r="AP13" i="1" s="1"/>
  <c r="AE13" i="1"/>
  <c r="AN13" i="1" s="1"/>
  <c r="AG13" i="1"/>
  <c r="AM13" i="1"/>
  <c r="E14" i="1"/>
  <c r="AH14" i="1" s="1"/>
  <c r="BL14" i="1" s="1"/>
  <c r="G14" i="1"/>
  <c r="AL14" i="1" s="1"/>
  <c r="AD14" i="1"/>
  <c r="AQ14" i="1" s="1"/>
  <c r="AO14" i="1" s="1"/>
  <c r="AR14" i="1"/>
  <c r="E15" i="1"/>
  <c r="AH15" i="1" s="1"/>
  <c r="BL15" i="1" s="1"/>
  <c r="G15" i="1"/>
  <c r="AL15" i="1" s="1"/>
  <c r="AD15" i="1"/>
  <c r="AQ15" i="1" s="1"/>
  <c r="AO15" i="1" s="1"/>
  <c r="AR15" i="1"/>
  <c r="E16" i="1"/>
  <c r="AH16" i="1" s="1"/>
  <c r="BL16" i="1" s="1"/>
  <c r="G16" i="1"/>
  <c r="AL16" i="1" s="1"/>
  <c r="AD16" i="1"/>
  <c r="AQ16" i="1" s="1"/>
  <c r="AO16" i="1" s="1"/>
  <c r="BK16" i="1"/>
  <c r="AR18" i="1"/>
  <c r="AD18" i="1"/>
  <c r="AQ18" i="1" s="1"/>
  <c r="AO18" i="1" s="1"/>
  <c r="AC18" i="1"/>
  <c r="AP18" i="1" s="1"/>
  <c r="AR20" i="1"/>
  <c r="AD20" i="1"/>
  <c r="AQ20" i="1" s="1"/>
  <c r="AO20" i="1" s="1"/>
  <c r="AC20" i="1"/>
  <c r="AP20" i="1" s="1"/>
  <c r="AC10" i="1"/>
  <c r="AP10" i="1" s="1"/>
  <c r="AC11" i="1"/>
  <c r="AP11" i="1" s="1"/>
  <c r="AC12" i="1"/>
  <c r="AP12" i="1" s="1"/>
  <c r="AD13" i="1"/>
  <c r="AQ13" i="1" s="1"/>
  <c r="AO13" i="1" s="1"/>
  <c r="AC14" i="1"/>
  <c r="AP14" i="1" s="1"/>
  <c r="AC15" i="1"/>
  <c r="AP15" i="1" s="1"/>
  <c r="AC16" i="1"/>
  <c r="AP16" i="1" s="1"/>
  <c r="AE16" i="1"/>
  <c r="AN16" i="1" s="1"/>
  <c r="AR17" i="1"/>
  <c r="AD17" i="1"/>
  <c r="AQ17" i="1" s="1"/>
  <c r="AO17" i="1" s="1"/>
  <c r="AC17" i="1"/>
  <c r="AP17" i="1" s="1"/>
  <c r="AE18" i="1"/>
  <c r="AN18" i="1" s="1"/>
  <c r="AR19" i="1"/>
  <c r="AD19" i="1"/>
  <c r="AQ19" i="1" s="1"/>
  <c r="AO19" i="1" s="1"/>
  <c r="AC19" i="1"/>
  <c r="AP19" i="1" s="1"/>
  <c r="AE20" i="1"/>
  <c r="AN20" i="1" s="1"/>
  <c r="AE21" i="1"/>
  <c r="AN21" i="1" s="1"/>
  <c r="AC21" i="1"/>
  <c r="AP21" i="1" s="1"/>
  <c r="AR21" i="1"/>
  <c r="AD21" i="1"/>
  <c r="AQ21" i="1" s="1"/>
  <c r="AO21" i="1" s="1"/>
  <c r="E17" i="1"/>
  <c r="AH17" i="1" s="1"/>
  <c r="BL17" i="1" s="1"/>
  <c r="G17" i="1"/>
  <c r="AL17" i="1" s="1"/>
  <c r="E18" i="1"/>
  <c r="AH18" i="1" s="1"/>
  <c r="BL18" i="1" s="1"/>
  <c r="G18" i="1"/>
  <c r="AL18" i="1" s="1"/>
  <c r="E19" i="1"/>
  <c r="AH19" i="1" s="1"/>
  <c r="BL19" i="1" s="1"/>
  <c r="G19" i="1"/>
  <c r="AL19" i="1" s="1"/>
  <c r="E20" i="1"/>
  <c r="AH20" i="1" s="1"/>
  <c r="BL20" i="1" s="1"/>
  <c r="G20" i="1"/>
  <c r="AL20" i="1" s="1"/>
  <c r="E21" i="1"/>
  <c r="AH21" i="1" s="1"/>
  <c r="BL21" i="1" s="1"/>
  <c r="G21" i="1"/>
  <c r="AL21" i="1" s="1"/>
  <c r="E22" i="1"/>
  <c r="AH22" i="1" s="1"/>
  <c r="G22" i="1"/>
  <c r="AL22" i="1" s="1"/>
  <c r="AR23" i="1"/>
  <c r="AD23" i="1"/>
  <c r="AQ23" i="1" s="1"/>
  <c r="AO23" i="1" s="1"/>
  <c r="AC23" i="1"/>
  <c r="AP23" i="1" s="1"/>
  <c r="AM21" i="1"/>
  <c r="D22" i="1"/>
  <c r="AG22" i="1" s="1"/>
  <c r="F22" i="1"/>
  <c r="AI22" i="1" s="1"/>
  <c r="AR22" i="1"/>
  <c r="AD22" i="1"/>
  <c r="AQ22" i="1" s="1"/>
  <c r="AO22" i="1" s="1"/>
  <c r="AC22" i="1"/>
  <c r="AP22" i="1" s="1"/>
  <c r="AM22" i="1"/>
  <c r="BK22" i="1"/>
  <c r="AE23" i="1"/>
  <c r="AN23" i="1" s="1"/>
  <c r="AC24" i="1"/>
  <c r="AP24" i="1" s="1"/>
  <c r="AE24" i="1"/>
  <c r="AN24" i="1" s="1"/>
  <c r="AM24" i="1"/>
  <c r="BK24" i="1"/>
  <c r="AC25" i="1"/>
  <c r="AP25" i="1" s="1"/>
  <c r="AE25" i="1"/>
  <c r="AN25" i="1" s="1"/>
  <c r="AM25" i="1"/>
  <c r="BK25" i="1"/>
  <c r="AD28" i="1"/>
  <c r="E23" i="1"/>
  <c r="AH23" i="1" s="1"/>
  <c r="BL23" i="1" s="1"/>
  <c r="G23" i="1"/>
  <c r="AL23" i="1" s="1"/>
  <c r="E24" i="1"/>
  <c r="AH24" i="1" s="1"/>
  <c r="G24" i="1"/>
  <c r="AL24" i="1" s="1"/>
  <c r="BL24" i="1" s="1"/>
  <c r="AD24" i="1"/>
  <c r="AQ24" i="1" s="1"/>
  <c r="AO24" i="1" s="1"/>
  <c r="E25" i="1"/>
  <c r="AH25" i="1" s="1"/>
  <c r="BL25" i="1" s="1"/>
  <c r="G25" i="1"/>
  <c r="AL25" i="1" s="1"/>
  <c r="AD25" i="1"/>
  <c r="AQ25" i="1" s="1"/>
  <c r="AO25" i="1" s="1"/>
  <c r="AC28" i="1"/>
  <c r="AF23" i="1" l="1"/>
  <c r="BM23" i="1" s="1"/>
  <c r="BR23" i="1" s="1"/>
  <c r="AF24" i="1"/>
  <c r="BM24" i="1" s="1"/>
  <c r="BR24" i="1" s="1"/>
  <c r="AF22" i="1"/>
  <c r="AF18" i="1"/>
  <c r="BM18" i="1" s="1"/>
  <c r="BR18" i="1" s="1"/>
  <c r="BL13" i="1"/>
  <c r="AF11" i="1"/>
  <c r="BM11" i="1" s="1"/>
  <c r="BR11" i="1" s="1"/>
  <c r="AF12" i="1"/>
  <c r="BM12" i="1" s="1"/>
  <c r="BR12" i="1" s="1"/>
  <c r="AD26" i="1"/>
  <c r="AQ6" i="1"/>
  <c r="AF14" i="1"/>
  <c r="BM14" i="1" s="1"/>
  <c r="BR14" i="1" s="1"/>
  <c r="AI26" i="1"/>
  <c r="E26" i="1"/>
  <c r="AH6" i="1"/>
  <c r="AH26" i="1" s="1"/>
  <c r="AC26" i="1"/>
  <c r="AP6" i="1"/>
  <c r="AP26" i="1" s="1"/>
  <c r="D26" i="1"/>
  <c r="AN26" i="1"/>
  <c r="BL22" i="1"/>
  <c r="AF25" i="1"/>
  <c r="BM25" i="1" s="1"/>
  <c r="BR25" i="1" s="1"/>
  <c r="AF21" i="1"/>
  <c r="BM21" i="1" s="1"/>
  <c r="BR21" i="1" s="1"/>
  <c r="AF20" i="1"/>
  <c r="BM20" i="1" s="1"/>
  <c r="BR20" i="1" s="1"/>
  <c r="AF19" i="1"/>
  <c r="BM19" i="1" s="1"/>
  <c r="BR19" i="1" s="1"/>
  <c r="AF17" i="1"/>
  <c r="BM17" i="1" s="1"/>
  <c r="BR17" i="1" s="1"/>
  <c r="AF16" i="1"/>
  <c r="BM16" i="1" s="1"/>
  <c r="BR16" i="1" s="1"/>
  <c r="AF10" i="1"/>
  <c r="BM10" i="1" s="1"/>
  <c r="BR10" i="1" s="1"/>
  <c r="BL9" i="1"/>
  <c r="AF9" i="1"/>
  <c r="BM9" i="1" s="1"/>
  <c r="BR9" i="1" s="1"/>
  <c r="AF7" i="1"/>
  <c r="BM7" i="1" s="1"/>
  <c r="BR7" i="1" s="1"/>
  <c r="AR26" i="1"/>
  <c r="AF15" i="1"/>
  <c r="BM15" i="1" s="1"/>
  <c r="BR15" i="1" s="1"/>
  <c r="AF13" i="1"/>
  <c r="BM13" i="1" s="1"/>
  <c r="AF8" i="1"/>
  <c r="BL8" i="1"/>
  <c r="G26" i="1"/>
  <c r="AL6" i="1"/>
  <c r="AL26" i="1" s="1"/>
  <c r="AF6" i="1"/>
  <c r="AG26" i="1"/>
  <c r="F26" i="1"/>
  <c r="AD27" i="1" s="1"/>
  <c r="AE26" i="1"/>
  <c r="AF26" i="1" l="1"/>
  <c r="BM8" i="1"/>
  <c r="BR8" i="1" s="1"/>
  <c r="BS13" i="1"/>
  <c r="BT27" i="1" s="1"/>
  <c r="BR13" i="1"/>
  <c r="AQ26" i="1"/>
  <c r="AO6" i="1"/>
  <c r="BM22" i="1"/>
  <c r="BR22" i="1" s="1"/>
  <c r="AO26" i="1" l="1"/>
  <c r="BL6" i="1"/>
  <c r="BL26" i="1" l="1"/>
  <c r="BM6" i="1"/>
  <c r="BM26" i="1" l="1"/>
  <c r="BL29" i="1" s="1"/>
  <c r="BR6" i="1"/>
  <c r="BR26" i="1" s="1"/>
  <c r="BS27" i="1" s="1"/>
</calcChain>
</file>

<file path=xl/comments1.xml><?xml version="1.0" encoding="utf-8"?>
<comments xmlns="http://schemas.openxmlformats.org/spreadsheetml/2006/main">
  <authors>
    <author>aa</author>
  </authors>
  <commentList>
    <comment ref="BD6" authorId="0">
      <text>
        <r>
          <rPr>
            <b/>
            <sz val="9"/>
            <color indexed="81"/>
            <rFont val="Tahoma"/>
            <family val="2"/>
          </rPr>
          <t>aa:</t>
        </r>
        <r>
          <rPr>
            <sz val="9"/>
            <color indexed="81"/>
            <rFont val="Tahoma"/>
            <family val="2"/>
          </rPr>
          <t xml:space="preserve">
يبدا من مايو 2019 الى ابريل 2024
</t>
        </r>
      </text>
    </comment>
  </commentList>
</comments>
</file>

<file path=xl/sharedStrings.xml><?xml version="1.0" encoding="utf-8"?>
<sst xmlns="http://schemas.openxmlformats.org/spreadsheetml/2006/main" count="182" uniqueCount="136">
  <si>
    <t>ادارة</t>
  </si>
  <si>
    <t>الرئيسية</t>
  </si>
  <si>
    <t>مفردات</t>
  </si>
  <si>
    <t xml:space="preserve">كسب </t>
  </si>
  <si>
    <t>اقرار</t>
  </si>
  <si>
    <t xml:space="preserve">مدرسة </t>
  </si>
  <si>
    <t>كشف المرتبات عن شهر</t>
  </si>
  <si>
    <t>نوفمبر</t>
  </si>
  <si>
    <t>لسنة</t>
  </si>
  <si>
    <t>2019 م</t>
  </si>
  <si>
    <t xml:space="preserve">تقرادارة المدرسة بان السادة المدرجة اسمائهم بالكشف يستحقون المرتبات المسطرة بعاليه عن شهر .........وهذا اقرار منا بذلك 
</t>
  </si>
  <si>
    <t xml:space="preserve">مدير المدرسة </t>
  </si>
  <si>
    <t>معاشات</t>
  </si>
  <si>
    <t>م</t>
  </si>
  <si>
    <t>الاســـــــــــــــــــــم</t>
  </si>
  <si>
    <t>حصة15%م</t>
  </si>
  <si>
    <t>اصابة1%م</t>
  </si>
  <si>
    <t>خدمات تعليمية</t>
  </si>
  <si>
    <t>استقطاعات اخرى</t>
  </si>
  <si>
    <t>الفرق</t>
  </si>
  <si>
    <t>حصة15%</t>
  </si>
  <si>
    <t>اصابة1%</t>
  </si>
  <si>
    <t>مكافاة2%</t>
  </si>
  <si>
    <t>تامين3%</t>
  </si>
  <si>
    <t>بدل نقدى</t>
  </si>
  <si>
    <t>العمال</t>
  </si>
  <si>
    <t>بدل إقامة</t>
  </si>
  <si>
    <t>اجتماعية</t>
  </si>
  <si>
    <t>اضافية</t>
  </si>
  <si>
    <t xml:space="preserve">بدل معلم50% </t>
  </si>
  <si>
    <t>بدل اعتماد</t>
  </si>
  <si>
    <t>حافزأداء معلم</t>
  </si>
  <si>
    <t>مناطق نائية</t>
  </si>
  <si>
    <t>حوافز المدير</t>
  </si>
  <si>
    <t>حافز 150</t>
  </si>
  <si>
    <t>اعباء وظيفية</t>
  </si>
  <si>
    <t xml:space="preserve"> حافز%.25</t>
  </si>
  <si>
    <t>حصة15%متغيرة</t>
  </si>
  <si>
    <t>اصابة1%متغير</t>
  </si>
  <si>
    <t>حصة 3% متغير</t>
  </si>
  <si>
    <t>المستحقات</t>
  </si>
  <si>
    <t>مكافأة8%</t>
  </si>
  <si>
    <t>اشتراك10%</t>
  </si>
  <si>
    <t>تامين1%</t>
  </si>
  <si>
    <t>حصة 1%</t>
  </si>
  <si>
    <t>اشتراك10%م</t>
  </si>
  <si>
    <t>زمالة7%</t>
  </si>
  <si>
    <t>تعليمية</t>
  </si>
  <si>
    <t>رعاية5%</t>
  </si>
  <si>
    <t xml:space="preserve">قرض حسن نقابة المهن </t>
  </si>
  <si>
    <t>قسط اعارة</t>
  </si>
  <si>
    <t>جمعية كوم البجا</t>
  </si>
  <si>
    <t xml:space="preserve">مهن زراعية </t>
  </si>
  <si>
    <t>كسب عمل</t>
  </si>
  <si>
    <t>دمغة عادية</t>
  </si>
  <si>
    <t>الاستقطاعات</t>
  </si>
  <si>
    <t>الصـــــــافى</t>
  </si>
  <si>
    <t xml:space="preserve">الرقم القومي </t>
  </si>
  <si>
    <t>رقم الموظف</t>
  </si>
  <si>
    <t>المرتب السابق</t>
  </si>
  <si>
    <t xml:space="preserve"> </t>
  </si>
  <si>
    <t>الجملة معاشات</t>
  </si>
  <si>
    <t>SUM(C6:C28)</t>
  </si>
  <si>
    <t>المختص</t>
  </si>
  <si>
    <t>الاستحقاقات</t>
  </si>
  <si>
    <t>ماهية 2018/7/1</t>
  </si>
  <si>
    <t xml:space="preserve">قيد بالسجل 55 ع . ح رقم        بتاريخ     /   /  201 </t>
  </si>
  <si>
    <t xml:space="preserve"> توقيع المسئول</t>
  </si>
  <si>
    <t>.......................</t>
  </si>
  <si>
    <t>باب اول</t>
  </si>
  <si>
    <t>روجع</t>
  </si>
  <si>
    <t>عن شهر</t>
  </si>
  <si>
    <t xml:space="preserve">باب ثانى </t>
  </si>
  <si>
    <t xml:space="preserve">الجملة </t>
  </si>
  <si>
    <t xml:space="preserve">التاريخ     /   /   201                 </t>
  </si>
  <si>
    <t xml:space="preserve">   توقيع المراجع       </t>
  </si>
  <si>
    <t xml:space="preserve"> رئيس المراجعة</t>
  </si>
  <si>
    <t>ديون</t>
  </si>
  <si>
    <t>.................................</t>
  </si>
  <si>
    <t>................................</t>
  </si>
  <si>
    <t>مبالغ مستردة</t>
  </si>
  <si>
    <t xml:space="preserve">مراجع </t>
  </si>
  <si>
    <t>دائنة</t>
  </si>
  <si>
    <t xml:space="preserve">قسط اعارة </t>
  </si>
  <si>
    <t>علاوة خاصة 2014</t>
  </si>
  <si>
    <t>ش.ع</t>
  </si>
  <si>
    <t>ضرائب</t>
  </si>
  <si>
    <t>علاوة خاصة 2015</t>
  </si>
  <si>
    <t xml:space="preserve">شيك </t>
  </si>
  <si>
    <t xml:space="preserve">جملة </t>
  </si>
  <si>
    <t>رقم الشطب                  بتاريخ     /   /   201</t>
  </si>
  <si>
    <t>مدير مالى</t>
  </si>
  <si>
    <t>البيان</t>
  </si>
  <si>
    <t>مصروفات</t>
  </si>
  <si>
    <t>إيرادات</t>
  </si>
  <si>
    <t>مدينين</t>
  </si>
  <si>
    <t>حسابات نظامية</t>
  </si>
  <si>
    <t>جزاءات</t>
  </si>
  <si>
    <t>دائنة ضرائب</t>
  </si>
  <si>
    <t>دائنة معاشات</t>
  </si>
  <si>
    <t>دائنين</t>
  </si>
  <si>
    <t>التوقيع</t>
  </si>
  <si>
    <t>مدير ادارة</t>
  </si>
  <si>
    <t>حوافز تطوير</t>
  </si>
  <si>
    <t>سحب شيك رقم</t>
  </si>
  <si>
    <t xml:space="preserve">  بتاريخ     /   /   201</t>
  </si>
  <si>
    <t>.................</t>
  </si>
  <si>
    <t xml:space="preserve">قيد فى السجل </t>
  </si>
  <si>
    <t>شيك  / اذن صرف    تحت رقم</t>
  </si>
  <si>
    <t>أدرج فى كشف الحوالات تحت رقم</t>
  </si>
  <si>
    <t>استلمت شيك  / اذن صرف رقم</t>
  </si>
  <si>
    <t>بدل تفرغ زراعيين</t>
  </si>
  <si>
    <t>رئيس القسم المالى</t>
  </si>
  <si>
    <t>بنك اسكندرية</t>
  </si>
  <si>
    <t>مهن تطبيقية</t>
  </si>
  <si>
    <t xml:space="preserve">رقم التصدير </t>
  </si>
  <si>
    <t xml:space="preserve">محليات 175 </t>
  </si>
  <si>
    <t xml:space="preserve">معلمين قنا </t>
  </si>
  <si>
    <t>وكيل الحسابات</t>
  </si>
  <si>
    <t>مدير الحسابات</t>
  </si>
  <si>
    <t>جملة المستحقات</t>
  </si>
  <si>
    <t>جملة الاستقطاعات</t>
  </si>
  <si>
    <t>صافى المبلغ المقتضى صرفة</t>
  </si>
  <si>
    <t>كشافة</t>
  </si>
  <si>
    <t>فقط مبلغ وقدره</t>
  </si>
  <si>
    <t xml:space="preserve">ماعدا </t>
  </si>
  <si>
    <t xml:space="preserve">فإن المبالغ الخاصة بهم قد وردت الى الخزنة  بحافظة توريد رقم  </t>
  </si>
  <si>
    <t>ش:ع</t>
  </si>
  <si>
    <t>لإضافتهم الى حساب جارى دائنة  ( مرتجع ماهيات )</t>
  </si>
  <si>
    <t>ارباب عهد</t>
  </si>
  <si>
    <t>توقيع القائم بالصرف</t>
  </si>
  <si>
    <t>توقيع الرئيس المباشر</t>
  </si>
  <si>
    <t>يعتمد صرفه من بنك  الاهلى  فرع ……….. للسيد  /  دفع الكترونى</t>
  </si>
  <si>
    <r>
      <t xml:space="preserve"> يعتمد سحب  </t>
    </r>
    <r>
      <rPr>
        <b/>
        <u/>
        <vertAlign val="superscript"/>
        <sz val="16"/>
        <rFont val="Times New Roman"/>
        <family val="1"/>
      </rPr>
      <t>شيك</t>
    </r>
    <r>
      <rPr>
        <b/>
        <sz val="16"/>
        <rFont val="Times New Roman"/>
        <family val="1"/>
      </rPr>
      <t xml:space="preserve">  / أذن صرف    باسم ........................................................   </t>
    </r>
  </si>
  <si>
    <t xml:space="preserve">أقر أنا الموقع على هذا أدناه أن المستحقين المبينة اسمائهم بهذا الكشف قد تم الصرف لهم خلال </t>
  </si>
  <si>
    <t xml:space="preserve">الخمسة عشر يوما من شهر            سنة   201م  ووقعوا بإمضائهم أو أختامهم إقرارا بذلك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</si>
</sst>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[$-1010000]yyyy/mm/dd;@"/>
  </numFmts>
  <fonts count="43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b/>
      <sz val="10"/>
      <name val="Sultan bold"/>
      <charset val="178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scheme val="major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u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10"/>
      <name val="Sultan normal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sz val="11"/>
      <name val="Times New Roman"/>
      <family val="1"/>
    </font>
    <font>
      <b/>
      <sz val="11"/>
      <name val="Sultan Medium"/>
      <charset val="178"/>
    </font>
    <font>
      <b/>
      <sz val="11"/>
      <name val="PT Bold Heading"/>
      <charset val="178"/>
    </font>
    <font>
      <sz val="11"/>
      <name val="Times New Roman"/>
      <family val="1"/>
    </font>
    <font>
      <b/>
      <sz val="12"/>
      <name val="Sultan normal"/>
      <charset val="178"/>
    </font>
    <font>
      <b/>
      <sz val="12"/>
      <name val="Sultan Medium"/>
      <charset val="178"/>
    </font>
    <font>
      <b/>
      <u/>
      <sz val="16"/>
      <name val="Times New Roman"/>
      <family val="1"/>
    </font>
    <font>
      <b/>
      <sz val="16"/>
      <name val="Times New Roman"/>
      <family val="1"/>
    </font>
    <font>
      <b/>
      <sz val="16"/>
      <name val="Arial"/>
      <family val="2"/>
    </font>
    <font>
      <b/>
      <sz val="16"/>
      <name val="Sultan normal"/>
      <charset val="178"/>
    </font>
    <font>
      <b/>
      <sz val="16"/>
      <name val="Sultan Medium"/>
      <charset val="178"/>
    </font>
    <font>
      <b/>
      <sz val="16"/>
      <name val="Sultan bold"/>
      <charset val="178"/>
    </font>
    <font>
      <b/>
      <u/>
      <sz val="16"/>
      <name val="Arial"/>
      <family val="2"/>
    </font>
    <font>
      <sz val="16"/>
      <name val="Arial"/>
      <family val="2"/>
    </font>
    <font>
      <b/>
      <u/>
      <vertAlign val="superscript"/>
      <sz val="16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/>
    <xf numFmtId="0" fontId="1" fillId="0" borderId="0"/>
  </cellStyleXfs>
  <cellXfs count="265">
    <xf numFmtId="0" fontId="0" fillId="0" borderId="0" xfId="0"/>
    <xf numFmtId="0" fontId="2" fillId="0" borderId="0" xfId="0" applyFont="1" applyAlignment="1">
      <alignment horizontal="center"/>
    </xf>
    <xf numFmtId="0" fontId="4" fillId="2" borderId="0" xfId="1" applyFont="1" applyFill="1" applyAlignment="1" applyProtection="1">
      <alignment horizontal="center"/>
    </xf>
    <xf numFmtId="0" fontId="5" fillId="0" borderId="0" xfId="2" applyFont="1" applyAlignment="1" applyProtection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2" fillId="0" borderId="0" xfId="0" applyFont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6" fillId="0" borderId="0" xfId="0" applyFont="1" applyAlignment="1">
      <alignment horizontal="center" readingOrder="2"/>
    </xf>
    <xf numFmtId="164" fontId="6" fillId="0" borderId="0" xfId="0" applyNumberFormat="1" applyFont="1" applyAlignment="1">
      <alignment horizontal="center" readingOrder="2"/>
    </xf>
    <xf numFmtId="2" fontId="6" fillId="0" borderId="0" xfId="0" applyNumberFormat="1" applyFont="1" applyAlignment="1">
      <alignment horizontal="center" readingOrder="2"/>
    </xf>
    <xf numFmtId="49" fontId="6" fillId="0" borderId="0" xfId="0" applyNumberFormat="1" applyFont="1" applyAlignment="1">
      <alignment horizontal="center" vertical="top" wrapText="1" readingOrder="2"/>
    </xf>
    <xf numFmtId="0" fontId="6" fillId="3" borderId="0" xfId="0" applyFont="1" applyFill="1" applyAlignment="1">
      <alignment horizontal="center" readingOrder="2"/>
    </xf>
    <xf numFmtId="0" fontId="10" fillId="0" borderId="0" xfId="0" applyFont="1" applyAlignment="1">
      <alignment horizontal="center"/>
    </xf>
    <xf numFmtId="0" fontId="11" fillId="0" borderId="0" xfId="2" applyFont="1" applyAlignment="1" applyProtection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readingOrder="2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readingOrder="2"/>
    </xf>
    <xf numFmtId="0" fontId="6" fillId="0" borderId="3" xfId="0" applyFont="1" applyFill="1" applyBorder="1" applyAlignment="1">
      <alignment readingOrder="2"/>
    </xf>
    <xf numFmtId="0" fontId="6" fillId="0" borderId="4" xfId="0" applyFont="1" applyFill="1" applyBorder="1" applyAlignment="1">
      <alignment readingOrder="2"/>
    </xf>
    <xf numFmtId="2" fontId="6" fillId="0" borderId="1" xfId="0" applyNumberFormat="1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readingOrder="2"/>
    </xf>
    <xf numFmtId="9" fontId="6" fillId="4" borderId="1" xfId="0" applyNumberFormat="1" applyFont="1" applyFill="1" applyBorder="1" applyAlignment="1">
      <alignment horizontal="center" readingOrder="2"/>
    </xf>
    <xf numFmtId="9" fontId="6" fillId="0" borderId="1" xfId="0" applyNumberFormat="1" applyFont="1" applyFill="1" applyBorder="1" applyAlignment="1">
      <alignment horizontal="center" readingOrder="2"/>
    </xf>
    <xf numFmtId="9" fontId="6" fillId="0" borderId="2" xfId="0" applyNumberFormat="1" applyFont="1" applyFill="1" applyBorder="1" applyAlignment="1">
      <alignment horizontal="center" readingOrder="2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5" borderId="6" xfId="0" applyNumberFormat="1" applyFont="1" applyFill="1" applyBorder="1" applyAlignment="1">
      <alignment horizontal="distributed" vertical="distributed" shrinkToFit="1" readingOrder="2"/>
    </xf>
    <xf numFmtId="0" fontId="6" fillId="0" borderId="4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distributed" vertical="distributed"/>
    </xf>
    <xf numFmtId="2" fontId="6" fillId="0" borderId="1" xfId="0" applyNumberFormat="1" applyFont="1" applyFill="1" applyBorder="1" applyAlignment="1">
      <alignment horizontal="center" vertical="distributed"/>
    </xf>
    <xf numFmtId="0" fontId="6" fillId="4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readingOrder="2"/>
    </xf>
    <xf numFmtId="2" fontId="6" fillId="5" borderId="6" xfId="0" applyNumberFormat="1" applyFont="1" applyFill="1" applyBorder="1" applyAlignment="1">
      <alignment horizontal="center" vertical="center" readingOrder="2"/>
    </xf>
    <xf numFmtId="2" fontId="7" fillId="5" borderId="10" xfId="0" applyNumberFormat="1" applyFont="1" applyFill="1" applyBorder="1" applyAlignment="1">
      <alignment horizontal="center" vertical="center" readingOrder="2"/>
    </xf>
    <xf numFmtId="2" fontId="6" fillId="5" borderId="10" xfId="0" applyNumberFormat="1" applyFont="1" applyFill="1" applyBorder="1" applyAlignment="1">
      <alignment horizontal="center" vertical="center" readingOrder="2"/>
    </xf>
    <xf numFmtId="2" fontId="6" fillId="2" borderId="6" xfId="0" applyNumberFormat="1" applyFont="1" applyFill="1" applyBorder="1" applyAlignment="1">
      <alignment horizontal="center" vertical="center" readingOrder="2"/>
    </xf>
    <xf numFmtId="2" fontId="14" fillId="2" borderId="11" xfId="0" applyNumberFormat="1" applyFont="1" applyFill="1" applyBorder="1" applyAlignment="1">
      <alignment horizontal="center" vertical="justify" readingOrder="2"/>
    </xf>
    <xf numFmtId="2" fontId="14" fillId="2" borderId="11" xfId="0" applyNumberFormat="1" applyFont="1" applyFill="1" applyBorder="1" applyAlignment="1">
      <alignment horizontal="center" vertical="center" readingOrder="2"/>
    </xf>
    <xf numFmtId="2" fontId="14" fillId="5" borderId="12" xfId="0" applyNumberFormat="1" applyFont="1" applyFill="1" applyBorder="1" applyAlignment="1">
      <alignment horizontal="center" vertical="center" readingOrder="2"/>
    </xf>
    <xf numFmtId="1" fontId="8" fillId="5" borderId="13" xfId="0" applyNumberFormat="1" applyFont="1" applyFill="1" applyBorder="1" applyAlignment="1">
      <alignment horizontal="center" vertical="center" readingOrder="2"/>
    </xf>
    <xf numFmtId="1" fontId="14" fillId="5" borderId="8" xfId="0" applyNumberFormat="1" applyFont="1" applyFill="1" applyBorder="1" applyAlignment="1">
      <alignment horizontal="center" vertical="center" readingOrder="2"/>
    </xf>
    <xf numFmtId="2" fontId="6" fillId="5" borderId="14" xfId="0" applyNumberFormat="1" applyFont="1" applyFill="1" applyBorder="1" applyAlignment="1">
      <alignment horizontal="center" vertical="center" readingOrder="2"/>
    </xf>
    <xf numFmtId="0" fontId="6" fillId="5" borderId="0" xfId="0" applyFont="1" applyFill="1" applyAlignment="1">
      <alignment horizontal="center" readingOrder="2"/>
    </xf>
    <xf numFmtId="2" fontId="14" fillId="6" borderId="11" xfId="0" applyNumberFormat="1" applyFont="1" applyFill="1" applyBorder="1" applyAlignment="1">
      <alignment horizontal="center" vertical="justify" readingOrder="2"/>
    </xf>
    <xf numFmtId="2" fontId="14" fillId="6" borderId="11" xfId="0" applyNumberFormat="1" applyFont="1" applyFill="1" applyBorder="1" applyAlignment="1">
      <alignment horizontal="center" vertical="center" readingOrder="2"/>
    </xf>
    <xf numFmtId="2" fontId="6" fillId="7" borderId="6" xfId="0" applyNumberFormat="1" applyFont="1" applyFill="1" applyBorder="1" applyAlignment="1">
      <alignment horizontal="center" vertical="center" readingOrder="2"/>
    </xf>
    <xf numFmtId="2" fontId="7" fillId="7" borderId="10" xfId="0" applyNumberFormat="1" applyFont="1" applyFill="1" applyBorder="1" applyAlignment="1">
      <alignment horizontal="center" vertical="center" readingOrder="2"/>
    </xf>
    <xf numFmtId="2" fontId="6" fillId="7" borderId="2" xfId="0" applyNumberFormat="1" applyFont="1" applyFill="1" applyBorder="1" applyAlignment="1">
      <alignment horizontal="center" vertical="center" wrapText="1"/>
    </xf>
    <xf numFmtId="2" fontId="6" fillId="7" borderId="10" xfId="0" applyNumberFormat="1" applyFont="1" applyFill="1" applyBorder="1" applyAlignment="1">
      <alignment horizontal="center" vertical="center" readingOrder="2"/>
    </xf>
    <xf numFmtId="2" fontId="14" fillId="7" borderId="12" xfId="0" applyNumberFormat="1" applyFont="1" applyFill="1" applyBorder="1" applyAlignment="1">
      <alignment horizontal="center" vertical="center" readingOrder="2"/>
    </xf>
    <xf numFmtId="1" fontId="8" fillId="7" borderId="13" xfId="0" applyNumberFormat="1" applyFont="1" applyFill="1" applyBorder="1" applyAlignment="1">
      <alignment horizontal="center" vertical="center" readingOrder="2"/>
    </xf>
    <xf numFmtId="1" fontId="14" fillId="7" borderId="8" xfId="0" applyNumberFormat="1" applyFont="1" applyFill="1" applyBorder="1" applyAlignment="1">
      <alignment horizontal="center" vertical="center" readingOrder="2"/>
    </xf>
    <xf numFmtId="2" fontId="6" fillId="7" borderId="14" xfId="0" applyNumberFormat="1" applyFont="1" applyFill="1" applyBorder="1" applyAlignment="1">
      <alignment horizontal="center" vertical="center" readingOrder="2"/>
    </xf>
    <xf numFmtId="0" fontId="6" fillId="7" borderId="0" xfId="0" applyFont="1" applyFill="1" applyAlignment="1">
      <alignment horizontal="center" readingOrder="2"/>
    </xf>
    <xf numFmtId="2" fontId="6" fillId="8" borderId="6" xfId="0" applyNumberFormat="1" applyFont="1" applyFill="1" applyBorder="1" applyAlignment="1">
      <alignment horizontal="center" vertical="center" readingOrder="2"/>
    </xf>
    <xf numFmtId="2" fontId="6" fillId="5" borderId="0" xfId="0" applyNumberFormat="1" applyFont="1" applyFill="1" applyAlignment="1">
      <alignment horizontal="center" readingOrder="2"/>
    </xf>
    <xf numFmtId="2" fontId="7" fillId="8" borderId="10" xfId="0" applyNumberFormat="1" applyFont="1" applyFill="1" applyBorder="1" applyAlignment="1">
      <alignment horizontal="center" vertical="center" readingOrder="2"/>
    </xf>
    <xf numFmtId="2" fontId="15" fillId="5" borderId="14" xfId="0" applyNumberFormat="1" applyFont="1" applyFill="1" applyBorder="1" applyAlignment="1">
      <alignment horizontal="center" vertical="center" readingOrder="2"/>
    </xf>
    <xf numFmtId="0" fontId="15" fillId="5" borderId="0" xfId="0" applyFont="1" applyFill="1" applyAlignment="1">
      <alignment horizontal="center" readingOrder="2"/>
    </xf>
    <xf numFmtId="0" fontId="15" fillId="5" borderId="6" xfId="0" applyFont="1" applyFill="1" applyBorder="1" applyAlignment="1">
      <alignment horizontal="center" vertical="center" readingOrder="2"/>
    </xf>
    <xf numFmtId="2" fontId="16" fillId="9" borderId="6" xfId="0" applyNumberFormat="1" applyFont="1" applyFill="1" applyBorder="1" applyAlignment="1">
      <alignment horizontal="center" vertical="center" readingOrder="2"/>
    </xf>
    <xf numFmtId="2" fontId="14" fillId="2" borderId="11" xfId="0" applyNumberFormat="1" applyFont="1" applyFill="1" applyBorder="1" applyAlignment="1">
      <alignment horizontal="fill" vertical="justify" readingOrder="2"/>
    </xf>
    <xf numFmtId="2" fontId="17" fillId="9" borderId="6" xfId="0" applyNumberFormat="1" applyFont="1" applyFill="1" applyBorder="1" applyAlignment="1">
      <alignment horizontal="center" vertical="center" readingOrder="2"/>
    </xf>
    <xf numFmtId="2" fontId="18" fillId="9" borderId="14" xfId="0" applyNumberFormat="1" applyFont="1" applyFill="1" applyBorder="1" applyAlignment="1">
      <alignment horizontal="center" vertical="center" readingOrder="2"/>
    </xf>
    <xf numFmtId="0" fontId="19" fillId="9" borderId="6" xfId="0" applyFont="1" applyFill="1" applyBorder="1" applyAlignment="1">
      <alignment horizontal="center" vertical="center" readingOrder="2"/>
    </xf>
    <xf numFmtId="2" fontId="20" fillId="5" borderId="6" xfId="0" applyNumberFormat="1" applyFont="1" applyFill="1" applyBorder="1" applyAlignment="1">
      <alignment horizontal="center" vertical="center" readingOrder="2"/>
    </xf>
    <xf numFmtId="2" fontId="6" fillId="2" borderId="11" xfId="0" applyNumberFormat="1" applyFont="1" applyFill="1" applyBorder="1" applyAlignment="1">
      <alignment horizontal="center" vertical="center" readingOrder="2"/>
    </xf>
    <xf numFmtId="2" fontId="6" fillId="5" borderId="12" xfId="0" applyNumberFormat="1" applyFont="1" applyFill="1" applyBorder="1" applyAlignment="1">
      <alignment horizontal="center" vertical="center" readingOrder="2"/>
    </xf>
    <xf numFmtId="2" fontId="8" fillId="5" borderId="12" xfId="0" applyNumberFormat="1" applyFont="1" applyFill="1" applyBorder="1" applyAlignment="1">
      <alignment horizontal="center" vertical="center" readingOrder="2"/>
    </xf>
    <xf numFmtId="2" fontId="9" fillId="5" borderId="0" xfId="0" applyNumberFormat="1" applyFont="1" applyFill="1" applyBorder="1" applyAlignment="1">
      <alignment horizontal="center" vertical="center" readingOrder="2"/>
    </xf>
    <xf numFmtId="2" fontId="19" fillId="9" borderId="6" xfId="0" applyNumberFormat="1" applyFont="1" applyFill="1" applyBorder="1" applyAlignment="1">
      <alignment horizontal="center" vertical="center" readingOrder="2"/>
    </xf>
    <xf numFmtId="0" fontId="19" fillId="9" borderId="0" xfId="0" applyFont="1" applyFill="1" applyAlignment="1">
      <alignment horizontal="center" readingOrder="2"/>
    </xf>
    <xf numFmtId="2" fontId="9" fillId="5" borderId="12" xfId="0" applyNumberFormat="1" applyFont="1" applyFill="1" applyBorder="1" applyAlignment="1">
      <alignment horizontal="center" vertical="center" readingOrder="2"/>
    </xf>
    <xf numFmtId="2" fontId="8" fillId="10" borderId="12" xfId="0" applyNumberFormat="1" applyFont="1" applyFill="1" applyBorder="1" applyAlignment="1">
      <alignment horizontal="center" vertical="center" readingOrder="2"/>
    </xf>
    <xf numFmtId="2" fontId="6" fillId="10" borderId="12" xfId="0" applyNumberFormat="1" applyFont="1" applyFill="1" applyBorder="1" applyAlignment="1">
      <alignment horizontal="center" vertical="center" readingOrder="2"/>
    </xf>
    <xf numFmtId="2" fontId="6" fillId="10" borderId="6" xfId="0" applyNumberFormat="1" applyFont="1" applyFill="1" applyBorder="1" applyAlignment="1">
      <alignment horizontal="center" vertical="center" readingOrder="2"/>
    </xf>
    <xf numFmtId="2" fontId="6" fillId="2" borderId="10" xfId="0" applyNumberFormat="1" applyFont="1" applyFill="1" applyBorder="1" applyAlignment="1">
      <alignment horizontal="center" vertical="center" readingOrder="2"/>
    </xf>
    <xf numFmtId="2" fontId="6" fillId="3" borderId="6" xfId="0" applyNumberFormat="1" applyFont="1" applyFill="1" applyBorder="1" applyAlignment="1">
      <alignment horizontal="center" vertical="center" readingOrder="2"/>
    </xf>
    <xf numFmtId="2" fontId="7" fillId="2" borderId="6" xfId="0" applyNumberFormat="1" applyFont="1" applyFill="1" applyBorder="1" applyAlignment="1">
      <alignment horizontal="center" vertical="center" readingOrder="2"/>
    </xf>
    <xf numFmtId="2" fontId="6" fillId="3" borderId="10" xfId="0" applyNumberFormat="1" applyFont="1" applyFill="1" applyBorder="1" applyAlignment="1">
      <alignment horizontal="center" vertical="center" readingOrder="2"/>
    </xf>
    <xf numFmtId="2" fontId="8" fillId="2" borderId="11" xfId="0" applyNumberFormat="1" applyFont="1" applyFill="1" applyBorder="1" applyAlignment="1">
      <alignment horizontal="center" vertical="center" readingOrder="2"/>
    </xf>
    <xf numFmtId="2" fontId="8" fillId="2" borderId="6" xfId="0" applyNumberFormat="1" applyFont="1" applyFill="1" applyBorder="1" applyAlignment="1">
      <alignment horizontal="center" vertical="center" readingOrder="2"/>
    </xf>
    <xf numFmtId="2" fontId="6" fillId="7" borderId="12" xfId="0" applyNumberFormat="1" applyFont="1" applyFill="1" applyBorder="1" applyAlignment="1">
      <alignment horizontal="center" vertical="center" readingOrder="2"/>
    </xf>
    <xf numFmtId="2" fontId="9" fillId="7" borderId="12" xfId="0" applyNumberFormat="1" applyFont="1" applyFill="1" applyBorder="1" applyAlignment="1">
      <alignment horizontal="center" vertical="center" readingOrder="2"/>
    </xf>
    <xf numFmtId="2" fontId="8" fillId="7" borderId="6" xfId="0" applyNumberFormat="1" applyFont="1" applyFill="1" applyBorder="1" applyAlignment="1">
      <alignment horizontal="center" vertical="center" readingOrder="2"/>
    </xf>
    <xf numFmtId="2" fontId="6" fillId="7" borderId="11" xfId="0" applyNumberFormat="1" applyFont="1" applyFill="1" applyBorder="1" applyAlignment="1">
      <alignment horizontal="center" vertical="center" readingOrder="2"/>
    </xf>
    <xf numFmtId="0" fontId="6" fillId="7" borderId="6" xfId="0" applyFont="1" applyFill="1" applyBorder="1" applyAlignment="1">
      <alignment horizontal="center" vertical="center" readingOrder="2"/>
    </xf>
    <xf numFmtId="2" fontId="6" fillId="11" borderId="6" xfId="0" applyNumberFormat="1" applyFont="1" applyFill="1" applyBorder="1" applyAlignment="1">
      <alignment horizontal="center" vertical="center" readingOrder="2"/>
    </xf>
    <xf numFmtId="2" fontId="9" fillId="11" borderId="6" xfId="0" applyNumberFormat="1" applyFont="1" applyFill="1" applyBorder="1" applyAlignment="1">
      <alignment horizontal="center" vertical="center" readingOrder="2"/>
    </xf>
    <xf numFmtId="2" fontId="8" fillId="11" borderId="6" xfId="0" applyNumberFormat="1" applyFont="1" applyFill="1" applyBorder="1" applyAlignment="1">
      <alignment horizontal="center" vertical="center" readingOrder="2"/>
    </xf>
    <xf numFmtId="0" fontId="6" fillId="11" borderId="6" xfId="0" applyFont="1" applyFill="1" applyBorder="1" applyAlignment="1">
      <alignment horizontal="center" vertical="center" readingOrder="2"/>
    </xf>
    <xf numFmtId="2" fontId="8" fillId="5" borderId="6" xfId="0" applyNumberFormat="1" applyFont="1" applyFill="1" applyBorder="1" applyAlignment="1">
      <alignment horizontal="center" vertical="center" readingOrder="2"/>
    </xf>
    <xf numFmtId="0" fontId="6" fillId="11" borderId="0" xfId="0" applyFont="1" applyFill="1" applyAlignment="1">
      <alignment horizontal="center" readingOrder="2"/>
    </xf>
    <xf numFmtId="2" fontId="7" fillId="5" borderId="6" xfId="0" applyNumberFormat="1" applyFont="1" applyFill="1" applyBorder="1" applyAlignment="1">
      <alignment horizontal="center" vertical="center" readingOrder="2"/>
    </xf>
    <xf numFmtId="2" fontId="9" fillId="5" borderId="10" xfId="0" applyNumberFormat="1" applyFont="1" applyFill="1" applyBorder="1" applyAlignment="1">
      <alignment horizontal="center" vertical="center" readingOrder="2"/>
    </xf>
    <xf numFmtId="2" fontId="8" fillId="5" borderId="10" xfId="0" applyNumberFormat="1" applyFont="1" applyFill="1" applyBorder="1" applyAlignment="1">
      <alignment horizontal="center" vertical="center" readingOrder="2"/>
    </xf>
    <xf numFmtId="2" fontId="6" fillId="5" borderId="15" xfId="0" applyNumberFormat="1" applyFont="1" applyFill="1" applyBorder="1" applyAlignment="1">
      <alignment horizontal="center" vertical="center" readingOrder="2"/>
    </xf>
    <xf numFmtId="2" fontId="9" fillId="5" borderId="15" xfId="0" applyNumberFormat="1" applyFont="1" applyFill="1" applyBorder="1" applyAlignment="1">
      <alignment horizontal="center" vertical="center" readingOrder="2"/>
    </xf>
    <xf numFmtId="2" fontId="6" fillId="5" borderId="16" xfId="0" applyNumberFormat="1" applyFont="1" applyFill="1" applyBorder="1" applyAlignment="1">
      <alignment horizontal="center" vertical="center" readingOrder="2"/>
    </xf>
    <xf numFmtId="2" fontId="6" fillId="5" borderId="17" xfId="0" applyNumberFormat="1" applyFont="1" applyFill="1" applyBorder="1" applyAlignment="1">
      <alignment horizontal="center" vertical="center" readingOrder="2"/>
    </xf>
    <xf numFmtId="2" fontId="9" fillId="5" borderId="17" xfId="0" applyNumberFormat="1" applyFont="1" applyFill="1" applyBorder="1" applyAlignment="1">
      <alignment horizontal="center" vertical="center" readingOrder="2"/>
    </xf>
    <xf numFmtId="0" fontId="9" fillId="5" borderId="0" xfId="0" applyFont="1" applyFill="1" applyAlignment="1">
      <alignment horizontal="center" readingOrder="2"/>
    </xf>
    <xf numFmtId="2" fontId="6" fillId="5" borderId="18" xfId="0" applyNumberFormat="1" applyFont="1" applyFill="1" applyBorder="1" applyAlignment="1">
      <alignment horizontal="center" vertical="center" readingOrder="2"/>
    </xf>
    <xf numFmtId="2" fontId="7" fillId="5" borderId="18" xfId="0" applyNumberFormat="1" applyFont="1" applyFill="1" applyBorder="1" applyAlignment="1">
      <alignment horizontal="center" vertical="center" readingOrder="2"/>
    </xf>
    <xf numFmtId="2" fontId="8" fillId="5" borderId="15" xfId="0" applyNumberFormat="1" applyFont="1" applyFill="1" applyBorder="1" applyAlignment="1">
      <alignment horizontal="center" vertical="center" readingOrder="2"/>
    </xf>
    <xf numFmtId="2" fontId="6" fillId="5" borderId="19" xfId="0" applyNumberFormat="1" applyFont="1" applyFill="1" applyBorder="1" applyAlignment="1">
      <alignment horizontal="center" vertical="center" readingOrder="2"/>
    </xf>
    <xf numFmtId="0" fontId="6" fillId="2" borderId="12" xfId="0" applyFont="1" applyFill="1" applyBorder="1" applyAlignment="1">
      <alignment horizontal="center" vertical="center" readingOrder="2"/>
    </xf>
    <xf numFmtId="2" fontId="6" fillId="2" borderId="12" xfId="0" applyNumberFormat="1" applyFont="1" applyFill="1" applyBorder="1" applyAlignment="1">
      <alignment horizontal="center" vertical="center" readingOrder="2"/>
    </xf>
    <xf numFmtId="2" fontId="7" fillId="2" borderId="12" xfId="0" applyNumberFormat="1" applyFont="1" applyFill="1" applyBorder="1" applyAlignment="1">
      <alignment horizontal="center" vertical="center" readingOrder="2"/>
    </xf>
    <xf numFmtId="2" fontId="8" fillId="2" borderId="12" xfId="0" applyNumberFormat="1" applyFont="1" applyFill="1" applyBorder="1" applyAlignment="1">
      <alignment horizontal="center" vertical="center" readingOrder="2"/>
    </xf>
    <xf numFmtId="2" fontId="6" fillId="2" borderId="20" xfId="0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6" fillId="5" borderId="21" xfId="0" applyNumberFormat="1" applyFont="1" applyFill="1" applyBorder="1" applyAlignment="1">
      <alignment horizontal="center" vertical="center" readingOrder="2"/>
    </xf>
    <xf numFmtId="0" fontId="7" fillId="5" borderId="0" xfId="0" applyFont="1" applyFill="1" applyAlignment="1">
      <alignment horizontal="center" readingOrder="2"/>
    </xf>
    <xf numFmtId="0" fontId="8" fillId="5" borderId="0" xfId="0" applyFont="1" applyFill="1" applyAlignment="1">
      <alignment horizontal="center" readingOrder="2"/>
    </xf>
    <xf numFmtId="0" fontId="6" fillId="5" borderId="0" xfId="0" applyFont="1" applyFill="1" applyAlignment="1">
      <alignment horizontal="center" vertical="center" readingOrder="2"/>
    </xf>
    <xf numFmtId="0" fontId="6" fillId="0" borderId="0" xfId="0" applyFont="1" applyBorder="1" applyAlignment="1"/>
    <xf numFmtId="0" fontId="6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8" fillId="2" borderId="20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21" fillId="0" borderId="24" xfId="0" applyFont="1" applyBorder="1" applyAlignment="1"/>
    <xf numFmtId="0" fontId="6" fillId="3" borderId="0" xfId="0" applyFont="1" applyFill="1" applyAlignment="1">
      <alignment horizontal="center" vertical="center"/>
    </xf>
    <xf numFmtId="0" fontId="21" fillId="0" borderId="0" xfId="0" applyFont="1" applyAlignment="1"/>
    <xf numFmtId="0" fontId="6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5" fillId="2" borderId="0" xfId="1" applyFont="1" applyFill="1" applyAlignment="1" applyProtection="1">
      <alignment horizontal="center"/>
    </xf>
    <xf numFmtId="0" fontId="26" fillId="0" borderId="0" xfId="0" applyFont="1"/>
    <xf numFmtId="0" fontId="26" fillId="0" borderId="0" xfId="0" applyFont="1" applyAlignment="1">
      <alignment readingOrder="2"/>
    </xf>
    <xf numFmtId="0" fontId="27" fillId="2" borderId="0" xfId="0" applyFont="1" applyFill="1" applyBorder="1" applyAlignment="1">
      <alignment horizontal="center" readingOrder="2"/>
    </xf>
    <xf numFmtId="0" fontId="9" fillId="0" borderId="0" xfId="0" applyFont="1" applyAlignment="1">
      <alignment horizontal="center" readingOrder="2"/>
    </xf>
    <xf numFmtId="0" fontId="15" fillId="0" borderId="0" xfId="0" applyFont="1" applyAlignment="1">
      <alignment horizontal="center" readingOrder="2"/>
    </xf>
    <xf numFmtId="0" fontId="15" fillId="0" borderId="0" xfId="0" applyFont="1" applyAlignment="1">
      <alignment horizontal="right" vertical="center" readingOrder="2"/>
    </xf>
    <xf numFmtId="0" fontId="15" fillId="0" borderId="0" xfId="0" applyFont="1" applyAlignment="1">
      <alignment readingOrder="2"/>
    </xf>
    <xf numFmtId="0" fontId="15" fillId="0" borderId="0" xfId="0" applyFont="1"/>
    <xf numFmtId="0" fontId="15" fillId="0" borderId="0" xfId="0" applyFont="1" applyAlignment="1">
      <alignment horizontal="center"/>
    </xf>
    <xf numFmtId="0" fontId="28" fillId="0" borderId="0" xfId="0" applyFont="1" applyFill="1" applyAlignment="1">
      <alignment horizontal="right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 readingOrder="2"/>
    </xf>
    <xf numFmtId="166" fontId="28" fillId="0" borderId="0" xfId="0" applyNumberFormat="1" applyFont="1" applyFill="1" applyAlignment="1">
      <alignment horizontal="center" vertical="center" readingOrder="2"/>
    </xf>
    <xf numFmtId="0" fontId="28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 readingOrder="2"/>
    </xf>
    <xf numFmtId="0" fontId="28" fillId="0" borderId="0" xfId="0" applyFont="1" applyFill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readingOrder="2"/>
    </xf>
    <xf numFmtId="0" fontId="15" fillId="0" borderId="0" xfId="0" applyFont="1" applyBorder="1"/>
    <xf numFmtId="0" fontId="15" fillId="0" borderId="0" xfId="0" applyFont="1" applyBorder="1" applyAlignment="1">
      <alignment readingOrder="2"/>
    </xf>
    <xf numFmtId="0" fontId="15" fillId="0" borderId="0" xfId="0" applyFont="1" applyBorder="1" applyAlignment="1">
      <alignment horizontal="center"/>
    </xf>
    <xf numFmtId="0" fontId="28" fillId="0" borderId="0" xfId="0" applyFont="1" applyFill="1" applyBorder="1" applyAlignment="1">
      <alignment horizontal="right" vertical="center" readingOrder="2"/>
    </xf>
    <xf numFmtId="0" fontId="32" fillId="0" borderId="0" xfId="0" applyFont="1" applyAlignment="1">
      <alignment horizontal="center" vertical="center" readingOrder="2"/>
    </xf>
    <xf numFmtId="0" fontId="15" fillId="0" borderId="39" xfId="0" applyFont="1" applyBorder="1"/>
    <xf numFmtId="0" fontId="15" fillId="0" borderId="39" xfId="0" applyFont="1" applyBorder="1" applyAlignment="1">
      <alignment readingOrder="2"/>
    </xf>
    <xf numFmtId="166" fontId="15" fillId="0" borderId="0" xfId="0" applyNumberFormat="1" applyFont="1"/>
    <xf numFmtId="0" fontId="33" fillId="0" borderId="0" xfId="0" applyFont="1" applyAlignment="1">
      <alignment horizontal="right" readingOrder="2"/>
    </xf>
    <xf numFmtId="0" fontId="32" fillId="0" borderId="0" xfId="0" applyFont="1" applyAlignment="1">
      <alignment readingOrder="2"/>
    </xf>
    <xf numFmtId="0" fontId="32" fillId="0" borderId="0" xfId="0" applyFont="1" applyAlignment="1">
      <alignment horizontal="center" readingOrder="2"/>
    </xf>
    <xf numFmtId="0" fontId="1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4" fillId="0" borderId="0" xfId="0" applyFont="1" applyAlignment="1">
      <alignment horizontal="left" readingOrder="2"/>
    </xf>
    <xf numFmtId="49" fontId="6" fillId="0" borderId="0" xfId="0" applyNumberFormat="1" applyFont="1" applyAlignment="1">
      <alignment horizontal="center" vertical="top" wrapText="1" readingOrder="2"/>
    </xf>
    <xf numFmtId="0" fontId="2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9" fillId="0" borderId="0" xfId="0" applyFont="1"/>
    <xf numFmtId="0" fontId="30" fillId="2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34" fillId="2" borderId="25" xfId="0" applyFont="1" applyFill="1" applyBorder="1" applyAlignment="1">
      <alignment horizontal="center" vertical="center" shrinkToFit="1" readingOrder="2"/>
    </xf>
    <xf numFmtId="0" fontId="34" fillId="2" borderId="3" xfId="0" applyFont="1" applyFill="1" applyBorder="1" applyAlignment="1">
      <alignment horizontal="center" vertical="center" shrinkToFit="1" readingOrder="2"/>
    </xf>
    <xf numFmtId="0" fontId="34" fillId="2" borderId="4" xfId="0" applyFont="1" applyFill="1" applyBorder="1" applyAlignment="1">
      <alignment horizontal="center" vertical="center" shrinkToFit="1" readingOrder="2"/>
    </xf>
    <xf numFmtId="2" fontId="35" fillId="0" borderId="2" xfId="0" applyNumberFormat="1" applyFont="1" applyBorder="1" applyAlignment="1">
      <alignment horizontal="center" vertical="center" shrinkToFit="1" readingOrder="2"/>
    </xf>
    <xf numFmtId="0" fontId="35" fillId="0" borderId="26" xfId="0" applyFont="1" applyBorder="1" applyAlignment="1">
      <alignment horizontal="center" vertical="center" shrinkToFit="1" readingOrder="2"/>
    </xf>
    <xf numFmtId="0" fontId="35" fillId="0" borderId="27" xfId="0" applyFont="1" applyBorder="1" applyAlignment="1">
      <alignment horizontal="center" vertical="center" shrinkToFit="1" readingOrder="2"/>
    </xf>
    <xf numFmtId="0" fontId="35" fillId="0" borderId="28" xfId="0" applyFont="1" applyBorder="1" applyAlignment="1">
      <alignment horizontal="center" vertical="center" shrinkToFit="1" readingOrder="2"/>
    </xf>
    <xf numFmtId="2" fontId="35" fillId="0" borderId="0" xfId="0" applyNumberFormat="1" applyFont="1" applyAlignment="1">
      <alignment horizontal="center" vertical="center" shrinkToFit="1" readingOrder="2"/>
    </xf>
    <xf numFmtId="2" fontId="35" fillId="0" borderId="10" xfId="0" applyNumberFormat="1" applyFont="1" applyBorder="1" applyAlignment="1">
      <alignment horizontal="center" vertical="center" shrinkToFit="1" readingOrder="2"/>
    </xf>
    <xf numFmtId="0" fontId="35" fillId="0" borderId="29" xfId="0" applyFont="1" applyBorder="1" applyAlignment="1">
      <alignment horizontal="center" vertical="center" shrinkToFit="1" readingOrder="2"/>
    </xf>
    <xf numFmtId="0" fontId="35" fillId="0" borderId="30" xfId="0" applyFont="1" applyBorder="1" applyAlignment="1">
      <alignment horizontal="center" vertical="center" shrinkToFit="1" readingOrder="2"/>
    </xf>
    <xf numFmtId="0" fontId="35" fillId="0" borderId="0" xfId="0" applyFont="1" applyAlignment="1">
      <alignment vertical="center" shrinkToFit="1" readingOrder="2"/>
    </xf>
    <xf numFmtId="0" fontId="35" fillId="0" borderId="29" xfId="0" applyFont="1" applyBorder="1" applyAlignment="1">
      <alignment horizontal="center" vertical="center" shrinkToFit="1" readingOrder="2"/>
    </xf>
    <xf numFmtId="0" fontId="35" fillId="0" borderId="30" xfId="0" applyFont="1" applyBorder="1" applyAlignment="1">
      <alignment horizontal="center" vertical="center" shrinkToFit="1" readingOrder="2"/>
    </xf>
    <xf numFmtId="0" fontId="35" fillId="0" borderId="0" xfId="0" applyFont="1" applyAlignment="1">
      <alignment horizontal="center" vertical="center" shrinkToFit="1" readingOrder="2"/>
    </xf>
    <xf numFmtId="10" fontId="35" fillId="0" borderId="29" xfId="0" applyNumberFormat="1" applyFont="1" applyBorder="1" applyAlignment="1">
      <alignment horizontal="center" vertical="center" shrinkToFit="1" readingOrder="2"/>
    </xf>
    <xf numFmtId="10" fontId="35" fillId="0" borderId="30" xfId="0" applyNumberFormat="1" applyFont="1" applyBorder="1" applyAlignment="1">
      <alignment horizontal="center" vertical="center" shrinkToFit="1" readingOrder="2"/>
    </xf>
    <xf numFmtId="2" fontId="35" fillId="2" borderId="40" xfId="0" applyNumberFormat="1" applyFont="1" applyFill="1" applyBorder="1" applyAlignment="1">
      <alignment horizontal="center" vertical="center" shrinkToFit="1" readingOrder="2"/>
    </xf>
    <xf numFmtId="2" fontId="35" fillId="0" borderId="40" xfId="0" applyNumberFormat="1" applyFont="1" applyBorder="1" applyAlignment="1">
      <alignment horizontal="center" vertical="center" shrinkToFit="1" readingOrder="2"/>
    </xf>
    <xf numFmtId="0" fontId="35" fillId="0" borderId="31" xfId="0" applyFont="1" applyBorder="1" applyAlignment="1">
      <alignment horizontal="center" vertical="center" shrinkToFit="1" readingOrder="2"/>
    </xf>
    <xf numFmtId="0" fontId="35" fillId="0" borderId="0" xfId="0" applyFont="1" applyAlignment="1">
      <alignment horizontal="right" vertical="center" shrinkToFit="1" readingOrder="2"/>
    </xf>
    <xf numFmtId="0" fontId="35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center" vertical="center" shrinkToFit="1" readingOrder="2"/>
    </xf>
    <xf numFmtId="0" fontId="36" fillId="0" borderId="0" xfId="0" applyFont="1" applyBorder="1" applyAlignment="1">
      <alignment horizontal="center" vertical="center" shrinkToFit="1" readingOrder="2"/>
    </xf>
    <xf numFmtId="0" fontId="36" fillId="0" borderId="0" xfId="0" applyFont="1" applyAlignment="1">
      <alignment horizontal="center" vertical="center" shrinkToFit="1" readingOrder="2"/>
    </xf>
    <xf numFmtId="2" fontId="36" fillId="0" borderId="0" xfId="0" applyNumberFormat="1" applyFont="1" applyAlignment="1">
      <alignment horizontal="center" vertical="center" shrinkToFit="1" readingOrder="2"/>
    </xf>
    <xf numFmtId="0" fontId="37" fillId="0" borderId="0" xfId="0" applyFont="1" applyAlignment="1">
      <alignment horizontal="center" vertical="center" shrinkToFit="1" readingOrder="2"/>
    </xf>
    <xf numFmtId="0" fontId="38" fillId="0" borderId="0" xfId="0" applyFont="1" applyAlignment="1">
      <alignment horizontal="right" vertical="center" shrinkToFit="1" readingOrder="2"/>
    </xf>
    <xf numFmtId="0" fontId="36" fillId="0" borderId="0" xfId="0" applyFont="1"/>
    <xf numFmtId="0" fontId="36" fillId="0" borderId="0" xfId="0" applyFont="1" applyAlignment="1">
      <alignment horizontal="center"/>
    </xf>
    <xf numFmtId="0" fontId="39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 readingOrder="2"/>
    </xf>
    <xf numFmtId="0" fontId="36" fillId="0" borderId="39" xfId="0" applyFont="1" applyBorder="1" applyAlignment="1">
      <alignment horizontal="center" vertical="center" shrinkToFit="1"/>
    </xf>
    <xf numFmtId="0" fontId="36" fillId="0" borderId="8" xfId="0" applyFont="1" applyBorder="1" applyAlignment="1">
      <alignment horizontal="center" vertical="center" shrinkToFit="1" readingOrder="2"/>
    </xf>
    <xf numFmtId="0" fontId="36" fillId="0" borderId="14" xfId="0" applyFont="1" applyBorder="1" applyAlignment="1">
      <alignment horizontal="right" vertical="center" shrinkToFit="1" readingOrder="2"/>
    </xf>
    <xf numFmtId="0" fontId="36" fillId="0" borderId="30" xfId="0" applyFont="1" applyBorder="1" applyAlignment="1">
      <alignment horizontal="right" vertical="center" shrinkToFit="1" readingOrder="2"/>
    </xf>
    <xf numFmtId="0" fontId="36" fillId="0" borderId="31" xfId="0" applyFont="1" applyBorder="1" applyAlignment="1">
      <alignment horizontal="center" vertical="center" shrinkToFit="1" readingOrder="2"/>
    </xf>
    <xf numFmtId="0" fontId="36" fillId="0" borderId="30" xfId="0" applyFont="1" applyBorder="1" applyAlignment="1">
      <alignment horizontal="center" vertical="center" shrinkToFit="1" readingOrder="2"/>
    </xf>
    <xf numFmtId="2" fontId="36" fillId="0" borderId="30" xfId="0" applyNumberFormat="1" applyFont="1" applyBorder="1" applyAlignment="1">
      <alignment horizontal="right" vertical="center" shrinkToFit="1" readingOrder="2"/>
    </xf>
    <xf numFmtId="2" fontId="36" fillId="0" borderId="31" xfId="0" applyNumberFormat="1" applyFont="1" applyBorder="1" applyAlignment="1">
      <alignment horizontal="center" vertical="center" shrinkToFit="1" readingOrder="2"/>
    </xf>
    <xf numFmtId="2" fontId="36" fillId="12" borderId="31" xfId="0" applyNumberFormat="1" applyFont="1" applyFill="1" applyBorder="1" applyAlignment="1">
      <alignment horizontal="center" vertical="center" shrinkToFit="1" readingOrder="2"/>
    </xf>
    <xf numFmtId="0" fontId="36" fillId="12" borderId="30" xfId="0" applyFont="1" applyFill="1" applyBorder="1" applyAlignment="1">
      <alignment horizontal="center" vertical="center" shrinkToFit="1" readingOrder="2"/>
    </xf>
    <xf numFmtId="0" fontId="36" fillId="0" borderId="41" xfId="0" applyFont="1" applyBorder="1" applyAlignment="1">
      <alignment horizontal="center" vertical="center" shrinkToFit="1" readingOrder="2"/>
    </xf>
    <xf numFmtId="0" fontId="36" fillId="0" borderId="29" xfId="0" applyFont="1" applyBorder="1" applyAlignment="1">
      <alignment horizontal="center" vertical="center" shrinkToFit="1" readingOrder="2"/>
    </xf>
    <xf numFmtId="2" fontId="36" fillId="0" borderId="31" xfId="0" applyNumberFormat="1" applyFont="1" applyBorder="1" applyAlignment="1">
      <alignment horizontal="center" vertical="center" shrinkToFit="1" readingOrder="2"/>
    </xf>
    <xf numFmtId="2" fontId="36" fillId="13" borderId="8" xfId="0" applyNumberFormat="1" applyFont="1" applyFill="1" applyBorder="1" applyAlignment="1">
      <alignment horizontal="center" vertical="center" shrinkToFit="1" readingOrder="2"/>
    </xf>
    <xf numFmtId="2" fontId="36" fillId="13" borderId="4" xfId="0" applyNumberFormat="1" applyFont="1" applyFill="1" applyBorder="1" applyAlignment="1">
      <alignment horizontal="right" vertical="center" shrinkToFit="1" readingOrder="2"/>
    </xf>
    <xf numFmtId="0" fontId="15" fillId="0" borderId="8" xfId="0" applyFont="1" applyBorder="1" applyAlignment="1">
      <alignment horizontal="center" vertical="center" shrinkToFit="1" readingOrder="2"/>
    </xf>
    <xf numFmtId="0" fontId="15" fillId="0" borderId="0" xfId="0" applyFont="1" applyAlignment="1">
      <alignment horizontal="right" vertical="center" shrinkToFit="1" readingOrder="2"/>
    </xf>
    <xf numFmtId="0" fontId="40" fillId="2" borderId="25" xfId="0" applyFont="1" applyFill="1" applyBorder="1" applyAlignment="1">
      <alignment horizontal="center" vertical="center" shrinkToFit="1" readingOrder="2"/>
    </xf>
    <xf numFmtId="0" fontId="40" fillId="2" borderId="3" xfId="0" applyFont="1" applyFill="1" applyBorder="1" applyAlignment="1">
      <alignment horizontal="center" vertical="center" shrinkToFit="1" readingOrder="2"/>
    </xf>
    <xf numFmtId="0" fontId="40" fillId="2" borderId="4" xfId="0" applyFont="1" applyFill="1" applyBorder="1" applyAlignment="1">
      <alignment horizontal="center" vertical="center" shrinkToFit="1" readingOrder="2"/>
    </xf>
    <xf numFmtId="0" fontId="41" fillId="0" borderId="0" xfId="0" applyFont="1" applyAlignment="1">
      <alignment vertical="center" shrinkToFit="1" readingOrder="2"/>
    </xf>
    <xf numFmtId="2" fontId="36" fillId="0" borderId="11" xfId="0" applyNumberFormat="1" applyFont="1" applyBorder="1" applyAlignment="1">
      <alignment horizontal="center" vertical="center" shrinkToFit="1" readingOrder="2"/>
    </xf>
    <xf numFmtId="2" fontId="36" fillId="2" borderId="42" xfId="0" applyNumberFormat="1" applyFont="1" applyFill="1" applyBorder="1" applyAlignment="1">
      <alignment horizontal="center" vertical="center" shrinkToFit="1" readingOrder="2"/>
    </xf>
    <xf numFmtId="2" fontId="36" fillId="0" borderId="0" xfId="0" applyNumberFormat="1" applyFont="1" applyAlignment="1">
      <alignment vertical="center" shrinkToFit="1" readingOrder="2"/>
    </xf>
    <xf numFmtId="0" fontId="36" fillId="0" borderId="0" xfId="0" applyFont="1" applyAlignment="1">
      <alignment vertical="center" shrinkToFit="1" readingOrder="2"/>
    </xf>
    <xf numFmtId="0" fontId="36" fillId="0" borderId="0" xfId="0" applyFont="1" applyAlignment="1">
      <alignment vertical="center" readingOrder="2"/>
    </xf>
    <xf numFmtId="0" fontId="36" fillId="0" borderId="0" xfId="0" applyFont="1" applyAlignment="1">
      <alignment horizontal="right" vertical="center" readingOrder="2"/>
    </xf>
    <xf numFmtId="0" fontId="38" fillId="0" borderId="0" xfId="0" applyFont="1" applyAlignment="1">
      <alignment vertical="center" readingOrder="2"/>
    </xf>
    <xf numFmtId="0" fontId="36" fillId="0" borderId="0" xfId="0" applyFont="1" applyBorder="1" applyAlignment="1">
      <alignment vertical="center" readingOrder="2"/>
    </xf>
    <xf numFmtId="0" fontId="34" fillId="0" borderId="0" xfId="0" applyFont="1" applyAlignment="1">
      <alignment horizontal="center" vertical="center" shrinkToFit="1" readingOrder="2"/>
    </xf>
    <xf numFmtId="0" fontId="36" fillId="0" borderId="32" xfId="0" applyFont="1" applyBorder="1" applyAlignment="1">
      <alignment vertical="center" shrinkToFit="1" readingOrder="2"/>
    </xf>
    <xf numFmtId="0" fontId="35" fillId="0" borderId="33" xfId="0" applyFont="1" applyBorder="1" applyAlignment="1">
      <alignment horizontal="center" vertical="center" shrinkToFit="1" readingOrder="2"/>
    </xf>
    <xf numFmtId="0" fontId="35" fillId="0" borderId="34" xfId="0" applyFont="1" applyBorder="1" applyAlignment="1">
      <alignment horizontal="center" vertical="center" shrinkToFit="1" readingOrder="2"/>
    </xf>
    <xf numFmtId="0" fontId="35" fillId="0" borderId="35" xfId="0" applyFont="1" applyBorder="1" applyAlignment="1">
      <alignment horizontal="center" vertical="center" shrinkToFit="1" readingOrder="2"/>
    </xf>
    <xf numFmtId="0" fontId="35" fillId="0" borderId="36" xfId="0" applyFont="1" applyBorder="1" applyAlignment="1">
      <alignment horizontal="center" vertical="center" shrinkToFit="1" readingOrder="2"/>
    </xf>
    <xf numFmtId="0" fontId="35" fillId="0" borderId="37" xfId="0" applyFont="1" applyBorder="1" applyAlignment="1">
      <alignment horizontal="center" vertical="center" shrinkToFit="1" readingOrder="2"/>
    </xf>
    <xf numFmtId="0" fontId="35" fillId="0" borderId="38" xfId="0" applyFont="1" applyBorder="1" applyAlignment="1">
      <alignment horizontal="center" vertical="center" shrinkToFit="1" readingOrder="2"/>
    </xf>
    <xf numFmtId="0" fontId="15" fillId="0" borderId="43" xfId="0" applyFont="1" applyBorder="1" applyAlignment="1">
      <alignment horizontal="center" vertical="center" readingOrder="2"/>
    </xf>
    <xf numFmtId="0" fontId="15" fillId="0" borderId="0" xfId="0" applyFont="1" applyBorder="1" applyAlignment="1">
      <alignment horizontal="center" vertical="center" readingOrder="2"/>
    </xf>
  </cellXfs>
  <cellStyles count="6">
    <cellStyle name="Hyperlink" xfId="2" builtinId="8"/>
    <cellStyle name="Hyperlink 2" xfId="1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</xdr:row>
      <xdr:rowOff>101600</xdr:rowOff>
    </xdr:from>
    <xdr:to>
      <xdr:col>4</xdr:col>
      <xdr:colOff>736600</xdr:colOff>
      <xdr:row>3</xdr:row>
      <xdr:rowOff>38100</xdr:rowOff>
    </xdr:to>
    <xdr:sp macro="" textlink="">
      <xdr:nvSpPr>
        <xdr:cNvPr id="2" name="مربع نص 1"/>
        <xdr:cNvSpPr txBox="1"/>
      </xdr:nvSpPr>
      <xdr:spPr>
        <a:xfrm>
          <a:off x="9991236050" y="311150"/>
          <a:ext cx="1908175" cy="3556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wrap="square" rtlCol="1" anchor="ctr"/>
        <a:lstStyle/>
        <a:p>
          <a:pPr algn="ctr" rtl="1"/>
          <a:r>
            <a:rPr lang="ar-EG" sz="1600" b="1">
              <a:solidFill>
                <a:sysClr val="windowText" lastClr="000000"/>
              </a:solidFill>
              <a:latin typeface="Arial Black" pitchFamily="34" charset="0"/>
            </a:rPr>
            <a:t>وزارة المالية</a:t>
          </a:r>
        </a:p>
        <a:p>
          <a:pPr algn="ctr" rtl="1"/>
          <a:r>
            <a:rPr lang="ar-EG" sz="1600" b="1">
              <a:solidFill>
                <a:sysClr val="windowText" lastClr="000000"/>
              </a:solidFill>
              <a:latin typeface="Arial Black" pitchFamily="34" charset="0"/>
            </a:rPr>
            <a:t>كشف مرتبات</a:t>
          </a:r>
        </a:p>
      </xdr:txBody>
    </xdr:sp>
    <xdr:clientData/>
  </xdr:twoCellAnchor>
  <xdr:twoCellAnchor>
    <xdr:from>
      <xdr:col>0</xdr:col>
      <xdr:colOff>177801</xdr:colOff>
      <xdr:row>8</xdr:row>
      <xdr:rowOff>3175</xdr:rowOff>
    </xdr:from>
    <xdr:to>
      <xdr:col>6</xdr:col>
      <xdr:colOff>273843</xdr:colOff>
      <xdr:row>16</xdr:row>
      <xdr:rowOff>794</xdr:rowOff>
    </xdr:to>
    <xdr:sp macro="" textlink="">
      <xdr:nvSpPr>
        <xdr:cNvPr id="3" name="مربع نص 2"/>
        <xdr:cNvSpPr txBox="1"/>
      </xdr:nvSpPr>
      <xdr:spPr>
        <a:xfrm>
          <a:off x="9989736657" y="1631950"/>
          <a:ext cx="5496717" cy="1769269"/>
        </a:xfrm>
        <a:prstGeom prst="rect">
          <a:avLst/>
        </a:prstGeom>
        <a:solidFill>
          <a:schemeClr val="bg2">
            <a:lumMod val="90000"/>
          </a:schemeClr>
        </a:soli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 rtlCol="1" anchor="t"/>
        <a:lstStyle/>
        <a:p>
          <a:pPr algn="ctr" rtl="1"/>
          <a:r>
            <a:rPr lang="ar-EG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وزارة التربية والتعليم</a:t>
          </a:r>
          <a:endParaRPr lang="ar-EG" sz="1800" b="1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ctr" rtl="1"/>
          <a:r>
            <a:rPr lang="ar-EG" sz="3600" b="1">
              <a:solidFill>
                <a:schemeClr val="dk1"/>
              </a:solidFill>
              <a:latin typeface="Arial Black" pitchFamily="34" charset="0"/>
              <a:ea typeface="+mn-ea"/>
              <a:cs typeface="PT Bold Heading" pitchFamily="2" charset="-78"/>
            </a:rPr>
            <a:t> </a:t>
          </a:r>
          <a:r>
            <a:rPr lang="en-US" sz="3600" b="1" i="0">
              <a:solidFill>
                <a:schemeClr val="dk1"/>
              </a:solidFill>
              <a:latin typeface="Arial Black" pitchFamily="34" charset="0"/>
              <a:ea typeface="+mn-ea"/>
              <a:cs typeface="PT Bold Heading" pitchFamily="2" charset="-78"/>
            </a:rPr>
            <a:t>........</a:t>
          </a:r>
          <a:endParaRPr lang="ar-EG" sz="3600" b="1">
            <a:solidFill>
              <a:schemeClr val="dk1"/>
            </a:solidFill>
            <a:latin typeface="Arial Black" pitchFamily="34" charset="0"/>
            <a:ea typeface="+mn-ea"/>
            <a:cs typeface="PT Bold Heading" pitchFamily="2" charset="-78"/>
          </a:endParaRPr>
        </a:p>
        <a:p>
          <a:pPr algn="ctr" rtl="1"/>
          <a:r>
            <a:rPr lang="ar-EG" sz="1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</a:t>
          </a:r>
          <a:endParaRPr lang="ar-EG" sz="1800" b="1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ctr" rtl="1"/>
          <a:r>
            <a:rPr lang="en-US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................................</a:t>
          </a:r>
          <a:endParaRPr lang="ar-EG" sz="1800">
            <a:latin typeface="Arial Black" pitchFamily="34" charset="0"/>
          </a:endParaRPr>
        </a:p>
      </xdr:txBody>
    </xdr:sp>
    <xdr:clientData/>
  </xdr:twoCellAnchor>
  <xdr:twoCellAnchor>
    <xdr:from>
      <xdr:col>0</xdr:col>
      <xdr:colOff>0</xdr:colOff>
      <xdr:row>18</xdr:row>
      <xdr:rowOff>108298</xdr:rowOff>
    </xdr:from>
    <xdr:to>
      <xdr:col>6</xdr:col>
      <xdr:colOff>701291</xdr:colOff>
      <xdr:row>23</xdr:row>
      <xdr:rowOff>157005</xdr:rowOff>
    </xdr:to>
    <xdr:sp macro="" textlink="">
      <xdr:nvSpPr>
        <xdr:cNvPr id="4" name="مربع نص 3"/>
        <xdr:cNvSpPr txBox="1"/>
      </xdr:nvSpPr>
      <xdr:spPr>
        <a:xfrm>
          <a:off x="9948757830" y="3907831"/>
          <a:ext cx="6353489" cy="104307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wrap="square" rtlCol="1" anchor="t"/>
        <a:lstStyle/>
        <a:p>
          <a:pPr rtl="1"/>
          <a:r>
            <a:rPr lang="ar-SA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أق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ر أن العاملين المبين اسمائهم بهذا الكشف والبالغ عددهم 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.........................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وارد فى سجلات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العاملين وان الماهيات المرتبات ........الخ والمدد المطلوب الصرف عنها هى جميعها صحيحة </a:t>
          </a:r>
          <a:endParaRPr lang="ar-SA" sz="1600" b="1" i="0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rtl="1"/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تحريرا فى                                    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                             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توقيع المسؤول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endParaRPr lang="ar-EG" sz="1600">
            <a:latin typeface="Arial Black" pitchFamily="34" charset="0"/>
          </a:endParaRPr>
        </a:p>
        <a:p>
          <a:pPr rtl="1"/>
          <a:endParaRPr lang="ar-EG" sz="1600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r" rtl="1"/>
          <a:endParaRPr lang="ar-EG" sz="1600">
            <a:latin typeface="Arial Black" pitchFamily="34" charset="0"/>
          </a:endParaRPr>
        </a:p>
      </xdr:txBody>
    </xdr:sp>
    <xdr:clientData/>
  </xdr:twoCellAnchor>
  <xdr:twoCellAnchor>
    <xdr:from>
      <xdr:col>0</xdr:col>
      <xdr:colOff>62803</xdr:colOff>
      <xdr:row>25</xdr:row>
      <xdr:rowOff>81365</xdr:rowOff>
    </xdr:from>
    <xdr:to>
      <xdr:col>6</xdr:col>
      <xdr:colOff>669890</xdr:colOff>
      <xdr:row>32</xdr:row>
      <xdr:rowOff>314012</xdr:rowOff>
    </xdr:to>
    <xdr:sp macro="" textlink="">
      <xdr:nvSpPr>
        <xdr:cNvPr id="5" name="مربع نص 4"/>
        <xdr:cNvSpPr txBox="1"/>
      </xdr:nvSpPr>
      <xdr:spPr>
        <a:xfrm>
          <a:off x="9948789231" y="5273013"/>
          <a:ext cx="6259285" cy="165616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wrap="square" rtlCol="1" anchor="t"/>
        <a:lstStyle/>
        <a:p>
          <a:pPr rtl="1"/>
          <a:r>
            <a:rPr lang="ar-SA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أ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قر </a:t>
          </a:r>
          <a:r>
            <a:rPr lang="ar-SA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أ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ن العاملين البالغ عددهم .......................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والوارد أسمائهم بهذ الكشف ما عادا الذين رخص لهم  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بإجازات كانوا  فى خدمة الحكومة ابتداء من المدد الموضحة  بباطنة لغاية اليوم و</a:t>
          </a:r>
          <a:r>
            <a:rPr lang="ar-SA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أ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ن المبالغ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المقتضى صرفها التى قيمتها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en-US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</a:t>
          </a:r>
          <a:r>
            <a:rPr lang="en-US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</a:t>
          </a:r>
          <a:r>
            <a:rPr lang="ar-EG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.........................</a:t>
          </a:r>
          <a:r>
            <a:rPr lang="en-US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مستحقة اليهم فى اول الشهر القادم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.</a:t>
          </a:r>
        </a:p>
        <a:p>
          <a:pPr rtl="1"/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تحريرا فى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                                             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توقيع الرئيس المباشر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endParaRPr lang="ar-EG" sz="2000" b="1">
            <a:latin typeface="Arial Black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8235;&#8235;f&#1605;&#1585;&#1578;&#1576;&#1575;&#1578;%20&#1575;&#1604;&#1588;&#1607;&#1610;&#1583;%20&#1606;&#1608;&#1601;&#1605;&#1576;&#1585;%20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5;&#1585;&#1578;&#1576;&#1575;&#1578;%20&#1587;&#1610;&#1583;%202016&#1575;&#1576;&#1585;&#1610;&#1604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5;&#1585;&#1578;&#1576;&#1575;&#1578;%202014\&#8235;&#1605;&#1585;&#1578;&#1576;&#1575;&#1578;%20&#1587;&#1610;&#1583;%202015_&#1575;&#1576;&#1585;&#1610;&#1604;%20&#1587;&#1587;%20&#1587;%20-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مراية مدرسة"/>
      <sheetName val="مفردات مرتب"/>
      <sheetName val="الاهلى"/>
      <sheetName val="مراية الاهلى"/>
      <sheetName val="مفردات الاهلي)"/>
      <sheetName val="فردية شاملة"/>
      <sheetName val="معاشات فردية "/>
      <sheetName val="الاداريون بالمدرسة "/>
      <sheetName val="مراية اداري المدرسة)"/>
      <sheetName val="معاشات"/>
      <sheetName val="معاشات اداريين  (2)"/>
      <sheetName val="رعاية اجتماعية"/>
      <sheetName val="مفردات اداريين (2)"/>
      <sheetName val="معاشات اداريين "/>
      <sheetName val="مجلس امناء"/>
      <sheetName val="مرايه مجلس امناء"/>
      <sheetName val="معاشات امناء"/>
      <sheetName val="مفردات امناء(3)"/>
      <sheetName val="قرار 9-2017"/>
      <sheetName val="مراية قرار9-2017"/>
      <sheetName val=" فردية  "/>
      <sheetName val="كسب عمل"/>
      <sheetName val="ورقة1 (2)"/>
      <sheetName val="ورقة1"/>
      <sheetName val="مدرسة الشهيد"/>
      <sheetName val="مستخرج"/>
      <sheetName val="اساسي (2)"/>
      <sheetName val="بيان اساسي"/>
      <sheetName val=" فردية شاملة"/>
      <sheetName val="علاوة10%2017"/>
      <sheetName val="مراية علاوة 10%2017"/>
      <sheetName val="10%متغير"/>
      <sheetName val="اساسي "/>
      <sheetName val="مكافاة جوددة 2017"/>
      <sheetName val="مراية جودة 2017"/>
      <sheetName val="مكافاة جوددةحضانة (2)"/>
      <sheetName val="مراية جودة حضانة)"/>
      <sheetName val="مكتب الجودة"/>
      <sheetName val="مراية مكتب الجودة)"/>
      <sheetName val="ورقة4"/>
      <sheetName val="ورقة5"/>
      <sheetName val="نقابة"/>
      <sheetName val="اجر وظيفي"/>
      <sheetName val="ورقة7"/>
      <sheetName val="10متغير"/>
      <sheetName val="1سلوى"/>
      <sheetName val="خلف فردية   (2)"/>
      <sheetName val="اقرار حالة اجتماعية"/>
      <sheetName val="اعلان المرتب"/>
      <sheetName val="سلوى"/>
      <sheetName val="ورقة1 (3)"/>
      <sheetName val="2%نقابة"/>
      <sheetName val="تكافل"/>
      <sheetName val="ورقة2"/>
      <sheetName val="نقابة طلب"/>
      <sheetName val="بدل نقدي "/>
      <sheetName val="مرايه بدل نقدي"/>
      <sheetName val="ورقة6"/>
      <sheetName val="ورقة8"/>
      <sheetName val="مدرسة (2)"/>
      <sheetName val="مراية مدرسة (2)"/>
      <sheetName val="معاشات مؤقتين"/>
      <sheetName val="ورقة3"/>
      <sheetName val="ورقة9"/>
    </sheetNames>
    <sheetDataSet>
      <sheetData sheetId="0">
        <row r="4">
          <cell r="G4" t="str">
            <v xml:space="preserve">   اساسى 2019/7/1</v>
          </cell>
          <cell r="O4" t="str">
            <v>علاوة خاصة 2014</v>
          </cell>
          <cell r="P4" t="str">
            <v>علاوة خاصة 2015</v>
          </cell>
          <cell r="X4" t="str">
            <v>حوافز 175%</v>
          </cell>
        </row>
        <row r="5">
          <cell r="B5" t="str">
            <v>ابوالوفا محمود احمد عايد</v>
          </cell>
          <cell r="C5" t="str">
            <v xml:space="preserve">معلم </v>
          </cell>
          <cell r="D5" t="str">
            <v>الثالثة</v>
          </cell>
          <cell r="F5">
            <v>4</v>
          </cell>
          <cell r="G5">
            <v>811</v>
          </cell>
          <cell r="H5">
            <v>246</v>
          </cell>
          <cell r="I5">
            <v>481.26</v>
          </cell>
          <cell r="J5">
            <v>10</v>
          </cell>
          <cell r="K5">
            <v>240.63</v>
          </cell>
          <cell r="M5">
            <v>0</v>
          </cell>
          <cell r="O5">
            <v>4.8</v>
          </cell>
          <cell r="P5">
            <v>24.6</v>
          </cell>
          <cell r="R5">
            <v>2</v>
          </cell>
          <cell r="S5">
            <v>4</v>
          </cell>
          <cell r="V5">
            <v>100</v>
          </cell>
          <cell r="Z5">
            <v>0</v>
          </cell>
          <cell r="AA5">
            <v>400</v>
          </cell>
          <cell r="AD5">
            <v>205.41</v>
          </cell>
          <cell r="AM5">
            <v>1</v>
          </cell>
          <cell r="AU5">
            <v>-6.4520999999999731</v>
          </cell>
          <cell r="AV5">
            <v>14.4</v>
          </cell>
          <cell r="AW5">
            <v>48</v>
          </cell>
          <cell r="AX5">
            <v>28801202700193</v>
          </cell>
          <cell r="AY5">
            <v>41892</v>
          </cell>
          <cell r="AZ5">
            <v>3334</v>
          </cell>
        </row>
        <row r="6">
          <cell r="B6" t="str">
            <v>احمد امين احمد زيان</v>
          </cell>
          <cell r="C6" t="str">
            <v>معلم خبير</v>
          </cell>
          <cell r="D6" t="str">
            <v>الاولى خبير</v>
          </cell>
          <cell r="F6">
            <v>1</v>
          </cell>
          <cell r="G6">
            <v>1428.21</v>
          </cell>
          <cell r="H6">
            <v>566.92999999999995</v>
          </cell>
          <cell r="I6">
            <v>481.26</v>
          </cell>
          <cell r="J6">
            <v>10</v>
          </cell>
          <cell r="K6">
            <v>240.63</v>
          </cell>
          <cell r="M6">
            <v>0</v>
          </cell>
          <cell r="O6">
            <v>53.328000000000003</v>
          </cell>
          <cell r="P6">
            <v>56.692999999999998</v>
          </cell>
          <cell r="R6">
            <v>6</v>
          </cell>
          <cell r="S6">
            <v>4</v>
          </cell>
          <cell r="V6">
            <v>100</v>
          </cell>
          <cell r="X6">
            <v>992.12749999999994</v>
          </cell>
          <cell r="Z6">
            <v>0</v>
          </cell>
          <cell r="AA6">
            <v>325</v>
          </cell>
          <cell r="AC6">
            <v>37.5</v>
          </cell>
          <cell r="AD6">
            <v>473.38654999999994</v>
          </cell>
          <cell r="AE6">
            <v>30</v>
          </cell>
          <cell r="AG6">
            <v>0</v>
          </cell>
          <cell r="AH6">
            <v>0</v>
          </cell>
          <cell r="AL6" t="str">
            <v xml:space="preserve"> </v>
          </cell>
          <cell r="AM6">
            <v>1</v>
          </cell>
          <cell r="AR6">
            <v>4.47</v>
          </cell>
          <cell r="AS6">
            <v>7.1</v>
          </cell>
          <cell r="AU6">
            <v>98.516974500000018</v>
          </cell>
          <cell r="AV6">
            <v>37.5</v>
          </cell>
          <cell r="AW6">
            <v>168</v>
          </cell>
          <cell r="AX6">
            <v>26806102700077</v>
          </cell>
          <cell r="AY6">
            <v>32387</v>
          </cell>
          <cell r="AZ6">
            <v>3315</v>
          </cell>
        </row>
        <row r="7">
          <cell r="B7" t="str">
            <v>اسماء عبد الحميد عبدالله احمد</v>
          </cell>
          <cell r="C7" t="str">
            <v xml:space="preserve">معلم </v>
          </cell>
          <cell r="D7" t="str">
            <v>الثانية</v>
          </cell>
          <cell r="F7">
            <v>3</v>
          </cell>
          <cell r="G7">
            <v>925.04</v>
          </cell>
          <cell r="H7">
            <v>262</v>
          </cell>
          <cell r="I7">
            <v>166.42</v>
          </cell>
          <cell r="J7">
            <v>10</v>
          </cell>
          <cell r="K7">
            <v>46.64</v>
          </cell>
          <cell r="M7">
            <v>0</v>
          </cell>
          <cell r="O7">
            <v>24.92</v>
          </cell>
          <cell r="P7">
            <v>26.200000000000003</v>
          </cell>
          <cell r="R7">
            <v>2</v>
          </cell>
          <cell r="S7">
            <v>4</v>
          </cell>
          <cell r="X7">
            <v>458.5</v>
          </cell>
          <cell r="Z7">
            <v>0</v>
          </cell>
          <cell r="AA7">
            <v>375</v>
          </cell>
          <cell r="AD7">
            <v>218.76999999999998</v>
          </cell>
          <cell r="AM7">
            <v>1</v>
          </cell>
          <cell r="AU7">
            <v>-13.31762</v>
          </cell>
          <cell r="AV7">
            <v>21</v>
          </cell>
          <cell r="AW7">
            <v>64</v>
          </cell>
          <cell r="AX7">
            <v>28407292700669</v>
          </cell>
          <cell r="AY7">
            <v>40603</v>
          </cell>
          <cell r="AZ7">
            <v>3317</v>
          </cell>
        </row>
        <row r="8">
          <cell r="B8" t="str">
            <v>أمانى عبدالمعطي احمد عثمان</v>
          </cell>
          <cell r="C8" t="str">
            <v xml:space="preserve">معلم </v>
          </cell>
          <cell r="D8" t="str">
            <v>الثالثة</v>
          </cell>
          <cell r="F8">
            <v>4</v>
          </cell>
          <cell r="G8">
            <v>807</v>
          </cell>
          <cell r="H8">
            <v>246</v>
          </cell>
          <cell r="I8">
            <v>166.42</v>
          </cell>
          <cell r="J8">
            <v>10</v>
          </cell>
          <cell r="K8">
            <v>46.64</v>
          </cell>
          <cell r="O8">
            <v>4.8</v>
          </cell>
          <cell r="P8">
            <v>4.8</v>
          </cell>
          <cell r="R8">
            <v>2</v>
          </cell>
          <cell r="S8">
            <v>4</v>
          </cell>
          <cell r="V8">
            <v>100</v>
          </cell>
          <cell r="AA8">
            <v>400</v>
          </cell>
          <cell r="AD8">
            <v>205.41</v>
          </cell>
          <cell r="AM8">
            <v>1</v>
          </cell>
          <cell r="AV8">
            <v>14.4</v>
          </cell>
          <cell r="AX8">
            <v>29209202703564</v>
          </cell>
          <cell r="AY8">
            <v>42964</v>
          </cell>
          <cell r="AZ8">
            <v>4413</v>
          </cell>
        </row>
        <row r="9">
          <cell r="B9" t="str">
            <v>ايمان احمد ابراهيم</v>
          </cell>
          <cell r="C9" t="str">
            <v xml:space="preserve">معلم </v>
          </cell>
          <cell r="D9" t="str">
            <v>الثالثة</v>
          </cell>
          <cell r="F9">
            <v>4</v>
          </cell>
          <cell r="G9">
            <v>815</v>
          </cell>
          <cell r="H9">
            <v>246</v>
          </cell>
          <cell r="I9">
            <v>160.41999999999999</v>
          </cell>
          <cell r="J9">
            <v>10</v>
          </cell>
          <cell r="K9">
            <v>80.209999999999994</v>
          </cell>
          <cell r="M9">
            <v>0</v>
          </cell>
          <cell r="O9">
            <v>24.12</v>
          </cell>
          <cell r="P9">
            <v>24.6</v>
          </cell>
          <cell r="R9">
            <v>2</v>
          </cell>
          <cell r="S9">
            <v>4</v>
          </cell>
          <cell r="Z9">
            <v>0</v>
          </cell>
          <cell r="AA9">
            <v>400</v>
          </cell>
          <cell r="AD9">
            <v>205.41</v>
          </cell>
          <cell r="AM9">
            <v>1</v>
          </cell>
          <cell r="AU9">
            <v>-15.329300000000012</v>
          </cell>
          <cell r="AV9">
            <v>14.4</v>
          </cell>
          <cell r="AW9">
            <v>52</v>
          </cell>
          <cell r="AX9">
            <v>28803292700122</v>
          </cell>
          <cell r="AY9">
            <v>40817</v>
          </cell>
          <cell r="AZ9">
            <v>4396</v>
          </cell>
        </row>
        <row r="10">
          <cell r="B10" t="str">
            <v>حمادة السيد على حفنى</v>
          </cell>
          <cell r="C10" t="str">
            <v xml:space="preserve">معلم </v>
          </cell>
          <cell r="D10" t="str">
            <v xml:space="preserve">الاولى </v>
          </cell>
          <cell r="F10">
            <v>2</v>
          </cell>
          <cell r="G10">
            <v>1075.6600000000001</v>
          </cell>
          <cell r="H10">
            <v>370.84</v>
          </cell>
          <cell r="I10">
            <v>481.26</v>
          </cell>
          <cell r="J10">
            <v>10</v>
          </cell>
          <cell r="K10">
            <v>240.63</v>
          </cell>
          <cell r="M10">
            <v>0</v>
          </cell>
          <cell r="O10">
            <v>34.896000000000001</v>
          </cell>
          <cell r="P10">
            <v>37.083999999999996</v>
          </cell>
          <cell r="R10">
            <v>6</v>
          </cell>
          <cell r="S10">
            <v>4</v>
          </cell>
          <cell r="V10">
            <v>100</v>
          </cell>
          <cell r="X10">
            <v>648.96999999999991</v>
          </cell>
          <cell r="Z10">
            <v>0</v>
          </cell>
          <cell r="AA10">
            <v>350</v>
          </cell>
          <cell r="AD10">
            <v>309.65139999999997</v>
          </cell>
          <cell r="AM10">
            <v>1</v>
          </cell>
          <cell r="AU10">
            <v>27.863945999999988</v>
          </cell>
          <cell r="AV10">
            <v>28.5</v>
          </cell>
          <cell r="AW10">
            <v>109</v>
          </cell>
          <cell r="AX10">
            <v>28006042700499</v>
          </cell>
          <cell r="AY10">
            <v>37803</v>
          </cell>
          <cell r="AZ10">
            <v>3336</v>
          </cell>
        </row>
        <row r="11">
          <cell r="B11" t="str">
            <v>حنان عبد الحميد صبري احمد</v>
          </cell>
          <cell r="C11" t="str">
            <v xml:space="preserve">معلم </v>
          </cell>
          <cell r="D11" t="str">
            <v>الثانية</v>
          </cell>
          <cell r="F11">
            <v>3</v>
          </cell>
          <cell r="G11">
            <v>912.94</v>
          </cell>
          <cell r="H11">
            <v>262</v>
          </cell>
          <cell r="I11">
            <v>93.28</v>
          </cell>
          <cell r="J11">
            <v>10</v>
          </cell>
          <cell r="K11">
            <v>46.64</v>
          </cell>
          <cell r="M11">
            <v>0</v>
          </cell>
          <cell r="O11">
            <v>24.92</v>
          </cell>
          <cell r="P11">
            <v>26.200000000000003</v>
          </cell>
          <cell r="S11">
            <v>4</v>
          </cell>
          <cell r="X11">
            <v>458.5</v>
          </cell>
          <cell r="Z11">
            <v>0</v>
          </cell>
          <cell r="AA11">
            <v>375</v>
          </cell>
          <cell r="AD11">
            <v>218.76999999999998</v>
          </cell>
          <cell r="AM11">
            <v>1</v>
          </cell>
          <cell r="AU11">
            <v>-13.043820000000006</v>
          </cell>
          <cell r="AV11">
            <v>21</v>
          </cell>
          <cell r="AW11">
            <v>64</v>
          </cell>
          <cell r="AX11">
            <v>28204142700204</v>
          </cell>
          <cell r="AY11">
            <v>40725</v>
          </cell>
          <cell r="AZ11">
            <v>3330</v>
          </cell>
        </row>
        <row r="12">
          <cell r="B12" t="str">
            <v xml:space="preserve">راوية احمد عبدالرحيم رضوان </v>
          </cell>
          <cell r="C12" t="str">
            <v xml:space="preserve">معلم </v>
          </cell>
          <cell r="D12" t="str">
            <v>الثالثة</v>
          </cell>
          <cell r="F12">
            <v>4</v>
          </cell>
          <cell r="G12">
            <v>815</v>
          </cell>
          <cell r="H12">
            <v>246</v>
          </cell>
          <cell r="I12">
            <v>93.28</v>
          </cell>
          <cell r="J12">
            <v>10</v>
          </cell>
          <cell r="O12">
            <v>24.12</v>
          </cell>
          <cell r="P12">
            <v>24.6</v>
          </cell>
          <cell r="R12">
            <v>2</v>
          </cell>
          <cell r="S12">
            <v>4</v>
          </cell>
          <cell r="AA12">
            <v>400</v>
          </cell>
          <cell r="AD12">
            <v>205.41</v>
          </cell>
          <cell r="AM12">
            <v>1</v>
          </cell>
          <cell r="AV12">
            <v>14.4</v>
          </cell>
          <cell r="AX12">
            <v>28612102700181</v>
          </cell>
          <cell r="AY12">
            <v>41712</v>
          </cell>
          <cell r="AZ12">
            <v>1781</v>
          </cell>
        </row>
        <row r="13">
          <cell r="B13" t="str">
            <v>سامية فايز محمد عيسى</v>
          </cell>
          <cell r="C13" t="str">
            <v xml:space="preserve">معلم </v>
          </cell>
          <cell r="D13" t="str">
            <v>الثالثة</v>
          </cell>
          <cell r="F13">
            <v>4</v>
          </cell>
          <cell r="G13">
            <v>871.97</v>
          </cell>
          <cell r="H13">
            <v>250</v>
          </cell>
          <cell r="I13">
            <v>93.28</v>
          </cell>
          <cell r="J13">
            <v>10</v>
          </cell>
          <cell r="K13">
            <v>46.64</v>
          </cell>
          <cell r="M13">
            <v>0</v>
          </cell>
          <cell r="O13">
            <v>24.12</v>
          </cell>
          <cell r="P13">
            <v>25</v>
          </cell>
          <cell r="R13">
            <v>2</v>
          </cell>
          <cell r="S13">
            <v>4</v>
          </cell>
          <cell r="V13">
            <v>100</v>
          </cell>
          <cell r="Z13">
            <v>0</v>
          </cell>
          <cell r="AA13">
            <v>400</v>
          </cell>
          <cell r="AD13">
            <v>208.75</v>
          </cell>
          <cell r="AM13">
            <v>1</v>
          </cell>
          <cell r="AU13">
            <v>-5.9291600000000022</v>
          </cell>
          <cell r="AV13">
            <v>14.4</v>
          </cell>
          <cell r="AW13">
            <v>56</v>
          </cell>
          <cell r="AX13">
            <v>28601012702069</v>
          </cell>
          <cell r="AY13">
            <v>41416</v>
          </cell>
          <cell r="AZ13">
            <v>3331</v>
          </cell>
        </row>
        <row r="14">
          <cell r="B14" t="str">
            <v>سلوى محمود سلطان</v>
          </cell>
          <cell r="C14" t="str">
            <v>معلم مساعد</v>
          </cell>
          <cell r="D14" t="str">
            <v>الثالثة</v>
          </cell>
          <cell r="F14">
            <v>4</v>
          </cell>
          <cell r="G14">
            <v>803</v>
          </cell>
          <cell r="H14">
            <v>246</v>
          </cell>
          <cell r="J14">
            <v>10</v>
          </cell>
          <cell r="O14">
            <v>4.8</v>
          </cell>
          <cell r="P14">
            <v>4.8</v>
          </cell>
          <cell r="S14">
            <v>4</v>
          </cell>
          <cell r="AA14">
            <v>400</v>
          </cell>
          <cell r="AD14">
            <v>205.41</v>
          </cell>
          <cell r="AM14">
            <v>1</v>
          </cell>
          <cell r="AV14">
            <v>0</v>
          </cell>
          <cell r="AX14">
            <v>29407102700785</v>
          </cell>
          <cell r="AY14">
            <v>43075</v>
          </cell>
          <cell r="AZ14">
            <v>4797</v>
          </cell>
        </row>
        <row r="15">
          <cell r="B15" t="str">
            <v>سليمان عبده محمد سليمان</v>
          </cell>
          <cell r="C15" t="str">
            <v xml:space="preserve">معلم </v>
          </cell>
          <cell r="D15" t="str">
            <v>الثانية</v>
          </cell>
          <cell r="F15">
            <v>3</v>
          </cell>
          <cell r="G15">
            <v>885.51</v>
          </cell>
          <cell r="H15">
            <v>258</v>
          </cell>
          <cell r="I15">
            <v>481.26</v>
          </cell>
          <cell r="J15">
            <v>10</v>
          </cell>
          <cell r="K15">
            <v>240.63</v>
          </cell>
          <cell r="M15">
            <v>0</v>
          </cell>
          <cell r="O15">
            <v>25.8</v>
          </cell>
          <cell r="P15">
            <v>25.8</v>
          </cell>
          <cell r="R15">
            <v>6</v>
          </cell>
          <cell r="S15">
            <v>4</v>
          </cell>
          <cell r="X15">
            <v>451.5</v>
          </cell>
          <cell r="AA15">
            <v>375</v>
          </cell>
          <cell r="AD15">
            <v>215.42999999999998</v>
          </cell>
          <cell r="AM15">
            <v>1</v>
          </cell>
          <cell r="AU15">
            <v>-13.733479999999986</v>
          </cell>
          <cell r="AV15">
            <v>21</v>
          </cell>
          <cell r="AW15">
            <v>64</v>
          </cell>
          <cell r="AX15">
            <v>28610142700377</v>
          </cell>
          <cell r="AY15">
            <v>40725</v>
          </cell>
          <cell r="AZ15">
            <v>3211</v>
          </cell>
        </row>
        <row r="16">
          <cell r="B16" t="str">
            <v>شيرين فاوي مرسي</v>
          </cell>
          <cell r="C16" t="str">
            <v xml:space="preserve">معلم </v>
          </cell>
          <cell r="D16" t="str">
            <v>الثانية</v>
          </cell>
          <cell r="F16">
            <v>3</v>
          </cell>
          <cell r="G16">
            <v>912.94</v>
          </cell>
          <cell r="H16">
            <v>262</v>
          </cell>
          <cell r="I16">
            <v>279.82</v>
          </cell>
          <cell r="J16">
            <v>10</v>
          </cell>
          <cell r="K16">
            <v>139.91</v>
          </cell>
          <cell r="M16">
            <v>0</v>
          </cell>
          <cell r="O16">
            <v>24.92</v>
          </cell>
          <cell r="P16">
            <v>26.200000000000003</v>
          </cell>
          <cell r="R16">
            <v>2</v>
          </cell>
          <cell r="S16">
            <v>4</v>
          </cell>
          <cell r="X16">
            <v>0</v>
          </cell>
          <cell r="Z16">
            <v>0</v>
          </cell>
          <cell r="AA16">
            <v>375</v>
          </cell>
          <cell r="AD16">
            <v>218.76999999999998</v>
          </cell>
          <cell r="AM16">
            <v>1</v>
          </cell>
          <cell r="AU16">
            <v>-13.06382000000001</v>
          </cell>
          <cell r="AV16">
            <v>21</v>
          </cell>
          <cell r="AW16">
            <v>64</v>
          </cell>
          <cell r="AX16">
            <v>28601202700721</v>
          </cell>
          <cell r="AY16">
            <v>40725</v>
          </cell>
          <cell r="AZ16">
            <v>3347</v>
          </cell>
        </row>
        <row r="17">
          <cell r="B17" t="str">
            <v>عبد الفتاح محمد عبد الفتاح</v>
          </cell>
          <cell r="C17" t="str">
            <v xml:space="preserve">معلم </v>
          </cell>
          <cell r="D17" t="str">
            <v>الثالثة</v>
          </cell>
          <cell r="F17">
            <v>4</v>
          </cell>
          <cell r="G17">
            <v>839.25</v>
          </cell>
          <cell r="H17">
            <v>250</v>
          </cell>
          <cell r="I17">
            <v>320.83999999999997</v>
          </cell>
          <cell r="J17">
            <v>10</v>
          </cell>
          <cell r="K17">
            <v>160.41999999999999</v>
          </cell>
          <cell r="M17">
            <v>0</v>
          </cell>
          <cell r="O17">
            <v>24.12</v>
          </cell>
          <cell r="P17">
            <v>25</v>
          </cell>
          <cell r="R17">
            <v>2</v>
          </cell>
          <cell r="S17">
            <v>4</v>
          </cell>
          <cell r="V17">
            <v>100</v>
          </cell>
          <cell r="Z17">
            <v>0</v>
          </cell>
          <cell r="AA17">
            <v>400</v>
          </cell>
          <cell r="AD17">
            <v>208.75</v>
          </cell>
          <cell r="AM17">
            <v>1</v>
          </cell>
          <cell r="AU17">
            <v>-5.2422000000000031</v>
          </cell>
          <cell r="AV17">
            <v>14.4</v>
          </cell>
          <cell r="AW17">
            <v>56</v>
          </cell>
          <cell r="AX17">
            <v>28602152700291</v>
          </cell>
          <cell r="AY17">
            <v>41416</v>
          </cell>
          <cell r="AZ17">
            <v>3311</v>
          </cell>
        </row>
        <row r="18">
          <cell r="B18" t="str">
            <v>عبدالرحيم محمود حسن</v>
          </cell>
          <cell r="C18" t="str">
            <v>مدير عام مدرسة</v>
          </cell>
          <cell r="D18" t="str">
            <v xml:space="preserve">الاولى </v>
          </cell>
          <cell r="F18">
            <v>2</v>
          </cell>
          <cell r="G18">
            <v>1519.27</v>
          </cell>
          <cell r="H18">
            <v>617.08000000000004</v>
          </cell>
          <cell r="I18">
            <v>481.26</v>
          </cell>
          <cell r="J18">
            <v>10</v>
          </cell>
          <cell r="K18">
            <v>240.63</v>
          </cell>
          <cell r="M18">
            <v>0</v>
          </cell>
          <cell r="O18">
            <v>61.71</v>
          </cell>
          <cell r="P18">
            <v>62.71</v>
          </cell>
          <cell r="R18">
            <v>6</v>
          </cell>
          <cell r="S18">
            <v>4</v>
          </cell>
          <cell r="V18">
            <v>100</v>
          </cell>
          <cell r="W18">
            <v>0</v>
          </cell>
          <cell r="X18">
            <v>1079.8900000000001</v>
          </cell>
          <cell r="AA18">
            <v>350</v>
          </cell>
          <cell r="AD18">
            <v>515.26179999999999</v>
          </cell>
          <cell r="AM18">
            <v>1</v>
          </cell>
          <cell r="AU18">
            <v>99.132501999999931</v>
          </cell>
          <cell r="AV18">
            <v>28.5</v>
          </cell>
          <cell r="AW18">
            <v>181</v>
          </cell>
          <cell r="AX18">
            <v>26502432700378</v>
          </cell>
          <cell r="AY18">
            <v>31656</v>
          </cell>
          <cell r="AZ18">
            <v>3178</v>
          </cell>
        </row>
        <row r="19">
          <cell r="B19" t="str">
            <v>عبير عبد الباسط محمد دقلش</v>
          </cell>
          <cell r="C19" t="str">
            <v xml:space="preserve">معلم </v>
          </cell>
          <cell r="D19" t="str">
            <v>الثانية</v>
          </cell>
          <cell r="F19">
            <v>3</v>
          </cell>
          <cell r="G19">
            <v>850.15</v>
          </cell>
          <cell r="H19">
            <v>254</v>
          </cell>
          <cell r="I19">
            <v>481.26</v>
          </cell>
          <cell r="J19">
            <v>10</v>
          </cell>
          <cell r="K19">
            <v>240.63</v>
          </cell>
          <cell r="M19">
            <v>0</v>
          </cell>
          <cell r="O19">
            <v>24.12</v>
          </cell>
          <cell r="P19">
            <v>25.400000000000002</v>
          </cell>
          <cell r="R19">
            <v>2</v>
          </cell>
          <cell r="S19">
            <v>4</v>
          </cell>
          <cell r="X19">
            <v>444.5</v>
          </cell>
          <cell r="Z19">
            <v>0</v>
          </cell>
          <cell r="AA19">
            <v>375</v>
          </cell>
          <cell r="AD19">
            <v>212.09</v>
          </cell>
          <cell r="AM19">
            <v>1</v>
          </cell>
          <cell r="AU19">
            <v>-14.529800000000012</v>
          </cell>
          <cell r="AV19">
            <v>21</v>
          </cell>
          <cell r="AW19">
            <v>60</v>
          </cell>
          <cell r="AX19">
            <v>28407072700307</v>
          </cell>
          <cell r="AY19">
            <v>41123</v>
          </cell>
          <cell r="AZ19">
            <v>3341</v>
          </cell>
        </row>
        <row r="20">
          <cell r="B20" t="str">
            <v>علا حمزة ابوالعلا فراج</v>
          </cell>
          <cell r="C20" t="str">
            <v xml:space="preserve">معلم </v>
          </cell>
          <cell r="D20" t="str">
            <v>الثالثة</v>
          </cell>
          <cell r="F20">
            <v>4</v>
          </cell>
          <cell r="G20">
            <v>807</v>
          </cell>
          <cell r="H20">
            <v>246</v>
          </cell>
          <cell r="I20">
            <v>259.7</v>
          </cell>
          <cell r="J20">
            <v>10</v>
          </cell>
          <cell r="K20">
            <v>129.85</v>
          </cell>
          <cell r="M20">
            <v>0</v>
          </cell>
          <cell r="O20">
            <v>4.8</v>
          </cell>
          <cell r="P20">
            <v>4.8</v>
          </cell>
          <cell r="R20">
            <v>2</v>
          </cell>
          <cell r="S20">
            <v>4</v>
          </cell>
          <cell r="V20">
            <v>100</v>
          </cell>
          <cell r="AA20">
            <v>400</v>
          </cell>
          <cell r="AD20">
            <v>205.41</v>
          </cell>
          <cell r="AM20">
            <v>1</v>
          </cell>
          <cell r="AU20">
            <v>-6.1700999999999802</v>
          </cell>
          <cell r="AV20">
            <v>14.4</v>
          </cell>
          <cell r="AW20">
            <v>48</v>
          </cell>
          <cell r="AX20">
            <v>27601052701321</v>
          </cell>
          <cell r="AY20">
            <v>42477</v>
          </cell>
          <cell r="AZ20">
            <v>1997</v>
          </cell>
        </row>
        <row r="21">
          <cell r="B21" t="str">
            <v xml:space="preserve">محمد ابو المجد عبد اللاه </v>
          </cell>
          <cell r="C21" t="str">
            <v xml:space="preserve">معلم </v>
          </cell>
          <cell r="D21" t="str">
            <v xml:space="preserve">الاولى </v>
          </cell>
          <cell r="F21">
            <v>2</v>
          </cell>
          <cell r="G21">
            <v>1146.5</v>
          </cell>
          <cell r="H21">
            <v>413.09</v>
          </cell>
          <cell r="I21">
            <v>481.26</v>
          </cell>
          <cell r="J21">
            <v>10</v>
          </cell>
          <cell r="K21">
            <v>240.63</v>
          </cell>
          <cell r="M21">
            <v>0</v>
          </cell>
          <cell r="O21">
            <v>38.795000000000002</v>
          </cell>
          <cell r="P21">
            <v>41.308999999999997</v>
          </cell>
          <cell r="R21">
            <v>2</v>
          </cell>
          <cell r="S21">
            <v>4</v>
          </cell>
          <cell r="V21">
            <v>100</v>
          </cell>
          <cell r="X21">
            <v>722.90749999999991</v>
          </cell>
          <cell r="Y21">
            <v>0</v>
          </cell>
          <cell r="Z21">
            <v>0</v>
          </cell>
          <cell r="AA21">
            <v>350</v>
          </cell>
          <cell r="AD21">
            <v>344.93014999999997</v>
          </cell>
          <cell r="AM21">
            <v>1</v>
          </cell>
          <cell r="AU21">
            <v>39.81592349999999</v>
          </cell>
          <cell r="AV21">
            <v>28.5</v>
          </cell>
          <cell r="AW21">
            <v>117</v>
          </cell>
          <cell r="AX21">
            <v>27402062700915</v>
          </cell>
          <cell r="AY21">
            <v>36849</v>
          </cell>
          <cell r="AZ21">
            <v>3318</v>
          </cell>
        </row>
        <row r="22">
          <cell r="B22" t="str">
            <v>محمد احمد محمد ابو الوفا</v>
          </cell>
          <cell r="C22" t="str">
            <v xml:space="preserve">معلم </v>
          </cell>
          <cell r="D22" t="str">
            <v>الثانية</v>
          </cell>
          <cell r="F22">
            <v>3</v>
          </cell>
          <cell r="G22">
            <v>885.51</v>
          </cell>
          <cell r="H22">
            <v>258</v>
          </cell>
          <cell r="I22">
            <v>481.26</v>
          </cell>
          <cell r="J22">
            <v>10</v>
          </cell>
          <cell r="K22">
            <v>240.63</v>
          </cell>
          <cell r="M22">
            <v>0</v>
          </cell>
          <cell r="O22">
            <v>24.92</v>
          </cell>
          <cell r="P22">
            <v>25.8</v>
          </cell>
          <cell r="R22">
            <v>4</v>
          </cell>
          <cell r="S22">
            <v>4</v>
          </cell>
          <cell r="V22">
            <v>100</v>
          </cell>
          <cell r="Z22">
            <v>0</v>
          </cell>
          <cell r="AA22">
            <v>375</v>
          </cell>
          <cell r="AD22">
            <v>215.42999999999998</v>
          </cell>
          <cell r="AM22">
            <v>1</v>
          </cell>
          <cell r="AU22">
            <v>-4.7046800000000077</v>
          </cell>
          <cell r="AV22">
            <v>21</v>
          </cell>
          <cell r="AW22">
            <v>64</v>
          </cell>
          <cell r="AX22">
            <v>28306012700536</v>
          </cell>
          <cell r="AY22">
            <v>40725</v>
          </cell>
          <cell r="AZ22">
            <v>3339</v>
          </cell>
        </row>
        <row r="23">
          <cell r="B23" t="str">
            <v>نجلاء فتحي عطيه</v>
          </cell>
          <cell r="C23" t="str">
            <v xml:space="preserve">معلم </v>
          </cell>
          <cell r="D23" t="str">
            <v>الثانية</v>
          </cell>
          <cell r="F23">
            <v>3</v>
          </cell>
          <cell r="G23">
            <v>929.4</v>
          </cell>
          <cell r="H23">
            <v>266</v>
          </cell>
          <cell r="I23">
            <v>160.41999999999999</v>
          </cell>
          <cell r="J23">
            <v>10</v>
          </cell>
          <cell r="K23">
            <v>80.209999999999994</v>
          </cell>
          <cell r="M23">
            <v>0</v>
          </cell>
          <cell r="O23">
            <v>24.92</v>
          </cell>
          <cell r="P23">
            <v>26.6</v>
          </cell>
          <cell r="R23">
            <v>0</v>
          </cell>
          <cell r="S23">
            <v>4</v>
          </cell>
          <cell r="V23">
            <v>100</v>
          </cell>
          <cell r="X23">
            <v>465.5</v>
          </cell>
          <cell r="Z23">
            <v>0</v>
          </cell>
          <cell r="AA23">
            <v>375</v>
          </cell>
          <cell r="AD23">
            <v>222.10999999999999</v>
          </cell>
          <cell r="AM23">
            <v>1</v>
          </cell>
          <cell r="AU23">
            <v>-2.7925000000000182</v>
          </cell>
          <cell r="AV23">
            <v>21</v>
          </cell>
          <cell r="AW23">
            <v>68</v>
          </cell>
          <cell r="AX23">
            <v>27701012702922</v>
          </cell>
          <cell r="AY23">
            <v>40603</v>
          </cell>
          <cell r="AZ23">
            <v>3337</v>
          </cell>
        </row>
        <row r="24">
          <cell r="B24" t="str">
            <v>وفاء محمود محمد محمد</v>
          </cell>
          <cell r="C24" t="str">
            <v xml:space="preserve">معلم </v>
          </cell>
          <cell r="D24" t="str">
            <v xml:space="preserve">الاولى </v>
          </cell>
          <cell r="F24">
            <v>2</v>
          </cell>
          <cell r="G24">
            <v>1118.1199999999999</v>
          </cell>
          <cell r="H24">
            <v>394.77</v>
          </cell>
          <cell r="I24">
            <v>481.26</v>
          </cell>
          <cell r="J24">
            <v>10</v>
          </cell>
          <cell r="K24">
            <v>240.63</v>
          </cell>
          <cell r="M24">
            <v>0</v>
          </cell>
          <cell r="O24">
            <v>37.110000000000007</v>
          </cell>
          <cell r="P24">
            <v>39.477000000000004</v>
          </cell>
          <cell r="R24">
            <v>2</v>
          </cell>
          <cell r="S24">
            <v>4</v>
          </cell>
          <cell r="V24">
            <v>100</v>
          </cell>
          <cell r="X24">
            <v>197.38499999999999</v>
          </cell>
          <cell r="Y24">
            <v>40</v>
          </cell>
          <cell r="Z24">
            <v>0</v>
          </cell>
          <cell r="AA24">
            <v>350</v>
          </cell>
          <cell r="AD24">
            <v>329.63294999999999</v>
          </cell>
          <cell r="AM24">
            <v>1</v>
          </cell>
          <cell r="AU24">
            <v>34.149185500000002</v>
          </cell>
          <cell r="AV24">
            <v>28.5</v>
          </cell>
          <cell r="AW24">
            <v>113</v>
          </cell>
          <cell r="AX24">
            <v>27808052700387</v>
          </cell>
          <cell r="AY24">
            <v>37377</v>
          </cell>
          <cell r="AZ24">
            <v>3344</v>
          </cell>
        </row>
        <row r="25">
          <cell r="B25" t="str">
            <v>الجملة معاشات</v>
          </cell>
        </row>
        <row r="26">
          <cell r="B26" t="str">
            <v xml:space="preserve">الينك الاهلى </v>
          </cell>
          <cell r="F26">
            <v>0</v>
          </cell>
          <cell r="G26">
            <v>0</v>
          </cell>
          <cell r="H26">
            <v>0</v>
          </cell>
          <cell r="M26">
            <v>0</v>
          </cell>
          <cell r="P26">
            <v>0</v>
          </cell>
          <cell r="S26">
            <v>4</v>
          </cell>
          <cell r="X26">
            <v>0</v>
          </cell>
          <cell r="AD26">
            <v>0</v>
          </cell>
          <cell r="AU26">
            <v>0</v>
          </cell>
          <cell r="AW26">
            <v>0</v>
          </cell>
          <cell r="AX26" t="str">
            <v xml:space="preserve">الرقم القومى </v>
          </cell>
        </row>
        <row r="27">
          <cell r="M27">
            <v>0</v>
          </cell>
        </row>
        <row r="28">
          <cell r="B28" t="str">
            <v>احمد ابوالوفا صديق احمد</v>
          </cell>
          <cell r="C28" t="str">
            <v xml:space="preserve">معلم </v>
          </cell>
          <cell r="D28" t="str">
            <v>الثانية</v>
          </cell>
          <cell r="F28">
            <v>3</v>
          </cell>
          <cell r="G28">
            <v>850.15</v>
          </cell>
          <cell r="H28">
            <v>254</v>
          </cell>
          <cell r="I28">
            <v>481.26</v>
          </cell>
          <cell r="J28">
            <v>10</v>
          </cell>
          <cell r="K28">
            <v>240.63</v>
          </cell>
          <cell r="M28">
            <v>0</v>
          </cell>
          <cell r="O28">
            <v>24.52</v>
          </cell>
          <cell r="P28">
            <v>25.400000000000002</v>
          </cell>
          <cell r="R28">
            <v>2</v>
          </cell>
          <cell r="S28">
            <v>4</v>
          </cell>
          <cell r="V28">
            <v>100</v>
          </cell>
          <cell r="X28">
            <v>444.5</v>
          </cell>
          <cell r="Z28">
            <v>0</v>
          </cell>
          <cell r="AA28">
            <v>375</v>
          </cell>
          <cell r="AD28">
            <v>212.09</v>
          </cell>
          <cell r="AM28">
            <v>1</v>
          </cell>
          <cell r="AU28" t="e">
            <v>#REF!</v>
          </cell>
          <cell r="AV28">
            <v>21</v>
          </cell>
          <cell r="AW28">
            <v>60</v>
          </cell>
          <cell r="AX28">
            <v>28301022700257</v>
          </cell>
          <cell r="AY28">
            <v>41123</v>
          </cell>
          <cell r="AZ28">
            <v>3327</v>
          </cell>
        </row>
        <row r="29">
          <cell r="B29" t="str">
            <v>امل احمد محمد يوسف</v>
          </cell>
          <cell r="C29" t="str">
            <v xml:space="preserve">معلم </v>
          </cell>
          <cell r="D29" t="str">
            <v>الثانية</v>
          </cell>
          <cell r="F29">
            <v>3</v>
          </cell>
          <cell r="G29">
            <v>883.31</v>
          </cell>
          <cell r="H29">
            <v>258</v>
          </cell>
          <cell r="I29">
            <v>458.34</v>
          </cell>
          <cell r="J29">
            <v>10</v>
          </cell>
          <cell r="K29">
            <v>229.17</v>
          </cell>
          <cell r="M29">
            <v>0</v>
          </cell>
          <cell r="O29">
            <v>24.92</v>
          </cell>
          <cell r="P29">
            <v>25.8</v>
          </cell>
          <cell r="R29">
            <v>2</v>
          </cell>
          <cell r="S29">
            <v>4</v>
          </cell>
          <cell r="V29">
            <v>100</v>
          </cell>
          <cell r="X29">
            <v>451.5</v>
          </cell>
          <cell r="AA29">
            <v>375</v>
          </cell>
          <cell r="AD29">
            <v>215.42999999999998</v>
          </cell>
          <cell r="AM29">
            <v>1</v>
          </cell>
          <cell r="AU29">
            <v>0</v>
          </cell>
          <cell r="AV29">
            <v>21</v>
          </cell>
          <cell r="AW29">
            <v>64</v>
          </cell>
          <cell r="AX29">
            <v>28204012700261</v>
          </cell>
          <cell r="AY29">
            <v>40725</v>
          </cell>
          <cell r="AZ29">
            <v>3350</v>
          </cell>
        </row>
        <row r="30">
          <cell r="B30" t="str">
            <v>ايمن صباح يوشع غطاس</v>
          </cell>
          <cell r="C30" t="str">
            <v xml:space="preserve">معلم </v>
          </cell>
          <cell r="D30" t="str">
            <v>الثانية</v>
          </cell>
          <cell r="F30">
            <v>3</v>
          </cell>
          <cell r="G30">
            <v>894.77</v>
          </cell>
          <cell r="H30">
            <v>258</v>
          </cell>
          <cell r="I30">
            <v>297.92</v>
          </cell>
          <cell r="J30">
            <v>10</v>
          </cell>
          <cell r="K30">
            <v>80.209999999999994</v>
          </cell>
          <cell r="M30">
            <v>0</v>
          </cell>
          <cell r="O30">
            <v>25.8</v>
          </cell>
          <cell r="P30">
            <v>25.8</v>
          </cell>
          <cell r="R30">
            <v>2</v>
          </cell>
          <cell r="S30">
            <v>4</v>
          </cell>
          <cell r="V30">
            <v>100</v>
          </cell>
          <cell r="X30">
            <v>451.5</v>
          </cell>
          <cell r="AA30">
            <v>375</v>
          </cell>
          <cell r="AD30">
            <v>215.42999999999998</v>
          </cell>
          <cell r="AM30">
            <v>1</v>
          </cell>
          <cell r="AV30">
            <v>21</v>
          </cell>
          <cell r="AX30">
            <v>28604222700238</v>
          </cell>
          <cell r="AY30">
            <v>40725</v>
          </cell>
          <cell r="AZ30">
            <v>779</v>
          </cell>
        </row>
        <row r="31">
          <cell r="B31" t="str">
            <v>رضا همام حسين</v>
          </cell>
          <cell r="C31" t="str">
            <v>معلم خبير</v>
          </cell>
          <cell r="D31" t="str">
            <v>الاولى خبير</v>
          </cell>
          <cell r="F31">
            <v>1</v>
          </cell>
          <cell r="G31">
            <v>1474.15</v>
          </cell>
          <cell r="H31">
            <v>595.62</v>
          </cell>
          <cell r="I31">
            <v>160.41999999999999</v>
          </cell>
          <cell r="J31">
            <v>10</v>
          </cell>
          <cell r="K31">
            <v>80.209999999999994</v>
          </cell>
          <cell r="M31">
            <v>0</v>
          </cell>
          <cell r="O31">
            <v>56.034000000000006</v>
          </cell>
          <cell r="P31">
            <v>59.562000000000005</v>
          </cell>
          <cell r="R31">
            <v>2</v>
          </cell>
          <cell r="S31">
            <v>4</v>
          </cell>
          <cell r="V31">
            <v>100</v>
          </cell>
          <cell r="X31">
            <v>1042.335</v>
          </cell>
          <cell r="Z31">
            <v>0</v>
          </cell>
          <cell r="AA31">
            <v>325</v>
          </cell>
          <cell r="AD31">
            <v>497.34269999999998</v>
          </cell>
          <cell r="AM31">
            <v>1</v>
          </cell>
          <cell r="AU31" t="e">
            <v>#REF!</v>
          </cell>
          <cell r="AV31">
            <v>37.5</v>
          </cell>
          <cell r="AW31">
            <v>175</v>
          </cell>
          <cell r="AX31">
            <v>26512052700581</v>
          </cell>
          <cell r="AY31">
            <v>32021</v>
          </cell>
          <cell r="AZ31">
            <v>3313</v>
          </cell>
        </row>
        <row r="32">
          <cell r="B32" t="str">
            <v>رمضان نور محمود نور</v>
          </cell>
          <cell r="C32" t="str">
            <v xml:space="preserve">معلم </v>
          </cell>
          <cell r="D32" t="str">
            <v xml:space="preserve">الاولى </v>
          </cell>
          <cell r="F32">
            <v>2</v>
          </cell>
          <cell r="G32">
            <v>1283.31</v>
          </cell>
          <cell r="H32">
            <v>603.05999999999995</v>
          </cell>
          <cell r="I32">
            <v>481.26</v>
          </cell>
          <cell r="J32">
            <v>10</v>
          </cell>
          <cell r="K32">
            <v>160.41999999999999</v>
          </cell>
          <cell r="M32">
            <v>0</v>
          </cell>
          <cell r="O32">
            <v>46.46</v>
          </cell>
          <cell r="P32">
            <v>60.305999999999997</v>
          </cell>
          <cell r="R32">
            <v>6</v>
          </cell>
          <cell r="S32">
            <v>4</v>
          </cell>
          <cell r="V32">
            <v>100</v>
          </cell>
          <cell r="X32">
            <v>1055.355</v>
          </cell>
          <cell r="Z32">
            <v>0</v>
          </cell>
          <cell r="AA32">
            <v>350</v>
          </cell>
          <cell r="AD32">
            <v>503.55509999999992</v>
          </cell>
          <cell r="AM32">
            <v>1</v>
          </cell>
          <cell r="AU32" t="e">
            <v>#REF!</v>
          </cell>
          <cell r="AV32">
            <v>28.5</v>
          </cell>
          <cell r="AW32">
            <v>174</v>
          </cell>
          <cell r="AX32">
            <v>27012142702517</v>
          </cell>
          <cell r="AY32">
            <v>34043</v>
          </cell>
          <cell r="AZ32">
            <v>3981</v>
          </cell>
        </row>
        <row r="33">
          <cell r="B33" t="str">
            <v>فتحي وزيري محمود وزيري</v>
          </cell>
          <cell r="C33" t="str">
            <v xml:space="preserve">معلم </v>
          </cell>
          <cell r="D33" t="str">
            <v xml:space="preserve">الاولى </v>
          </cell>
          <cell r="F33">
            <v>2</v>
          </cell>
          <cell r="G33">
            <v>1118.1199999999999</v>
          </cell>
          <cell r="H33">
            <v>394.77</v>
          </cell>
          <cell r="I33">
            <v>458.34</v>
          </cell>
          <cell r="J33">
            <v>10</v>
          </cell>
          <cell r="K33">
            <v>229.17</v>
          </cell>
          <cell r="M33">
            <v>0</v>
          </cell>
          <cell r="O33">
            <v>37.110000000000007</v>
          </cell>
          <cell r="P33">
            <v>39.477000000000004</v>
          </cell>
          <cell r="R33">
            <v>6</v>
          </cell>
          <cell r="S33">
            <v>4</v>
          </cell>
          <cell r="V33">
            <v>100</v>
          </cell>
          <cell r="X33">
            <v>690.84749999999997</v>
          </cell>
          <cell r="Y33">
            <v>0</v>
          </cell>
          <cell r="Z33">
            <v>0</v>
          </cell>
          <cell r="AA33">
            <v>350</v>
          </cell>
          <cell r="AD33">
            <v>329.63294999999999</v>
          </cell>
          <cell r="AM33">
            <v>1</v>
          </cell>
          <cell r="AU33" t="e">
            <v>#REF!</v>
          </cell>
          <cell r="AV33">
            <v>28.5</v>
          </cell>
          <cell r="AW33">
            <v>113</v>
          </cell>
          <cell r="AX33">
            <v>27902192700936</v>
          </cell>
          <cell r="AY33">
            <v>37377</v>
          </cell>
          <cell r="AZ33">
            <v>3333</v>
          </cell>
        </row>
        <row r="34">
          <cell r="B34" t="str">
            <v>محمد رشوان سعد حسن</v>
          </cell>
          <cell r="C34" t="str">
            <v>معلم خبير</v>
          </cell>
          <cell r="D34" t="str">
            <v>الاولى خبير</v>
          </cell>
          <cell r="F34">
            <v>1</v>
          </cell>
          <cell r="G34">
            <v>1508.95</v>
          </cell>
          <cell r="H34">
            <v>608.6</v>
          </cell>
          <cell r="I34">
            <v>481.26</v>
          </cell>
          <cell r="J34">
            <v>10</v>
          </cell>
          <cell r="K34">
            <v>240.63</v>
          </cell>
          <cell r="M34">
            <v>0</v>
          </cell>
          <cell r="O34">
            <v>57.210000000000008</v>
          </cell>
          <cell r="P34">
            <v>60.860000000000007</v>
          </cell>
          <cell r="R34">
            <v>6</v>
          </cell>
          <cell r="S34">
            <v>4</v>
          </cell>
          <cell r="V34">
            <v>100</v>
          </cell>
          <cell r="X34">
            <v>1065.05</v>
          </cell>
          <cell r="Z34">
            <v>0</v>
          </cell>
          <cell r="AA34">
            <v>325</v>
          </cell>
          <cell r="AD34">
            <v>508.18099999999998</v>
          </cell>
          <cell r="AM34">
            <v>1</v>
          </cell>
          <cell r="AQ34">
            <v>315</v>
          </cell>
          <cell r="AU34" t="e">
            <v>#REF!</v>
          </cell>
          <cell r="AV34">
            <v>37.5</v>
          </cell>
          <cell r="AW34">
            <v>177</v>
          </cell>
          <cell r="AX34">
            <v>26512072700936</v>
          </cell>
          <cell r="AY34">
            <v>31656</v>
          </cell>
          <cell r="AZ34">
            <v>3329</v>
          </cell>
        </row>
        <row r="35">
          <cell r="B35" t="str">
            <v>محمد عبدالحميد جاد محمود</v>
          </cell>
          <cell r="C35" t="str">
            <v xml:space="preserve">معلم </v>
          </cell>
          <cell r="D35" t="str">
            <v xml:space="preserve">الاولى </v>
          </cell>
          <cell r="F35">
            <v>2</v>
          </cell>
          <cell r="G35">
            <v>1343.58</v>
          </cell>
          <cell r="H35">
            <v>531.1</v>
          </cell>
          <cell r="I35">
            <v>481.26</v>
          </cell>
          <cell r="J35">
            <v>10</v>
          </cell>
          <cell r="K35">
            <v>240.63</v>
          </cell>
          <cell r="M35">
            <v>0</v>
          </cell>
          <cell r="O35">
            <v>49.41</v>
          </cell>
          <cell r="P35">
            <v>53.11</v>
          </cell>
          <cell r="R35">
            <v>6</v>
          </cell>
          <cell r="S35">
            <v>4</v>
          </cell>
          <cell r="V35">
            <v>100</v>
          </cell>
          <cell r="X35">
            <v>929.42500000000007</v>
          </cell>
          <cell r="AA35">
            <v>350</v>
          </cell>
          <cell r="AC35">
            <v>28.5</v>
          </cell>
          <cell r="AD35">
            <v>443.46850000000001</v>
          </cell>
          <cell r="AM35">
            <v>1</v>
          </cell>
          <cell r="AR35">
            <v>51.95</v>
          </cell>
          <cell r="AS35">
            <v>7.1</v>
          </cell>
          <cell r="AU35" t="e">
            <v>#REF!</v>
          </cell>
          <cell r="AV35">
            <v>28.5</v>
          </cell>
          <cell r="AW35">
            <v>154</v>
          </cell>
          <cell r="AX35">
            <v>26811102700593</v>
          </cell>
          <cell r="AY35">
            <v>32752</v>
          </cell>
          <cell r="AZ35">
            <v>3187</v>
          </cell>
        </row>
        <row r="36">
          <cell r="B36" t="str">
            <v>محمد ماهر محمد جبر</v>
          </cell>
          <cell r="C36" t="str">
            <v>معلم خبير</v>
          </cell>
          <cell r="D36" t="str">
            <v>الاولى خبير</v>
          </cell>
          <cell r="F36">
            <v>1</v>
          </cell>
          <cell r="G36">
            <v>1380.89</v>
          </cell>
          <cell r="H36">
            <v>542.79999999999995</v>
          </cell>
          <cell r="I36">
            <v>481.26</v>
          </cell>
          <cell r="J36">
            <v>10</v>
          </cell>
          <cell r="K36">
            <v>240.63</v>
          </cell>
          <cell r="O36">
            <v>51.01</v>
          </cell>
          <cell r="P36">
            <v>54.26</v>
          </cell>
          <cell r="R36">
            <v>6</v>
          </cell>
          <cell r="S36">
            <v>4</v>
          </cell>
          <cell r="V36">
            <v>100</v>
          </cell>
          <cell r="X36">
            <v>949.89999999999986</v>
          </cell>
          <cell r="AA36">
            <v>325</v>
          </cell>
          <cell r="AD36">
            <v>453.23799999999994</v>
          </cell>
          <cell r="AM36">
            <v>1</v>
          </cell>
          <cell r="AV36">
            <v>37.5</v>
          </cell>
          <cell r="AX36">
            <v>26808082700531</v>
          </cell>
          <cell r="AY36">
            <v>32874</v>
          </cell>
          <cell r="AZ36">
            <v>1459</v>
          </cell>
        </row>
        <row r="37">
          <cell r="B37" t="str">
            <v xml:space="preserve">محمود ابوالوفا صديق احمد </v>
          </cell>
          <cell r="C37" t="str">
            <v xml:space="preserve">معلم </v>
          </cell>
          <cell r="D37" t="str">
            <v xml:space="preserve">الاولى </v>
          </cell>
          <cell r="F37">
            <v>2</v>
          </cell>
          <cell r="G37">
            <v>1314.11</v>
          </cell>
          <cell r="H37">
            <v>513.42999999999995</v>
          </cell>
          <cell r="I37">
            <v>481.26</v>
          </cell>
          <cell r="J37">
            <v>10</v>
          </cell>
          <cell r="K37">
            <v>240.63</v>
          </cell>
          <cell r="M37">
            <v>0</v>
          </cell>
          <cell r="O37">
            <v>48.264000000000003</v>
          </cell>
          <cell r="P37">
            <v>51.342999999999996</v>
          </cell>
          <cell r="R37">
            <v>6</v>
          </cell>
          <cell r="S37">
            <v>4</v>
          </cell>
          <cell r="V37">
            <v>100</v>
          </cell>
          <cell r="X37">
            <v>898.50249999999994</v>
          </cell>
          <cell r="Z37">
            <v>0</v>
          </cell>
          <cell r="AA37">
            <v>350</v>
          </cell>
          <cell r="AD37">
            <v>428.71404999999993</v>
          </cell>
          <cell r="AG37">
            <v>2</v>
          </cell>
          <cell r="AH37">
            <v>1</v>
          </cell>
          <cell r="AI37">
            <v>65.705500000000001</v>
          </cell>
          <cell r="AM37">
            <v>1</v>
          </cell>
          <cell r="AU37" t="e">
            <v>#REF!</v>
          </cell>
          <cell r="AV37">
            <v>28.5</v>
          </cell>
          <cell r="AW37">
            <v>151</v>
          </cell>
          <cell r="AX37">
            <v>27201022701298</v>
          </cell>
          <cell r="AY37">
            <v>37606</v>
          </cell>
          <cell r="AZ37">
            <v>3322</v>
          </cell>
        </row>
        <row r="38">
          <cell r="B38" t="str">
            <v>محمود حسين احمد حسين النجار</v>
          </cell>
          <cell r="C38" t="str">
            <v xml:space="preserve">معلم </v>
          </cell>
          <cell r="D38" t="str">
            <v xml:space="preserve">الاولى </v>
          </cell>
          <cell r="F38">
            <v>2</v>
          </cell>
          <cell r="G38">
            <v>1147.3</v>
          </cell>
          <cell r="H38">
            <v>413.69</v>
          </cell>
          <cell r="I38">
            <v>458.34</v>
          </cell>
          <cell r="J38">
            <v>10</v>
          </cell>
          <cell r="K38">
            <v>229.17</v>
          </cell>
          <cell r="M38">
            <v>0</v>
          </cell>
          <cell r="O38">
            <v>38.855000000000004</v>
          </cell>
          <cell r="P38">
            <v>41.369</v>
          </cell>
          <cell r="R38">
            <v>6</v>
          </cell>
          <cell r="S38">
            <v>4</v>
          </cell>
          <cell r="U38">
            <v>40</v>
          </cell>
          <cell r="V38">
            <v>100</v>
          </cell>
          <cell r="X38">
            <v>723.95749999999998</v>
          </cell>
          <cell r="Z38">
            <v>0</v>
          </cell>
          <cell r="AA38">
            <v>350</v>
          </cell>
          <cell r="AD38">
            <v>345.43115</v>
          </cell>
          <cell r="AM38">
            <v>1</v>
          </cell>
          <cell r="AU38" t="e">
            <v>#REF!</v>
          </cell>
          <cell r="AV38">
            <v>28.5</v>
          </cell>
          <cell r="AW38">
            <v>117</v>
          </cell>
          <cell r="AX38">
            <v>27702142700791</v>
          </cell>
          <cell r="AY38">
            <v>36830</v>
          </cell>
          <cell r="AZ38">
            <v>3314</v>
          </cell>
        </row>
        <row r="39">
          <cell r="B39" t="str">
            <v>مـرثــا قـــط غــــالـــي</v>
          </cell>
          <cell r="C39" t="str">
            <v xml:space="preserve">معلم </v>
          </cell>
          <cell r="D39" t="str">
            <v>الثالثة</v>
          </cell>
          <cell r="F39">
            <v>4</v>
          </cell>
          <cell r="G39">
            <v>811</v>
          </cell>
          <cell r="H39">
            <v>250.8</v>
          </cell>
          <cell r="I39">
            <v>481.26</v>
          </cell>
          <cell r="J39">
            <v>10</v>
          </cell>
          <cell r="K39">
            <v>240.63</v>
          </cell>
          <cell r="O39">
            <v>4.8</v>
          </cell>
          <cell r="P39">
            <v>25.08</v>
          </cell>
          <cell r="R39">
            <v>2</v>
          </cell>
          <cell r="S39">
            <v>4</v>
          </cell>
          <cell r="V39">
            <v>100</v>
          </cell>
          <cell r="AA39">
            <v>400</v>
          </cell>
          <cell r="AD39">
            <v>209.41800000000001</v>
          </cell>
          <cell r="AM39">
            <v>1</v>
          </cell>
          <cell r="AV39">
            <v>14.4</v>
          </cell>
          <cell r="AX39">
            <v>28901252700202</v>
          </cell>
          <cell r="AY39">
            <v>41892</v>
          </cell>
          <cell r="AZ39">
            <v>2881</v>
          </cell>
        </row>
        <row r="40">
          <cell r="B40" t="str">
            <v>مصطفى عيسى فخري</v>
          </cell>
          <cell r="C40" t="str">
            <v xml:space="preserve">معلم </v>
          </cell>
          <cell r="D40" t="str">
            <v>الثانية</v>
          </cell>
          <cell r="F40">
            <v>3</v>
          </cell>
          <cell r="G40">
            <v>845.75</v>
          </cell>
          <cell r="H40">
            <v>250</v>
          </cell>
          <cell r="I40">
            <v>458.34</v>
          </cell>
          <cell r="J40">
            <v>10</v>
          </cell>
          <cell r="K40">
            <v>80.209999999999994</v>
          </cell>
          <cell r="M40">
            <v>0</v>
          </cell>
          <cell r="O40">
            <v>24.6</v>
          </cell>
          <cell r="P40">
            <v>25</v>
          </cell>
          <cell r="R40">
            <v>6</v>
          </cell>
          <cell r="S40">
            <v>4</v>
          </cell>
          <cell r="V40">
            <v>0</v>
          </cell>
          <cell r="Z40">
            <v>0</v>
          </cell>
          <cell r="AA40">
            <v>375</v>
          </cell>
          <cell r="AD40">
            <v>208.75</v>
          </cell>
          <cell r="AM40">
            <v>1</v>
          </cell>
          <cell r="AU40">
            <v>0</v>
          </cell>
          <cell r="AV40">
            <v>21</v>
          </cell>
          <cell r="AW40">
            <v>48</v>
          </cell>
          <cell r="AZ40">
            <v>1740</v>
          </cell>
        </row>
        <row r="41">
          <cell r="B41" t="str">
            <v>ايمن محمد ابوالوفا</v>
          </cell>
          <cell r="C41" t="str">
            <v xml:space="preserve">معلم </v>
          </cell>
          <cell r="D41" t="str">
            <v>الثالثة</v>
          </cell>
          <cell r="F41">
            <v>4</v>
          </cell>
          <cell r="G41">
            <v>811</v>
          </cell>
          <cell r="H41">
            <v>246</v>
          </cell>
          <cell r="I41">
            <v>279.82</v>
          </cell>
          <cell r="J41">
            <v>10</v>
          </cell>
          <cell r="O41">
            <v>24.12</v>
          </cell>
          <cell r="P41">
            <v>24.6</v>
          </cell>
          <cell r="R41">
            <v>6</v>
          </cell>
          <cell r="S41">
            <v>4</v>
          </cell>
          <cell r="V41">
            <v>100</v>
          </cell>
          <cell r="AA41">
            <v>400</v>
          </cell>
          <cell r="AD41">
            <v>205.41</v>
          </cell>
          <cell r="AM41">
            <v>1</v>
          </cell>
          <cell r="AV41">
            <v>14.4</v>
          </cell>
          <cell r="AZ41">
            <v>3025</v>
          </cell>
        </row>
        <row r="42">
          <cell r="B42" t="str">
            <v>ممدوح خلف الله بكري</v>
          </cell>
          <cell r="C42" t="str">
            <v>اخصائى</v>
          </cell>
          <cell r="D42" t="str">
            <v xml:space="preserve">الاولى </v>
          </cell>
          <cell r="F42">
            <v>2</v>
          </cell>
          <cell r="G42">
            <v>1293.83</v>
          </cell>
          <cell r="H42">
            <v>505.31</v>
          </cell>
          <cell r="I42">
            <v>481.26</v>
          </cell>
          <cell r="J42">
            <v>10</v>
          </cell>
          <cell r="O42">
            <v>45.98</v>
          </cell>
          <cell r="P42">
            <v>50.53</v>
          </cell>
          <cell r="R42">
            <v>6</v>
          </cell>
          <cell r="S42">
            <v>4</v>
          </cell>
          <cell r="V42">
            <v>100</v>
          </cell>
          <cell r="X42">
            <v>884.29250000000002</v>
          </cell>
          <cell r="AA42">
            <v>350</v>
          </cell>
          <cell r="AD42">
            <v>421.93385000000001</v>
          </cell>
          <cell r="AM42">
            <v>1</v>
          </cell>
          <cell r="AX42">
            <v>26904032300396</v>
          </cell>
          <cell r="AY42">
            <v>34030</v>
          </cell>
          <cell r="AZ42">
            <v>3326</v>
          </cell>
        </row>
        <row r="43">
          <cell r="B43" t="str">
            <v xml:space="preserve">جملة الاهلى +دفع </v>
          </cell>
        </row>
        <row r="44">
          <cell r="B44" t="str">
            <v>جملة بنوك مختلفة</v>
          </cell>
          <cell r="F44">
            <v>0</v>
          </cell>
          <cell r="G44">
            <v>16122.96</v>
          </cell>
          <cell r="H44">
            <v>0</v>
          </cell>
          <cell r="M44">
            <v>0</v>
          </cell>
          <cell r="P44">
            <v>0</v>
          </cell>
          <cell r="AD44">
            <v>0</v>
          </cell>
          <cell r="AU44">
            <v>0</v>
          </cell>
        </row>
        <row r="45">
          <cell r="B45" t="str">
            <v>تثبيت 1/7/2014</v>
          </cell>
          <cell r="F45">
            <v>0</v>
          </cell>
          <cell r="G45">
            <v>0</v>
          </cell>
          <cell r="H45">
            <v>0</v>
          </cell>
          <cell r="M45">
            <v>0</v>
          </cell>
        </row>
        <row r="46">
          <cell r="B46" t="str">
            <v xml:space="preserve">مكافأة شاملة </v>
          </cell>
          <cell r="G46">
            <v>0</v>
          </cell>
        </row>
        <row r="49">
          <cell r="F49">
            <v>0</v>
          </cell>
          <cell r="G49" t="str">
            <v>اساسي 30/6/2015</v>
          </cell>
          <cell r="P49">
            <v>0</v>
          </cell>
          <cell r="S49">
            <v>4</v>
          </cell>
        </row>
        <row r="50">
          <cell r="B50" t="str">
            <v>احمد محمد مسعود محمود</v>
          </cell>
          <cell r="C50" t="str">
            <v>ادارى</v>
          </cell>
          <cell r="E50" t="str">
            <v>الثانية</v>
          </cell>
          <cell r="F50">
            <v>0</v>
          </cell>
          <cell r="G50">
            <v>398.45</v>
          </cell>
          <cell r="H50">
            <v>369.6</v>
          </cell>
          <cell r="I50">
            <v>481.26</v>
          </cell>
          <cell r="J50">
            <v>10</v>
          </cell>
          <cell r="K50">
            <v>240.63</v>
          </cell>
          <cell r="L50">
            <v>20.440000000000001</v>
          </cell>
          <cell r="M50">
            <v>35.75</v>
          </cell>
          <cell r="N50">
            <v>42.65</v>
          </cell>
          <cell r="O50">
            <v>36.96</v>
          </cell>
          <cell r="P50">
            <v>36.96</v>
          </cell>
          <cell r="R50">
            <v>2</v>
          </cell>
          <cell r="S50">
            <v>4</v>
          </cell>
          <cell r="V50">
            <v>100</v>
          </cell>
          <cell r="X50">
            <v>697.28750000000002</v>
          </cell>
          <cell r="Y50">
            <v>300</v>
          </cell>
          <cell r="Z50">
            <v>0</v>
          </cell>
          <cell r="AG50">
            <v>2</v>
          </cell>
          <cell r="AH50">
            <v>1</v>
          </cell>
          <cell r="AI50">
            <v>20.122500000000002</v>
          </cell>
          <cell r="AK50">
            <v>4</v>
          </cell>
          <cell r="AM50">
            <v>0</v>
          </cell>
          <cell r="AU50">
            <v>0</v>
          </cell>
          <cell r="AW50">
            <v>105</v>
          </cell>
          <cell r="AX50">
            <v>26411132702339</v>
          </cell>
          <cell r="AZ50">
            <v>3332</v>
          </cell>
        </row>
        <row r="51">
          <cell r="B51" t="str">
            <v>ابو الوفا بريجي عبد الرحمن</v>
          </cell>
          <cell r="C51" t="str">
            <v>عامل</v>
          </cell>
          <cell r="E51" t="str">
            <v>الثالثة</v>
          </cell>
          <cell r="F51">
            <v>0</v>
          </cell>
          <cell r="G51">
            <v>366.58</v>
          </cell>
          <cell r="H51">
            <v>341.27</v>
          </cell>
          <cell r="I51">
            <v>481.26</v>
          </cell>
          <cell r="J51">
            <v>10</v>
          </cell>
          <cell r="K51">
            <v>240.63</v>
          </cell>
          <cell r="L51">
            <v>18.68</v>
          </cell>
          <cell r="M51">
            <v>32.81</v>
          </cell>
          <cell r="N51">
            <v>39.71</v>
          </cell>
          <cell r="O51">
            <v>34.127000000000002</v>
          </cell>
          <cell r="P51">
            <v>34.127000000000002</v>
          </cell>
          <cell r="R51">
            <v>6</v>
          </cell>
          <cell r="S51">
            <v>4</v>
          </cell>
          <cell r="X51">
            <v>641.51499999999999</v>
          </cell>
          <cell r="Y51">
            <v>340</v>
          </cell>
          <cell r="Z51">
            <v>0</v>
          </cell>
          <cell r="AB51">
            <v>0</v>
          </cell>
          <cell r="AG51">
            <v>2</v>
          </cell>
          <cell r="AH51">
            <v>1</v>
          </cell>
          <cell r="AI51">
            <v>18.529</v>
          </cell>
          <cell r="AM51">
            <v>0</v>
          </cell>
          <cell r="AQ51">
            <v>315</v>
          </cell>
          <cell r="AU51">
            <v>0</v>
          </cell>
          <cell r="AW51">
            <v>81</v>
          </cell>
          <cell r="AX51">
            <v>26212102700193</v>
          </cell>
          <cell r="AZ51">
            <v>3349</v>
          </cell>
        </row>
        <row r="52">
          <cell r="B52" t="str">
            <v xml:space="preserve">محمد مرعي عثمان حفني </v>
          </cell>
          <cell r="C52" t="str">
            <v>ادارى</v>
          </cell>
          <cell r="E52" t="str">
            <v xml:space="preserve">الاولى </v>
          </cell>
          <cell r="F52">
            <v>0</v>
          </cell>
          <cell r="G52">
            <v>657.23</v>
          </cell>
          <cell r="H52">
            <v>657.23</v>
          </cell>
          <cell r="I52">
            <v>481.26</v>
          </cell>
          <cell r="J52">
            <v>10</v>
          </cell>
          <cell r="K52">
            <v>240.63</v>
          </cell>
          <cell r="L52">
            <v>36.71</v>
          </cell>
          <cell r="M52">
            <v>63.1</v>
          </cell>
          <cell r="N52">
            <v>69.25</v>
          </cell>
          <cell r="O52">
            <v>60.23</v>
          </cell>
          <cell r="P52">
            <v>61.23</v>
          </cell>
          <cell r="R52">
            <v>6</v>
          </cell>
          <cell r="S52">
            <v>4</v>
          </cell>
          <cell r="V52">
            <v>100</v>
          </cell>
          <cell r="X52">
            <v>1150.1525000000001</v>
          </cell>
          <cell r="Y52">
            <v>255</v>
          </cell>
          <cell r="AI52">
            <v>0</v>
          </cell>
          <cell r="AK52">
            <v>4</v>
          </cell>
          <cell r="AM52">
            <v>1</v>
          </cell>
          <cell r="AU52">
            <v>60</v>
          </cell>
          <cell r="AX52">
            <v>26004202700296</v>
          </cell>
          <cell r="AZ52">
            <v>2927</v>
          </cell>
        </row>
        <row r="53">
          <cell r="B53" t="str">
            <v>مصطفى صدقى حسان عبد العال</v>
          </cell>
          <cell r="C53" t="str">
            <v xml:space="preserve">مشرف </v>
          </cell>
          <cell r="E53" t="str">
            <v xml:space="preserve">الاولى </v>
          </cell>
          <cell r="F53">
            <v>0</v>
          </cell>
          <cell r="G53">
            <v>440</v>
          </cell>
          <cell r="H53">
            <v>402.58</v>
          </cell>
          <cell r="I53">
            <v>481.26</v>
          </cell>
          <cell r="J53">
            <v>10</v>
          </cell>
          <cell r="K53">
            <v>240.63</v>
          </cell>
          <cell r="L53">
            <v>22.68</v>
          </cell>
          <cell r="M53">
            <v>40.03</v>
          </cell>
          <cell r="N53">
            <v>46.18</v>
          </cell>
          <cell r="O53">
            <v>40.258000000000003</v>
          </cell>
          <cell r="P53">
            <v>40.258000000000003</v>
          </cell>
          <cell r="R53">
            <v>6</v>
          </cell>
          <cell r="S53">
            <v>4</v>
          </cell>
          <cell r="V53">
            <v>100</v>
          </cell>
          <cell r="X53">
            <v>770</v>
          </cell>
          <cell r="Y53">
            <v>300</v>
          </cell>
          <cell r="Z53">
            <v>0</v>
          </cell>
          <cell r="AB53">
            <v>0</v>
          </cell>
          <cell r="AI53">
            <v>0</v>
          </cell>
          <cell r="AM53">
            <v>0</v>
          </cell>
          <cell r="AU53">
            <v>0</v>
          </cell>
          <cell r="AW53">
            <v>120</v>
          </cell>
          <cell r="AX53" t="str">
            <v>26502272701478 </v>
          </cell>
          <cell r="AZ53">
            <v>3310</v>
          </cell>
        </row>
        <row r="54">
          <cell r="B54" t="str">
            <v>حمدي محى الدين محمد</v>
          </cell>
          <cell r="C54" t="str">
            <v>ادارى</v>
          </cell>
          <cell r="E54" t="str">
            <v>الثانية</v>
          </cell>
          <cell r="F54">
            <v>0</v>
          </cell>
          <cell r="G54">
            <v>408.37</v>
          </cell>
          <cell r="H54">
            <v>408.37</v>
          </cell>
          <cell r="I54">
            <v>481.26</v>
          </cell>
          <cell r="J54">
            <v>10</v>
          </cell>
          <cell r="K54">
            <v>240.63</v>
          </cell>
          <cell r="L54">
            <v>21.68</v>
          </cell>
          <cell r="M54">
            <v>37.630000000000003</v>
          </cell>
          <cell r="N54">
            <v>43.63</v>
          </cell>
          <cell r="O54">
            <v>37.54</v>
          </cell>
          <cell r="P54">
            <v>37.94</v>
          </cell>
          <cell r="R54">
            <v>6</v>
          </cell>
          <cell r="S54">
            <v>4</v>
          </cell>
          <cell r="V54">
            <v>100</v>
          </cell>
          <cell r="Y54">
            <v>300</v>
          </cell>
          <cell r="Z54">
            <v>0</v>
          </cell>
          <cell r="AG54">
            <v>2</v>
          </cell>
          <cell r="AH54">
            <v>1</v>
          </cell>
          <cell r="AI54">
            <v>20.618500000000001</v>
          </cell>
          <cell r="AM54">
            <v>0</v>
          </cell>
          <cell r="AQ54">
            <v>315</v>
          </cell>
          <cell r="AU54">
            <v>0</v>
          </cell>
          <cell r="AX54">
            <v>26602282700539</v>
          </cell>
          <cell r="AZ54">
            <v>3316</v>
          </cell>
        </row>
        <row r="55">
          <cell r="B55" t="str">
            <v xml:space="preserve">فاطمة على احمد </v>
          </cell>
          <cell r="C55" t="str">
            <v xml:space="preserve">مشرف </v>
          </cell>
          <cell r="E55" t="str">
            <v>الرابعة</v>
          </cell>
          <cell r="F55">
            <v>0</v>
          </cell>
          <cell r="G55">
            <v>227.2</v>
          </cell>
          <cell r="H55">
            <v>227.2</v>
          </cell>
          <cell r="I55">
            <v>65.98</v>
          </cell>
          <cell r="J55">
            <v>0</v>
          </cell>
          <cell r="K55">
            <v>32.99</v>
          </cell>
          <cell r="P55">
            <v>0</v>
          </cell>
          <cell r="S55">
            <v>0</v>
          </cell>
          <cell r="Y55">
            <v>385</v>
          </cell>
          <cell r="Z55">
            <v>0</v>
          </cell>
          <cell r="AG55">
            <v>2</v>
          </cell>
          <cell r="AH55">
            <v>1</v>
          </cell>
          <cell r="AI55">
            <v>11.36</v>
          </cell>
          <cell r="AM55">
            <v>0</v>
          </cell>
          <cell r="AX55">
            <v>28701112700441</v>
          </cell>
          <cell r="AZ55">
            <v>3321</v>
          </cell>
        </row>
        <row r="56">
          <cell r="B56" t="str">
            <v>كريمة محمد خليفة</v>
          </cell>
          <cell r="C56" t="str">
            <v xml:space="preserve">مشرف </v>
          </cell>
          <cell r="E56" t="str">
            <v>الرابعة</v>
          </cell>
          <cell r="F56">
            <v>0</v>
          </cell>
          <cell r="G56">
            <v>227.2</v>
          </cell>
          <cell r="H56">
            <v>227.2</v>
          </cell>
          <cell r="I56">
            <v>65.98</v>
          </cell>
          <cell r="K56">
            <v>32.99</v>
          </cell>
          <cell r="AG56">
            <v>2</v>
          </cell>
          <cell r="AH56">
            <v>1</v>
          </cell>
          <cell r="AI56">
            <v>11.36</v>
          </cell>
          <cell r="AX56">
            <v>28509152700488</v>
          </cell>
          <cell r="AZ56">
            <v>3235</v>
          </cell>
        </row>
        <row r="59">
          <cell r="B59" t="str">
            <v>ابوالوفا الراوي</v>
          </cell>
          <cell r="F59">
            <v>0</v>
          </cell>
          <cell r="P59">
            <v>0</v>
          </cell>
          <cell r="S59">
            <v>4</v>
          </cell>
        </row>
        <row r="60">
          <cell r="F60">
            <v>0</v>
          </cell>
          <cell r="G60">
            <v>2.2719999999999998</v>
          </cell>
          <cell r="P60">
            <v>37.94</v>
          </cell>
          <cell r="S60">
            <v>4</v>
          </cell>
        </row>
        <row r="61">
          <cell r="F61">
            <v>0</v>
          </cell>
          <cell r="G61">
            <v>227.2</v>
          </cell>
          <cell r="P61">
            <v>0</v>
          </cell>
          <cell r="S61">
            <v>4</v>
          </cell>
        </row>
        <row r="62">
          <cell r="F62">
            <v>0</v>
          </cell>
          <cell r="G62" t="e">
            <v>#REF!</v>
          </cell>
          <cell r="P62">
            <v>0</v>
          </cell>
          <cell r="S62">
            <v>4</v>
          </cell>
        </row>
        <row r="63">
          <cell r="F63">
            <v>0</v>
          </cell>
          <cell r="G63" t="e">
            <v>#REF!</v>
          </cell>
          <cell r="J63">
            <v>10</v>
          </cell>
          <cell r="P63">
            <v>0</v>
          </cell>
          <cell r="S63">
            <v>4</v>
          </cell>
        </row>
        <row r="64">
          <cell r="F64">
            <v>0</v>
          </cell>
          <cell r="G64" t="e">
            <v>#REF!</v>
          </cell>
          <cell r="J64">
            <v>10</v>
          </cell>
          <cell r="P64">
            <v>0</v>
          </cell>
          <cell r="S64">
            <v>4</v>
          </cell>
        </row>
        <row r="65">
          <cell r="F65">
            <v>0</v>
          </cell>
          <cell r="G65" t="e">
            <v>#REF!</v>
          </cell>
          <cell r="H65" t="e">
            <v>#REF!</v>
          </cell>
          <cell r="J65">
            <v>10</v>
          </cell>
          <cell r="P65" t="e">
            <v>#REF!</v>
          </cell>
          <cell r="S65">
            <v>4</v>
          </cell>
        </row>
        <row r="66">
          <cell r="G66" t="e">
            <v>#REF!</v>
          </cell>
          <cell r="H66" t="e">
            <v>#REF!</v>
          </cell>
        </row>
        <row r="67">
          <cell r="F67">
            <v>0</v>
          </cell>
          <cell r="G67" t="e">
            <v>#REF!</v>
          </cell>
          <cell r="J67">
            <v>0</v>
          </cell>
          <cell r="P67">
            <v>0</v>
          </cell>
          <cell r="S67">
            <v>0</v>
          </cell>
        </row>
        <row r="68">
          <cell r="F68">
            <v>0</v>
          </cell>
          <cell r="G68" t="e">
            <v>#REF!</v>
          </cell>
          <cell r="J68">
            <v>0</v>
          </cell>
          <cell r="P68">
            <v>0</v>
          </cell>
          <cell r="S68">
            <v>0</v>
          </cell>
        </row>
        <row r="69">
          <cell r="F69">
            <v>0</v>
          </cell>
          <cell r="G69" t="e">
            <v>#REF!</v>
          </cell>
          <cell r="J69">
            <v>10</v>
          </cell>
          <cell r="P69">
            <v>4.8</v>
          </cell>
          <cell r="S69">
            <v>4</v>
          </cell>
        </row>
        <row r="70">
          <cell r="F70">
            <v>0</v>
          </cell>
          <cell r="J70">
            <v>10</v>
          </cell>
          <cell r="P70">
            <v>4.8</v>
          </cell>
          <cell r="S70">
            <v>4</v>
          </cell>
        </row>
        <row r="71">
          <cell r="F71">
            <v>0</v>
          </cell>
          <cell r="J71">
            <v>10</v>
          </cell>
          <cell r="P71">
            <v>4.8</v>
          </cell>
          <cell r="S71">
            <v>4</v>
          </cell>
        </row>
        <row r="72">
          <cell r="F72">
            <v>0</v>
          </cell>
          <cell r="J72">
            <v>10</v>
          </cell>
          <cell r="P72">
            <v>4.8</v>
          </cell>
          <cell r="S72">
            <v>4</v>
          </cell>
          <cell r="Y72" t="str">
            <v>ا</v>
          </cell>
        </row>
        <row r="73">
          <cell r="F73">
            <v>0</v>
          </cell>
          <cell r="J73">
            <v>10</v>
          </cell>
          <cell r="P73">
            <v>4.8</v>
          </cell>
          <cell r="S73">
            <v>4</v>
          </cell>
          <cell r="Y73" t="str">
            <v>ب</v>
          </cell>
        </row>
        <row r="74">
          <cell r="F74">
            <v>0</v>
          </cell>
          <cell r="J74">
            <v>0</v>
          </cell>
          <cell r="P74">
            <v>0</v>
          </cell>
          <cell r="S74">
            <v>0</v>
          </cell>
          <cell r="Y74" t="str">
            <v>ت</v>
          </cell>
        </row>
        <row r="75">
          <cell r="F75">
            <v>0</v>
          </cell>
          <cell r="J75">
            <v>0</v>
          </cell>
          <cell r="P75">
            <v>0</v>
          </cell>
          <cell r="S75">
            <v>4</v>
          </cell>
          <cell r="Y75" t="str">
            <v>ث</v>
          </cell>
        </row>
        <row r="76">
          <cell r="F76">
            <v>0</v>
          </cell>
          <cell r="J76">
            <v>0</v>
          </cell>
          <cell r="P76">
            <v>0</v>
          </cell>
          <cell r="S76">
            <v>4</v>
          </cell>
          <cell r="Y76" t="str">
            <v>ج</v>
          </cell>
        </row>
        <row r="77">
          <cell r="F77">
            <v>0</v>
          </cell>
          <cell r="J77">
            <v>10</v>
          </cell>
          <cell r="P77">
            <v>0</v>
          </cell>
          <cell r="S77">
            <v>4</v>
          </cell>
          <cell r="Y77" t="str">
            <v>ا</v>
          </cell>
        </row>
        <row r="78">
          <cell r="F78">
            <v>0</v>
          </cell>
          <cell r="J78">
            <v>10</v>
          </cell>
          <cell r="P78">
            <v>0</v>
          </cell>
          <cell r="S78">
            <v>4</v>
          </cell>
          <cell r="Y78" t="str">
            <v>ت</v>
          </cell>
        </row>
        <row r="79">
          <cell r="F79">
            <v>0</v>
          </cell>
          <cell r="J79">
            <v>10</v>
          </cell>
          <cell r="P79">
            <v>0</v>
          </cell>
          <cell r="S79">
            <v>4</v>
          </cell>
          <cell r="Y79" t="str">
            <v>ث</v>
          </cell>
        </row>
        <row r="80">
          <cell r="F80">
            <v>0</v>
          </cell>
          <cell r="J80">
            <v>10</v>
          </cell>
          <cell r="P80">
            <v>0</v>
          </cell>
          <cell r="S80">
            <v>4</v>
          </cell>
          <cell r="Y80" t="str">
            <v>ا</v>
          </cell>
        </row>
        <row r="81">
          <cell r="F81">
            <v>0</v>
          </cell>
          <cell r="J81">
            <v>10</v>
          </cell>
          <cell r="P81">
            <v>0</v>
          </cell>
          <cell r="S81">
            <v>4</v>
          </cell>
          <cell r="Y81" t="str">
            <v>ب</v>
          </cell>
        </row>
        <row r="82">
          <cell r="F82">
            <v>0</v>
          </cell>
          <cell r="J82">
            <v>10</v>
          </cell>
          <cell r="P82">
            <v>0</v>
          </cell>
          <cell r="S82">
            <v>4</v>
          </cell>
          <cell r="Y82" t="str">
            <v>ت</v>
          </cell>
          <cell r="AA82" t="str">
            <v>ف</v>
          </cell>
        </row>
        <row r="83">
          <cell r="F83">
            <v>0</v>
          </cell>
          <cell r="J83">
            <v>10</v>
          </cell>
          <cell r="P83">
            <v>0</v>
          </cell>
          <cell r="S83">
            <v>4</v>
          </cell>
          <cell r="Y83" t="str">
            <v>ث</v>
          </cell>
          <cell r="AA83" t="str">
            <v>ق</v>
          </cell>
        </row>
        <row r="84">
          <cell r="F84">
            <v>0</v>
          </cell>
          <cell r="J84">
            <v>10</v>
          </cell>
          <cell r="P84">
            <v>0</v>
          </cell>
          <cell r="S84">
            <v>4</v>
          </cell>
          <cell r="AA84" t="str">
            <v>ك</v>
          </cell>
        </row>
        <row r="85">
          <cell r="F85">
            <v>0</v>
          </cell>
          <cell r="J85">
            <v>10</v>
          </cell>
          <cell r="P85">
            <v>0</v>
          </cell>
          <cell r="S85">
            <v>4</v>
          </cell>
          <cell r="AA85" t="str">
            <v>ل</v>
          </cell>
        </row>
        <row r="86">
          <cell r="F86">
            <v>0</v>
          </cell>
          <cell r="J86">
            <v>10</v>
          </cell>
          <cell r="P86">
            <v>0</v>
          </cell>
          <cell r="S86">
            <v>4</v>
          </cell>
          <cell r="AA86" t="str">
            <v>م</v>
          </cell>
        </row>
        <row r="87">
          <cell r="F87">
            <v>0</v>
          </cell>
          <cell r="J87">
            <v>10</v>
          </cell>
          <cell r="P87">
            <v>0</v>
          </cell>
          <cell r="S87">
            <v>4</v>
          </cell>
          <cell r="AA87" t="str">
            <v>ن</v>
          </cell>
        </row>
        <row r="88">
          <cell r="F88">
            <v>0</v>
          </cell>
          <cell r="J88">
            <v>10</v>
          </cell>
          <cell r="P88">
            <v>0</v>
          </cell>
          <cell r="S88">
            <v>4</v>
          </cell>
        </row>
        <row r="89">
          <cell r="F89">
            <v>0</v>
          </cell>
          <cell r="J89">
            <v>10</v>
          </cell>
          <cell r="P89">
            <v>0</v>
          </cell>
          <cell r="S89">
            <v>4</v>
          </cell>
        </row>
        <row r="90">
          <cell r="F90">
            <v>0</v>
          </cell>
          <cell r="J90">
            <v>10</v>
          </cell>
          <cell r="P90">
            <v>0</v>
          </cell>
          <cell r="S90">
            <v>4</v>
          </cell>
        </row>
        <row r="91">
          <cell r="F91">
            <v>0</v>
          </cell>
          <cell r="J91">
            <v>10</v>
          </cell>
          <cell r="P91">
            <v>0</v>
          </cell>
          <cell r="S91">
            <v>4</v>
          </cell>
        </row>
        <row r="92">
          <cell r="F92">
            <v>0</v>
          </cell>
          <cell r="J92">
            <v>10</v>
          </cell>
          <cell r="P92">
            <v>0</v>
          </cell>
          <cell r="S92">
            <v>4</v>
          </cell>
        </row>
        <row r="93">
          <cell r="F93">
            <v>0</v>
          </cell>
          <cell r="J93">
            <v>10</v>
          </cell>
          <cell r="P93">
            <v>0</v>
          </cell>
          <cell r="S93">
            <v>4</v>
          </cell>
        </row>
        <row r="94">
          <cell r="F94">
            <v>0</v>
          </cell>
          <cell r="J94">
            <v>10</v>
          </cell>
          <cell r="P94">
            <v>0</v>
          </cell>
          <cell r="S94">
            <v>4</v>
          </cell>
        </row>
        <row r="95">
          <cell r="F95">
            <v>0</v>
          </cell>
          <cell r="J95">
            <v>10</v>
          </cell>
          <cell r="P95">
            <v>0</v>
          </cell>
          <cell r="S95">
            <v>4</v>
          </cell>
        </row>
        <row r="96">
          <cell r="F96">
            <v>0</v>
          </cell>
          <cell r="J96">
            <v>10</v>
          </cell>
          <cell r="P96">
            <v>0</v>
          </cell>
          <cell r="S96">
            <v>4</v>
          </cell>
        </row>
        <row r="97">
          <cell r="F97">
            <v>0</v>
          </cell>
          <cell r="J97">
            <v>10</v>
          </cell>
          <cell r="P97">
            <v>0</v>
          </cell>
          <cell r="S97">
            <v>4</v>
          </cell>
        </row>
        <row r="98">
          <cell r="F98">
            <v>0</v>
          </cell>
          <cell r="J98">
            <v>10</v>
          </cell>
          <cell r="P98">
            <v>0</v>
          </cell>
          <cell r="S98">
            <v>4</v>
          </cell>
        </row>
        <row r="99">
          <cell r="F99">
            <v>0</v>
          </cell>
          <cell r="J99">
            <v>10</v>
          </cell>
          <cell r="P99">
            <v>0</v>
          </cell>
          <cell r="S99">
            <v>4</v>
          </cell>
        </row>
        <row r="100">
          <cell r="F100">
            <v>0</v>
          </cell>
          <cell r="J100">
            <v>10</v>
          </cell>
          <cell r="P100">
            <v>0</v>
          </cell>
          <cell r="S100">
            <v>4</v>
          </cell>
        </row>
        <row r="101">
          <cell r="F101">
            <v>0</v>
          </cell>
          <cell r="J101">
            <v>10</v>
          </cell>
          <cell r="P101">
            <v>0</v>
          </cell>
          <cell r="S101">
            <v>4</v>
          </cell>
        </row>
        <row r="102">
          <cell r="F102">
            <v>0</v>
          </cell>
          <cell r="J102">
            <v>10</v>
          </cell>
          <cell r="P102">
            <v>0</v>
          </cell>
          <cell r="S102">
            <v>4</v>
          </cell>
        </row>
        <row r="103">
          <cell r="F103">
            <v>0</v>
          </cell>
          <cell r="J103">
            <v>10</v>
          </cell>
          <cell r="P103">
            <v>0</v>
          </cell>
          <cell r="S103">
            <v>4</v>
          </cell>
        </row>
        <row r="104">
          <cell r="F104">
            <v>0</v>
          </cell>
          <cell r="J104">
            <v>10</v>
          </cell>
          <cell r="P104">
            <v>0</v>
          </cell>
          <cell r="S104">
            <v>4</v>
          </cell>
        </row>
        <row r="105">
          <cell r="F105">
            <v>0</v>
          </cell>
          <cell r="J105">
            <v>10</v>
          </cell>
          <cell r="P105">
            <v>0</v>
          </cell>
          <cell r="S105">
            <v>4</v>
          </cell>
        </row>
        <row r="106">
          <cell r="F106">
            <v>0</v>
          </cell>
          <cell r="J106">
            <v>10</v>
          </cell>
          <cell r="P106">
            <v>0</v>
          </cell>
          <cell r="S106">
            <v>4</v>
          </cell>
        </row>
        <row r="107">
          <cell r="F107">
            <v>0</v>
          </cell>
          <cell r="J107">
            <v>10</v>
          </cell>
          <cell r="P107">
            <v>0</v>
          </cell>
          <cell r="S107">
            <v>4</v>
          </cell>
        </row>
        <row r="108">
          <cell r="F108">
            <v>0</v>
          </cell>
          <cell r="J108">
            <v>10</v>
          </cell>
          <cell r="P108">
            <v>0</v>
          </cell>
          <cell r="S108">
            <v>4</v>
          </cell>
        </row>
        <row r="109">
          <cell r="F109">
            <v>0</v>
          </cell>
          <cell r="J109">
            <v>10</v>
          </cell>
          <cell r="P109">
            <v>0</v>
          </cell>
          <cell r="S109">
            <v>4</v>
          </cell>
        </row>
        <row r="110">
          <cell r="F110">
            <v>0</v>
          </cell>
          <cell r="J110">
            <v>10</v>
          </cell>
          <cell r="P110">
            <v>0</v>
          </cell>
          <cell r="S110">
            <v>4</v>
          </cell>
        </row>
        <row r="111">
          <cell r="F111">
            <v>0</v>
          </cell>
          <cell r="J111">
            <v>10</v>
          </cell>
          <cell r="P111">
            <v>0</v>
          </cell>
          <cell r="S111">
            <v>4</v>
          </cell>
        </row>
        <row r="112">
          <cell r="F112">
            <v>0</v>
          </cell>
          <cell r="J112">
            <v>10</v>
          </cell>
          <cell r="P112">
            <v>0</v>
          </cell>
          <cell r="S112">
            <v>4</v>
          </cell>
        </row>
        <row r="113">
          <cell r="F113">
            <v>0</v>
          </cell>
          <cell r="J113">
            <v>10</v>
          </cell>
          <cell r="P113">
            <v>0</v>
          </cell>
          <cell r="S113">
            <v>4</v>
          </cell>
        </row>
        <row r="114">
          <cell r="F114">
            <v>0</v>
          </cell>
          <cell r="J114">
            <v>10</v>
          </cell>
          <cell r="P114">
            <v>0</v>
          </cell>
          <cell r="S114">
            <v>4</v>
          </cell>
        </row>
        <row r="115">
          <cell r="F115">
            <v>0</v>
          </cell>
          <cell r="J115">
            <v>10</v>
          </cell>
          <cell r="P115">
            <v>0</v>
          </cell>
          <cell r="S115">
            <v>4</v>
          </cell>
        </row>
        <row r="116">
          <cell r="F116">
            <v>0</v>
          </cell>
          <cell r="J116">
            <v>10</v>
          </cell>
          <cell r="P116">
            <v>0</v>
          </cell>
          <cell r="S116">
            <v>4</v>
          </cell>
        </row>
        <row r="117">
          <cell r="F117">
            <v>0</v>
          </cell>
          <cell r="J117">
            <v>10</v>
          </cell>
          <cell r="P117">
            <v>0</v>
          </cell>
          <cell r="S117">
            <v>4</v>
          </cell>
        </row>
        <row r="118">
          <cell r="F118">
            <v>0</v>
          </cell>
          <cell r="J118">
            <v>10</v>
          </cell>
          <cell r="P118">
            <v>0</v>
          </cell>
          <cell r="S118">
            <v>4</v>
          </cell>
        </row>
        <row r="119">
          <cell r="F119">
            <v>0</v>
          </cell>
          <cell r="J119">
            <v>10</v>
          </cell>
          <cell r="P119">
            <v>0</v>
          </cell>
          <cell r="S119">
            <v>4</v>
          </cell>
        </row>
        <row r="120">
          <cell r="F120">
            <v>0</v>
          </cell>
          <cell r="J120">
            <v>10</v>
          </cell>
          <cell r="P120">
            <v>0</v>
          </cell>
          <cell r="S120">
            <v>4</v>
          </cell>
        </row>
        <row r="121">
          <cell r="F121">
            <v>0</v>
          </cell>
          <cell r="J121">
            <v>10</v>
          </cell>
          <cell r="P121">
            <v>0</v>
          </cell>
          <cell r="S121">
            <v>4</v>
          </cell>
        </row>
        <row r="122">
          <cell r="F122">
            <v>0</v>
          </cell>
          <cell r="J122">
            <v>10</v>
          </cell>
          <cell r="P122">
            <v>0</v>
          </cell>
          <cell r="S122">
            <v>4</v>
          </cell>
        </row>
        <row r="123">
          <cell r="F123">
            <v>0</v>
          </cell>
          <cell r="J123">
            <v>10</v>
          </cell>
          <cell r="P123">
            <v>0</v>
          </cell>
          <cell r="S123">
            <v>4</v>
          </cell>
        </row>
        <row r="124">
          <cell r="F124">
            <v>0</v>
          </cell>
          <cell r="J124">
            <v>10</v>
          </cell>
          <cell r="P124">
            <v>0</v>
          </cell>
          <cell r="S124">
            <v>4</v>
          </cell>
        </row>
        <row r="125">
          <cell r="F125">
            <v>0</v>
          </cell>
          <cell r="J125">
            <v>10</v>
          </cell>
          <cell r="P125">
            <v>0</v>
          </cell>
          <cell r="S125">
            <v>4</v>
          </cell>
        </row>
        <row r="126">
          <cell r="F126">
            <v>0</v>
          </cell>
          <cell r="J126">
            <v>10</v>
          </cell>
          <cell r="P126">
            <v>0</v>
          </cell>
          <cell r="S126">
            <v>4</v>
          </cell>
        </row>
        <row r="127">
          <cell r="F127">
            <v>0</v>
          </cell>
          <cell r="J127">
            <v>10</v>
          </cell>
          <cell r="P127">
            <v>0</v>
          </cell>
          <cell r="S127">
            <v>4</v>
          </cell>
        </row>
        <row r="128">
          <cell r="F128">
            <v>0</v>
          </cell>
          <cell r="J128">
            <v>10</v>
          </cell>
          <cell r="P128">
            <v>0</v>
          </cell>
          <cell r="S128">
            <v>4</v>
          </cell>
        </row>
        <row r="129">
          <cell r="F129">
            <v>0</v>
          </cell>
          <cell r="J129">
            <v>10</v>
          </cell>
          <cell r="P129">
            <v>0</v>
          </cell>
          <cell r="S129">
            <v>4</v>
          </cell>
        </row>
        <row r="130">
          <cell r="F130">
            <v>0</v>
          </cell>
          <cell r="J130">
            <v>10</v>
          </cell>
          <cell r="P130">
            <v>0</v>
          </cell>
          <cell r="S130">
            <v>4</v>
          </cell>
        </row>
        <row r="131">
          <cell r="F131">
            <v>0</v>
          </cell>
          <cell r="J131">
            <v>10</v>
          </cell>
          <cell r="P131">
            <v>0</v>
          </cell>
          <cell r="S131">
            <v>4</v>
          </cell>
        </row>
        <row r="132">
          <cell r="F132">
            <v>0</v>
          </cell>
          <cell r="J132">
            <v>10</v>
          </cell>
          <cell r="P132">
            <v>0</v>
          </cell>
          <cell r="S132">
            <v>4</v>
          </cell>
        </row>
        <row r="133">
          <cell r="F133">
            <v>0</v>
          </cell>
          <cell r="J133">
            <v>10</v>
          </cell>
          <cell r="P133">
            <v>0</v>
          </cell>
          <cell r="S133">
            <v>4</v>
          </cell>
        </row>
        <row r="134">
          <cell r="F134">
            <v>0</v>
          </cell>
          <cell r="J134">
            <v>10</v>
          </cell>
          <cell r="P134">
            <v>0</v>
          </cell>
          <cell r="S134">
            <v>4</v>
          </cell>
        </row>
        <row r="135">
          <cell r="F135">
            <v>0</v>
          </cell>
          <cell r="J135">
            <v>10</v>
          </cell>
          <cell r="P135">
            <v>0</v>
          </cell>
          <cell r="S135">
            <v>4</v>
          </cell>
        </row>
        <row r="136">
          <cell r="F136">
            <v>0</v>
          </cell>
          <cell r="J136">
            <v>10</v>
          </cell>
          <cell r="P136">
            <v>0</v>
          </cell>
          <cell r="S136">
            <v>4</v>
          </cell>
        </row>
        <row r="137">
          <cell r="F137">
            <v>0</v>
          </cell>
          <cell r="J137">
            <v>10</v>
          </cell>
          <cell r="P137">
            <v>0</v>
          </cell>
          <cell r="S137">
            <v>4</v>
          </cell>
        </row>
        <row r="138">
          <cell r="F138">
            <v>0</v>
          </cell>
          <cell r="J138">
            <v>10</v>
          </cell>
          <cell r="P138">
            <v>0</v>
          </cell>
          <cell r="S138">
            <v>4</v>
          </cell>
        </row>
        <row r="139">
          <cell r="F139">
            <v>0</v>
          </cell>
          <cell r="J139">
            <v>10</v>
          </cell>
          <cell r="P139">
            <v>0</v>
          </cell>
          <cell r="S139">
            <v>4</v>
          </cell>
        </row>
        <row r="140">
          <cell r="F140">
            <v>0</v>
          </cell>
          <cell r="J140">
            <v>10</v>
          </cell>
          <cell r="P140">
            <v>0</v>
          </cell>
          <cell r="S140">
            <v>4</v>
          </cell>
        </row>
        <row r="141">
          <cell r="F141">
            <v>0</v>
          </cell>
          <cell r="J141">
            <v>10</v>
          </cell>
          <cell r="P141">
            <v>0</v>
          </cell>
          <cell r="S141">
            <v>4</v>
          </cell>
        </row>
        <row r="142">
          <cell r="F142">
            <v>0</v>
          </cell>
          <cell r="J142">
            <v>10</v>
          </cell>
          <cell r="P142">
            <v>0</v>
          </cell>
          <cell r="S142">
            <v>4</v>
          </cell>
        </row>
        <row r="143">
          <cell r="F143">
            <v>0</v>
          </cell>
          <cell r="J143">
            <v>10</v>
          </cell>
          <cell r="P143">
            <v>0</v>
          </cell>
          <cell r="S143">
            <v>4</v>
          </cell>
        </row>
        <row r="144">
          <cell r="F144">
            <v>0</v>
          </cell>
          <cell r="J144">
            <v>10</v>
          </cell>
          <cell r="P144">
            <v>0</v>
          </cell>
          <cell r="S144">
            <v>4</v>
          </cell>
        </row>
        <row r="145">
          <cell r="F145">
            <v>0</v>
          </cell>
          <cell r="J145">
            <v>10</v>
          </cell>
          <cell r="P145">
            <v>0</v>
          </cell>
          <cell r="S145">
            <v>4</v>
          </cell>
        </row>
        <row r="146">
          <cell r="F146">
            <v>0</v>
          </cell>
          <cell r="J146">
            <v>10</v>
          </cell>
          <cell r="P146">
            <v>0</v>
          </cell>
          <cell r="S146">
            <v>4</v>
          </cell>
        </row>
        <row r="147">
          <cell r="F147">
            <v>0</v>
          </cell>
          <cell r="J147">
            <v>10</v>
          </cell>
          <cell r="P147">
            <v>0</v>
          </cell>
          <cell r="S147">
            <v>4</v>
          </cell>
        </row>
        <row r="148">
          <cell r="F148">
            <v>0</v>
          </cell>
          <cell r="J148">
            <v>10</v>
          </cell>
          <cell r="P148">
            <v>0</v>
          </cell>
          <cell r="S148">
            <v>4</v>
          </cell>
        </row>
        <row r="149">
          <cell r="F149">
            <v>0</v>
          </cell>
          <cell r="J149">
            <v>10</v>
          </cell>
          <cell r="P149">
            <v>0</v>
          </cell>
          <cell r="S149">
            <v>4</v>
          </cell>
        </row>
        <row r="150">
          <cell r="F150">
            <v>0</v>
          </cell>
          <cell r="J150">
            <v>10</v>
          </cell>
          <cell r="P150">
            <v>0</v>
          </cell>
          <cell r="S150">
            <v>4</v>
          </cell>
        </row>
        <row r="151">
          <cell r="F151">
            <v>0</v>
          </cell>
          <cell r="J151">
            <v>10</v>
          </cell>
          <cell r="P151">
            <v>0</v>
          </cell>
          <cell r="S151">
            <v>4</v>
          </cell>
        </row>
        <row r="152">
          <cell r="F152">
            <v>0</v>
          </cell>
          <cell r="J152">
            <v>10</v>
          </cell>
          <cell r="P152">
            <v>0</v>
          </cell>
          <cell r="S152">
            <v>4</v>
          </cell>
        </row>
        <row r="153">
          <cell r="F153">
            <v>0</v>
          </cell>
          <cell r="J153">
            <v>10</v>
          </cell>
          <cell r="P153">
            <v>0</v>
          </cell>
          <cell r="S153">
            <v>4</v>
          </cell>
        </row>
        <row r="154">
          <cell r="F154">
            <v>0</v>
          </cell>
          <cell r="J154">
            <v>10</v>
          </cell>
          <cell r="P154">
            <v>0</v>
          </cell>
          <cell r="S154">
            <v>4</v>
          </cell>
        </row>
        <row r="155">
          <cell r="F155">
            <v>0</v>
          </cell>
          <cell r="J155">
            <v>10</v>
          </cell>
          <cell r="P155">
            <v>0</v>
          </cell>
          <cell r="S155">
            <v>4</v>
          </cell>
        </row>
        <row r="156">
          <cell r="F156">
            <v>0</v>
          </cell>
          <cell r="J156">
            <v>10</v>
          </cell>
          <cell r="P156">
            <v>0</v>
          </cell>
          <cell r="S156">
            <v>4</v>
          </cell>
        </row>
        <row r="157">
          <cell r="F157">
            <v>0</v>
          </cell>
          <cell r="J157">
            <v>10</v>
          </cell>
          <cell r="P157">
            <v>0</v>
          </cell>
          <cell r="S157">
            <v>4</v>
          </cell>
        </row>
        <row r="158">
          <cell r="F158">
            <v>0</v>
          </cell>
          <cell r="J158">
            <v>10</v>
          </cell>
          <cell r="P158">
            <v>0</v>
          </cell>
          <cell r="S158">
            <v>4</v>
          </cell>
        </row>
        <row r="159">
          <cell r="F159">
            <v>0</v>
          </cell>
          <cell r="J159">
            <v>10</v>
          </cell>
          <cell r="P159">
            <v>0</v>
          </cell>
          <cell r="S159">
            <v>4</v>
          </cell>
        </row>
        <row r="160">
          <cell r="F160">
            <v>0</v>
          </cell>
          <cell r="J160">
            <v>10</v>
          </cell>
          <cell r="P160">
            <v>0</v>
          </cell>
          <cell r="S160">
            <v>4</v>
          </cell>
        </row>
        <row r="161">
          <cell r="F161">
            <v>0</v>
          </cell>
          <cell r="J161">
            <v>10</v>
          </cell>
          <cell r="P161">
            <v>0</v>
          </cell>
          <cell r="S161">
            <v>4</v>
          </cell>
        </row>
        <row r="162">
          <cell r="F162">
            <v>0</v>
          </cell>
          <cell r="J162">
            <v>10</v>
          </cell>
          <cell r="P162">
            <v>0</v>
          </cell>
          <cell r="S162">
            <v>4</v>
          </cell>
        </row>
        <row r="163">
          <cell r="F163">
            <v>0</v>
          </cell>
          <cell r="J163">
            <v>10</v>
          </cell>
          <cell r="P163">
            <v>0</v>
          </cell>
          <cell r="S163">
            <v>4</v>
          </cell>
        </row>
        <row r="164">
          <cell r="F164">
            <v>0</v>
          </cell>
          <cell r="J164">
            <v>10</v>
          </cell>
          <cell r="P164">
            <v>0</v>
          </cell>
          <cell r="S164">
            <v>4</v>
          </cell>
        </row>
        <row r="165">
          <cell r="F165">
            <v>0</v>
          </cell>
          <cell r="J165">
            <v>10</v>
          </cell>
          <cell r="P165">
            <v>0</v>
          </cell>
          <cell r="S165">
            <v>4</v>
          </cell>
        </row>
        <row r="166">
          <cell r="F166">
            <v>0</v>
          </cell>
          <cell r="J166">
            <v>10</v>
          </cell>
          <cell r="P166">
            <v>0</v>
          </cell>
          <cell r="S166">
            <v>4</v>
          </cell>
        </row>
        <row r="167">
          <cell r="F167">
            <v>0</v>
          </cell>
          <cell r="J167">
            <v>10</v>
          </cell>
          <cell r="P167">
            <v>0</v>
          </cell>
          <cell r="S167">
            <v>4</v>
          </cell>
        </row>
        <row r="168">
          <cell r="F168">
            <v>0</v>
          </cell>
          <cell r="J168">
            <v>10</v>
          </cell>
          <cell r="P168">
            <v>0</v>
          </cell>
          <cell r="S168">
            <v>4</v>
          </cell>
        </row>
        <row r="169">
          <cell r="F169">
            <v>0</v>
          </cell>
          <cell r="J169">
            <v>10</v>
          </cell>
          <cell r="P169">
            <v>0</v>
          </cell>
          <cell r="S169">
            <v>4</v>
          </cell>
        </row>
        <row r="170">
          <cell r="F170">
            <v>0</v>
          </cell>
          <cell r="J170">
            <v>10</v>
          </cell>
          <cell r="P170">
            <v>0</v>
          </cell>
          <cell r="S170">
            <v>4</v>
          </cell>
        </row>
        <row r="171">
          <cell r="F171">
            <v>0</v>
          </cell>
          <cell r="J171">
            <v>10</v>
          </cell>
          <cell r="P171">
            <v>0</v>
          </cell>
          <cell r="S171">
            <v>4</v>
          </cell>
        </row>
        <row r="172">
          <cell r="F172">
            <v>0</v>
          </cell>
          <cell r="J172">
            <v>10</v>
          </cell>
          <cell r="P172">
            <v>0</v>
          </cell>
          <cell r="S172">
            <v>4</v>
          </cell>
        </row>
        <row r="173">
          <cell r="F173">
            <v>0</v>
          </cell>
          <cell r="J173">
            <v>10</v>
          </cell>
          <cell r="P173">
            <v>0</v>
          </cell>
          <cell r="S173">
            <v>4</v>
          </cell>
        </row>
        <row r="174">
          <cell r="F174">
            <v>0</v>
          </cell>
          <cell r="J174">
            <v>10</v>
          </cell>
          <cell r="P174">
            <v>0</v>
          </cell>
          <cell r="S174">
            <v>4</v>
          </cell>
        </row>
        <row r="175">
          <cell r="F175">
            <v>0</v>
          </cell>
          <cell r="J175">
            <v>10</v>
          </cell>
          <cell r="P175">
            <v>0</v>
          </cell>
          <cell r="S175">
            <v>4</v>
          </cell>
        </row>
        <row r="176">
          <cell r="F176">
            <v>0</v>
          </cell>
          <cell r="J176">
            <v>10</v>
          </cell>
          <cell r="P176">
            <v>0</v>
          </cell>
          <cell r="S176">
            <v>4</v>
          </cell>
        </row>
        <row r="177">
          <cell r="F177">
            <v>0</v>
          </cell>
          <cell r="J177">
            <v>10</v>
          </cell>
          <cell r="P177">
            <v>0</v>
          </cell>
          <cell r="S177">
            <v>4</v>
          </cell>
        </row>
        <row r="178">
          <cell r="F178">
            <v>0</v>
          </cell>
          <cell r="J178">
            <v>10</v>
          </cell>
          <cell r="P178">
            <v>0</v>
          </cell>
          <cell r="S178">
            <v>4</v>
          </cell>
        </row>
        <row r="179">
          <cell r="F179">
            <v>0</v>
          </cell>
          <cell r="J179">
            <v>10</v>
          </cell>
          <cell r="P179">
            <v>0</v>
          </cell>
          <cell r="S179">
            <v>4</v>
          </cell>
        </row>
        <row r="180">
          <cell r="F180">
            <v>0</v>
          </cell>
          <cell r="J180">
            <v>10</v>
          </cell>
          <cell r="P180">
            <v>0</v>
          </cell>
          <cell r="S180">
            <v>4</v>
          </cell>
        </row>
        <row r="181">
          <cell r="F181">
            <v>0</v>
          </cell>
          <cell r="J181">
            <v>10</v>
          </cell>
          <cell r="P181">
            <v>0</v>
          </cell>
          <cell r="S181">
            <v>4</v>
          </cell>
        </row>
        <row r="182">
          <cell r="F182">
            <v>0</v>
          </cell>
          <cell r="J182">
            <v>10</v>
          </cell>
          <cell r="P182">
            <v>0</v>
          </cell>
          <cell r="S182">
            <v>4</v>
          </cell>
        </row>
        <row r="183">
          <cell r="F183">
            <v>0</v>
          </cell>
          <cell r="J183">
            <v>10</v>
          </cell>
          <cell r="P183">
            <v>0</v>
          </cell>
          <cell r="S183">
            <v>4</v>
          </cell>
        </row>
        <row r="184">
          <cell r="F184">
            <v>0</v>
          </cell>
          <cell r="J184">
            <v>10</v>
          </cell>
          <cell r="P184">
            <v>0</v>
          </cell>
          <cell r="S184">
            <v>4</v>
          </cell>
        </row>
        <row r="185">
          <cell r="F185">
            <v>0</v>
          </cell>
          <cell r="J185">
            <v>10</v>
          </cell>
          <cell r="P185">
            <v>0</v>
          </cell>
          <cell r="S185">
            <v>4</v>
          </cell>
        </row>
        <row r="186">
          <cell r="F186">
            <v>0</v>
          </cell>
          <cell r="J186">
            <v>10</v>
          </cell>
          <cell r="P186">
            <v>0</v>
          </cell>
          <cell r="S186">
            <v>4</v>
          </cell>
        </row>
        <row r="187">
          <cell r="F187">
            <v>0</v>
          </cell>
          <cell r="J187">
            <v>10</v>
          </cell>
          <cell r="P187">
            <v>0</v>
          </cell>
          <cell r="S187">
            <v>4</v>
          </cell>
        </row>
        <row r="188">
          <cell r="F188">
            <v>0</v>
          </cell>
          <cell r="J188">
            <v>10</v>
          </cell>
          <cell r="P188">
            <v>0</v>
          </cell>
          <cell r="S188">
            <v>4</v>
          </cell>
        </row>
        <row r="189">
          <cell r="F189">
            <v>0</v>
          </cell>
          <cell r="J189">
            <v>10</v>
          </cell>
          <cell r="P189">
            <v>0</v>
          </cell>
          <cell r="S189">
            <v>4</v>
          </cell>
        </row>
        <row r="190">
          <cell r="F190">
            <v>0</v>
          </cell>
          <cell r="J190">
            <v>10</v>
          </cell>
          <cell r="P190">
            <v>0</v>
          </cell>
          <cell r="S190">
            <v>4</v>
          </cell>
        </row>
        <row r="191">
          <cell r="F191">
            <v>0</v>
          </cell>
          <cell r="J191">
            <v>10</v>
          </cell>
          <cell r="P191">
            <v>0</v>
          </cell>
          <cell r="S191">
            <v>4</v>
          </cell>
        </row>
        <row r="192">
          <cell r="F192">
            <v>0</v>
          </cell>
          <cell r="J192">
            <v>10</v>
          </cell>
          <cell r="P192">
            <v>0</v>
          </cell>
          <cell r="S192">
            <v>4</v>
          </cell>
        </row>
        <row r="193">
          <cell r="F193">
            <v>0</v>
          </cell>
          <cell r="J193">
            <v>10</v>
          </cell>
          <cell r="P193">
            <v>0</v>
          </cell>
          <cell r="S193">
            <v>4</v>
          </cell>
        </row>
        <row r="194">
          <cell r="F194">
            <v>0</v>
          </cell>
          <cell r="J194">
            <v>10</v>
          </cell>
          <cell r="P194">
            <v>0</v>
          </cell>
          <cell r="S194">
            <v>4</v>
          </cell>
        </row>
        <row r="195">
          <cell r="F195">
            <v>0</v>
          </cell>
          <cell r="J195">
            <v>10</v>
          </cell>
          <cell r="P195">
            <v>0</v>
          </cell>
          <cell r="S195">
            <v>4</v>
          </cell>
        </row>
        <row r="196">
          <cell r="F196">
            <v>0</v>
          </cell>
          <cell r="J196">
            <v>10</v>
          </cell>
          <cell r="P196">
            <v>0</v>
          </cell>
          <cell r="S196">
            <v>4</v>
          </cell>
        </row>
        <row r="197">
          <cell r="F197">
            <v>0</v>
          </cell>
          <cell r="J197">
            <v>10</v>
          </cell>
          <cell r="P197">
            <v>0</v>
          </cell>
          <cell r="S197">
            <v>4</v>
          </cell>
        </row>
        <row r="198">
          <cell r="F198">
            <v>0</v>
          </cell>
          <cell r="J198">
            <v>10</v>
          </cell>
          <cell r="P198">
            <v>0</v>
          </cell>
          <cell r="S198">
            <v>4</v>
          </cell>
        </row>
        <row r="199">
          <cell r="F199">
            <v>0</v>
          </cell>
          <cell r="J199">
            <v>10</v>
          </cell>
          <cell r="P199">
            <v>0</v>
          </cell>
          <cell r="S199">
            <v>4</v>
          </cell>
        </row>
        <row r="200">
          <cell r="F200">
            <v>0</v>
          </cell>
          <cell r="J200">
            <v>10</v>
          </cell>
          <cell r="P200">
            <v>0</v>
          </cell>
          <cell r="S200">
            <v>4</v>
          </cell>
        </row>
        <row r="201">
          <cell r="F201">
            <v>0</v>
          </cell>
          <cell r="J201">
            <v>10</v>
          </cell>
          <cell r="P201">
            <v>0</v>
          </cell>
          <cell r="S201">
            <v>4</v>
          </cell>
        </row>
        <row r="202">
          <cell r="F202">
            <v>0</v>
          </cell>
          <cell r="J202">
            <v>10</v>
          </cell>
          <cell r="P202">
            <v>0</v>
          </cell>
          <cell r="S202">
            <v>4</v>
          </cell>
        </row>
        <row r="203">
          <cell r="F203">
            <v>0</v>
          </cell>
          <cell r="J203">
            <v>10</v>
          </cell>
          <cell r="P203">
            <v>0</v>
          </cell>
          <cell r="S203">
            <v>4</v>
          </cell>
        </row>
        <row r="204">
          <cell r="F204">
            <v>0</v>
          </cell>
          <cell r="J204">
            <v>10</v>
          </cell>
          <cell r="P204">
            <v>0</v>
          </cell>
          <cell r="S204">
            <v>4</v>
          </cell>
        </row>
        <row r="205">
          <cell r="F205">
            <v>0</v>
          </cell>
          <cell r="J205">
            <v>10</v>
          </cell>
          <cell r="P205">
            <v>0</v>
          </cell>
          <cell r="S205">
            <v>4</v>
          </cell>
        </row>
        <row r="206">
          <cell r="F206">
            <v>0</v>
          </cell>
          <cell r="J206">
            <v>10</v>
          </cell>
          <cell r="P206">
            <v>0</v>
          </cell>
          <cell r="S206">
            <v>4</v>
          </cell>
        </row>
        <row r="207">
          <cell r="F207">
            <v>0</v>
          </cell>
          <cell r="J207">
            <v>10</v>
          </cell>
          <cell r="P207">
            <v>0</v>
          </cell>
          <cell r="S207">
            <v>4</v>
          </cell>
        </row>
        <row r="208">
          <cell r="F208">
            <v>0</v>
          </cell>
          <cell r="J208">
            <v>10</v>
          </cell>
          <cell r="P208">
            <v>0</v>
          </cell>
          <cell r="S208">
            <v>4</v>
          </cell>
        </row>
        <row r="209">
          <cell r="F209">
            <v>0</v>
          </cell>
          <cell r="J209">
            <v>10</v>
          </cell>
          <cell r="P209">
            <v>0</v>
          </cell>
          <cell r="S209">
            <v>4</v>
          </cell>
        </row>
        <row r="210">
          <cell r="F210">
            <v>0</v>
          </cell>
          <cell r="J210">
            <v>10</v>
          </cell>
          <cell r="P210">
            <v>0</v>
          </cell>
          <cell r="S210">
            <v>4</v>
          </cell>
        </row>
        <row r="211">
          <cell r="F211">
            <v>0</v>
          </cell>
          <cell r="J211">
            <v>10</v>
          </cell>
          <cell r="P211">
            <v>0</v>
          </cell>
          <cell r="S211">
            <v>4</v>
          </cell>
        </row>
        <row r="212">
          <cell r="F212">
            <v>0</v>
          </cell>
          <cell r="J212">
            <v>10</v>
          </cell>
          <cell r="P212">
            <v>0</v>
          </cell>
          <cell r="S212">
            <v>4</v>
          </cell>
        </row>
        <row r="65531">
          <cell r="A65531" t="str">
            <v>مدير عام مدرسة</v>
          </cell>
        </row>
        <row r="65532">
          <cell r="A65532" t="str">
            <v>وكيل مدرسة</v>
          </cell>
          <cell r="B65532" t="str">
            <v>كبير</v>
          </cell>
        </row>
        <row r="65533">
          <cell r="A65533" t="str">
            <v>معلم خبير</v>
          </cell>
          <cell r="B65533" t="str">
            <v>الاولى خبير</v>
          </cell>
        </row>
        <row r="65534">
          <cell r="A65534" t="str">
            <v xml:space="preserve">معلم </v>
          </cell>
          <cell r="B65534" t="str">
            <v xml:space="preserve">الاولى </v>
          </cell>
        </row>
        <row r="65535">
          <cell r="A65535" t="str">
            <v>اخصائى</v>
          </cell>
          <cell r="B65535" t="str">
            <v>الثانية</v>
          </cell>
        </row>
        <row r="65536">
          <cell r="A65536" t="str">
            <v>معلم مساعد</v>
          </cell>
          <cell r="B65536" t="str">
            <v>الثالثة</v>
          </cell>
        </row>
        <row r="65537">
          <cell r="B65537" t="str">
            <v>الرابعة</v>
          </cell>
        </row>
      </sheetData>
      <sheetData sheetId="1">
        <row r="2">
          <cell r="L2" t="str">
            <v>نوفمبر</v>
          </cell>
        </row>
        <row r="5">
          <cell r="Y5">
            <v>0.83499999999999996</v>
          </cell>
          <cell r="Z5" t="str">
            <v>بدل عدوى</v>
          </cell>
          <cell r="BC5" t="str">
            <v>خصم 2% مكافاة</v>
          </cell>
          <cell r="BE5" t="str">
            <v>نصف العلاوة</v>
          </cell>
        </row>
        <row r="6">
          <cell r="B6" t="str">
            <v>ابوالوفا محمود احمد عايد</v>
          </cell>
          <cell r="C6">
            <v>811</v>
          </cell>
          <cell r="D6">
            <v>121.65</v>
          </cell>
          <cell r="E6">
            <v>8.11</v>
          </cell>
          <cell r="F6">
            <v>16.22</v>
          </cell>
          <cell r="G6">
            <v>24.33</v>
          </cell>
          <cell r="H6">
            <v>481.26</v>
          </cell>
          <cell r="I6">
            <v>10</v>
          </cell>
          <cell r="J6">
            <v>14.4</v>
          </cell>
          <cell r="K6">
            <v>0</v>
          </cell>
          <cell r="L6">
            <v>4.8</v>
          </cell>
          <cell r="M6">
            <v>24.6</v>
          </cell>
          <cell r="N6">
            <v>2</v>
          </cell>
          <cell r="O6">
            <v>4</v>
          </cell>
          <cell r="P6">
            <v>123</v>
          </cell>
          <cell r="Q6">
            <v>246</v>
          </cell>
          <cell r="R6">
            <v>184.5</v>
          </cell>
          <cell r="S6">
            <v>100</v>
          </cell>
          <cell r="T6">
            <v>0</v>
          </cell>
          <cell r="U6">
            <v>0</v>
          </cell>
          <cell r="V6">
            <v>150</v>
          </cell>
          <cell r="W6">
            <v>400</v>
          </cell>
          <cell r="X6">
            <v>0</v>
          </cell>
          <cell r="Y6">
            <v>205.41</v>
          </cell>
          <cell r="Z6">
            <v>0</v>
          </cell>
          <cell r="AA6">
            <v>61.5</v>
          </cell>
          <cell r="AB6">
            <v>0</v>
          </cell>
          <cell r="AC6">
            <v>228.03149999999999</v>
          </cell>
          <cell r="AD6">
            <v>15.202100000000002</v>
          </cell>
          <cell r="AE6">
            <v>45.606299999999997</v>
          </cell>
          <cell r="AF6">
            <v>3281.6198999999997</v>
          </cell>
          <cell r="AG6">
            <v>121.65</v>
          </cell>
          <cell r="AH6">
            <v>8.11</v>
          </cell>
          <cell r="AI6">
            <v>16.22</v>
          </cell>
          <cell r="AJ6">
            <v>64.88</v>
          </cell>
          <cell r="AK6">
            <v>81.100000000000009</v>
          </cell>
          <cell r="AL6">
            <v>24.33</v>
          </cell>
          <cell r="AM6">
            <v>8.11</v>
          </cell>
          <cell r="AN6">
            <v>45.606299999999997</v>
          </cell>
          <cell r="AO6">
            <v>15.202100000000002</v>
          </cell>
          <cell r="AP6">
            <v>228.03149999999999</v>
          </cell>
          <cell r="AQ6">
            <v>15.202100000000002</v>
          </cell>
          <cell r="AR6">
            <v>152.02100000000002</v>
          </cell>
          <cell r="AS6">
            <v>56.77</v>
          </cell>
          <cell r="AT6">
            <v>4.5</v>
          </cell>
          <cell r="AU6">
            <v>0.5</v>
          </cell>
          <cell r="AV6">
            <v>2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1</v>
          </cell>
          <cell r="BC6">
            <v>4.1082000000000001</v>
          </cell>
          <cell r="BD6">
            <v>250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 t="str">
            <v xml:space="preserve"> </v>
          </cell>
          <cell r="BK6">
            <v>4.0599999999999996</v>
          </cell>
          <cell r="BL6">
            <v>1103.4000000000001</v>
          </cell>
          <cell r="BM6">
            <v>2178.2198999999996</v>
          </cell>
          <cell r="BN6" t="str">
            <v>ابوالوفا محمود احمد عايد</v>
          </cell>
          <cell r="BO6">
            <v>28801202700193</v>
          </cell>
          <cell r="BP6">
            <v>3334</v>
          </cell>
          <cell r="BQ6">
            <v>2089.2198999999996</v>
          </cell>
          <cell r="BR6">
            <v>89</v>
          </cell>
        </row>
        <row r="7">
          <cell r="B7" t="str">
            <v>احمد امين احمد زيان</v>
          </cell>
          <cell r="C7">
            <v>1428.21</v>
          </cell>
          <cell r="D7">
            <v>214.23</v>
          </cell>
          <cell r="E7">
            <v>14.28</v>
          </cell>
          <cell r="F7">
            <v>28.56</v>
          </cell>
          <cell r="G7">
            <v>42.85</v>
          </cell>
          <cell r="H7">
            <v>481.26</v>
          </cell>
          <cell r="I7">
            <v>10</v>
          </cell>
          <cell r="J7">
            <v>37.5</v>
          </cell>
          <cell r="K7">
            <v>0</v>
          </cell>
          <cell r="L7">
            <v>53.328000000000003</v>
          </cell>
          <cell r="M7">
            <v>56.692999999999998</v>
          </cell>
          <cell r="N7">
            <v>6</v>
          </cell>
          <cell r="O7">
            <v>4</v>
          </cell>
          <cell r="P7">
            <v>283.46499999999997</v>
          </cell>
          <cell r="Q7">
            <v>992.12749999999983</v>
          </cell>
          <cell r="R7">
            <v>141.73249999999999</v>
          </cell>
          <cell r="S7">
            <v>100</v>
          </cell>
          <cell r="T7">
            <v>0</v>
          </cell>
          <cell r="U7">
            <v>0</v>
          </cell>
          <cell r="V7">
            <v>150</v>
          </cell>
          <cell r="W7">
            <v>325</v>
          </cell>
          <cell r="X7">
            <v>37.5</v>
          </cell>
          <cell r="Y7">
            <v>473.38654999999994</v>
          </cell>
          <cell r="Z7">
            <v>30</v>
          </cell>
          <cell r="AA7">
            <v>141.73249999999999</v>
          </cell>
          <cell r="AB7">
            <v>992.12749999999994</v>
          </cell>
          <cell r="AC7">
            <v>424.86975749999993</v>
          </cell>
          <cell r="AD7">
            <v>28.324650499999997</v>
          </cell>
          <cell r="AE7">
            <v>84.973951499999984</v>
          </cell>
          <cell r="AF7">
            <v>6582.1509094999992</v>
          </cell>
          <cell r="AG7">
            <v>214.23</v>
          </cell>
          <cell r="AH7">
            <v>14.28</v>
          </cell>
          <cell r="AI7">
            <v>28.56</v>
          </cell>
          <cell r="AJ7">
            <v>114.2568</v>
          </cell>
          <cell r="AK7">
            <v>142.821</v>
          </cell>
          <cell r="AL7">
            <v>42.85</v>
          </cell>
          <cell r="AM7">
            <v>14.2821</v>
          </cell>
          <cell r="AN7">
            <v>84.973951499999984</v>
          </cell>
          <cell r="AO7">
            <v>28.324650499999997</v>
          </cell>
          <cell r="AP7">
            <v>424.86975749999993</v>
          </cell>
          <cell r="AQ7">
            <v>28.324650499999997</v>
          </cell>
          <cell r="AR7">
            <v>283.24650500000001</v>
          </cell>
          <cell r="AS7">
            <v>99.974700000000013</v>
          </cell>
          <cell r="AT7">
            <v>4.5</v>
          </cell>
          <cell r="AU7">
            <v>0.5</v>
          </cell>
          <cell r="AV7">
            <v>2</v>
          </cell>
          <cell r="AW7">
            <v>0</v>
          </cell>
          <cell r="AX7">
            <v>0</v>
          </cell>
          <cell r="AY7">
            <v>992.12749999999994</v>
          </cell>
          <cell r="AZ7">
            <v>0</v>
          </cell>
          <cell r="BA7">
            <v>1</v>
          </cell>
          <cell r="BC7">
            <v>9.4677309999999988</v>
          </cell>
          <cell r="BF7">
            <v>4.47</v>
          </cell>
          <cell r="BG7">
            <v>0</v>
          </cell>
          <cell r="BH7">
            <v>0</v>
          </cell>
          <cell r="BI7">
            <v>7.1</v>
          </cell>
          <cell r="BJ7">
            <v>20</v>
          </cell>
          <cell r="BK7">
            <v>7.14</v>
          </cell>
          <cell r="BL7">
            <v>2569.3000000000002</v>
          </cell>
          <cell r="BM7">
            <v>4012.850909499999</v>
          </cell>
          <cell r="BN7" t="str">
            <v>احمد امين احمد زيان</v>
          </cell>
          <cell r="BO7">
            <v>26806102700077</v>
          </cell>
          <cell r="BP7">
            <v>3315</v>
          </cell>
          <cell r="BQ7">
            <v>4012.850909499999</v>
          </cell>
          <cell r="BR7">
            <v>0</v>
          </cell>
        </row>
        <row r="8">
          <cell r="B8" t="str">
            <v>اسماء عبد الحميد عبدالله احمد</v>
          </cell>
          <cell r="C8">
            <v>925.04</v>
          </cell>
          <cell r="D8">
            <v>138.76</v>
          </cell>
          <cell r="E8">
            <v>9.25</v>
          </cell>
          <cell r="F8">
            <v>18.5</v>
          </cell>
          <cell r="G8">
            <v>27.75</v>
          </cell>
          <cell r="H8">
            <v>166.42</v>
          </cell>
          <cell r="I8">
            <v>10</v>
          </cell>
          <cell r="J8">
            <v>21</v>
          </cell>
          <cell r="K8">
            <v>0</v>
          </cell>
          <cell r="L8">
            <v>24.92</v>
          </cell>
          <cell r="M8">
            <v>26.200000000000003</v>
          </cell>
          <cell r="N8">
            <v>2</v>
          </cell>
          <cell r="O8">
            <v>4</v>
          </cell>
          <cell r="P8">
            <v>131</v>
          </cell>
          <cell r="Q8">
            <v>327.5</v>
          </cell>
          <cell r="R8">
            <v>131</v>
          </cell>
          <cell r="S8">
            <v>0</v>
          </cell>
          <cell r="T8">
            <v>0</v>
          </cell>
          <cell r="U8">
            <v>0</v>
          </cell>
          <cell r="V8">
            <v>150</v>
          </cell>
          <cell r="W8">
            <v>375</v>
          </cell>
          <cell r="X8">
            <v>0</v>
          </cell>
          <cell r="Y8">
            <v>218.76999999999998</v>
          </cell>
          <cell r="Z8">
            <v>0</v>
          </cell>
          <cell r="AA8">
            <v>65.5</v>
          </cell>
          <cell r="AB8">
            <v>458.5</v>
          </cell>
          <cell r="AC8">
            <v>221.53349999999998</v>
          </cell>
          <cell r="AD8">
            <v>14.768899999999999</v>
          </cell>
          <cell r="AE8">
            <v>44.306699999999992</v>
          </cell>
          <cell r="AF8">
            <v>3511.7191000000003</v>
          </cell>
          <cell r="AG8">
            <v>138.76</v>
          </cell>
          <cell r="AH8">
            <v>9.25</v>
          </cell>
          <cell r="AI8">
            <v>18.5</v>
          </cell>
          <cell r="AJ8">
            <v>74.003199999999993</v>
          </cell>
          <cell r="AK8">
            <v>92.504000000000005</v>
          </cell>
          <cell r="AL8">
            <v>27.75</v>
          </cell>
          <cell r="AM8">
            <v>9.2503999999999991</v>
          </cell>
          <cell r="AN8">
            <v>44.306699999999992</v>
          </cell>
          <cell r="AO8">
            <v>14.768899999999999</v>
          </cell>
          <cell r="AP8">
            <v>221.53349999999998</v>
          </cell>
          <cell r="AQ8">
            <v>14.768899999999999</v>
          </cell>
          <cell r="AR8">
            <v>147.68899999999999</v>
          </cell>
          <cell r="AS8">
            <v>64.752800000000008</v>
          </cell>
          <cell r="AT8">
            <v>4.5</v>
          </cell>
          <cell r="AU8">
            <v>0.5</v>
          </cell>
          <cell r="AV8">
            <v>2</v>
          </cell>
          <cell r="AW8">
            <v>0</v>
          </cell>
          <cell r="AX8">
            <v>0</v>
          </cell>
          <cell r="AY8">
            <v>458.5</v>
          </cell>
          <cell r="AZ8">
            <v>0</v>
          </cell>
          <cell r="BA8">
            <v>1</v>
          </cell>
          <cell r="BC8">
            <v>4.3754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4.63</v>
          </cell>
          <cell r="BL8">
            <v>1353.34</v>
          </cell>
          <cell r="BM8">
            <v>2158.3791000000001</v>
          </cell>
          <cell r="BN8" t="str">
            <v>اسماء عبد الحميد عبدالله احمد</v>
          </cell>
          <cell r="BO8">
            <v>28407292700669</v>
          </cell>
          <cell r="BP8">
            <v>3317</v>
          </cell>
          <cell r="BQ8">
            <v>2158.3791000000001</v>
          </cell>
          <cell r="BR8">
            <v>0</v>
          </cell>
        </row>
        <row r="9">
          <cell r="B9" t="str">
            <v>أمانى عبدالمعطي احمد عثمان</v>
          </cell>
          <cell r="C9">
            <v>807</v>
          </cell>
          <cell r="D9">
            <v>121.05</v>
          </cell>
          <cell r="E9">
            <v>8.07</v>
          </cell>
          <cell r="F9">
            <v>16.14</v>
          </cell>
          <cell r="G9">
            <v>24.21</v>
          </cell>
          <cell r="H9">
            <v>166.42</v>
          </cell>
          <cell r="I9">
            <v>10</v>
          </cell>
          <cell r="J9">
            <v>14.4</v>
          </cell>
          <cell r="K9">
            <v>0</v>
          </cell>
          <cell r="L9">
            <v>4.8</v>
          </cell>
          <cell r="M9">
            <v>4.8</v>
          </cell>
          <cell r="N9">
            <v>2</v>
          </cell>
          <cell r="O9">
            <v>4</v>
          </cell>
          <cell r="P9">
            <v>123</v>
          </cell>
          <cell r="Q9">
            <v>246</v>
          </cell>
          <cell r="R9">
            <v>184.5</v>
          </cell>
          <cell r="S9">
            <v>100</v>
          </cell>
          <cell r="U9">
            <v>0</v>
          </cell>
          <cell r="V9">
            <v>150</v>
          </cell>
          <cell r="W9">
            <v>400</v>
          </cell>
          <cell r="X9">
            <v>0</v>
          </cell>
          <cell r="Y9">
            <v>205.41</v>
          </cell>
          <cell r="Z9">
            <v>0</v>
          </cell>
          <cell r="AA9">
            <v>61.5</v>
          </cell>
          <cell r="AB9">
            <v>0</v>
          </cell>
          <cell r="AC9">
            <v>225.0615</v>
          </cell>
          <cell r="AD9">
            <v>15.004100000000001</v>
          </cell>
          <cell r="AE9">
            <v>45.012300000000003</v>
          </cell>
          <cell r="AF9">
            <v>2938.3779</v>
          </cell>
          <cell r="AG9">
            <v>121.05</v>
          </cell>
          <cell r="AH9">
            <v>8.07</v>
          </cell>
          <cell r="AI9">
            <v>16.14</v>
          </cell>
          <cell r="AJ9">
            <v>64.56</v>
          </cell>
          <cell r="AK9">
            <v>80.7</v>
          </cell>
          <cell r="AL9">
            <v>24.21</v>
          </cell>
          <cell r="AM9">
            <v>8.07</v>
          </cell>
          <cell r="AN9">
            <v>45.012300000000003</v>
          </cell>
          <cell r="AO9">
            <v>15.004100000000001</v>
          </cell>
          <cell r="AP9">
            <v>225.0615</v>
          </cell>
          <cell r="AQ9">
            <v>15.004100000000001</v>
          </cell>
          <cell r="AR9">
            <v>150.04100000000003</v>
          </cell>
          <cell r="AS9">
            <v>56.49</v>
          </cell>
          <cell r="AT9">
            <v>4.5</v>
          </cell>
          <cell r="AU9">
            <v>0.5</v>
          </cell>
          <cell r="AV9">
            <v>2</v>
          </cell>
          <cell r="AY9">
            <v>0</v>
          </cell>
          <cell r="AZ9">
            <v>0</v>
          </cell>
          <cell r="BA9">
            <v>1</v>
          </cell>
          <cell r="BC9">
            <v>4.1082000000000001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K9">
            <v>4.04</v>
          </cell>
          <cell r="BL9">
            <v>845.56</v>
          </cell>
          <cell r="BM9">
            <v>2092.8179</v>
          </cell>
          <cell r="BN9" t="str">
            <v>أمانى عبدالمعطي احمد عثمان</v>
          </cell>
          <cell r="BO9">
            <v>29209202703564</v>
          </cell>
          <cell r="BP9">
            <v>4413</v>
          </cell>
          <cell r="BQ9">
            <v>2092.8179</v>
          </cell>
          <cell r="BR9">
            <v>0</v>
          </cell>
        </row>
        <row r="10">
          <cell r="B10" t="str">
            <v>ايمان احمد ابراهيم</v>
          </cell>
          <cell r="C10">
            <v>815</v>
          </cell>
          <cell r="D10">
            <v>122.25</v>
          </cell>
          <cell r="E10">
            <v>8.15</v>
          </cell>
          <cell r="F10">
            <v>16.3</v>
          </cell>
          <cell r="G10">
            <v>24.45</v>
          </cell>
          <cell r="H10">
            <v>160.41999999999999</v>
          </cell>
          <cell r="I10">
            <v>10</v>
          </cell>
          <cell r="J10">
            <v>14.4</v>
          </cell>
          <cell r="K10">
            <v>0</v>
          </cell>
          <cell r="L10">
            <v>24.12</v>
          </cell>
          <cell r="M10">
            <v>24.6</v>
          </cell>
          <cell r="N10">
            <v>2</v>
          </cell>
          <cell r="O10">
            <v>4</v>
          </cell>
          <cell r="P10">
            <v>123</v>
          </cell>
          <cell r="Q10">
            <v>246</v>
          </cell>
          <cell r="R10">
            <v>184.5</v>
          </cell>
          <cell r="S10">
            <v>0</v>
          </cell>
          <cell r="T10">
            <v>0</v>
          </cell>
          <cell r="U10">
            <v>0</v>
          </cell>
          <cell r="V10">
            <v>150</v>
          </cell>
          <cell r="W10">
            <v>400</v>
          </cell>
          <cell r="X10">
            <v>0</v>
          </cell>
          <cell r="Y10">
            <v>205.41</v>
          </cell>
          <cell r="Z10">
            <v>0</v>
          </cell>
          <cell r="AA10">
            <v>61.5</v>
          </cell>
          <cell r="AB10">
            <v>0</v>
          </cell>
          <cell r="AC10">
            <v>215.92949999999999</v>
          </cell>
          <cell r="AD10">
            <v>14.395300000000001</v>
          </cell>
          <cell r="AE10">
            <v>43.185899999999997</v>
          </cell>
          <cell r="AF10">
            <v>2869.6106999999997</v>
          </cell>
          <cell r="AG10">
            <v>122.25</v>
          </cell>
          <cell r="AH10">
            <v>8.15</v>
          </cell>
          <cell r="AI10">
            <v>16.3</v>
          </cell>
          <cell r="AJ10">
            <v>65.2</v>
          </cell>
          <cell r="AK10">
            <v>81.5</v>
          </cell>
          <cell r="AL10">
            <v>24.45</v>
          </cell>
          <cell r="AM10">
            <v>8.15</v>
          </cell>
          <cell r="AN10">
            <v>43.185899999999997</v>
          </cell>
          <cell r="AO10">
            <v>14.395300000000001</v>
          </cell>
          <cell r="AP10">
            <v>215.92949999999999</v>
          </cell>
          <cell r="AQ10">
            <v>14.395300000000001</v>
          </cell>
          <cell r="AR10">
            <v>143.953</v>
          </cell>
          <cell r="AS10">
            <v>57.050000000000004</v>
          </cell>
          <cell r="AT10">
            <v>4.5</v>
          </cell>
          <cell r="AU10">
            <v>0.5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</v>
          </cell>
          <cell r="BC10">
            <v>4.1082000000000001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 t="str">
            <v xml:space="preserve"> </v>
          </cell>
          <cell r="BK10">
            <v>4.08</v>
          </cell>
          <cell r="BL10">
            <v>831.1</v>
          </cell>
          <cell r="BM10">
            <v>2038.5106999999998</v>
          </cell>
          <cell r="BN10" t="str">
            <v>ايمان احمد ابراهيم</v>
          </cell>
          <cell r="BO10">
            <v>28803292700122</v>
          </cell>
          <cell r="BP10">
            <v>4396</v>
          </cell>
          <cell r="BQ10">
            <v>2038.5106999999998</v>
          </cell>
          <cell r="BR10">
            <v>0</v>
          </cell>
        </row>
        <row r="11">
          <cell r="B11" t="str">
            <v>حمادة السيد على حفنى</v>
          </cell>
          <cell r="C11">
            <v>1075.6600000000001</v>
          </cell>
          <cell r="D11">
            <v>161.35</v>
          </cell>
          <cell r="E11">
            <v>10.76</v>
          </cell>
          <cell r="F11">
            <v>21.51</v>
          </cell>
          <cell r="G11">
            <v>32.270000000000003</v>
          </cell>
          <cell r="H11">
            <v>481.26</v>
          </cell>
          <cell r="I11">
            <v>10</v>
          </cell>
          <cell r="J11">
            <v>28.5</v>
          </cell>
          <cell r="K11">
            <v>0</v>
          </cell>
          <cell r="L11">
            <v>34.896000000000001</v>
          </cell>
          <cell r="M11">
            <v>37.083999999999996</v>
          </cell>
          <cell r="N11">
            <v>6</v>
          </cell>
          <cell r="O11">
            <v>4</v>
          </cell>
          <cell r="P11">
            <v>185.42</v>
          </cell>
          <cell r="Q11">
            <v>556.25999999999988</v>
          </cell>
          <cell r="R11">
            <v>92.71</v>
          </cell>
          <cell r="S11">
            <v>100</v>
          </cell>
          <cell r="T11">
            <v>0</v>
          </cell>
          <cell r="U11">
            <v>0</v>
          </cell>
          <cell r="V11">
            <v>150</v>
          </cell>
          <cell r="W11">
            <v>350</v>
          </cell>
          <cell r="X11">
            <v>0</v>
          </cell>
          <cell r="Y11">
            <v>309.65139999999997</v>
          </cell>
          <cell r="Z11">
            <v>0</v>
          </cell>
          <cell r="AA11">
            <v>92.71</v>
          </cell>
          <cell r="AB11">
            <v>648.96999999999991</v>
          </cell>
          <cell r="AC11">
            <v>292.08470999999997</v>
          </cell>
          <cell r="AD11">
            <v>19.472314000000001</v>
          </cell>
          <cell r="AE11">
            <v>58.416941999999992</v>
          </cell>
          <cell r="AF11">
            <v>4758.9853659999999</v>
          </cell>
          <cell r="AG11">
            <v>161.35</v>
          </cell>
          <cell r="AH11">
            <v>10.76</v>
          </cell>
          <cell r="AI11">
            <v>21.51</v>
          </cell>
          <cell r="AJ11">
            <v>86.052800000000005</v>
          </cell>
          <cell r="AK11">
            <v>107.56600000000002</v>
          </cell>
          <cell r="AL11">
            <v>32.270000000000003</v>
          </cell>
          <cell r="AM11">
            <v>10.756600000000001</v>
          </cell>
          <cell r="AN11">
            <v>58.416941999999992</v>
          </cell>
          <cell r="AO11">
            <v>19.472314000000001</v>
          </cell>
          <cell r="AP11">
            <v>292.08470999999997</v>
          </cell>
          <cell r="AQ11">
            <v>19.472314000000001</v>
          </cell>
          <cell r="AR11">
            <v>194.72314</v>
          </cell>
          <cell r="AS11">
            <v>75.296200000000013</v>
          </cell>
          <cell r="AT11">
            <v>4.5</v>
          </cell>
          <cell r="AU11">
            <v>0.5</v>
          </cell>
          <cell r="AV11">
            <v>2</v>
          </cell>
          <cell r="AW11">
            <v>0</v>
          </cell>
          <cell r="AX11">
            <v>0</v>
          </cell>
          <cell r="AY11">
            <v>648.96999999999991</v>
          </cell>
          <cell r="AZ11">
            <v>0</v>
          </cell>
          <cell r="BA11">
            <v>1</v>
          </cell>
          <cell r="BC11">
            <v>6.1930279999999991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4.9400000000000004</v>
          </cell>
          <cell r="BK11">
            <v>5.38</v>
          </cell>
          <cell r="BL11">
            <v>1763.21</v>
          </cell>
          <cell r="BM11">
            <v>2995.7753659999998</v>
          </cell>
          <cell r="BN11" t="str">
            <v>حمادة السيد على حفنى</v>
          </cell>
          <cell r="BO11">
            <v>28006042700499</v>
          </cell>
          <cell r="BP11">
            <v>3336</v>
          </cell>
          <cell r="BQ11">
            <v>2995.7153659999999</v>
          </cell>
          <cell r="BR11">
            <v>5.999999999994543E-2</v>
          </cell>
        </row>
        <row r="12">
          <cell r="B12" t="str">
            <v>حنان عبد الحميد صبري احمد</v>
          </cell>
          <cell r="C12">
            <v>912.94</v>
          </cell>
          <cell r="D12">
            <v>136.94</v>
          </cell>
          <cell r="E12">
            <v>9.1300000000000008</v>
          </cell>
          <cell r="F12">
            <v>18.260000000000002</v>
          </cell>
          <cell r="G12">
            <v>27.39</v>
          </cell>
          <cell r="H12">
            <v>93.28</v>
          </cell>
          <cell r="I12">
            <v>10</v>
          </cell>
          <cell r="J12">
            <v>21</v>
          </cell>
          <cell r="K12">
            <v>0</v>
          </cell>
          <cell r="L12">
            <v>24.92</v>
          </cell>
          <cell r="M12">
            <v>26.200000000000003</v>
          </cell>
          <cell r="N12">
            <v>0</v>
          </cell>
          <cell r="O12">
            <v>4</v>
          </cell>
          <cell r="P12">
            <v>131</v>
          </cell>
          <cell r="Q12">
            <v>327.5</v>
          </cell>
          <cell r="R12">
            <v>131</v>
          </cell>
          <cell r="S12">
            <v>0</v>
          </cell>
          <cell r="T12">
            <v>0</v>
          </cell>
          <cell r="U12">
            <v>0</v>
          </cell>
          <cell r="V12">
            <v>150</v>
          </cell>
          <cell r="W12">
            <v>375</v>
          </cell>
          <cell r="X12">
            <v>0</v>
          </cell>
          <cell r="Y12">
            <v>218.76999999999998</v>
          </cell>
          <cell r="Z12">
            <v>0</v>
          </cell>
          <cell r="AA12">
            <v>65.5</v>
          </cell>
          <cell r="AB12">
            <v>458.5</v>
          </cell>
          <cell r="AC12">
            <v>221.23349999999996</v>
          </cell>
          <cell r="AD12">
            <v>14.748899999999999</v>
          </cell>
          <cell r="AE12">
            <v>44.246699999999997</v>
          </cell>
          <cell r="AF12">
            <v>3421.5591000000004</v>
          </cell>
          <cell r="AG12">
            <v>136.94</v>
          </cell>
          <cell r="AH12">
            <v>9.1300000000000008</v>
          </cell>
          <cell r="AI12">
            <v>18.260000000000002</v>
          </cell>
          <cell r="AJ12">
            <v>73.035200000000003</v>
          </cell>
          <cell r="AK12">
            <v>91.294000000000011</v>
          </cell>
          <cell r="AL12">
            <v>27.39</v>
          </cell>
          <cell r="AM12">
            <v>9.1294000000000004</v>
          </cell>
          <cell r="AN12">
            <v>44.246699999999997</v>
          </cell>
          <cell r="AO12">
            <v>14.748899999999999</v>
          </cell>
          <cell r="AP12">
            <v>221.23349999999996</v>
          </cell>
          <cell r="AQ12">
            <v>14.748899999999999</v>
          </cell>
          <cell r="AR12">
            <v>147.489</v>
          </cell>
          <cell r="AS12">
            <v>63.905800000000006</v>
          </cell>
          <cell r="AT12">
            <v>4.5</v>
          </cell>
          <cell r="AU12">
            <v>0.5</v>
          </cell>
          <cell r="AV12">
            <v>2</v>
          </cell>
          <cell r="AW12">
            <v>0</v>
          </cell>
          <cell r="AX12">
            <v>0</v>
          </cell>
          <cell r="AY12">
            <v>458.5</v>
          </cell>
          <cell r="AZ12">
            <v>0</v>
          </cell>
          <cell r="BA12">
            <v>1</v>
          </cell>
          <cell r="BC12">
            <v>4.3754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4.5599999999999996</v>
          </cell>
          <cell r="BL12">
            <v>1346.99</v>
          </cell>
          <cell r="BM12">
            <v>2074.5691000000006</v>
          </cell>
          <cell r="BN12" t="str">
            <v>حنان عبد الحميد صبري احمد</v>
          </cell>
          <cell r="BO12">
            <v>28204142700204</v>
          </cell>
          <cell r="BP12">
            <v>3330</v>
          </cell>
          <cell r="BQ12">
            <v>2074.5691000000006</v>
          </cell>
          <cell r="BR12">
            <v>0</v>
          </cell>
        </row>
        <row r="13">
          <cell r="B13" t="str">
            <v xml:space="preserve">راوية احمد عبدالرحيم رضوان </v>
          </cell>
          <cell r="C13">
            <v>815</v>
          </cell>
          <cell r="D13">
            <v>122.25</v>
          </cell>
          <cell r="E13">
            <v>8.15</v>
          </cell>
          <cell r="F13">
            <v>16.3</v>
          </cell>
          <cell r="G13">
            <v>24.45</v>
          </cell>
          <cell r="H13">
            <v>93.28</v>
          </cell>
          <cell r="I13">
            <v>10</v>
          </cell>
          <cell r="J13">
            <v>14.4</v>
          </cell>
          <cell r="L13">
            <v>24.12</v>
          </cell>
          <cell r="M13">
            <v>24.6</v>
          </cell>
          <cell r="N13">
            <v>2</v>
          </cell>
          <cell r="O13">
            <v>4</v>
          </cell>
          <cell r="P13">
            <v>123</v>
          </cell>
          <cell r="Q13">
            <v>246</v>
          </cell>
          <cell r="R13">
            <v>184.5</v>
          </cell>
          <cell r="S13">
            <v>0</v>
          </cell>
          <cell r="T13">
            <v>0</v>
          </cell>
          <cell r="U13">
            <v>0</v>
          </cell>
          <cell r="V13">
            <v>150</v>
          </cell>
          <cell r="W13">
            <v>400</v>
          </cell>
          <cell r="X13">
            <v>0</v>
          </cell>
          <cell r="Y13">
            <v>205.41</v>
          </cell>
          <cell r="Z13">
            <v>0</v>
          </cell>
          <cell r="AA13">
            <v>61.5</v>
          </cell>
          <cell r="AB13">
            <v>0</v>
          </cell>
          <cell r="AC13">
            <v>215.92949999999999</v>
          </cell>
          <cell r="AD13">
            <v>14.395300000000001</v>
          </cell>
          <cell r="AE13">
            <v>43.185899999999997</v>
          </cell>
          <cell r="AF13">
            <v>2802.4707000000003</v>
          </cell>
          <cell r="AG13">
            <v>122.25</v>
          </cell>
          <cell r="AH13">
            <v>8.15</v>
          </cell>
          <cell r="AI13">
            <v>16.3</v>
          </cell>
          <cell r="AJ13">
            <v>65.2</v>
          </cell>
          <cell r="AK13">
            <v>81.5</v>
          </cell>
          <cell r="AL13">
            <v>24.45</v>
          </cell>
          <cell r="AM13">
            <v>8.15</v>
          </cell>
          <cell r="AN13">
            <v>43.185899999999997</v>
          </cell>
          <cell r="AO13">
            <v>14.395300000000001</v>
          </cell>
          <cell r="AP13">
            <v>215.92949999999999</v>
          </cell>
          <cell r="AQ13">
            <v>14.395300000000001</v>
          </cell>
          <cell r="AR13">
            <v>143.953</v>
          </cell>
          <cell r="AS13">
            <v>57.050000000000004</v>
          </cell>
          <cell r="AT13">
            <v>4.5</v>
          </cell>
          <cell r="AU13">
            <v>0.5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1</v>
          </cell>
          <cell r="BC13">
            <v>4.1082000000000001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4.08</v>
          </cell>
          <cell r="BL13">
            <v>831.1</v>
          </cell>
          <cell r="BM13">
            <v>1971.3707000000004</v>
          </cell>
          <cell r="BN13" t="str">
            <v xml:space="preserve">راوية احمد عبدالرحيم رضوان </v>
          </cell>
          <cell r="BO13">
            <v>28612102700181</v>
          </cell>
          <cell r="BP13">
            <v>1781</v>
          </cell>
          <cell r="BQ13">
            <v>1971.3707000000004</v>
          </cell>
          <cell r="BR13">
            <v>0</v>
          </cell>
          <cell r="BS13">
            <v>2064.6407000000004</v>
          </cell>
        </row>
        <row r="14">
          <cell r="B14" t="str">
            <v>سامية فايز محمد عيسى</v>
          </cell>
          <cell r="C14">
            <v>871.97</v>
          </cell>
          <cell r="D14">
            <v>130.80000000000001</v>
          </cell>
          <cell r="E14">
            <v>8.7200000000000006</v>
          </cell>
          <cell r="F14">
            <v>17.440000000000001</v>
          </cell>
          <cell r="G14">
            <v>26.16</v>
          </cell>
          <cell r="H14">
            <v>93.28</v>
          </cell>
          <cell r="I14">
            <v>10</v>
          </cell>
          <cell r="J14">
            <v>14.4</v>
          </cell>
          <cell r="K14">
            <v>0</v>
          </cell>
          <cell r="L14">
            <v>24.12</v>
          </cell>
          <cell r="M14">
            <v>25</v>
          </cell>
          <cell r="N14">
            <v>2</v>
          </cell>
          <cell r="O14">
            <v>4</v>
          </cell>
          <cell r="P14">
            <v>125</v>
          </cell>
          <cell r="Q14">
            <v>250</v>
          </cell>
          <cell r="R14">
            <v>187.5</v>
          </cell>
          <cell r="S14">
            <v>100</v>
          </cell>
          <cell r="T14">
            <v>0</v>
          </cell>
          <cell r="U14">
            <v>0</v>
          </cell>
          <cell r="V14">
            <v>150</v>
          </cell>
          <cell r="W14">
            <v>400</v>
          </cell>
          <cell r="X14">
            <v>0</v>
          </cell>
          <cell r="Y14">
            <v>208.75</v>
          </cell>
          <cell r="Z14">
            <v>0</v>
          </cell>
          <cell r="AA14">
            <v>62.5</v>
          </cell>
          <cell r="AB14">
            <v>0</v>
          </cell>
          <cell r="AC14">
            <v>232.9905</v>
          </cell>
          <cell r="AD14">
            <v>15.5327</v>
          </cell>
          <cell r="AE14">
            <v>46.598099999999995</v>
          </cell>
          <cell r="AF14">
            <v>3006.7613000000006</v>
          </cell>
          <cell r="AG14">
            <v>130.80000000000001</v>
          </cell>
          <cell r="AH14">
            <v>8.7200000000000006</v>
          </cell>
          <cell r="AI14">
            <v>17.440000000000001</v>
          </cell>
          <cell r="AJ14">
            <v>69.757600000000011</v>
          </cell>
          <cell r="AK14">
            <v>87.197000000000003</v>
          </cell>
          <cell r="AL14">
            <v>26.16</v>
          </cell>
          <cell r="AM14">
            <v>8.7197000000000013</v>
          </cell>
          <cell r="AN14">
            <v>46.598099999999995</v>
          </cell>
          <cell r="AO14">
            <v>15.5327</v>
          </cell>
          <cell r="AP14">
            <v>232.9905</v>
          </cell>
          <cell r="AQ14">
            <v>15.5327</v>
          </cell>
          <cell r="AR14">
            <v>155.327</v>
          </cell>
          <cell r="AS14">
            <v>61.037900000000008</v>
          </cell>
          <cell r="AT14">
            <v>4.5</v>
          </cell>
          <cell r="AU14">
            <v>0.5</v>
          </cell>
          <cell r="AV14">
            <v>2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1</v>
          </cell>
          <cell r="BC14">
            <v>4.1749999999999998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4.3600000000000003</v>
          </cell>
          <cell r="BL14">
            <v>892.35</v>
          </cell>
          <cell r="BM14">
            <v>2114.4113000000007</v>
          </cell>
          <cell r="BN14" t="str">
            <v>سامية فايز محمد عيسى</v>
          </cell>
          <cell r="BO14">
            <v>28601012702069</v>
          </cell>
          <cell r="BP14">
            <v>3331</v>
          </cell>
          <cell r="BQ14">
            <v>2114.4113000000007</v>
          </cell>
          <cell r="BR14">
            <v>0</v>
          </cell>
        </row>
        <row r="15">
          <cell r="B15" t="str">
            <v>سلوى محمود سلطان</v>
          </cell>
          <cell r="C15">
            <v>803</v>
          </cell>
          <cell r="D15">
            <v>120.45</v>
          </cell>
          <cell r="E15">
            <v>8.0299999999999994</v>
          </cell>
          <cell r="F15">
            <v>16.059999999999999</v>
          </cell>
          <cell r="G15">
            <v>24.09</v>
          </cell>
          <cell r="H15">
            <v>0</v>
          </cell>
          <cell r="I15">
            <v>10</v>
          </cell>
          <cell r="J15">
            <v>0</v>
          </cell>
          <cell r="K15">
            <v>0</v>
          </cell>
          <cell r="L15">
            <v>4.8</v>
          </cell>
          <cell r="M15">
            <v>4.8</v>
          </cell>
          <cell r="N15">
            <v>0</v>
          </cell>
          <cell r="O15">
            <v>4</v>
          </cell>
          <cell r="P15">
            <v>123</v>
          </cell>
          <cell r="Q15">
            <v>246</v>
          </cell>
          <cell r="R15">
            <v>307.5</v>
          </cell>
          <cell r="S15">
            <v>0</v>
          </cell>
          <cell r="U15">
            <v>0</v>
          </cell>
          <cell r="V15">
            <v>150</v>
          </cell>
          <cell r="W15">
            <v>400</v>
          </cell>
          <cell r="X15">
            <v>0</v>
          </cell>
          <cell r="Y15">
            <v>205.41</v>
          </cell>
          <cell r="Z15">
            <v>0</v>
          </cell>
          <cell r="AA15">
            <v>61.5</v>
          </cell>
          <cell r="AB15">
            <v>0</v>
          </cell>
          <cell r="AC15">
            <v>226.0515</v>
          </cell>
          <cell r="AD15">
            <v>15.0701</v>
          </cell>
          <cell r="AE15">
            <v>45.210299999999997</v>
          </cell>
          <cell r="AF15">
            <v>2774.9719</v>
          </cell>
          <cell r="AG15">
            <v>120.45</v>
          </cell>
          <cell r="AH15">
            <v>8.0299999999999994</v>
          </cell>
          <cell r="AI15">
            <v>16.059999999999999</v>
          </cell>
          <cell r="AJ15">
            <v>64.239999999999995</v>
          </cell>
          <cell r="AK15">
            <v>80.300000000000011</v>
          </cell>
          <cell r="AL15">
            <v>24.09</v>
          </cell>
          <cell r="AM15">
            <v>8.0299999999999994</v>
          </cell>
          <cell r="AN15">
            <v>45.210299999999997</v>
          </cell>
          <cell r="AO15">
            <v>15.0701</v>
          </cell>
          <cell r="AP15">
            <v>226.0515</v>
          </cell>
          <cell r="AQ15">
            <v>15.0701</v>
          </cell>
          <cell r="AR15">
            <v>150.70099999999999</v>
          </cell>
          <cell r="AS15">
            <v>56.210000000000008</v>
          </cell>
          <cell r="AT15">
            <v>4.5</v>
          </cell>
          <cell r="AU15">
            <v>0.5</v>
          </cell>
          <cell r="AV15">
            <v>2</v>
          </cell>
          <cell r="AY15">
            <v>0</v>
          </cell>
          <cell r="AZ15">
            <v>0</v>
          </cell>
          <cell r="BA15">
            <v>1</v>
          </cell>
          <cell r="BC15">
            <v>4.1082000000000001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4.0199999999999996</v>
          </cell>
          <cell r="BL15">
            <v>845.64</v>
          </cell>
          <cell r="BM15">
            <v>1929.3319000000001</v>
          </cell>
          <cell r="BN15" t="str">
            <v>سلوى محمود سلطان</v>
          </cell>
          <cell r="BO15">
            <v>29407102700785</v>
          </cell>
          <cell r="BP15">
            <v>4797</v>
          </cell>
          <cell r="BQ15">
            <v>1732.6418999999996</v>
          </cell>
          <cell r="BR15">
            <v>196.69000000000051</v>
          </cell>
        </row>
        <row r="16">
          <cell r="B16" t="str">
            <v>سليمان عبده محمد سليمان</v>
          </cell>
          <cell r="C16">
            <v>885.51</v>
          </cell>
          <cell r="D16">
            <v>132.83000000000001</v>
          </cell>
          <cell r="E16">
            <v>8.86</v>
          </cell>
          <cell r="F16">
            <v>17.71</v>
          </cell>
          <cell r="G16">
            <v>26.57</v>
          </cell>
          <cell r="H16">
            <v>481.26</v>
          </cell>
          <cell r="I16">
            <v>10</v>
          </cell>
          <cell r="J16">
            <v>21</v>
          </cell>
          <cell r="K16">
            <v>0</v>
          </cell>
          <cell r="L16">
            <v>25.8</v>
          </cell>
          <cell r="M16">
            <v>25.8</v>
          </cell>
          <cell r="N16">
            <v>6</v>
          </cell>
          <cell r="O16">
            <v>4</v>
          </cell>
          <cell r="P16">
            <v>129</v>
          </cell>
          <cell r="Q16">
            <v>322.5</v>
          </cell>
          <cell r="R16">
            <v>129</v>
          </cell>
          <cell r="S16">
            <v>0</v>
          </cell>
          <cell r="T16">
            <v>0</v>
          </cell>
          <cell r="U16">
            <v>0</v>
          </cell>
          <cell r="V16">
            <v>150</v>
          </cell>
          <cell r="W16">
            <v>375</v>
          </cell>
          <cell r="X16">
            <v>0</v>
          </cell>
          <cell r="Y16">
            <v>215.42999999999998</v>
          </cell>
          <cell r="Z16">
            <v>0</v>
          </cell>
          <cell r="AA16">
            <v>64.5</v>
          </cell>
          <cell r="AB16">
            <v>451.5</v>
          </cell>
          <cell r="AC16">
            <v>220.2045</v>
          </cell>
          <cell r="AD16">
            <v>14.680300000000001</v>
          </cell>
          <cell r="AE16">
            <v>44.040900000000001</v>
          </cell>
          <cell r="AF16">
            <v>3761.1956999999998</v>
          </cell>
          <cell r="AG16">
            <v>132.83000000000001</v>
          </cell>
          <cell r="AH16">
            <v>8.86</v>
          </cell>
          <cell r="AI16">
            <v>17.71</v>
          </cell>
          <cell r="AJ16">
            <v>70.840800000000002</v>
          </cell>
          <cell r="AK16">
            <v>88.551000000000002</v>
          </cell>
          <cell r="AL16">
            <v>26.57</v>
          </cell>
          <cell r="AM16">
            <v>8.8551000000000002</v>
          </cell>
          <cell r="AN16">
            <v>44.040900000000001</v>
          </cell>
          <cell r="AO16">
            <v>14.680300000000001</v>
          </cell>
          <cell r="AP16">
            <v>220.2045</v>
          </cell>
          <cell r="AQ16">
            <v>14.680300000000001</v>
          </cell>
          <cell r="AR16">
            <v>146.803</v>
          </cell>
          <cell r="AS16">
            <v>61.985700000000008</v>
          </cell>
          <cell r="AT16">
            <v>4.5</v>
          </cell>
          <cell r="AU16">
            <v>0.5</v>
          </cell>
          <cell r="AV16">
            <v>2</v>
          </cell>
          <cell r="AW16">
            <v>0</v>
          </cell>
          <cell r="AX16">
            <v>0</v>
          </cell>
          <cell r="AY16">
            <v>451.5</v>
          </cell>
          <cell r="AZ16">
            <v>0</v>
          </cell>
          <cell r="BA16">
            <v>1</v>
          </cell>
          <cell r="BC16">
            <v>4.3085999999999993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4.43</v>
          </cell>
          <cell r="BL16">
            <v>1324.85</v>
          </cell>
          <cell r="BM16">
            <v>2436.3456999999999</v>
          </cell>
          <cell r="BN16" t="str">
            <v>سليمان عبده محمد سليمان</v>
          </cell>
          <cell r="BO16">
            <v>28610142700377</v>
          </cell>
          <cell r="BP16">
            <v>3211</v>
          </cell>
          <cell r="BQ16">
            <v>2434.5657000000001</v>
          </cell>
          <cell r="BR16">
            <v>1.7799999999997453</v>
          </cell>
        </row>
        <row r="17">
          <cell r="B17" t="str">
            <v>شيرين فاوي مرسي</v>
          </cell>
          <cell r="C17">
            <v>912.94</v>
          </cell>
          <cell r="D17">
            <v>136.94</v>
          </cell>
          <cell r="E17">
            <v>9.1300000000000008</v>
          </cell>
          <cell r="F17">
            <v>18.260000000000002</v>
          </cell>
          <cell r="G17">
            <v>27.39</v>
          </cell>
          <cell r="H17">
            <v>279.82</v>
          </cell>
          <cell r="I17">
            <v>10</v>
          </cell>
          <cell r="J17">
            <v>21</v>
          </cell>
          <cell r="K17">
            <v>0</v>
          </cell>
          <cell r="L17">
            <v>24.92</v>
          </cell>
          <cell r="M17">
            <v>26.200000000000003</v>
          </cell>
          <cell r="N17">
            <v>2</v>
          </cell>
          <cell r="O17">
            <v>4</v>
          </cell>
          <cell r="P17">
            <v>131</v>
          </cell>
          <cell r="Q17">
            <v>327.5</v>
          </cell>
          <cell r="R17">
            <v>131</v>
          </cell>
          <cell r="S17">
            <v>0</v>
          </cell>
          <cell r="T17">
            <v>0</v>
          </cell>
          <cell r="U17">
            <v>0</v>
          </cell>
          <cell r="V17">
            <v>150</v>
          </cell>
          <cell r="W17">
            <v>375</v>
          </cell>
          <cell r="X17">
            <v>0</v>
          </cell>
          <cell r="Y17">
            <v>218.76999999999998</v>
          </cell>
          <cell r="Z17">
            <v>0</v>
          </cell>
          <cell r="AA17">
            <v>65.5</v>
          </cell>
          <cell r="AB17">
            <v>0</v>
          </cell>
          <cell r="AC17">
            <v>221.53349999999998</v>
          </cell>
          <cell r="AD17">
            <v>14.768899999999999</v>
          </cell>
          <cell r="AE17">
            <v>44.306699999999992</v>
          </cell>
          <cell r="AF17">
            <v>3151.9791000000005</v>
          </cell>
          <cell r="AG17">
            <v>136.94</v>
          </cell>
          <cell r="AH17">
            <v>9.1300000000000008</v>
          </cell>
          <cell r="AI17">
            <v>18.260000000000002</v>
          </cell>
          <cell r="AJ17">
            <v>73.035200000000003</v>
          </cell>
          <cell r="AK17">
            <v>91.294000000000011</v>
          </cell>
          <cell r="AL17">
            <v>27.39</v>
          </cell>
          <cell r="AM17">
            <v>9.1294000000000004</v>
          </cell>
          <cell r="AN17">
            <v>44.306699999999992</v>
          </cell>
          <cell r="AO17">
            <v>14.768899999999999</v>
          </cell>
          <cell r="AP17">
            <v>221.53349999999998</v>
          </cell>
          <cell r="AQ17">
            <v>14.768899999999999</v>
          </cell>
          <cell r="AR17">
            <v>147.68899999999999</v>
          </cell>
          <cell r="AS17">
            <v>63.905800000000006</v>
          </cell>
          <cell r="AT17">
            <v>4.5</v>
          </cell>
          <cell r="AU17">
            <v>0.5</v>
          </cell>
          <cell r="AV17">
            <v>2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1</v>
          </cell>
          <cell r="BC17">
            <v>4.3754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4.5599999999999996</v>
          </cell>
          <cell r="BL17">
            <v>889.09</v>
          </cell>
          <cell r="BM17">
            <v>2262.8891000000003</v>
          </cell>
          <cell r="BN17" t="str">
            <v>شيرين فاوي مرسي</v>
          </cell>
          <cell r="BO17">
            <v>28601202700721</v>
          </cell>
          <cell r="BP17">
            <v>3347</v>
          </cell>
          <cell r="BQ17">
            <v>2262.8891000000003</v>
          </cell>
          <cell r="BR17">
            <v>0</v>
          </cell>
        </row>
        <row r="18">
          <cell r="B18" t="str">
            <v>عبد الفتاح محمد عبد الفتاح</v>
          </cell>
          <cell r="C18">
            <v>839.25</v>
          </cell>
          <cell r="D18">
            <v>125.89</v>
          </cell>
          <cell r="E18">
            <v>8.39</v>
          </cell>
          <cell r="F18">
            <v>16.79</v>
          </cell>
          <cell r="G18">
            <v>25.18</v>
          </cell>
          <cell r="H18">
            <v>320.83999999999997</v>
          </cell>
          <cell r="I18">
            <v>10</v>
          </cell>
          <cell r="J18">
            <v>14.4</v>
          </cell>
          <cell r="K18">
            <v>0</v>
          </cell>
          <cell r="L18">
            <v>24.12</v>
          </cell>
          <cell r="M18">
            <v>25</v>
          </cell>
          <cell r="N18">
            <v>2</v>
          </cell>
          <cell r="O18">
            <v>4</v>
          </cell>
          <cell r="P18">
            <v>125</v>
          </cell>
          <cell r="Q18">
            <v>250</v>
          </cell>
          <cell r="R18">
            <v>187.5</v>
          </cell>
          <cell r="S18">
            <v>100</v>
          </cell>
          <cell r="T18">
            <v>0</v>
          </cell>
          <cell r="U18">
            <v>0</v>
          </cell>
          <cell r="V18">
            <v>150</v>
          </cell>
          <cell r="W18">
            <v>400</v>
          </cell>
          <cell r="X18">
            <v>0</v>
          </cell>
          <cell r="Y18">
            <v>208.75</v>
          </cell>
          <cell r="Z18">
            <v>0</v>
          </cell>
          <cell r="AA18">
            <v>62.5</v>
          </cell>
          <cell r="AB18">
            <v>0</v>
          </cell>
          <cell r="AC18">
            <v>232.9905</v>
          </cell>
          <cell r="AD18">
            <v>15.5327</v>
          </cell>
          <cell r="AE18">
            <v>46.598099999999995</v>
          </cell>
          <cell r="AF18">
            <v>3194.7312999999999</v>
          </cell>
          <cell r="AG18">
            <v>125.89</v>
          </cell>
          <cell r="AH18">
            <v>8.39</v>
          </cell>
          <cell r="AI18">
            <v>16.79</v>
          </cell>
          <cell r="AJ18">
            <v>67.14</v>
          </cell>
          <cell r="AK18">
            <v>83.925000000000011</v>
          </cell>
          <cell r="AL18">
            <v>25.18</v>
          </cell>
          <cell r="AM18">
            <v>8.3925000000000001</v>
          </cell>
          <cell r="AN18">
            <v>46.598099999999995</v>
          </cell>
          <cell r="AO18">
            <v>15.5327</v>
          </cell>
          <cell r="AP18">
            <v>232.9905</v>
          </cell>
          <cell r="AQ18">
            <v>15.5327</v>
          </cell>
          <cell r="AR18">
            <v>155.327</v>
          </cell>
          <cell r="AS18">
            <v>58.747500000000002</v>
          </cell>
          <cell r="AT18">
            <v>4.5</v>
          </cell>
          <cell r="AU18">
            <v>0.5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1</v>
          </cell>
          <cell r="BC18">
            <v>4.1749999999999998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4.2</v>
          </cell>
          <cell r="BL18">
            <v>876.81</v>
          </cell>
          <cell r="BM18">
            <v>2317.9213</v>
          </cell>
          <cell r="BN18" t="str">
            <v>عبد الفتاح محمد عبد الفتاح</v>
          </cell>
          <cell r="BO18">
            <v>28602152700291</v>
          </cell>
          <cell r="BP18">
            <v>3311</v>
          </cell>
          <cell r="BQ18">
            <v>2317.9213</v>
          </cell>
          <cell r="BR18">
            <v>0</v>
          </cell>
        </row>
        <row r="19">
          <cell r="B19" t="str">
            <v>عبدالرحيم محمود حسن</v>
          </cell>
          <cell r="C19">
            <v>1519.27</v>
          </cell>
          <cell r="D19">
            <v>227.89</v>
          </cell>
          <cell r="E19">
            <v>15.19</v>
          </cell>
          <cell r="F19">
            <v>30.39</v>
          </cell>
          <cell r="G19">
            <v>45.58</v>
          </cell>
          <cell r="H19">
            <v>481.26</v>
          </cell>
          <cell r="I19">
            <v>10</v>
          </cell>
          <cell r="J19">
            <v>28.5</v>
          </cell>
          <cell r="K19">
            <v>0</v>
          </cell>
          <cell r="L19">
            <v>61.71</v>
          </cell>
          <cell r="M19">
            <v>62.71</v>
          </cell>
          <cell r="N19">
            <v>6</v>
          </cell>
          <cell r="O19">
            <v>4</v>
          </cell>
          <cell r="P19">
            <v>308.54000000000002</v>
          </cell>
          <cell r="Q19">
            <v>925.62</v>
          </cell>
          <cell r="R19">
            <v>154.27000000000001</v>
          </cell>
          <cell r="S19">
            <v>100</v>
          </cell>
          <cell r="T19">
            <v>0</v>
          </cell>
          <cell r="U19">
            <v>0</v>
          </cell>
          <cell r="V19">
            <v>150</v>
          </cell>
          <cell r="W19">
            <v>350</v>
          </cell>
          <cell r="X19">
            <v>0</v>
          </cell>
          <cell r="Y19">
            <v>515.26179999999999</v>
          </cell>
          <cell r="Z19">
            <v>0</v>
          </cell>
          <cell r="AA19">
            <v>154.27000000000001</v>
          </cell>
          <cell r="AB19">
            <v>1079.8900000000001</v>
          </cell>
          <cell r="AC19">
            <v>423.13226999999995</v>
          </cell>
          <cell r="AD19">
            <v>28.208817999999997</v>
          </cell>
          <cell r="AE19">
            <v>84.626453999999981</v>
          </cell>
          <cell r="AF19">
            <v>6766.3193420000016</v>
          </cell>
          <cell r="AG19">
            <v>227.89</v>
          </cell>
          <cell r="AH19">
            <v>15.19</v>
          </cell>
          <cell r="AI19">
            <v>30.39</v>
          </cell>
          <cell r="AJ19">
            <v>121.5416</v>
          </cell>
          <cell r="AK19">
            <v>151.92699999999999</v>
          </cell>
          <cell r="AL19">
            <v>45.58</v>
          </cell>
          <cell r="AM19">
            <v>15.1927</v>
          </cell>
          <cell r="AN19">
            <v>84.626453999999981</v>
          </cell>
          <cell r="AO19">
            <v>28.208817999999997</v>
          </cell>
          <cell r="AP19">
            <v>423.13226999999995</v>
          </cell>
          <cell r="AQ19">
            <v>28.208817999999997</v>
          </cell>
          <cell r="AR19">
            <v>282.08817999999997</v>
          </cell>
          <cell r="AS19">
            <v>106.34890000000001</v>
          </cell>
          <cell r="AT19">
            <v>4.5</v>
          </cell>
          <cell r="AU19">
            <v>0.5</v>
          </cell>
          <cell r="AV19">
            <v>2</v>
          </cell>
          <cell r="AW19">
            <v>0</v>
          </cell>
          <cell r="AX19">
            <v>0</v>
          </cell>
          <cell r="AY19">
            <v>1079.8900000000001</v>
          </cell>
          <cell r="AZ19">
            <v>0</v>
          </cell>
          <cell r="BA19">
            <v>1</v>
          </cell>
          <cell r="BC19">
            <v>10.305236000000001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27</v>
          </cell>
          <cell r="BK19">
            <v>7.6</v>
          </cell>
          <cell r="BL19">
            <v>2693.12</v>
          </cell>
          <cell r="BM19">
            <v>4073.1993420000017</v>
          </cell>
          <cell r="BN19" t="str">
            <v>عبدالرحيم محمود حسن</v>
          </cell>
          <cell r="BO19">
            <v>26502432700378</v>
          </cell>
          <cell r="BP19">
            <v>3178</v>
          </cell>
          <cell r="BQ19">
            <v>4073.1993420000017</v>
          </cell>
          <cell r="BR19">
            <v>0</v>
          </cell>
        </row>
        <row r="20">
          <cell r="B20" t="str">
            <v>عبير عبد الباسط محمد دقلش</v>
          </cell>
          <cell r="C20">
            <v>850.15</v>
          </cell>
          <cell r="D20">
            <v>127.52</v>
          </cell>
          <cell r="E20">
            <v>8.5</v>
          </cell>
          <cell r="F20">
            <v>17</v>
          </cell>
          <cell r="G20">
            <v>25.5</v>
          </cell>
          <cell r="H20">
            <v>481.26</v>
          </cell>
          <cell r="I20">
            <v>10</v>
          </cell>
          <cell r="J20">
            <v>21</v>
          </cell>
          <cell r="K20">
            <v>0</v>
          </cell>
          <cell r="L20">
            <v>24.12</v>
          </cell>
          <cell r="M20">
            <v>25.400000000000002</v>
          </cell>
          <cell r="N20">
            <v>2</v>
          </cell>
          <cell r="O20">
            <v>4</v>
          </cell>
          <cell r="P20">
            <v>127</v>
          </cell>
          <cell r="Q20">
            <v>317.5</v>
          </cell>
          <cell r="R20">
            <v>127</v>
          </cell>
          <cell r="S20">
            <v>0</v>
          </cell>
          <cell r="T20">
            <v>0</v>
          </cell>
          <cell r="U20">
            <v>0</v>
          </cell>
          <cell r="V20">
            <v>150</v>
          </cell>
          <cell r="W20">
            <v>375</v>
          </cell>
          <cell r="X20">
            <v>0</v>
          </cell>
          <cell r="Y20">
            <v>212.09</v>
          </cell>
          <cell r="Z20">
            <v>0</v>
          </cell>
          <cell r="AA20">
            <v>63.5</v>
          </cell>
          <cell r="AB20">
            <v>444.5</v>
          </cell>
          <cell r="AC20">
            <v>217.29149999999998</v>
          </cell>
          <cell r="AD20">
            <v>14.486099999999999</v>
          </cell>
          <cell r="AE20">
            <v>43.458299999999994</v>
          </cell>
          <cell r="AF20">
            <v>3688.2758999999996</v>
          </cell>
          <cell r="AG20">
            <v>127.52</v>
          </cell>
          <cell r="AH20">
            <v>8.5</v>
          </cell>
          <cell r="AI20">
            <v>17</v>
          </cell>
          <cell r="AJ20">
            <v>68.012</v>
          </cell>
          <cell r="AK20">
            <v>85.015000000000001</v>
          </cell>
          <cell r="AL20">
            <v>25.5</v>
          </cell>
          <cell r="AM20">
            <v>8.5015000000000001</v>
          </cell>
          <cell r="AN20">
            <v>43.458299999999994</v>
          </cell>
          <cell r="AO20">
            <v>14.486099999999999</v>
          </cell>
          <cell r="AP20">
            <v>217.29149999999998</v>
          </cell>
          <cell r="AQ20">
            <v>14.486099999999999</v>
          </cell>
          <cell r="AR20">
            <v>144.86099999999999</v>
          </cell>
          <cell r="AS20">
            <v>59.510500000000008</v>
          </cell>
          <cell r="AT20">
            <v>4.5</v>
          </cell>
          <cell r="AU20">
            <v>0.5</v>
          </cell>
          <cell r="AV20">
            <v>2</v>
          </cell>
          <cell r="AW20">
            <v>0</v>
          </cell>
          <cell r="AX20">
            <v>0</v>
          </cell>
          <cell r="AY20">
            <v>444.5</v>
          </cell>
          <cell r="AZ20">
            <v>0</v>
          </cell>
          <cell r="BA20">
            <v>1</v>
          </cell>
          <cell r="BC20">
            <v>4.2418000000000005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4.25</v>
          </cell>
          <cell r="BL20">
            <v>1295.1300000000001</v>
          </cell>
          <cell r="BM20">
            <v>2393.1458999999995</v>
          </cell>
          <cell r="BN20" t="str">
            <v>عبير عبد الباسط محمد دقلش</v>
          </cell>
          <cell r="BO20">
            <v>28407072700307</v>
          </cell>
          <cell r="BP20">
            <v>3341</v>
          </cell>
          <cell r="BQ20">
            <v>2393.1458999999995</v>
          </cell>
          <cell r="BR20">
            <v>0</v>
          </cell>
        </row>
        <row r="21">
          <cell r="B21" t="str">
            <v>علا حمزة ابوالعلا فراج</v>
          </cell>
          <cell r="C21">
            <v>807</v>
          </cell>
          <cell r="D21">
            <v>121.05</v>
          </cell>
          <cell r="E21">
            <v>8.07</v>
          </cell>
          <cell r="F21">
            <v>16.14</v>
          </cell>
          <cell r="G21">
            <v>24.21</v>
          </cell>
          <cell r="H21">
            <v>259.7</v>
          </cell>
          <cell r="I21">
            <v>10</v>
          </cell>
          <cell r="J21">
            <v>14.4</v>
          </cell>
          <cell r="K21">
            <v>0</v>
          </cell>
          <cell r="L21">
            <v>4.8</v>
          </cell>
          <cell r="M21">
            <v>4.8</v>
          </cell>
          <cell r="N21">
            <v>2</v>
          </cell>
          <cell r="O21">
            <v>4</v>
          </cell>
          <cell r="P21">
            <v>123</v>
          </cell>
          <cell r="Q21">
            <v>246</v>
          </cell>
          <cell r="R21">
            <v>184.5</v>
          </cell>
          <cell r="S21">
            <v>100</v>
          </cell>
          <cell r="T21">
            <v>0</v>
          </cell>
          <cell r="U21">
            <v>0</v>
          </cell>
          <cell r="V21">
            <v>150</v>
          </cell>
          <cell r="W21">
            <v>400</v>
          </cell>
          <cell r="X21">
            <v>0</v>
          </cell>
          <cell r="Y21">
            <v>205.41</v>
          </cell>
          <cell r="Z21">
            <v>0</v>
          </cell>
          <cell r="AA21">
            <v>61.5</v>
          </cell>
          <cell r="AB21">
            <v>0</v>
          </cell>
          <cell r="AC21">
            <v>225.0615</v>
          </cell>
          <cell r="AD21">
            <v>15.004100000000001</v>
          </cell>
          <cell r="AE21">
            <v>45.012300000000003</v>
          </cell>
          <cell r="AF21">
            <v>3031.6578999999997</v>
          </cell>
          <cell r="AG21">
            <v>121.05</v>
          </cell>
          <cell r="AH21">
            <v>8.07</v>
          </cell>
          <cell r="AI21">
            <v>16.14</v>
          </cell>
          <cell r="AJ21">
            <v>64.56</v>
          </cell>
          <cell r="AK21">
            <v>80.7</v>
          </cell>
          <cell r="AL21">
            <v>24.21</v>
          </cell>
          <cell r="AM21">
            <v>8.07</v>
          </cell>
          <cell r="AN21">
            <v>45.012300000000003</v>
          </cell>
          <cell r="AO21">
            <v>15.004100000000001</v>
          </cell>
          <cell r="AP21">
            <v>225.0615</v>
          </cell>
          <cell r="AQ21">
            <v>15.004100000000001</v>
          </cell>
          <cell r="AR21">
            <v>150.04100000000003</v>
          </cell>
          <cell r="AS21">
            <v>56.49</v>
          </cell>
          <cell r="AT21">
            <v>4.5</v>
          </cell>
          <cell r="AU21">
            <v>0.5</v>
          </cell>
          <cell r="AV21">
            <v>2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1</v>
          </cell>
          <cell r="BC21">
            <v>4.1082000000000001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4.04</v>
          </cell>
          <cell r="BL21">
            <v>845.56</v>
          </cell>
          <cell r="BM21">
            <v>2186.0978999999998</v>
          </cell>
          <cell r="BN21" t="str">
            <v>علا حمزة ابوالعلا فراج</v>
          </cell>
          <cell r="BO21">
            <v>27601052701321</v>
          </cell>
          <cell r="BP21">
            <v>1997</v>
          </cell>
          <cell r="BQ21">
            <v>2186.0978999999998</v>
          </cell>
          <cell r="BR21">
            <v>0</v>
          </cell>
        </row>
        <row r="22">
          <cell r="B22" t="str">
            <v xml:space="preserve">محمد ابو المجد عبد اللاه </v>
          </cell>
          <cell r="C22">
            <v>1146.5</v>
          </cell>
          <cell r="D22">
            <v>171.98</v>
          </cell>
          <cell r="E22">
            <v>11.47</v>
          </cell>
          <cell r="F22">
            <v>22.93</v>
          </cell>
          <cell r="G22">
            <v>34.4</v>
          </cell>
          <cell r="H22">
            <v>481.26</v>
          </cell>
          <cell r="I22">
            <v>10</v>
          </cell>
          <cell r="J22">
            <v>28.5</v>
          </cell>
          <cell r="K22">
            <v>0</v>
          </cell>
          <cell r="L22">
            <v>38.795000000000002</v>
          </cell>
          <cell r="M22">
            <v>41.308999999999997</v>
          </cell>
          <cell r="N22">
            <v>2</v>
          </cell>
          <cell r="O22">
            <v>4</v>
          </cell>
          <cell r="P22">
            <v>206.54499999999999</v>
          </cell>
          <cell r="Q22">
            <v>619.63499999999988</v>
          </cell>
          <cell r="R22">
            <v>103.27249999999999</v>
          </cell>
          <cell r="S22">
            <v>100</v>
          </cell>
          <cell r="T22">
            <v>0</v>
          </cell>
          <cell r="U22">
            <v>0</v>
          </cell>
          <cell r="V22">
            <v>150</v>
          </cell>
          <cell r="W22">
            <v>350</v>
          </cell>
          <cell r="X22">
            <v>0</v>
          </cell>
          <cell r="Y22">
            <v>344.93014999999997</v>
          </cell>
          <cell r="Z22">
            <v>0</v>
          </cell>
          <cell r="AA22">
            <v>103.27249999999999</v>
          </cell>
          <cell r="AB22">
            <v>722.90749999999991</v>
          </cell>
          <cell r="AC22">
            <v>313.83887249999998</v>
          </cell>
          <cell r="AD22">
            <v>20.922591499999999</v>
          </cell>
          <cell r="AE22">
            <v>62.767774499999994</v>
          </cell>
          <cell r="AF22">
            <v>5091.2358885000003</v>
          </cell>
          <cell r="AG22">
            <v>171.98</v>
          </cell>
          <cell r="AH22">
            <v>11.47</v>
          </cell>
          <cell r="AI22">
            <v>22.93</v>
          </cell>
          <cell r="AJ22">
            <v>91.72</v>
          </cell>
          <cell r="AK22">
            <v>114.65</v>
          </cell>
          <cell r="AL22">
            <v>34.4</v>
          </cell>
          <cell r="AM22">
            <v>11.465</v>
          </cell>
          <cell r="AN22">
            <v>62.767774499999994</v>
          </cell>
          <cell r="AO22">
            <v>20.922591499999999</v>
          </cell>
          <cell r="AP22">
            <v>313.83887249999998</v>
          </cell>
          <cell r="AQ22">
            <v>20.922591499999999</v>
          </cell>
          <cell r="AR22">
            <v>209.22591499999999</v>
          </cell>
          <cell r="AS22">
            <v>80.25500000000001</v>
          </cell>
          <cell r="AT22">
            <v>4.5</v>
          </cell>
          <cell r="AU22">
            <v>0.5</v>
          </cell>
          <cell r="AV22">
            <v>2</v>
          </cell>
          <cell r="AW22">
            <v>0</v>
          </cell>
          <cell r="AX22">
            <v>0</v>
          </cell>
          <cell r="AY22">
            <v>722.90749999999991</v>
          </cell>
          <cell r="AZ22">
            <v>0</v>
          </cell>
          <cell r="BA22">
            <v>1</v>
          </cell>
          <cell r="BC22">
            <v>6.8986029999999996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12</v>
          </cell>
          <cell r="BK22">
            <v>5.73</v>
          </cell>
          <cell r="BL22">
            <v>1922.08</v>
          </cell>
          <cell r="BM22">
            <v>3169.1558885000004</v>
          </cell>
          <cell r="BN22" t="str">
            <v xml:space="preserve">محمد ابو المجد عبد اللاه </v>
          </cell>
          <cell r="BO22">
            <v>27402062700915</v>
          </cell>
          <cell r="BP22">
            <v>3318</v>
          </cell>
          <cell r="BQ22">
            <v>3169.1558885000004</v>
          </cell>
          <cell r="BR22">
            <v>0</v>
          </cell>
        </row>
        <row r="23">
          <cell r="B23" t="str">
            <v>محمد احمد محمد ابو الوفا</v>
          </cell>
          <cell r="C23">
            <v>885.51</v>
          </cell>
          <cell r="D23">
            <v>132.83000000000001</v>
          </cell>
          <cell r="E23">
            <v>8.86</v>
          </cell>
          <cell r="F23">
            <v>17.71</v>
          </cell>
          <cell r="G23">
            <v>26.57</v>
          </cell>
          <cell r="H23">
            <v>481.26</v>
          </cell>
          <cell r="I23">
            <v>10</v>
          </cell>
          <cell r="J23">
            <v>21</v>
          </cell>
          <cell r="K23">
            <v>0</v>
          </cell>
          <cell r="L23">
            <v>24.92</v>
          </cell>
          <cell r="M23">
            <v>25.8</v>
          </cell>
          <cell r="N23">
            <v>4</v>
          </cell>
          <cell r="O23">
            <v>4</v>
          </cell>
          <cell r="P23">
            <v>129</v>
          </cell>
          <cell r="Q23">
            <v>322.5</v>
          </cell>
          <cell r="R23">
            <v>129</v>
          </cell>
          <cell r="S23">
            <v>100</v>
          </cell>
          <cell r="T23">
            <v>0</v>
          </cell>
          <cell r="U23">
            <v>0</v>
          </cell>
          <cell r="V23">
            <v>150</v>
          </cell>
          <cell r="W23">
            <v>375</v>
          </cell>
          <cell r="X23">
            <v>0</v>
          </cell>
          <cell r="Y23">
            <v>215.42999999999998</v>
          </cell>
          <cell r="Z23">
            <v>0</v>
          </cell>
          <cell r="AA23">
            <v>64.5</v>
          </cell>
          <cell r="AB23">
            <v>0</v>
          </cell>
          <cell r="AC23">
            <v>234.77250000000001</v>
          </cell>
          <cell r="AD23">
            <v>15.6515</v>
          </cell>
          <cell r="AE23">
            <v>46.954500000000003</v>
          </cell>
          <cell r="AF23">
            <v>3425.2684999999997</v>
          </cell>
          <cell r="AG23">
            <v>132.83000000000001</v>
          </cell>
          <cell r="AH23">
            <v>8.86</v>
          </cell>
          <cell r="AI23">
            <v>17.71</v>
          </cell>
          <cell r="AJ23">
            <v>70.840800000000002</v>
          </cell>
          <cell r="AK23">
            <v>88.551000000000002</v>
          </cell>
          <cell r="AL23">
            <v>26.57</v>
          </cell>
          <cell r="AM23">
            <v>8.8551000000000002</v>
          </cell>
          <cell r="AN23">
            <v>46.954500000000003</v>
          </cell>
          <cell r="AO23">
            <v>15.6515</v>
          </cell>
          <cell r="AP23">
            <v>234.77250000000001</v>
          </cell>
          <cell r="AQ23">
            <v>15.6515</v>
          </cell>
          <cell r="AR23">
            <v>156.51500000000001</v>
          </cell>
          <cell r="AS23">
            <v>61.985700000000008</v>
          </cell>
          <cell r="AT23">
            <v>4.5</v>
          </cell>
          <cell r="AU23">
            <v>0.5</v>
          </cell>
          <cell r="AV23">
            <v>2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1</v>
          </cell>
          <cell r="BC23">
            <v>4.3085999999999993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4.43</v>
          </cell>
          <cell r="BL23">
            <v>902.49</v>
          </cell>
          <cell r="BM23">
            <v>2522.7784999999994</v>
          </cell>
          <cell r="BN23" t="str">
            <v>محمد احمد محمد ابو الوفا</v>
          </cell>
          <cell r="BO23">
            <v>28306012700536</v>
          </cell>
          <cell r="BP23">
            <v>3339</v>
          </cell>
          <cell r="BQ23">
            <v>2522.7784999999994</v>
          </cell>
          <cell r="BR23">
            <v>0</v>
          </cell>
        </row>
        <row r="24">
          <cell r="B24" t="str">
            <v>نجلاء فتحي عطيه</v>
          </cell>
          <cell r="C24">
            <v>929.4</v>
          </cell>
          <cell r="D24">
            <v>139.41</v>
          </cell>
          <cell r="E24">
            <v>9.2899999999999991</v>
          </cell>
          <cell r="F24">
            <v>18.59</v>
          </cell>
          <cell r="G24">
            <v>27.88</v>
          </cell>
          <cell r="H24">
            <v>160.41999999999999</v>
          </cell>
          <cell r="I24">
            <v>10</v>
          </cell>
          <cell r="J24">
            <v>21</v>
          </cell>
          <cell r="K24">
            <v>0</v>
          </cell>
          <cell r="L24">
            <v>24.92</v>
          </cell>
          <cell r="M24">
            <v>26.6</v>
          </cell>
          <cell r="N24">
            <v>0</v>
          </cell>
          <cell r="O24">
            <v>4</v>
          </cell>
          <cell r="P24">
            <v>133</v>
          </cell>
          <cell r="Q24">
            <v>332.5</v>
          </cell>
          <cell r="R24">
            <v>133</v>
          </cell>
          <cell r="S24">
            <v>100</v>
          </cell>
          <cell r="T24">
            <v>0</v>
          </cell>
          <cell r="U24">
            <v>0</v>
          </cell>
          <cell r="V24">
            <v>150</v>
          </cell>
          <cell r="W24">
            <v>375</v>
          </cell>
          <cell r="X24">
            <v>0</v>
          </cell>
          <cell r="Y24">
            <v>222.10999999999999</v>
          </cell>
          <cell r="Z24">
            <v>0</v>
          </cell>
          <cell r="AA24">
            <v>66.5</v>
          </cell>
          <cell r="AB24">
            <v>465.5</v>
          </cell>
          <cell r="AC24">
            <v>238.29449999999997</v>
          </cell>
          <cell r="AD24">
            <v>15.886299999999999</v>
          </cell>
          <cell r="AE24">
            <v>47.658899999999996</v>
          </cell>
          <cell r="AF24">
            <v>3650.9597000000003</v>
          </cell>
          <cell r="AG24">
            <v>139.41</v>
          </cell>
          <cell r="AH24">
            <v>9.2899999999999991</v>
          </cell>
          <cell r="AI24">
            <v>18.59</v>
          </cell>
          <cell r="AJ24">
            <v>74.352000000000004</v>
          </cell>
          <cell r="AK24">
            <v>92.94</v>
          </cell>
          <cell r="AL24">
            <v>27.88</v>
          </cell>
          <cell r="AM24">
            <v>9.2940000000000005</v>
          </cell>
          <cell r="AN24">
            <v>47.658899999999996</v>
          </cell>
          <cell r="AO24">
            <v>15.886299999999999</v>
          </cell>
          <cell r="AP24">
            <v>238.29449999999997</v>
          </cell>
          <cell r="AQ24">
            <v>15.886299999999999</v>
          </cell>
          <cell r="AR24">
            <v>158.863</v>
          </cell>
          <cell r="AS24">
            <v>65.058000000000007</v>
          </cell>
          <cell r="AT24">
            <v>4.5</v>
          </cell>
          <cell r="AU24">
            <v>0.5</v>
          </cell>
          <cell r="AV24">
            <v>2</v>
          </cell>
          <cell r="AW24">
            <v>0</v>
          </cell>
          <cell r="AX24">
            <v>0</v>
          </cell>
          <cell r="AY24">
            <v>465.5</v>
          </cell>
          <cell r="AZ24">
            <v>0</v>
          </cell>
          <cell r="BA24">
            <v>1</v>
          </cell>
          <cell r="BC24">
            <v>4.4421999999999997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4.6500000000000004</v>
          </cell>
          <cell r="BL24">
            <v>1396</v>
          </cell>
          <cell r="BM24">
            <v>2254.9597000000003</v>
          </cell>
          <cell r="BN24" t="str">
            <v>نجلاء فتحي عطيه</v>
          </cell>
          <cell r="BO24">
            <v>27701012702922</v>
          </cell>
          <cell r="BP24">
            <v>3337</v>
          </cell>
          <cell r="BQ24">
            <v>2254.9597000000003</v>
          </cell>
          <cell r="BR24">
            <v>0</v>
          </cell>
        </row>
        <row r="25">
          <cell r="B25" t="str">
            <v>وفاء محمود محمد محمد</v>
          </cell>
          <cell r="C25">
            <v>1118.1199999999999</v>
          </cell>
          <cell r="D25">
            <v>167.72</v>
          </cell>
          <cell r="E25">
            <v>11.18</v>
          </cell>
          <cell r="F25">
            <v>22.36</v>
          </cell>
          <cell r="G25">
            <v>33.54</v>
          </cell>
          <cell r="H25">
            <v>481.26</v>
          </cell>
          <cell r="I25">
            <v>10</v>
          </cell>
          <cell r="J25">
            <v>28.5</v>
          </cell>
          <cell r="K25">
            <v>0</v>
          </cell>
          <cell r="L25">
            <v>37.110000000000007</v>
          </cell>
          <cell r="M25">
            <v>39.477000000000004</v>
          </cell>
          <cell r="N25">
            <v>2</v>
          </cell>
          <cell r="O25">
            <v>4</v>
          </cell>
          <cell r="P25">
            <v>197.38499999999999</v>
          </cell>
          <cell r="Q25">
            <v>592.15499999999997</v>
          </cell>
          <cell r="R25">
            <v>98.692499999999995</v>
          </cell>
          <cell r="S25">
            <v>100</v>
          </cell>
          <cell r="T25">
            <v>0</v>
          </cell>
          <cell r="U25">
            <v>40</v>
          </cell>
          <cell r="V25">
            <v>150</v>
          </cell>
          <cell r="W25">
            <v>350</v>
          </cell>
          <cell r="X25">
            <v>0</v>
          </cell>
          <cell r="Y25">
            <v>329.63294999999999</v>
          </cell>
          <cell r="Z25">
            <v>0</v>
          </cell>
          <cell r="AA25">
            <v>98.692499999999995</v>
          </cell>
          <cell r="AB25">
            <v>197.38499999999999</v>
          </cell>
          <cell r="AC25">
            <v>310.14674249999996</v>
          </cell>
          <cell r="AD25">
            <v>20.6764495</v>
          </cell>
          <cell r="AE25">
            <v>62.029348499999998</v>
          </cell>
          <cell r="AF25">
            <v>4502.0624905000004</v>
          </cell>
          <cell r="AG25">
            <v>167.72</v>
          </cell>
          <cell r="AH25">
            <v>11.18</v>
          </cell>
          <cell r="AI25">
            <v>22.36</v>
          </cell>
          <cell r="AJ25">
            <v>89.44959999999999</v>
          </cell>
          <cell r="AK25">
            <v>111.812</v>
          </cell>
          <cell r="AL25">
            <v>33.54</v>
          </cell>
          <cell r="AM25">
            <v>11.181199999999999</v>
          </cell>
          <cell r="AN25">
            <v>62.029348499999998</v>
          </cell>
          <cell r="AO25">
            <v>20.6764495</v>
          </cell>
          <cell r="AP25">
            <v>310.14674249999996</v>
          </cell>
          <cell r="AQ25">
            <v>20.6764495</v>
          </cell>
          <cell r="AR25">
            <v>206.76449500000001</v>
          </cell>
          <cell r="AS25">
            <v>78.2684</v>
          </cell>
          <cell r="AT25">
            <v>4.5</v>
          </cell>
          <cell r="AU25">
            <v>0.5</v>
          </cell>
          <cell r="AV25">
            <v>2</v>
          </cell>
          <cell r="AW25">
            <v>0</v>
          </cell>
          <cell r="AX25">
            <v>0</v>
          </cell>
          <cell r="AY25">
            <v>197.38499999999999</v>
          </cell>
          <cell r="AZ25">
            <v>0</v>
          </cell>
          <cell r="BA25">
            <v>1</v>
          </cell>
          <cell r="BC25">
            <v>6.5926590000000003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10</v>
          </cell>
          <cell r="BK25">
            <v>5.59</v>
          </cell>
          <cell r="BL25">
            <v>1373.37</v>
          </cell>
          <cell r="BM25">
            <v>3128.6924905000005</v>
          </cell>
          <cell r="BN25" t="str">
            <v>وفاء محمود محمد محمد</v>
          </cell>
          <cell r="BO25">
            <v>27808052700387</v>
          </cell>
          <cell r="BP25">
            <v>3344</v>
          </cell>
          <cell r="BQ25">
            <v>3128.6924905000005</v>
          </cell>
          <cell r="BR25">
            <v>0</v>
          </cell>
        </row>
        <row r="26">
          <cell r="B26" t="str">
            <v>الجملة معاشات</v>
          </cell>
          <cell r="C26">
            <v>19158.47</v>
          </cell>
          <cell r="D26">
            <v>2873.79</v>
          </cell>
          <cell r="E26">
            <v>191.59</v>
          </cell>
          <cell r="F26">
            <v>383.16999999999996</v>
          </cell>
          <cell r="G26">
            <v>574.76999999999987</v>
          </cell>
          <cell r="H26">
            <v>6125.2200000000012</v>
          </cell>
          <cell r="I26">
            <v>200</v>
          </cell>
          <cell r="J26">
            <v>399.3</v>
          </cell>
          <cell r="K26">
            <v>0</v>
          </cell>
          <cell r="L26">
            <v>516.0390000000001</v>
          </cell>
          <cell r="M26">
            <v>557.67299999999989</v>
          </cell>
          <cell r="N26">
            <v>52</v>
          </cell>
          <cell r="O26">
            <v>80</v>
          </cell>
          <cell r="P26">
            <v>3080.3549999999996</v>
          </cell>
          <cell r="Q26">
            <v>7939.2974999999988</v>
          </cell>
          <cell r="R26">
            <v>3106.6775000000002</v>
          </cell>
          <cell r="S26">
            <v>1200</v>
          </cell>
          <cell r="T26">
            <v>0</v>
          </cell>
          <cell r="U26">
            <v>40</v>
          </cell>
          <cell r="V26">
            <v>3000</v>
          </cell>
          <cell r="W26">
            <v>7550</v>
          </cell>
          <cell r="X26">
            <v>37.5</v>
          </cell>
          <cell r="Y26">
            <v>5144.1928500000004</v>
          </cell>
          <cell r="Z26">
            <v>30</v>
          </cell>
          <cell r="AA26">
            <v>1540.1774999999998</v>
          </cell>
          <cell r="AB26">
            <v>5919.7800000000007</v>
          </cell>
          <cell r="AC26">
            <v>5140.9818524999991</v>
          </cell>
          <cell r="AD26">
            <v>342.7321235</v>
          </cell>
          <cell r="AE26">
            <v>1028.1963705000001</v>
          </cell>
          <cell r="AF26">
            <v>76211.912696500003</v>
          </cell>
          <cell r="AG26">
            <v>2873.79</v>
          </cell>
          <cell r="AH26">
            <v>191.59</v>
          </cell>
          <cell r="AI26">
            <v>383.17</v>
          </cell>
          <cell r="AJ26">
            <v>1532.68</v>
          </cell>
          <cell r="AK26">
            <v>1915.85</v>
          </cell>
          <cell r="AL26">
            <v>574.77</v>
          </cell>
          <cell r="AM26">
            <v>191.58</v>
          </cell>
          <cell r="AN26">
            <v>1028.2</v>
          </cell>
          <cell r="AO26">
            <v>342.73</v>
          </cell>
          <cell r="AP26">
            <v>5140.9799999999996</v>
          </cell>
          <cell r="AQ26">
            <v>342.73</v>
          </cell>
          <cell r="AR26">
            <v>3427.32</v>
          </cell>
          <cell r="AS26">
            <v>1341.09</v>
          </cell>
          <cell r="AT26">
            <v>90</v>
          </cell>
          <cell r="AU26">
            <v>10</v>
          </cell>
          <cell r="AV26">
            <v>40</v>
          </cell>
          <cell r="AW26">
            <v>0</v>
          </cell>
          <cell r="AX26">
            <v>0</v>
          </cell>
          <cell r="AY26">
            <v>5919.78</v>
          </cell>
          <cell r="AZ26">
            <v>0</v>
          </cell>
          <cell r="BA26">
            <v>20</v>
          </cell>
          <cell r="BB26">
            <v>0</v>
          </cell>
          <cell r="BC26">
            <v>102.88</v>
          </cell>
          <cell r="BD26">
            <v>250</v>
          </cell>
          <cell r="BE26">
            <v>0</v>
          </cell>
          <cell r="BF26">
            <v>4.47</v>
          </cell>
          <cell r="BG26">
            <v>0</v>
          </cell>
          <cell r="BH26">
            <v>0</v>
          </cell>
          <cell r="BI26">
            <v>7.1</v>
          </cell>
          <cell r="BJ26">
            <v>73.94</v>
          </cell>
          <cell r="BK26">
            <v>95.83</v>
          </cell>
          <cell r="BL26">
            <v>25900.49</v>
          </cell>
          <cell r="BM26">
            <v>50311.42</v>
          </cell>
          <cell r="BN26" t="str">
            <v>الجملة معاشات</v>
          </cell>
          <cell r="BR26">
            <v>287.5300000000002</v>
          </cell>
        </row>
        <row r="27">
          <cell r="C27">
            <v>19158.47</v>
          </cell>
          <cell r="J27">
            <v>28.5</v>
          </cell>
          <cell r="Q27" t="e">
            <v>#REF!</v>
          </cell>
          <cell r="R27">
            <v>425.07499999999999</v>
          </cell>
          <cell r="AB27" t="e">
            <v>#REF!</v>
          </cell>
          <cell r="AD27">
            <v>76211.912696499989</v>
          </cell>
          <cell r="BS27">
            <v>486.0600000000004</v>
          </cell>
        </row>
        <row r="28">
          <cell r="J28">
            <v>28.5</v>
          </cell>
          <cell r="Q28">
            <v>370.84</v>
          </cell>
          <cell r="R28" t="e">
            <v>#REF!</v>
          </cell>
          <cell r="W28">
            <v>0</v>
          </cell>
          <cell r="AB28">
            <v>185.42</v>
          </cell>
          <cell r="AC28" t="e">
            <v>#REF!</v>
          </cell>
          <cell r="AD28" t="e">
            <v>#REF!</v>
          </cell>
          <cell r="AM28">
            <v>21</v>
          </cell>
          <cell r="AS28" t="e">
            <v>#REF!</v>
          </cell>
        </row>
        <row r="29">
          <cell r="B29" t="str">
            <v>SUM(C6:C28)</v>
          </cell>
          <cell r="J29">
            <v>28.5</v>
          </cell>
          <cell r="Q29" t="e">
            <v>#REF!</v>
          </cell>
          <cell r="R29" t="e">
            <v>#REF!</v>
          </cell>
          <cell r="AB29" t="e">
            <v>#REF!</v>
          </cell>
          <cell r="BL29">
            <v>76211.91</v>
          </cell>
        </row>
        <row r="30">
          <cell r="J30">
            <v>28.5</v>
          </cell>
          <cell r="Q30">
            <v>413.69</v>
          </cell>
          <cell r="R30" t="e">
            <v>#REF!</v>
          </cell>
          <cell r="AB30">
            <v>206.845</v>
          </cell>
        </row>
        <row r="31">
          <cell r="J31">
            <v>21</v>
          </cell>
          <cell r="Q31">
            <v>513.42999999999995</v>
          </cell>
          <cell r="R31">
            <v>279.52999999999997</v>
          </cell>
          <cell r="AB31">
            <v>256.71499999999997</v>
          </cell>
        </row>
      </sheetData>
      <sheetData sheetId="2"/>
      <sheetData sheetId="3"/>
      <sheetData sheetId="4">
        <row r="6">
          <cell r="B6" t="str">
            <v>احمد ابوالوفا صديق احمد</v>
          </cell>
          <cell r="C6">
            <v>850.15</v>
          </cell>
          <cell r="D6">
            <v>127.52249999999999</v>
          </cell>
          <cell r="E6">
            <v>8.5015000000000001</v>
          </cell>
          <cell r="F6">
            <v>17.003</v>
          </cell>
          <cell r="G6">
            <v>25.504499999999997</v>
          </cell>
          <cell r="H6">
            <v>481.26</v>
          </cell>
          <cell r="I6">
            <v>10</v>
          </cell>
          <cell r="J6">
            <v>21</v>
          </cell>
          <cell r="L6">
            <v>24.52</v>
          </cell>
          <cell r="M6">
            <v>25.400000000000002</v>
          </cell>
          <cell r="N6">
            <v>2</v>
          </cell>
          <cell r="O6">
            <v>4</v>
          </cell>
          <cell r="P6">
            <v>127</v>
          </cell>
          <cell r="Q6">
            <v>317.5</v>
          </cell>
          <cell r="R6">
            <v>127</v>
          </cell>
          <cell r="S6">
            <v>100</v>
          </cell>
          <cell r="U6">
            <v>150</v>
          </cell>
          <cell r="W6">
            <v>375</v>
          </cell>
          <cell r="Y6">
            <v>212.09</v>
          </cell>
          <cell r="AA6">
            <v>63.5</v>
          </cell>
          <cell r="AB6">
            <v>444.5</v>
          </cell>
          <cell r="AC6">
            <v>232.35149999999999</v>
          </cell>
          <cell r="AD6">
            <v>15.4901</v>
          </cell>
          <cell r="AE6">
            <v>46.470299999999995</v>
          </cell>
          <cell r="AF6">
            <v>3807.76</v>
          </cell>
          <cell r="AG6">
            <v>127.52249999999999</v>
          </cell>
          <cell r="AH6">
            <v>8.5015000000000001</v>
          </cell>
          <cell r="AI6">
            <v>17.003</v>
          </cell>
          <cell r="AJ6">
            <v>68.012</v>
          </cell>
          <cell r="AK6">
            <v>85.015000000000001</v>
          </cell>
          <cell r="AL6">
            <v>25.504499999999997</v>
          </cell>
          <cell r="AM6">
            <v>8.5015000000000001</v>
          </cell>
          <cell r="AN6">
            <v>46.470299999999995</v>
          </cell>
          <cell r="AO6">
            <v>15.4901</v>
          </cell>
          <cell r="AP6">
            <v>232.35149999999999</v>
          </cell>
          <cell r="AQ6">
            <v>15.4901</v>
          </cell>
          <cell r="AR6">
            <v>154.90100000000001</v>
          </cell>
          <cell r="AS6">
            <v>59.510500000000008</v>
          </cell>
          <cell r="AT6">
            <v>4.5</v>
          </cell>
          <cell r="AU6">
            <v>0.5</v>
          </cell>
          <cell r="AV6">
            <v>2</v>
          </cell>
          <cell r="AW6">
            <v>0</v>
          </cell>
          <cell r="AX6">
            <v>0</v>
          </cell>
          <cell r="AY6">
            <v>444.5</v>
          </cell>
          <cell r="BA6">
            <v>1</v>
          </cell>
          <cell r="BC6">
            <v>4.2418000000000005</v>
          </cell>
          <cell r="BD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4.25075</v>
          </cell>
          <cell r="BL6">
            <v>1325.27</v>
          </cell>
          <cell r="BM6">
            <v>2482.4900000000002</v>
          </cell>
          <cell r="BN6" t="str">
            <v>احمد ابوالوفا صديق احمد</v>
          </cell>
        </row>
        <row r="7">
          <cell r="B7" t="str">
            <v>امل احمد محمد يوسف</v>
          </cell>
          <cell r="C7">
            <v>883.31</v>
          </cell>
          <cell r="D7">
            <v>132.4965</v>
          </cell>
          <cell r="E7">
            <v>8.8331</v>
          </cell>
          <cell r="F7">
            <v>17.6662</v>
          </cell>
          <cell r="G7">
            <v>26.499299999999998</v>
          </cell>
          <cell r="H7">
            <v>458.34</v>
          </cell>
          <cell r="I7">
            <v>10</v>
          </cell>
          <cell r="J7">
            <v>21</v>
          </cell>
          <cell r="L7">
            <v>24.92</v>
          </cell>
          <cell r="M7">
            <v>25.8</v>
          </cell>
          <cell r="N7">
            <v>2</v>
          </cell>
          <cell r="O7">
            <v>4</v>
          </cell>
          <cell r="P7">
            <v>129</v>
          </cell>
          <cell r="Q7">
            <v>322.5</v>
          </cell>
          <cell r="R7">
            <v>129</v>
          </cell>
          <cell r="S7">
            <v>100</v>
          </cell>
          <cell r="U7">
            <v>150</v>
          </cell>
          <cell r="V7">
            <v>0</v>
          </cell>
          <cell r="W7">
            <v>375</v>
          </cell>
          <cell r="Y7">
            <v>215.42999999999998</v>
          </cell>
          <cell r="AA7">
            <v>64.5</v>
          </cell>
          <cell r="AB7">
            <v>451.5</v>
          </cell>
          <cell r="AC7">
            <v>234.4725</v>
          </cell>
          <cell r="AD7">
            <v>15.631500000000001</v>
          </cell>
          <cell r="AE7">
            <v>46.894500000000001</v>
          </cell>
          <cell r="AF7">
            <v>3848.79</v>
          </cell>
          <cell r="AG7">
            <v>132.4965</v>
          </cell>
          <cell r="AH7">
            <v>8.8331</v>
          </cell>
          <cell r="AI7">
            <v>17.6662</v>
          </cell>
          <cell r="AJ7">
            <v>70.6648</v>
          </cell>
          <cell r="AK7">
            <v>88.331000000000003</v>
          </cell>
          <cell r="AL7">
            <v>26.499299999999998</v>
          </cell>
          <cell r="AM7">
            <v>8.8331</v>
          </cell>
          <cell r="AN7">
            <v>46.894500000000001</v>
          </cell>
          <cell r="AO7">
            <v>15.631500000000001</v>
          </cell>
          <cell r="AP7">
            <v>234.4725</v>
          </cell>
          <cell r="AQ7">
            <v>15.631500000000001</v>
          </cell>
          <cell r="AR7">
            <v>156.31500000000003</v>
          </cell>
          <cell r="AS7">
            <v>61.831700000000005</v>
          </cell>
          <cell r="AT7">
            <v>4.5</v>
          </cell>
          <cell r="AU7">
            <v>0.5</v>
          </cell>
          <cell r="AV7">
            <v>2</v>
          </cell>
          <cell r="AW7">
            <v>0</v>
          </cell>
          <cell r="AX7">
            <v>0</v>
          </cell>
          <cell r="AY7">
            <v>451.5</v>
          </cell>
          <cell r="BA7">
            <v>1</v>
          </cell>
          <cell r="BC7">
            <v>4.3085999999999993</v>
          </cell>
          <cell r="BD7">
            <v>0</v>
          </cell>
          <cell r="BG7">
            <v>0</v>
          </cell>
          <cell r="BH7">
            <v>0</v>
          </cell>
          <cell r="BI7">
            <v>0</v>
          </cell>
          <cell r="BK7">
            <v>4.41655</v>
          </cell>
          <cell r="BL7">
            <v>1352.33</v>
          </cell>
          <cell r="BM7">
            <v>2496.46</v>
          </cell>
          <cell r="BN7" t="str">
            <v>امل احمد محمد يوسف</v>
          </cell>
        </row>
        <row r="8">
          <cell r="B8" t="str">
            <v>رمضان نور محمود نور</v>
          </cell>
          <cell r="C8">
            <v>1283.31</v>
          </cell>
          <cell r="D8">
            <v>192.4965</v>
          </cell>
          <cell r="E8">
            <v>12.8331</v>
          </cell>
          <cell r="F8">
            <v>25.6662</v>
          </cell>
          <cell r="G8">
            <v>38.499299999999998</v>
          </cell>
          <cell r="H8">
            <v>481.26</v>
          </cell>
          <cell r="I8">
            <v>10</v>
          </cell>
          <cell r="J8">
            <v>28.5</v>
          </cell>
          <cell r="L8">
            <v>46.46</v>
          </cell>
          <cell r="M8">
            <v>60.305999999999997</v>
          </cell>
          <cell r="N8">
            <v>6</v>
          </cell>
          <cell r="O8">
            <v>4</v>
          </cell>
          <cell r="P8">
            <v>249.88</v>
          </cell>
          <cell r="Q8">
            <v>749.64</v>
          </cell>
          <cell r="R8">
            <v>124.94</v>
          </cell>
          <cell r="S8">
            <v>100</v>
          </cell>
          <cell r="U8">
            <v>150</v>
          </cell>
          <cell r="W8">
            <v>350</v>
          </cell>
          <cell r="Y8">
            <v>503.55509999999992</v>
          </cell>
          <cell r="AA8">
            <v>150.76499999999999</v>
          </cell>
          <cell r="AB8">
            <v>1055.355</v>
          </cell>
          <cell r="AC8">
            <v>378.60691500000001</v>
          </cell>
          <cell r="AD8">
            <v>25.240461</v>
          </cell>
          <cell r="AE8">
            <v>75.721383000000003</v>
          </cell>
          <cell r="AF8">
            <v>6103.03</v>
          </cell>
          <cell r="AG8">
            <v>192.4965</v>
          </cell>
          <cell r="AH8">
            <v>12.8331</v>
          </cell>
          <cell r="AI8">
            <v>25.6662</v>
          </cell>
          <cell r="AJ8">
            <v>102.6648</v>
          </cell>
          <cell r="AK8">
            <v>128.33099999999999</v>
          </cell>
          <cell r="AL8">
            <v>38.499299999999998</v>
          </cell>
          <cell r="AM8">
            <v>12.8331</v>
          </cell>
          <cell r="AN8">
            <v>75.721383000000003</v>
          </cell>
          <cell r="AO8">
            <v>25.240461</v>
          </cell>
          <cell r="AP8">
            <v>378.60691500000001</v>
          </cell>
          <cell r="AQ8">
            <v>25.240461</v>
          </cell>
          <cell r="AR8">
            <v>252.40461000000002</v>
          </cell>
          <cell r="AS8">
            <v>89.831699999999998</v>
          </cell>
          <cell r="AT8">
            <v>4.5</v>
          </cell>
          <cell r="AU8">
            <v>0.5</v>
          </cell>
          <cell r="AV8">
            <v>2</v>
          </cell>
          <cell r="AY8">
            <v>1055.355</v>
          </cell>
          <cell r="BA8">
            <v>1</v>
          </cell>
          <cell r="BC8">
            <v>10.071101999999998</v>
          </cell>
          <cell r="BK8">
            <v>6.41655</v>
          </cell>
          <cell r="BL8">
            <v>2440.21</v>
          </cell>
          <cell r="BM8">
            <v>3662.8199999999997</v>
          </cell>
          <cell r="BN8" t="str">
            <v>رمضان نور محمود نور</v>
          </cell>
        </row>
        <row r="9">
          <cell r="B9" t="str">
            <v>فتحي وزيري محمود وزيري</v>
          </cell>
          <cell r="C9">
            <v>1118.1199999999999</v>
          </cell>
          <cell r="D9">
            <v>167.71799999999999</v>
          </cell>
          <cell r="E9">
            <v>11.181199999999999</v>
          </cell>
          <cell r="F9">
            <v>22.362399999999997</v>
          </cell>
          <cell r="G9">
            <v>33.543599999999998</v>
          </cell>
          <cell r="H9">
            <v>458.34</v>
          </cell>
          <cell r="I9">
            <v>10</v>
          </cell>
          <cell r="J9">
            <v>28.5</v>
          </cell>
          <cell r="L9">
            <v>37.110000000000007</v>
          </cell>
          <cell r="M9">
            <v>39.477000000000004</v>
          </cell>
          <cell r="N9">
            <v>6</v>
          </cell>
          <cell r="O9">
            <v>4</v>
          </cell>
          <cell r="P9">
            <v>197.38499999999999</v>
          </cell>
          <cell r="Q9">
            <v>592.15499999999997</v>
          </cell>
          <cell r="R9">
            <v>98.692499999999995</v>
          </cell>
          <cell r="S9">
            <v>100</v>
          </cell>
          <cell r="U9">
            <v>150</v>
          </cell>
          <cell r="W9">
            <v>350</v>
          </cell>
          <cell r="Y9">
            <v>329.63294999999999</v>
          </cell>
          <cell r="AA9">
            <v>98.692499999999995</v>
          </cell>
          <cell r="AB9">
            <v>690.84749999999997</v>
          </cell>
          <cell r="AC9">
            <v>304.74674249999998</v>
          </cell>
          <cell r="AD9">
            <v>20.316449500000001</v>
          </cell>
          <cell r="AE9">
            <v>60.949348499999992</v>
          </cell>
          <cell r="AF9">
            <v>4929.7700000000004</v>
          </cell>
          <cell r="AG9">
            <v>167.71799999999999</v>
          </cell>
          <cell r="AH9">
            <v>11.181199999999999</v>
          </cell>
          <cell r="AI9">
            <v>22.362399999999997</v>
          </cell>
          <cell r="AJ9">
            <v>89.44959999999999</v>
          </cell>
          <cell r="AK9">
            <v>111.812</v>
          </cell>
          <cell r="AL9">
            <v>33.543599999999998</v>
          </cell>
          <cell r="AM9">
            <v>11.181199999999999</v>
          </cell>
          <cell r="AN9">
            <v>60.949348499999992</v>
          </cell>
          <cell r="AO9">
            <v>20.316449500000001</v>
          </cell>
          <cell r="AP9">
            <v>304.74674249999998</v>
          </cell>
          <cell r="AQ9">
            <v>20.316449500000001</v>
          </cell>
          <cell r="AR9">
            <v>203.16449499999999</v>
          </cell>
          <cell r="AS9">
            <v>78.2684</v>
          </cell>
          <cell r="AT9">
            <v>4.5</v>
          </cell>
          <cell r="AU9">
            <v>0.5</v>
          </cell>
          <cell r="AV9">
            <v>2</v>
          </cell>
          <cell r="AW9">
            <v>0</v>
          </cell>
          <cell r="AX9">
            <v>0</v>
          </cell>
          <cell r="AY9">
            <v>690.84749999999997</v>
          </cell>
          <cell r="BA9">
            <v>1</v>
          </cell>
          <cell r="BC9">
            <v>6.5926590000000003</v>
          </cell>
          <cell r="BD9">
            <v>0</v>
          </cell>
          <cell r="BG9">
            <v>0</v>
          </cell>
          <cell r="BH9">
            <v>0</v>
          </cell>
          <cell r="BI9">
            <v>0</v>
          </cell>
          <cell r="BJ9">
            <v>6.03</v>
          </cell>
          <cell r="BK9">
            <v>5.5905999999999993</v>
          </cell>
          <cell r="BL9">
            <v>1852.07</v>
          </cell>
          <cell r="BM9">
            <v>3077.7000000000007</v>
          </cell>
          <cell r="BN9" t="str">
            <v>فتحي وزيري محمود وزيري</v>
          </cell>
        </row>
        <row r="10">
          <cell r="B10" t="str">
            <v>محمد رشوان سعد حسن</v>
          </cell>
          <cell r="C10">
            <v>1508.95</v>
          </cell>
          <cell r="D10">
            <v>226.3425</v>
          </cell>
          <cell r="E10">
            <v>15.089500000000001</v>
          </cell>
          <cell r="F10">
            <v>30.179000000000002</v>
          </cell>
          <cell r="G10">
            <v>45.268500000000003</v>
          </cell>
          <cell r="H10">
            <v>481.26</v>
          </cell>
          <cell r="I10">
            <v>10</v>
          </cell>
          <cell r="J10">
            <v>37.5</v>
          </cell>
          <cell r="L10">
            <v>57.210000000000008</v>
          </cell>
          <cell r="M10">
            <v>60.860000000000007</v>
          </cell>
          <cell r="N10">
            <v>6</v>
          </cell>
          <cell r="O10">
            <v>4</v>
          </cell>
          <cell r="P10">
            <v>304.3</v>
          </cell>
          <cell r="Q10">
            <v>1065.05</v>
          </cell>
          <cell r="R10">
            <v>152.15</v>
          </cell>
          <cell r="S10">
            <v>100</v>
          </cell>
          <cell r="U10">
            <v>150</v>
          </cell>
          <cell r="W10">
            <v>325</v>
          </cell>
          <cell r="Y10">
            <v>508.18099999999998</v>
          </cell>
          <cell r="AA10">
            <v>152.15</v>
          </cell>
          <cell r="AB10">
            <v>1065.05</v>
          </cell>
          <cell r="AC10">
            <v>438.36015000000003</v>
          </cell>
          <cell r="AD10">
            <v>29.224010000000003</v>
          </cell>
          <cell r="AE10">
            <v>87.672030000000007</v>
          </cell>
          <cell r="AF10">
            <v>6859.8</v>
          </cell>
          <cell r="AG10">
            <v>226.3425</v>
          </cell>
          <cell r="AH10">
            <v>15.089500000000001</v>
          </cell>
          <cell r="AI10">
            <v>30.179000000000002</v>
          </cell>
          <cell r="AJ10">
            <v>120.71600000000001</v>
          </cell>
          <cell r="AK10">
            <v>150.89500000000001</v>
          </cell>
          <cell r="AL10">
            <v>45.268500000000003</v>
          </cell>
          <cell r="AM10">
            <v>15.089500000000001</v>
          </cell>
          <cell r="AN10">
            <v>87.672030000000007</v>
          </cell>
          <cell r="AO10">
            <v>29.224010000000003</v>
          </cell>
          <cell r="AP10">
            <v>438.36015000000003</v>
          </cell>
          <cell r="AQ10">
            <v>29.224010000000003</v>
          </cell>
          <cell r="AR10">
            <v>292.24010000000004</v>
          </cell>
          <cell r="AS10">
            <v>105.62650000000001</v>
          </cell>
          <cell r="AT10">
            <v>4.5</v>
          </cell>
          <cell r="AU10">
            <v>0.5</v>
          </cell>
          <cell r="AV10">
            <v>2</v>
          </cell>
          <cell r="AW10">
            <v>0</v>
          </cell>
          <cell r="AX10">
            <v>0</v>
          </cell>
          <cell r="AY10">
            <v>1065.05</v>
          </cell>
          <cell r="BA10">
            <v>1</v>
          </cell>
          <cell r="BC10">
            <v>10.16362</v>
          </cell>
          <cell r="BD10">
            <v>0</v>
          </cell>
          <cell r="BG10">
            <v>315</v>
          </cell>
          <cell r="BH10">
            <v>0</v>
          </cell>
          <cell r="BI10">
            <v>0</v>
          </cell>
          <cell r="BJ10">
            <v>20.85</v>
          </cell>
          <cell r="BK10">
            <v>7.5447500000000005</v>
          </cell>
          <cell r="BL10">
            <v>3012.54</v>
          </cell>
          <cell r="BM10">
            <v>3847.26</v>
          </cell>
          <cell r="BN10" t="str">
            <v>محمد رشوان سعد حسن</v>
          </cell>
        </row>
        <row r="11">
          <cell r="B11" t="str">
            <v xml:space="preserve">محمود ابوالوفا صديق احمد </v>
          </cell>
          <cell r="C11">
            <v>1314.11</v>
          </cell>
          <cell r="D11">
            <v>197.11649999999997</v>
          </cell>
          <cell r="E11">
            <v>13.1411</v>
          </cell>
          <cell r="F11">
            <v>26.2822</v>
          </cell>
          <cell r="G11">
            <v>39.423299999999998</v>
          </cell>
          <cell r="H11">
            <v>481.26</v>
          </cell>
          <cell r="I11">
            <v>10</v>
          </cell>
          <cell r="J11">
            <v>28.5</v>
          </cell>
          <cell r="L11">
            <v>48.264000000000003</v>
          </cell>
          <cell r="M11">
            <v>51.342999999999996</v>
          </cell>
          <cell r="N11">
            <v>6</v>
          </cell>
          <cell r="O11">
            <v>4</v>
          </cell>
          <cell r="P11">
            <v>256.71499999999997</v>
          </cell>
          <cell r="Q11">
            <v>770.14499999999987</v>
          </cell>
          <cell r="R11">
            <v>128.35749999999999</v>
          </cell>
          <cell r="S11">
            <v>100</v>
          </cell>
          <cell r="U11">
            <v>150</v>
          </cell>
          <cell r="W11">
            <v>350</v>
          </cell>
          <cell r="Y11">
            <v>428.71404999999993</v>
          </cell>
          <cell r="AA11">
            <v>128.35749999999999</v>
          </cell>
          <cell r="AB11">
            <v>898.50249999999994</v>
          </cell>
          <cell r="AC11">
            <v>367.55940749999996</v>
          </cell>
          <cell r="AD11">
            <v>24.503960499999998</v>
          </cell>
          <cell r="AE11">
            <v>73.511881499999987</v>
          </cell>
          <cell r="AF11">
            <v>5895.81</v>
          </cell>
          <cell r="AG11">
            <v>197.11649999999997</v>
          </cell>
          <cell r="AH11">
            <v>13.1411</v>
          </cell>
          <cell r="AI11">
            <v>26.2822</v>
          </cell>
          <cell r="AJ11">
            <v>105.1288</v>
          </cell>
          <cell r="AK11">
            <v>131.411</v>
          </cell>
          <cell r="AL11">
            <v>39.423299999999998</v>
          </cell>
          <cell r="AM11">
            <v>13.1411</v>
          </cell>
          <cell r="AN11">
            <v>73.511881499999987</v>
          </cell>
          <cell r="AO11">
            <v>24.503960499999998</v>
          </cell>
          <cell r="AP11">
            <v>367.55940749999996</v>
          </cell>
          <cell r="AQ11">
            <v>24.503960499999998</v>
          </cell>
          <cell r="AR11">
            <v>245.03960499999999</v>
          </cell>
          <cell r="AS11">
            <v>91.987700000000004</v>
          </cell>
          <cell r="AT11">
            <v>4.5</v>
          </cell>
          <cell r="AU11">
            <v>0.5</v>
          </cell>
          <cell r="AV11">
            <v>2</v>
          </cell>
          <cell r="AW11">
            <v>2</v>
          </cell>
          <cell r="AX11">
            <v>65.705500000000001</v>
          </cell>
          <cell r="AY11">
            <v>898.50249999999994</v>
          </cell>
          <cell r="AZ11">
            <v>1</v>
          </cell>
          <cell r="BA11">
            <v>1</v>
          </cell>
          <cell r="BC11">
            <v>8.5742809999999992</v>
          </cell>
          <cell r="BD11">
            <v>0</v>
          </cell>
          <cell r="BH11">
            <v>0</v>
          </cell>
          <cell r="BI11">
            <v>0</v>
          </cell>
          <cell r="BJ11">
            <v>13.02</v>
          </cell>
          <cell r="BK11">
            <v>6.5705499999999999</v>
          </cell>
          <cell r="BL11">
            <v>2356.12</v>
          </cell>
          <cell r="BM11">
            <v>3539.6900000000005</v>
          </cell>
          <cell r="BN11" t="str">
            <v xml:space="preserve">محمود ابوالوفا صديق احمد </v>
          </cell>
        </row>
        <row r="12">
          <cell r="B12" t="str">
            <v>محمود حسين احمد حسين النجار</v>
          </cell>
          <cell r="C12">
            <v>1147.3</v>
          </cell>
          <cell r="D12">
            <v>172.095</v>
          </cell>
          <cell r="E12">
            <v>11.472999999999999</v>
          </cell>
          <cell r="F12">
            <v>22.945999999999998</v>
          </cell>
          <cell r="G12">
            <v>34.418999999999997</v>
          </cell>
          <cell r="H12">
            <v>458.34</v>
          </cell>
          <cell r="I12">
            <v>10</v>
          </cell>
          <cell r="J12">
            <v>28.5</v>
          </cell>
          <cell r="L12">
            <v>38.855000000000004</v>
          </cell>
          <cell r="M12">
            <v>41.369</v>
          </cell>
          <cell r="N12">
            <v>6</v>
          </cell>
          <cell r="O12">
            <v>4</v>
          </cell>
          <cell r="P12">
            <v>206.845</v>
          </cell>
          <cell r="Q12">
            <v>620.53499999999997</v>
          </cell>
          <cell r="R12">
            <v>103.4225</v>
          </cell>
          <cell r="S12">
            <v>100</v>
          </cell>
          <cell r="U12">
            <v>150</v>
          </cell>
          <cell r="V12">
            <v>40</v>
          </cell>
          <cell r="W12">
            <v>350</v>
          </cell>
          <cell r="Y12">
            <v>345.43115</v>
          </cell>
          <cell r="AA12">
            <v>103.4225</v>
          </cell>
          <cell r="AB12">
            <v>723.95749999999998</v>
          </cell>
          <cell r="AC12">
            <v>320.75702250000001</v>
          </cell>
          <cell r="AD12">
            <v>21.383801500000001</v>
          </cell>
          <cell r="AE12">
            <v>64.151404499999998</v>
          </cell>
          <cell r="AF12">
            <v>5125.2</v>
          </cell>
          <cell r="AG12">
            <v>172.095</v>
          </cell>
          <cell r="AH12">
            <v>11.472999999999999</v>
          </cell>
          <cell r="AI12">
            <v>22.945999999999998</v>
          </cell>
          <cell r="AJ12">
            <v>91.783999999999992</v>
          </cell>
          <cell r="AK12">
            <v>114.73</v>
          </cell>
          <cell r="AL12">
            <v>34.418999999999997</v>
          </cell>
          <cell r="AM12">
            <v>11.472999999999999</v>
          </cell>
          <cell r="AN12">
            <v>64.151404499999998</v>
          </cell>
          <cell r="AO12">
            <v>21.383801500000001</v>
          </cell>
          <cell r="AP12">
            <v>320.75702250000001</v>
          </cell>
          <cell r="AQ12">
            <v>21.383801500000001</v>
          </cell>
          <cell r="AR12">
            <v>213.83801500000001</v>
          </cell>
          <cell r="AS12">
            <v>80.311000000000007</v>
          </cell>
          <cell r="AT12">
            <v>4.5</v>
          </cell>
          <cell r="AU12">
            <v>0.5</v>
          </cell>
          <cell r="AV12">
            <v>2</v>
          </cell>
          <cell r="AW12">
            <v>0</v>
          </cell>
          <cell r="AX12">
            <v>0</v>
          </cell>
          <cell r="AY12">
            <v>723.95749999999998</v>
          </cell>
          <cell r="BA12">
            <v>1</v>
          </cell>
          <cell r="BC12">
            <v>6.9086230000000004</v>
          </cell>
          <cell r="BD12">
            <v>0</v>
          </cell>
          <cell r="BH12">
            <v>0</v>
          </cell>
          <cell r="BI12">
            <v>0</v>
          </cell>
          <cell r="BJ12">
            <v>7.83</v>
          </cell>
          <cell r="BK12">
            <v>5.7364999999999995</v>
          </cell>
          <cell r="BL12">
            <v>1933.18</v>
          </cell>
          <cell r="BM12">
            <v>3192.0199999999995</v>
          </cell>
          <cell r="BN12" t="str">
            <v>محمود حسين احمد حسين النجار</v>
          </cell>
        </row>
        <row r="13">
          <cell r="B13" t="str">
            <v>مـرثــا قـــط غــــالـــي</v>
          </cell>
          <cell r="C13">
            <v>811</v>
          </cell>
          <cell r="D13">
            <v>121.64999999999999</v>
          </cell>
          <cell r="E13">
            <v>8.11</v>
          </cell>
          <cell r="F13">
            <v>16.22</v>
          </cell>
          <cell r="G13">
            <v>24.33</v>
          </cell>
          <cell r="H13">
            <v>481.26</v>
          </cell>
          <cell r="I13">
            <v>10</v>
          </cell>
          <cell r="J13">
            <v>14.4</v>
          </cell>
          <cell r="L13">
            <v>4.8</v>
          </cell>
          <cell r="M13">
            <v>25.08</v>
          </cell>
          <cell r="N13">
            <v>2</v>
          </cell>
          <cell r="O13">
            <v>4</v>
          </cell>
          <cell r="P13">
            <v>125.4</v>
          </cell>
          <cell r="Q13">
            <v>250.8</v>
          </cell>
          <cell r="R13">
            <v>188.1</v>
          </cell>
          <cell r="S13">
            <v>100</v>
          </cell>
          <cell r="U13">
            <v>150</v>
          </cell>
          <cell r="W13">
            <v>400</v>
          </cell>
          <cell r="Y13">
            <v>209.41800000000001</v>
          </cell>
          <cell r="AA13">
            <v>62.7</v>
          </cell>
          <cell r="AB13">
            <v>0</v>
          </cell>
          <cell r="AC13">
            <v>230.50470000000001</v>
          </cell>
          <cell r="AD13">
            <v>15.366980000000002</v>
          </cell>
          <cell r="AE13">
            <v>46.100940000000001</v>
          </cell>
          <cell r="AF13">
            <v>3301.24</v>
          </cell>
          <cell r="AG13">
            <v>121.64999999999999</v>
          </cell>
          <cell r="AH13">
            <v>8.11</v>
          </cell>
          <cell r="AI13">
            <v>16.22</v>
          </cell>
          <cell r="AJ13">
            <v>64.88</v>
          </cell>
          <cell r="AK13">
            <v>81.100000000000009</v>
          </cell>
          <cell r="AL13">
            <v>24.33</v>
          </cell>
          <cell r="AM13">
            <v>8.11</v>
          </cell>
          <cell r="AN13">
            <v>46.100940000000001</v>
          </cell>
          <cell r="AO13">
            <v>15.366980000000002</v>
          </cell>
          <cell r="AP13">
            <v>230.50470000000001</v>
          </cell>
          <cell r="AQ13">
            <v>15.366980000000002</v>
          </cell>
          <cell r="AR13">
            <v>153.66980000000001</v>
          </cell>
          <cell r="AS13">
            <v>56.77</v>
          </cell>
          <cell r="AT13">
            <v>4.5</v>
          </cell>
          <cell r="AU13">
            <v>0.5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BA13">
            <v>1</v>
          </cell>
          <cell r="BC13">
            <v>4.1883600000000003</v>
          </cell>
          <cell r="BD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4.0549999999999997</v>
          </cell>
          <cell r="BL13">
            <v>858.42</v>
          </cell>
          <cell r="BM13">
            <v>2442.8199999999997</v>
          </cell>
          <cell r="BN13" t="str">
            <v>مـرثــا قـــط غــــالـــي</v>
          </cell>
        </row>
        <row r="14">
          <cell r="B14" t="str">
            <v>مصطفى عيسى فخري</v>
          </cell>
          <cell r="C14">
            <v>845.75</v>
          </cell>
          <cell r="D14">
            <v>126.8625</v>
          </cell>
          <cell r="E14">
            <v>8.4574999999999996</v>
          </cell>
          <cell r="F14">
            <v>16.914999999999999</v>
          </cell>
          <cell r="G14">
            <v>25.372499999999999</v>
          </cell>
          <cell r="H14">
            <v>458.34</v>
          </cell>
          <cell r="I14">
            <v>10</v>
          </cell>
          <cell r="J14">
            <v>21</v>
          </cell>
          <cell r="L14">
            <v>24.6</v>
          </cell>
          <cell r="M14">
            <v>25</v>
          </cell>
          <cell r="N14">
            <v>6</v>
          </cell>
          <cell r="O14">
            <v>4</v>
          </cell>
          <cell r="P14">
            <v>125</v>
          </cell>
          <cell r="Q14">
            <v>312.5</v>
          </cell>
          <cell r="R14">
            <v>0</v>
          </cell>
          <cell r="S14">
            <v>0</v>
          </cell>
          <cell r="U14">
            <v>150</v>
          </cell>
          <cell r="V14">
            <v>0</v>
          </cell>
          <cell r="W14">
            <v>375</v>
          </cell>
          <cell r="Y14">
            <v>208.75</v>
          </cell>
          <cell r="AA14">
            <v>0</v>
          </cell>
          <cell r="AB14">
            <v>0</v>
          </cell>
          <cell r="AC14">
            <v>187.77749999999997</v>
          </cell>
          <cell r="AD14">
            <v>12.5185</v>
          </cell>
          <cell r="AE14">
            <v>37.555499999999995</v>
          </cell>
          <cell r="AF14">
            <v>2981.4</v>
          </cell>
          <cell r="AG14">
            <v>126.8625</v>
          </cell>
          <cell r="AH14">
            <v>8.4574999999999996</v>
          </cell>
          <cell r="AI14">
            <v>16.914999999999999</v>
          </cell>
          <cell r="AJ14">
            <v>67.66</v>
          </cell>
          <cell r="AK14">
            <v>84.575000000000003</v>
          </cell>
          <cell r="AL14">
            <v>25.372499999999999</v>
          </cell>
          <cell r="AM14">
            <v>8.4574999999999996</v>
          </cell>
          <cell r="AN14">
            <v>37.555499999999995</v>
          </cell>
          <cell r="AO14">
            <v>12.5185</v>
          </cell>
          <cell r="AP14">
            <v>187.77749999999997</v>
          </cell>
          <cell r="AQ14">
            <v>12.5185</v>
          </cell>
          <cell r="AR14">
            <v>125.185</v>
          </cell>
          <cell r="AS14">
            <v>59.202500000000008</v>
          </cell>
          <cell r="AT14">
            <v>4.5</v>
          </cell>
          <cell r="AU14">
            <v>0.5</v>
          </cell>
          <cell r="AV14">
            <v>2</v>
          </cell>
          <cell r="AW14">
            <v>0</v>
          </cell>
          <cell r="AX14">
            <v>0</v>
          </cell>
          <cell r="AY14">
            <v>0</v>
          </cell>
          <cell r="BA14">
            <v>1</v>
          </cell>
          <cell r="BC14">
            <v>4.1749999999999998</v>
          </cell>
          <cell r="BD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4.2287499999999998</v>
          </cell>
          <cell r="BL14">
            <v>789.46</v>
          </cell>
          <cell r="BM14">
            <v>2191.94</v>
          </cell>
          <cell r="BN14" t="str">
            <v>مصطفى عيسى فخري</v>
          </cell>
        </row>
        <row r="15">
          <cell r="B15" t="str">
            <v>ايمن محمد ابوالوفا</v>
          </cell>
          <cell r="C15">
            <v>811</v>
          </cell>
          <cell r="D15">
            <v>121.64999999999999</v>
          </cell>
          <cell r="E15">
            <v>8.11</v>
          </cell>
          <cell r="F15">
            <v>16.22</v>
          </cell>
          <cell r="G15">
            <v>24.33</v>
          </cell>
          <cell r="H15">
            <v>279.82</v>
          </cell>
          <cell r="I15">
            <v>10</v>
          </cell>
          <cell r="J15">
            <v>14.4</v>
          </cell>
          <cell r="L15">
            <v>24.12</v>
          </cell>
          <cell r="M15">
            <v>24.6</v>
          </cell>
          <cell r="N15">
            <v>6</v>
          </cell>
          <cell r="O15">
            <v>4</v>
          </cell>
          <cell r="P15">
            <v>123</v>
          </cell>
          <cell r="Q15">
            <v>246</v>
          </cell>
          <cell r="R15">
            <v>184.5</v>
          </cell>
          <cell r="S15">
            <v>100</v>
          </cell>
          <cell r="U15">
            <v>150</v>
          </cell>
          <cell r="W15">
            <v>400</v>
          </cell>
          <cell r="Y15">
            <v>205.41</v>
          </cell>
          <cell r="AA15">
            <v>61.5</v>
          </cell>
          <cell r="AB15">
            <v>0</v>
          </cell>
          <cell r="AC15">
            <v>231.52949999999998</v>
          </cell>
          <cell r="AD15">
            <v>15.4353</v>
          </cell>
          <cell r="AE15">
            <v>46.305899999999994</v>
          </cell>
          <cell r="AF15">
            <v>3107.93</v>
          </cell>
          <cell r="AG15">
            <v>121.64999999999999</v>
          </cell>
          <cell r="AH15">
            <v>8.11</v>
          </cell>
          <cell r="AI15">
            <v>16.22</v>
          </cell>
          <cell r="AJ15">
            <v>64.88</v>
          </cell>
          <cell r="AK15">
            <v>81.100000000000009</v>
          </cell>
          <cell r="AL15">
            <v>24.33</v>
          </cell>
          <cell r="AM15">
            <v>8.11</v>
          </cell>
          <cell r="AN15">
            <v>46.305899999999994</v>
          </cell>
          <cell r="AO15">
            <v>15.4353</v>
          </cell>
          <cell r="AP15">
            <v>231.52949999999998</v>
          </cell>
          <cell r="AQ15">
            <v>15.4353</v>
          </cell>
          <cell r="AR15">
            <v>154.35300000000001</v>
          </cell>
          <cell r="AS15">
            <v>56.77</v>
          </cell>
          <cell r="AT15">
            <v>4.5</v>
          </cell>
          <cell r="AU15">
            <v>0.5</v>
          </cell>
          <cell r="AV15">
            <v>2</v>
          </cell>
          <cell r="AY15">
            <v>0</v>
          </cell>
          <cell r="BA15">
            <v>1</v>
          </cell>
          <cell r="BC15">
            <v>4.1082000000000001</v>
          </cell>
          <cell r="BK15">
            <v>4.0549999999999997</v>
          </cell>
          <cell r="BL15">
            <v>860.39</v>
          </cell>
          <cell r="BM15">
            <v>2247.54</v>
          </cell>
          <cell r="BN15" t="str">
            <v>ايمن محمد ابوالوفا</v>
          </cell>
        </row>
        <row r="16">
          <cell r="B16" t="str">
            <v xml:space="preserve">جملة الاهلى +دفع </v>
          </cell>
          <cell r="C16">
            <v>10573</v>
          </cell>
          <cell r="D16">
            <v>1585.95</v>
          </cell>
          <cell r="E16">
            <v>105.73</v>
          </cell>
          <cell r="F16">
            <v>211.46</v>
          </cell>
          <cell r="G16">
            <v>317.19</v>
          </cell>
          <cell r="H16">
            <v>4519.4799999999996</v>
          </cell>
          <cell r="I16">
            <v>100</v>
          </cell>
          <cell r="J16">
            <v>243.3</v>
          </cell>
          <cell r="K16">
            <v>0</v>
          </cell>
          <cell r="L16">
            <v>330.86</v>
          </cell>
          <cell r="M16">
            <v>379.24</v>
          </cell>
          <cell r="N16">
            <v>48</v>
          </cell>
          <cell r="O16">
            <v>40</v>
          </cell>
          <cell r="P16">
            <v>1844.53</v>
          </cell>
          <cell r="Q16">
            <v>5246.83</v>
          </cell>
          <cell r="R16">
            <v>1236.1600000000001</v>
          </cell>
          <cell r="S16">
            <v>900</v>
          </cell>
          <cell r="T16">
            <v>0</v>
          </cell>
          <cell r="U16">
            <v>1500</v>
          </cell>
          <cell r="V16">
            <v>40</v>
          </cell>
          <cell r="W16">
            <v>3650</v>
          </cell>
          <cell r="X16">
            <v>0</v>
          </cell>
          <cell r="Y16">
            <v>3166.61</v>
          </cell>
          <cell r="Z16">
            <v>0</v>
          </cell>
          <cell r="AA16">
            <v>885.59</v>
          </cell>
          <cell r="AB16">
            <v>5329.71</v>
          </cell>
          <cell r="AC16">
            <v>2926.67</v>
          </cell>
          <cell r="AD16">
            <v>195.11</v>
          </cell>
          <cell r="AE16">
            <v>585.33000000000004</v>
          </cell>
          <cell r="AF16">
            <v>45960.73</v>
          </cell>
          <cell r="AG16">
            <v>1585.95</v>
          </cell>
          <cell r="AH16">
            <v>105.73</v>
          </cell>
          <cell r="AI16">
            <v>211.46</v>
          </cell>
          <cell r="AJ16">
            <v>845.84</v>
          </cell>
          <cell r="AK16">
            <v>1057.3</v>
          </cell>
          <cell r="AL16">
            <v>317.19</v>
          </cell>
          <cell r="AM16">
            <v>105.73</v>
          </cell>
          <cell r="AN16">
            <v>585.33000000000004</v>
          </cell>
          <cell r="AO16">
            <v>195.11</v>
          </cell>
          <cell r="AP16">
            <v>2926.67</v>
          </cell>
          <cell r="AQ16">
            <v>195.11</v>
          </cell>
          <cell r="AR16">
            <v>1951.11</v>
          </cell>
          <cell r="AS16">
            <v>740.11</v>
          </cell>
          <cell r="AT16">
            <v>45</v>
          </cell>
          <cell r="AU16">
            <v>5</v>
          </cell>
          <cell r="AV16">
            <v>20</v>
          </cell>
          <cell r="AW16">
            <v>2</v>
          </cell>
          <cell r="AX16">
            <v>65.709999999999994</v>
          </cell>
          <cell r="AY16">
            <v>5329.71</v>
          </cell>
          <cell r="AZ16">
            <v>1</v>
          </cell>
          <cell r="BA16">
            <v>10</v>
          </cell>
          <cell r="BB16">
            <v>0</v>
          </cell>
          <cell r="BC16">
            <v>63.33</v>
          </cell>
          <cell r="BD16">
            <v>0</v>
          </cell>
          <cell r="BE16">
            <v>0</v>
          </cell>
          <cell r="BF16">
            <v>0</v>
          </cell>
          <cell r="BG16">
            <v>315</v>
          </cell>
          <cell r="BH16">
            <v>0</v>
          </cell>
          <cell r="BI16">
            <v>0</v>
          </cell>
          <cell r="BJ16">
            <v>47.73</v>
          </cell>
          <cell r="BK16">
            <v>52.87</v>
          </cell>
          <cell r="BL16">
            <v>16779.990000000002</v>
          </cell>
          <cell r="BM16">
            <v>29180.74</v>
          </cell>
        </row>
        <row r="17">
          <cell r="Q17">
            <v>312.5</v>
          </cell>
          <cell r="AD17">
            <v>46.875</v>
          </cell>
          <cell r="AE17">
            <v>45960.749999999993</v>
          </cell>
          <cell r="AS17">
            <v>31.25</v>
          </cell>
          <cell r="BC17">
            <v>0</v>
          </cell>
        </row>
        <row r="18">
          <cell r="B18" t="str">
            <v>ايمن صباح يوشع غطاس</v>
          </cell>
          <cell r="C18">
            <v>894.77</v>
          </cell>
          <cell r="D18">
            <v>134.21549999999999</v>
          </cell>
          <cell r="E18">
            <v>8.9476999999999993</v>
          </cell>
          <cell r="F18">
            <v>17.895399999999999</v>
          </cell>
          <cell r="G18">
            <v>26.8431</v>
          </cell>
          <cell r="H18">
            <v>297.92</v>
          </cell>
          <cell r="I18">
            <v>10</v>
          </cell>
          <cell r="J18">
            <v>21</v>
          </cell>
          <cell r="L18">
            <v>25.8</v>
          </cell>
          <cell r="M18">
            <v>25.8</v>
          </cell>
          <cell r="N18">
            <v>2</v>
          </cell>
          <cell r="O18">
            <v>4</v>
          </cell>
          <cell r="P18">
            <v>129</v>
          </cell>
          <cell r="Q18">
            <v>322.5</v>
          </cell>
          <cell r="R18">
            <v>129</v>
          </cell>
          <cell r="S18">
            <v>100</v>
          </cell>
          <cell r="U18">
            <v>150</v>
          </cell>
          <cell r="W18">
            <v>375</v>
          </cell>
          <cell r="X18">
            <v>0</v>
          </cell>
          <cell r="Y18">
            <v>215.42999999999998</v>
          </cell>
          <cell r="AA18">
            <v>64.5</v>
          </cell>
          <cell r="AB18">
            <v>451.5</v>
          </cell>
          <cell r="AC18">
            <v>234.60449999999997</v>
          </cell>
          <cell r="AD18">
            <v>15.6403</v>
          </cell>
          <cell r="AE18">
            <v>46.920899999999996</v>
          </cell>
          <cell r="AF18">
            <v>3703.29</v>
          </cell>
          <cell r="AG18">
            <v>134.21549999999999</v>
          </cell>
          <cell r="AH18">
            <v>8.9476999999999993</v>
          </cell>
          <cell r="AI18">
            <v>17.895399999999999</v>
          </cell>
          <cell r="AJ18">
            <v>71.581599999999995</v>
          </cell>
          <cell r="AK18">
            <v>89.477000000000004</v>
          </cell>
          <cell r="AL18">
            <v>26.8431</v>
          </cell>
          <cell r="AM18">
            <v>8.9476999999999993</v>
          </cell>
          <cell r="AN18">
            <v>46.920899999999996</v>
          </cell>
          <cell r="AO18">
            <v>15.6403</v>
          </cell>
          <cell r="AP18">
            <v>234.60449999999997</v>
          </cell>
          <cell r="AQ18">
            <v>15.6403</v>
          </cell>
          <cell r="AR18">
            <v>156.40300000000002</v>
          </cell>
          <cell r="AS18">
            <v>62.633900000000004</v>
          </cell>
          <cell r="AT18">
            <v>4.5</v>
          </cell>
          <cell r="AU18">
            <v>0.5</v>
          </cell>
          <cell r="AV18">
            <v>2</v>
          </cell>
          <cell r="AW18">
            <v>0</v>
          </cell>
          <cell r="AX18">
            <v>0</v>
          </cell>
          <cell r="AY18">
            <v>451.5</v>
          </cell>
          <cell r="BA18">
            <v>1</v>
          </cell>
          <cell r="BB18">
            <v>0</v>
          </cell>
          <cell r="BC18">
            <v>4.3085999999999993</v>
          </cell>
          <cell r="BD18">
            <v>0</v>
          </cell>
          <cell r="BH18">
            <v>0</v>
          </cell>
          <cell r="BI18">
            <v>0</v>
          </cell>
          <cell r="BJ18">
            <v>0.74</v>
          </cell>
          <cell r="BK18">
            <v>4.4738499999999997</v>
          </cell>
          <cell r="BL18">
            <v>1358.77</v>
          </cell>
          <cell r="BM18">
            <v>2344.52</v>
          </cell>
          <cell r="BN18" t="str">
            <v>ايمن صباح يوشع غطاس</v>
          </cell>
        </row>
        <row r="19">
          <cell r="B19" t="str">
            <v>رضا همام حسين</v>
          </cell>
          <cell r="C19">
            <v>1474.15</v>
          </cell>
          <cell r="D19">
            <v>221.1225</v>
          </cell>
          <cell r="E19">
            <v>14.741500000000002</v>
          </cell>
          <cell r="F19">
            <v>29.483000000000004</v>
          </cell>
          <cell r="G19">
            <v>44.224499999999999</v>
          </cell>
          <cell r="H19">
            <v>160.41999999999999</v>
          </cell>
          <cell r="I19">
            <v>10</v>
          </cell>
          <cell r="J19">
            <v>37.5</v>
          </cell>
          <cell r="L19">
            <v>56.034000000000006</v>
          </cell>
          <cell r="M19">
            <v>59.562000000000005</v>
          </cell>
          <cell r="N19">
            <v>2</v>
          </cell>
          <cell r="O19">
            <v>4</v>
          </cell>
          <cell r="P19">
            <v>297.81</v>
          </cell>
          <cell r="Q19">
            <v>1042.335</v>
          </cell>
          <cell r="R19">
            <v>148.905</v>
          </cell>
          <cell r="S19">
            <v>100</v>
          </cell>
          <cell r="U19">
            <v>150</v>
          </cell>
          <cell r="W19">
            <v>325</v>
          </cell>
          <cell r="X19">
            <v>0</v>
          </cell>
          <cell r="Y19">
            <v>497.34269999999998</v>
          </cell>
          <cell r="AA19">
            <v>148.905</v>
          </cell>
          <cell r="AB19">
            <v>1042.335</v>
          </cell>
          <cell r="AC19">
            <v>430.40905500000002</v>
          </cell>
          <cell r="AD19">
            <v>28.693937000000002</v>
          </cell>
          <cell r="AE19">
            <v>86.081811000000002</v>
          </cell>
          <cell r="AF19">
            <v>6411.06</v>
          </cell>
          <cell r="AG19">
            <v>221.1225</v>
          </cell>
          <cell r="AH19">
            <v>14.741500000000002</v>
          </cell>
          <cell r="AI19">
            <v>29.483000000000004</v>
          </cell>
          <cell r="AJ19">
            <v>117.93200000000002</v>
          </cell>
          <cell r="AK19">
            <v>147.41500000000002</v>
          </cell>
          <cell r="AL19">
            <v>44.224499999999999</v>
          </cell>
          <cell r="AM19">
            <v>14.741500000000002</v>
          </cell>
          <cell r="AN19">
            <v>86.081811000000002</v>
          </cell>
          <cell r="AO19">
            <v>28.693937000000002</v>
          </cell>
          <cell r="AP19">
            <v>430.40905500000002</v>
          </cell>
          <cell r="AQ19">
            <v>28.693937000000002</v>
          </cell>
          <cell r="AR19">
            <v>286.93937</v>
          </cell>
          <cell r="AS19">
            <v>103.19050000000001</v>
          </cell>
          <cell r="AT19">
            <v>4.5</v>
          </cell>
          <cell r="AU19">
            <v>0.5</v>
          </cell>
          <cell r="AV19">
            <v>2</v>
          </cell>
          <cell r="AW19">
            <v>0</v>
          </cell>
          <cell r="AX19">
            <v>0</v>
          </cell>
          <cell r="AY19">
            <v>1042.335</v>
          </cell>
          <cell r="BA19">
            <v>1</v>
          </cell>
          <cell r="BB19">
            <v>0</v>
          </cell>
          <cell r="BC19">
            <v>9.9468540000000001</v>
          </cell>
          <cell r="BD19">
            <v>0</v>
          </cell>
          <cell r="BF19">
            <v>0</v>
          </cell>
          <cell r="BH19">
            <v>0</v>
          </cell>
          <cell r="BI19">
            <v>0</v>
          </cell>
          <cell r="BJ19">
            <v>16.22</v>
          </cell>
          <cell r="BK19">
            <v>7.370750000000001</v>
          </cell>
          <cell r="BL19">
            <v>2637.54</v>
          </cell>
          <cell r="BM19">
            <v>3773.5200000000004</v>
          </cell>
          <cell r="BN19" t="str">
            <v>رضا همام حسين</v>
          </cell>
        </row>
        <row r="20">
          <cell r="B20" t="str">
            <v>ممدوح خلف الله بكري</v>
          </cell>
          <cell r="C20">
            <v>1293.83</v>
          </cell>
          <cell r="D20">
            <v>194.07449999999997</v>
          </cell>
          <cell r="E20">
            <v>12.9383</v>
          </cell>
          <cell r="F20">
            <v>25.8766</v>
          </cell>
          <cell r="G20">
            <v>38.814899999999994</v>
          </cell>
          <cell r="H20">
            <v>481.26</v>
          </cell>
          <cell r="I20">
            <v>10</v>
          </cell>
          <cell r="J20">
            <v>28.5</v>
          </cell>
          <cell r="L20">
            <v>45.98</v>
          </cell>
          <cell r="M20">
            <v>50.53</v>
          </cell>
          <cell r="N20">
            <v>6</v>
          </cell>
          <cell r="O20">
            <v>4</v>
          </cell>
          <cell r="P20">
            <v>252.655</v>
          </cell>
          <cell r="Q20">
            <v>757.96500000000003</v>
          </cell>
          <cell r="R20">
            <v>126.3275</v>
          </cell>
          <cell r="S20">
            <v>100</v>
          </cell>
          <cell r="U20">
            <v>150</v>
          </cell>
          <cell r="W20">
            <v>350</v>
          </cell>
          <cell r="X20">
            <v>0</v>
          </cell>
          <cell r="Y20">
            <v>421.93385000000001</v>
          </cell>
          <cell r="AA20">
            <v>126.3275</v>
          </cell>
          <cell r="AB20">
            <v>884.29250000000002</v>
          </cell>
          <cell r="AC20">
            <v>363.0328275</v>
          </cell>
          <cell r="AD20">
            <v>24.202188500000002</v>
          </cell>
          <cell r="AE20">
            <v>72.606565500000002</v>
          </cell>
          <cell r="AF20">
            <v>5821.15</v>
          </cell>
          <cell r="AG20">
            <v>194.07449999999997</v>
          </cell>
          <cell r="AH20">
            <v>12.9383</v>
          </cell>
          <cell r="AI20">
            <v>25.8766</v>
          </cell>
          <cell r="AJ20">
            <v>103.5064</v>
          </cell>
          <cell r="AK20">
            <v>129.38300000000001</v>
          </cell>
          <cell r="AL20">
            <v>38.814899999999994</v>
          </cell>
          <cell r="AM20">
            <v>12.9383</v>
          </cell>
          <cell r="AN20">
            <v>72.606565500000002</v>
          </cell>
          <cell r="AO20">
            <v>24.202188500000002</v>
          </cell>
          <cell r="AP20">
            <v>363.0328275</v>
          </cell>
          <cell r="AQ20">
            <v>24.202188500000002</v>
          </cell>
          <cell r="AR20">
            <v>242.02188500000003</v>
          </cell>
          <cell r="AS20">
            <v>90.568100000000001</v>
          </cell>
          <cell r="AT20">
            <v>4.5</v>
          </cell>
          <cell r="AU20">
            <v>0.5</v>
          </cell>
          <cell r="AV20">
            <v>2</v>
          </cell>
          <cell r="AW20">
            <v>0</v>
          </cell>
          <cell r="AX20">
            <v>0</v>
          </cell>
          <cell r="AY20">
            <v>884.29250000000002</v>
          </cell>
          <cell r="BA20">
            <v>1</v>
          </cell>
          <cell r="BB20">
            <v>0</v>
          </cell>
          <cell r="BC20">
            <v>8.4386770000000002</v>
          </cell>
          <cell r="BD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9.2100000000000009</v>
          </cell>
          <cell r="BK20">
            <v>6.46915</v>
          </cell>
          <cell r="BL20">
            <v>2250.58</v>
          </cell>
          <cell r="BM20">
            <v>3570.5699999999997</v>
          </cell>
          <cell r="BN20" t="str">
            <v>ممدوح خلف الله بكري</v>
          </cell>
        </row>
        <row r="21">
          <cell r="B21" t="str">
            <v>محمد عبدالحميد جاد محمود</v>
          </cell>
          <cell r="C21">
            <v>1343.58</v>
          </cell>
          <cell r="D21">
            <v>201.53699999999998</v>
          </cell>
          <cell r="E21">
            <v>13.4358</v>
          </cell>
          <cell r="F21">
            <v>26.871600000000001</v>
          </cell>
          <cell r="G21">
            <v>40.307399999999994</v>
          </cell>
          <cell r="H21">
            <v>481.26</v>
          </cell>
          <cell r="I21">
            <v>10</v>
          </cell>
          <cell r="J21">
            <v>28.5</v>
          </cell>
          <cell r="L21">
            <v>49.41</v>
          </cell>
          <cell r="M21">
            <v>53.11</v>
          </cell>
          <cell r="N21">
            <v>6</v>
          </cell>
          <cell r="O21">
            <v>4</v>
          </cell>
          <cell r="P21">
            <v>265.55</v>
          </cell>
          <cell r="Q21">
            <v>796.65</v>
          </cell>
          <cell r="R21">
            <v>132.77500000000001</v>
          </cell>
          <cell r="S21">
            <v>100</v>
          </cell>
          <cell r="U21">
            <v>150</v>
          </cell>
          <cell r="W21">
            <v>350</v>
          </cell>
          <cell r="X21">
            <v>28.5</v>
          </cell>
          <cell r="Y21">
            <v>443.46850000000001</v>
          </cell>
          <cell r="AA21">
            <v>132.77500000000001</v>
          </cell>
          <cell r="AB21">
            <v>929.42500000000007</v>
          </cell>
          <cell r="AC21">
            <v>381.11077500000005</v>
          </cell>
          <cell r="AD21">
            <v>25.407385000000005</v>
          </cell>
          <cell r="AE21">
            <v>76.222155000000015</v>
          </cell>
          <cell r="AF21">
            <v>6069.9</v>
          </cell>
          <cell r="AG21">
            <v>201.53699999999998</v>
          </cell>
          <cell r="AH21">
            <v>13.4358</v>
          </cell>
          <cell r="AI21">
            <v>26.871600000000001</v>
          </cell>
          <cell r="AJ21">
            <v>107.4864</v>
          </cell>
          <cell r="AK21">
            <v>134.358</v>
          </cell>
          <cell r="AL21">
            <v>40.307399999999994</v>
          </cell>
          <cell r="AM21">
            <v>13.4358</v>
          </cell>
          <cell r="AN21">
            <v>76.222155000000015</v>
          </cell>
          <cell r="AO21">
            <v>25.407385000000005</v>
          </cell>
          <cell r="AP21">
            <v>381.11077500000005</v>
          </cell>
          <cell r="AQ21">
            <v>25.407385000000005</v>
          </cell>
          <cell r="AR21">
            <v>254.07385000000005</v>
          </cell>
          <cell r="AS21">
            <v>94.050600000000003</v>
          </cell>
          <cell r="AT21">
            <v>4.5</v>
          </cell>
          <cell r="AU21">
            <v>0.5</v>
          </cell>
          <cell r="AV21">
            <v>2</v>
          </cell>
          <cell r="AW21">
            <v>0</v>
          </cell>
          <cell r="AX21">
            <v>0</v>
          </cell>
          <cell r="AY21">
            <v>929.42500000000007</v>
          </cell>
          <cell r="BA21">
            <v>1</v>
          </cell>
          <cell r="BB21">
            <v>0</v>
          </cell>
          <cell r="BC21">
            <v>8.86937</v>
          </cell>
          <cell r="BD21">
            <v>0</v>
          </cell>
          <cell r="BF21">
            <v>0</v>
          </cell>
          <cell r="BG21">
            <v>0</v>
          </cell>
          <cell r="BH21">
            <v>51.95</v>
          </cell>
          <cell r="BI21">
            <v>7.1</v>
          </cell>
          <cell r="BJ21">
            <v>10.94</v>
          </cell>
          <cell r="BK21">
            <v>6.7179000000000002</v>
          </cell>
          <cell r="BL21">
            <v>2416.71</v>
          </cell>
          <cell r="BM21">
            <v>3653.1899999999996</v>
          </cell>
          <cell r="BN21" t="str">
            <v>محمد عبدالحميد جاد محمود</v>
          </cell>
        </row>
        <row r="22">
          <cell r="B22" t="str">
            <v>محمد ماهر محمد جبر</v>
          </cell>
          <cell r="C22">
            <v>1380.89</v>
          </cell>
          <cell r="D22">
            <v>207.1335</v>
          </cell>
          <cell r="E22">
            <v>13.808900000000001</v>
          </cell>
          <cell r="F22">
            <v>27.617800000000003</v>
          </cell>
          <cell r="G22">
            <v>41.426700000000004</v>
          </cell>
          <cell r="H22">
            <v>481.26</v>
          </cell>
          <cell r="I22">
            <v>10</v>
          </cell>
          <cell r="J22">
            <v>37.5</v>
          </cell>
          <cell r="L22">
            <v>51.01</v>
          </cell>
          <cell r="M22">
            <v>54.26</v>
          </cell>
          <cell r="N22">
            <v>6</v>
          </cell>
          <cell r="O22">
            <v>4</v>
          </cell>
          <cell r="P22">
            <v>271.39999999999998</v>
          </cell>
          <cell r="Q22">
            <v>949.89999999999986</v>
          </cell>
          <cell r="R22">
            <v>135.69999999999999</v>
          </cell>
          <cell r="S22">
            <v>100</v>
          </cell>
          <cell r="U22">
            <v>150</v>
          </cell>
          <cell r="W22">
            <v>325</v>
          </cell>
          <cell r="X22">
            <v>0</v>
          </cell>
          <cell r="Y22">
            <v>453.23799999999994</v>
          </cell>
          <cell r="AA22">
            <v>115.35</v>
          </cell>
          <cell r="AB22">
            <v>949.89999999999986</v>
          </cell>
          <cell r="AC22">
            <v>398.00369999999987</v>
          </cell>
          <cell r="AD22">
            <v>26.533579999999994</v>
          </cell>
          <cell r="AE22">
            <v>79.600739999999973</v>
          </cell>
          <cell r="AF22">
            <v>6269.53</v>
          </cell>
          <cell r="AG22">
            <v>207.1335</v>
          </cell>
          <cell r="AH22">
            <v>13.808900000000001</v>
          </cell>
          <cell r="AI22">
            <v>27.617800000000003</v>
          </cell>
          <cell r="AJ22">
            <v>110.47120000000001</v>
          </cell>
          <cell r="AK22">
            <v>138.08900000000003</v>
          </cell>
          <cell r="AL22">
            <v>41.426700000000004</v>
          </cell>
          <cell r="AM22">
            <v>13.808900000000001</v>
          </cell>
          <cell r="AN22">
            <v>79.600739999999973</v>
          </cell>
          <cell r="AO22">
            <v>26.533579999999994</v>
          </cell>
          <cell r="AP22">
            <v>398.00369999999987</v>
          </cell>
          <cell r="AQ22">
            <v>26.533579999999994</v>
          </cell>
          <cell r="AR22">
            <v>265.33579999999995</v>
          </cell>
          <cell r="AS22">
            <v>96.662300000000016</v>
          </cell>
          <cell r="AT22">
            <v>4.5</v>
          </cell>
          <cell r="AU22">
            <v>0.5</v>
          </cell>
          <cell r="AV22">
            <v>2</v>
          </cell>
          <cell r="AW22">
            <v>0</v>
          </cell>
          <cell r="AX22">
            <v>0</v>
          </cell>
          <cell r="AY22">
            <v>949.89999999999986</v>
          </cell>
          <cell r="BA22">
            <v>1</v>
          </cell>
          <cell r="BB22">
            <v>0</v>
          </cell>
          <cell r="BC22">
            <v>9.0647599999999997</v>
          </cell>
          <cell r="BD22">
            <v>0</v>
          </cell>
          <cell r="BH22">
            <v>0</v>
          </cell>
          <cell r="BI22">
            <v>0</v>
          </cell>
          <cell r="BJ22">
            <v>13.26</v>
          </cell>
          <cell r="BK22">
            <v>6.9044500000000006</v>
          </cell>
          <cell r="BL22">
            <v>2432.15</v>
          </cell>
          <cell r="BM22">
            <v>3837.3799999999997</v>
          </cell>
          <cell r="BN22" t="str">
            <v>محمد ماهر محمد جبر</v>
          </cell>
        </row>
        <row r="23">
          <cell r="B23" t="str">
            <v>جملة بنوك مختلفة</v>
          </cell>
          <cell r="C23">
            <v>6387.22</v>
          </cell>
          <cell r="D23">
            <v>958.08</v>
          </cell>
          <cell r="E23">
            <v>63.87</v>
          </cell>
          <cell r="F23">
            <v>127.74</v>
          </cell>
          <cell r="G23">
            <v>191.62</v>
          </cell>
          <cell r="H23">
            <v>1902.12</v>
          </cell>
          <cell r="I23">
            <v>50</v>
          </cell>
          <cell r="J23">
            <v>153</v>
          </cell>
          <cell r="L23">
            <v>228.23</v>
          </cell>
          <cell r="M23">
            <v>243.26</v>
          </cell>
          <cell r="N23">
            <v>22</v>
          </cell>
          <cell r="O23">
            <v>20</v>
          </cell>
          <cell r="P23">
            <v>1216.42</v>
          </cell>
          <cell r="Q23">
            <v>3869.35</v>
          </cell>
          <cell r="R23">
            <v>672.71</v>
          </cell>
          <cell r="S23">
            <v>500</v>
          </cell>
          <cell r="T23">
            <v>0</v>
          </cell>
          <cell r="U23">
            <v>750</v>
          </cell>
          <cell r="V23">
            <v>0</v>
          </cell>
          <cell r="W23">
            <v>1725</v>
          </cell>
          <cell r="X23">
            <v>28.5</v>
          </cell>
          <cell r="Y23">
            <v>2031.41</v>
          </cell>
          <cell r="Z23">
            <v>0</v>
          </cell>
          <cell r="AA23">
            <v>587.86</v>
          </cell>
          <cell r="AB23">
            <v>4257.45</v>
          </cell>
          <cell r="AC23">
            <v>1807.16</v>
          </cell>
          <cell r="AD23">
            <v>120.48</v>
          </cell>
          <cell r="AE23">
            <v>361.43</v>
          </cell>
          <cell r="AF23">
            <v>28274.93</v>
          </cell>
          <cell r="AG23">
            <v>958.08</v>
          </cell>
          <cell r="AH23">
            <v>63.87</v>
          </cell>
          <cell r="AI23">
            <v>127.74</v>
          </cell>
          <cell r="AJ23">
            <v>510.98</v>
          </cell>
          <cell r="AK23">
            <v>638.72</v>
          </cell>
          <cell r="AL23">
            <v>191.62</v>
          </cell>
          <cell r="AM23">
            <v>63.87</v>
          </cell>
          <cell r="AN23">
            <v>361.43</v>
          </cell>
          <cell r="AO23">
            <v>120.48</v>
          </cell>
          <cell r="AP23">
            <v>1807.16</v>
          </cell>
          <cell r="AQ23">
            <v>120.48</v>
          </cell>
          <cell r="AR23">
            <v>1204.77</v>
          </cell>
          <cell r="AS23">
            <v>447.11</v>
          </cell>
          <cell r="AT23">
            <v>22.5</v>
          </cell>
          <cell r="AU23">
            <v>2.5</v>
          </cell>
          <cell r="AV23">
            <v>10</v>
          </cell>
          <cell r="AW23">
            <v>0</v>
          </cell>
          <cell r="AX23">
            <v>0</v>
          </cell>
          <cell r="AY23">
            <v>4257.45</v>
          </cell>
          <cell r="AZ23">
            <v>0</v>
          </cell>
          <cell r="BA23">
            <v>5</v>
          </cell>
          <cell r="BB23">
            <v>0</v>
          </cell>
          <cell r="BC23">
            <v>40.630000000000003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51.95</v>
          </cell>
          <cell r="BI23">
            <v>7.1</v>
          </cell>
          <cell r="BJ23">
            <v>50.37</v>
          </cell>
          <cell r="BK23">
            <v>31.94</v>
          </cell>
          <cell r="BL23">
            <v>11095.75</v>
          </cell>
          <cell r="BM23">
            <v>17179.18</v>
          </cell>
          <cell r="BN23" t="str">
            <v>جملة بنوك مختلفة</v>
          </cell>
        </row>
        <row r="24">
          <cell r="AF24">
            <v>28274.91</v>
          </cell>
          <cell r="BH24">
            <v>11095.75</v>
          </cell>
        </row>
        <row r="25">
          <cell r="AO25">
            <v>-93.710000000000008</v>
          </cell>
          <cell r="BN25">
            <v>692.5</v>
          </cell>
        </row>
        <row r="26">
          <cell r="C26">
            <v>138.089</v>
          </cell>
          <cell r="H26">
            <v>48.125999999999991</v>
          </cell>
          <cell r="I26">
            <v>1</v>
          </cell>
          <cell r="K26">
            <v>0</v>
          </cell>
          <cell r="L26">
            <v>5.101</v>
          </cell>
          <cell r="M26">
            <v>5.4260000000000002</v>
          </cell>
          <cell r="N26">
            <v>0.60000000000000009</v>
          </cell>
          <cell r="O26">
            <v>0.4</v>
          </cell>
          <cell r="P26">
            <v>27.139999999999993</v>
          </cell>
          <cell r="Q26">
            <v>94.99</v>
          </cell>
          <cell r="R26">
            <v>13.569999999999997</v>
          </cell>
          <cell r="S26">
            <v>10</v>
          </cell>
          <cell r="T26">
            <v>0</v>
          </cell>
          <cell r="U26">
            <v>15</v>
          </cell>
          <cell r="V26">
            <v>0</v>
          </cell>
          <cell r="W26">
            <v>32.5</v>
          </cell>
          <cell r="X26">
            <v>0</v>
          </cell>
          <cell r="Y26">
            <v>45.323799999999991</v>
          </cell>
          <cell r="Z26">
            <v>0</v>
          </cell>
          <cell r="AA26">
            <v>0</v>
          </cell>
          <cell r="AF26">
            <v>437.26579999999996</v>
          </cell>
        </row>
        <row r="27">
          <cell r="AA27">
            <v>115.35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">
          <cell r="B6" t="str">
            <v xml:space="preserve">فاطمة على احمد </v>
          </cell>
          <cell r="C6">
            <v>227.2</v>
          </cell>
          <cell r="D6">
            <v>227.2</v>
          </cell>
          <cell r="E6">
            <v>34.08</v>
          </cell>
          <cell r="F6">
            <v>2.2719999999999998</v>
          </cell>
          <cell r="G6">
            <v>4.5439999999999996</v>
          </cell>
          <cell r="H6">
            <v>6.8159999999999998</v>
          </cell>
          <cell r="K6">
            <v>909.8</v>
          </cell>
          <cell r="Q6">
            <v>324.14999999999998</v>
          </cell>
          <cell r="T6">
            <v>65.98</v>
          </cell>
          <cell r="U6">
            <v>1006.7499999999998</v>
          </cell>
          <cell r="V6">
            <v>30.202499999999993</v>
          </cell>
          <cell r="W6">
            <v>151.01249999999996</v>
          </cell>
          <cell r="X6">
            <v>10.067499999999997</v>
          </cell>
          <cell r="Y6">
            <v>1538.9245000000001</v>
          </cell>
          <cell r="Z6">
            <v>34.08</v>
          </cell>
          <cell r="AA6">
            <v>2.2719999999999998</v>
          </cell>
          <cell r="AB6">
            <v>4.5439999999999996</v>
          </cell>
          <cell r="AC6">
            <v>18.175999999999998</v>
          </cell>
          <cell r="AD6">
            <v>22.72</v>
          </cell>
          <cell r="AE6">
            <v>6.8159999999999998</v>
          </cell>
          <cell r="AF6">
            <v>2.2719999999999998</v>
          </cell>
          <cell r="AG6">
            <v>30.202499999999993</v>
          </cell>
          <cell r="AH6">
            <v>10.067499999999997</v>
          </cell>
          <cell r="AI6">
            <v>151.01249999999996</v>
          </cell>
          <cell r="AJ6">
            <v>10.067499999999997</v>
          </cell>
          <cell r="AK6">
            <v>100.67499999999998</v>
          </cell>
          <cell r="AO6">
            <v>0.25</v>
          </cell>
          <cell r="AP6">
            <v>2</v>
          </cell>
          <cell r="AQ6">
            <v>11.36</v>
          </cell>
          <cell r="AR6">
            <v>1</v>
          </cell>
          <cell r="AS6">
            <v>0</v>
          </cell>
          <cell r="AT6">
            <v>0</v>
          </cell>
          <cell r="AU6">
            <v>0</v>
          </cell>
          <cell r="AW6">
            <v>0</v>
          </cell>
          <cell r="AX6" t="e">
            <v>#REF!</v>
          </cell>
          <cell r="AY6">
            <v>0</v>
          </cell>
          <cell r="AZ6">
            <v>0</v>
          </cell>
          <cell r="BA6" t="e">
            <v>#REF!</v>
          </cell>
          <cell r="BB6">
            <v>0</v>
          </cell>
          <cell r="BC6">
            <v>0</v>
          </cell>
          <cell r="BD6">
            <v>1</v>
          </cell>
          <cell r="BE6" t="e">
            <v>#REF!</v>
          </cell>
          <cell r="BF6" t="e">
            <v>#REF!</v>
          </cell>
          <cell r="BG6" t="str">
            <v xml:space="preserve">فاطمة على احمد </v>
          </cell>
          <cell r="BH6">
            <v>28701112700441</v>
          </cell>
        </row>
        <row r="7">
          <cell r="B7" t="str">
            <v>كريمة محمد خليفة</v>
          </cell>
          <cell r="C7">
            <v>227.2</v>
          </cell>
          <cell r="D7">
            <v>227.2</v>
          </cell>
          <cell r="E7">
            <v>34.08</v>
          </cell>
          <cell r="F7">
            <v>2.2719999999999998</v>
          </cell>
          <cell r="G7">
            <v>4.5439999999999996</v>
          </cell>
          <cell r="H7">
            <v>6.8159999999999998</v>
          </cell>
          <cell r="K7">
            <v>909.8</v>
          </cell>
          <cell r="Q7">
            <v>324.14999999999998</v>
          </cell>
          <cell r="T7">
            <v>65.98</v>
          </cell>
          <cell r="U7">
            <v>1006.7499999999998</v>
          </cell>
          <cell r="V7">
            <v>30.202499999999993</v>
          </cell>
          <cell r="W7">
            <v>151.01249999999996</v>
          </cell>
          <cell r="X7">
            <v>10.067499999999997</v>
          </cell>
          <cell r="Y7">
            <v>1538.9245000000001</v>
          </cell>
          <cell r="Z7">
            <v>34.08</v>
          </cell>
          <cell r="AA7">
            <v>2.2719999999999998</v>
          </cell>
          <cell r="AB7">
            <v>4.5439999999999996</v>
          </cell>
          <cell r="AC7">
            <v>18.175999999999998</v>
          </cell>
          <cell r="AD7">
            <v>22.72</v>
          </cell>
          <cell r="AE7">
            <v>6.8159999999999998</v>
          </cell>
          <cell r="AF7">
            <v>2.2719999999999998</v>
          </cell>
          <cell r="AG7">
            <v>30.202499999999993</v>
          </cell>
          <cell r="AH7">
            <v>10.067499999999997</v>
          </cell>
          <cell r="AI7">
            <v>151.01249999999996</v>
          </cell>
          <cell r="AJ7">
            <v>10.067499999999997</v>
          </cell>
          <cell r="AK7">
            <v>100.67499999999998</v>
          </cell>
          <cell r="AO7">
            <v>0.25</v>
          </cell>
          <cell r="AP7">
            <v>2</v>
          </cell>
          <cell r="AQ7">
            <v>11.36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1</v>
          </cell>
          <cell r="BE7">
            <v>408.51499999999982</v>
          </cell>
          <cell r="BF7">
            <v>1130.4095000000002</v>
          </cell>
          <cell r="BG7" t="str">
            <v>كريمة محمد خليفة</v>
          </cell>
          <cell r="BH7">
            <v>28509152700488</v>
          </cell>
        </row>
        <row r="8">
          <cell r="B8" t="str">
            <v>جملة قرار 9</v>
          </cell>
          <cell r="C8">
            <v>454.4</v>
          </cell>
          <cell r="D8">
            <v>454.4</v>
          </cell>
          <cell r="E8">
            <v>68.16</v>
          </cell>
          <cell r="F8">
            <v>4.5439999999999996</v>
          </cell>
          <cell r="G8">
            <v>9.0879999999999992</v>
          </cell>
          <cell r="H8">
            <v>13.632</v>
          </cell>
          <cell r="I8">
            <v>0</v>
          </cell>
          <cell r="J8">
            <v>0</v>
          </cell>
          <cell r="K8">
            <v>1819.6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648.29999999999995</v>
          </cell>
          <cell r="R8">
            <v>0</v>
          </cell>
          <cell r="S8">
            <v>0</v>
          </cell>
          <cell r="T8">
            <v>131.96</v>
          </cell>
          <cell r="U8">
            <v>2013.4999999999995</v>
          </cell>
          <cell r="V8">
            <v>60.404999999999987</v>
          </cell>
          <cell r="W8">
            <v>302.02499999999992</v>
          </cell>
          <cell r="X8">
            <v>20.134999999999994</v>
          </cell>
          <cell r="Y8">
            <v>3077.8490000000002</v>
          </cell>
          <cell r="Z8">
            <v>68.16</v>
          </cell>
          <cell r="AA8">
            <v>4.5439999999999996</v>
          </cell>
          <cell r="AB8">
            <v>9.0879999999999992</v>
          </cell>
          <cell r="AC8">
            <v>36.351999999999997</v>
          </cell>
          <cell r="AD8">
            <v>45.44</v>
          </cell>
          <cell r="AE8">
            <v>13.632</v>
          </cell>
          <cell r="AF8">
            <v>4.5439999999999996</v>
          </cell>
          <cell r="AG8">
            <v>60.404999999999987</v>
          </cell>
          <cell r="AH8">
            <v>20.134999999999994</v>
          </cell>
          <cell r="AI8">
            <v>302.02499999999992</v>
          </cell>
          <cell r="AJ8">
            <v>20.134999999999994</v>
          </cell>
          <cell r="AK8">
            <v>201.34999999999997</v>
          </cell>
          <cell r="AL8">
            <v>0</v>
          </cell>
          <cell r="AM8">
            <v>0</v>
          </cell>
          <cell r="AN8">
            <v>0</v>
          </cell>
          <cell r="AO8">
            <v>0.5</v>
          </cell>
          <cell r="AP8">
            <v>4</v>
          </cell>
          <cell r="AQ8">
            <v>22.72</v>
          </cell>
          <cell r="AR8">
            <v>2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 t="e">
            <v>#REF!</v>
          </cell>
          <cell r="AY8">
            <v>0</v>
          </cell>
          <cell r="AZ8">
            <v>0</v>
          </cell>
          <cell r="BA8" t="e">
            <v>#REF!</v>
          </cell>
          <cell r="BB8">
            <v>0</v>
          </cell>
          <cell r="BC8">
            <v>0</v>
          </cell>
          <cell r="BD8">
            <v>2</v>
          </cell>
          <cell r="BE8" t="e">
            <v>#REF!</v>
          </cell>
          <cell r="BF8" t="e">
            <v>#REF!</v>
          </cell>
          <cell r="BG8" t="str">
            <v xml:space="preserve">الجملة </v>
          </cell>
        </row>
        <row r="12">
          <cell r="C12">
            <v>1800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مراية مدرسة"/>
      <sheetName val="الاهلى"/>
      <sheetName val="مراية الاهلى"/>
      <sheetName val="القاهرة"/>
      <sheetName val="الاسكندرية"/>
      <sheetName val="مراية اسكندرية)"/>
      <sheetName val="فارغة "/>
      <sheetName val="مراية فارغة "/>
      <sheetName val="الاداريون بالمدرسة "/>
      <sheetName val="مراية اداري المدرسة)"/>
      <sheetName val="الاداريون اهلى فرشوط "/>
      <sheetName val="مراية ادارى ااهلى فرشوط"/>
      <sheetName val="الاداريون اسكندرية حمادى "/>
      <sheetName val="مراية اداري حمادى"/>
      <sheetName val=" فردية  "/>
      <sheetName val="خلف فردية  "/>
      <sheetName val="مفردات مرتب"/>
      <sheetName val="مفردات اداريين"/>
      <sheetName val="خلف فردية  اداريين"/>
      <sheetName val="175%"/>
      <sheetName val="خلفية 175+النائية"/>
      <sheetName val="نائية"/>
      <sheetName val="بدل نقدي"/>
      <sheetName val="مراية بدل نقدي "/>
      <sheetName val="بدل معلم "/>
      <sheetName val="مراية بدل معلم "/>
      <sheetName val="مقارنة"/>
      <sheetName val="معاشات"/>
      <sheetName val="كسب عمل"/>
      <sheetName val="ورقة1 (2)"/>
      <sheetName val="ورقة1"/>
      <sheetName val="مدرسة الشهيد"/>
      <sheetName val="مستخرج"/>
      <sheetName val="بيان اساسي"/>
      <sheetName val="اساسي"/>
      <sheetName val="مكافاة شاملة"/>
      <sheetName val="مراية الشاملة "/>
      <sheetName val="علاوة10%2015"/>
      <sheetName val="مراية علاوة 10%2015"/>
      <sheetName val="ورقة3"/>
      <sheetName val="اساسي "/>
      <sheetName val="سادس "/>
      <sheetName val="مراية سادس 2016"/>
      <sheetName val="مكافأة اخر العام "/>
      <sheetName val="مراية مكافأة اخر العام "/>
      <sheetName val="83.5% 4شهور  "/>
      <sheetName val="مراية 83.5% 4شهور "/>
    </sheetNames>
    <sheetDataSet>
      <sheetData sheetId="0">
        <row r="2">
          <cell r="B2" t="str">
            <v>الشهيد احمد محمد عبدالرحيم بالعركي</v>
          </cell>
        </row>
      </sheetData>
      <sheetData sheetId="1">
        <row r="5">
          <cell r="AD5">
            <v>0</v>
          </cell>
        </row>
      </sheetData>
      <sheetData sheetId="2"/>
      <sheetData sheetId="3">
        <row r="6">
          <cell r="B6" t="str">
            <v xml:space="preserve">عبد الجابر على خليفة </v>
          </cell>
        </row>
      </sheetData>
      <sheetData sheetId="4"/>
      <sheetData sheetId="5">
        <row r="6">
          <cell r="B6" t="str">
            <v>رضا همام حسين</v>
          </cell>
        </row>
      </sheetData>
      <sheetData sheetId="6">
        <row r="6">
          <cell r="B6" t="str">
            <v>ابو النور اليمنى احمد جاد الرب</v>
          </cell>
        </row>
      </sheetData>
      <sheetData sheetId="7"/>
      <sheetData sheetId="8">
        <row r="6">
          <cell r="B6" t="str">
            <v xml:space="preserve">عبدالمنعم ممدوح عبدالمنعم </v>
          </cell>
          <cell r="C6">
            <v>250.8</v>
          </cell>
          <cell r="D6">
            <v>37.619999999999997</v>
          </cell>
          <cell r="E6">
            <v>2.508</v>
          </cell>
          <cell r="F6">
            <v>5.016</v>
          </cell>
          <cell r="G6">
            <v>3.762</v>
          </cell>
          <cell r="I6">
            <v>10</v>
          </cell>
          <cell r="K6">
            <v>7.2</v>
          </cell>
          <cell r="L6">
            <v>7.2</v>
          </cell>
          <cell r="M6">
            <v>4.8</v>
          </cell>
          <cell r="N6">
            <v>4.8</v>
          </cell>
          <cell r="O6">
            <v>4.8</v>
          </cell>
          <cell r="Q6">
            <v>4</v>
          </cell>
          <cell r="R6">
            <v>123</v>
          </cell>
          <cell r="T6">
            <v>313.5</v>
          </cell>
          <cell r="AC6">
            <v>425</v>
          </cell>
          <cell r="AH6">
            <v>62.7</v>
          </cell>
          <cell r="AJ6">
            <v>143.54999999999998</v>
          </cell>
          <cell r="AK6">
            <v>9.57</v>
          </cell>
          <cell r="AL6">
            <v>1419.826</v>
          </cell>
          <cell r="AM6">
            <v>37.619999999999997</v>
          </cell>
          <cell r="AN6">
            <v>2.508</v>
          </cell>
          <cell r="AO6">
            <v>5.016</v>
          </cell>
          <cell r="AP6">
            <v>20.064</v>
          </cell>
          <cell r="AQ6">
            <v>25.080000000000002</v>
          </cell>
          <cell r="AR6">
            <v>3.762</v>
          </cell>
          <cell r="AS6">
            <v>1.254</v>
          </cell>
          <cell r="AT6">
            <v>143.54999999999998</v>
          </cell>
          <cell r="AU6">
            <v>9.57</v>
          </cell>
          <cell r="AV6">
            <v>95.7</v>
          </cell>
          <cell r="AW6">
            <v>17.556000000000001</v>
          </cell>
          <cell r="AX6">
            <v>4.5</v>
          </cell>
          <cell r="AY6">
            <v>0.5</v>
          </cell>
          <cell r="AZ6">
            <v>0.25</v>
          </cell>
          <cell r="BG6">
            <v>1</v>
          </cell>
          <cell r="BO6">
            <v>1.254</v>
          </cell>
          <cell r="BP6">
            <v>369.18399999999997</v>
          </cell>
          <cell r="BQ6">
            <v>1050.6420000000001</v>
          </cell>
          <cell r="BR6" t="str">
            <v xml:space="preserve">عبدالمنعم ممدوح عبدالمنعم </v>
          </cell>
        </row>
        <row r="9">
          <cell r="C9">
            <v>250.8</v>
          </cell>
          <cell r="D9">
            <v>37.619999999999997</v>
          </cell>
          <cell r="E9">
            <v>2.508</v>
          </cell>
          <cell r="F9">
            <v>5.016</v>
          </cell>
          <cell r="G9">
            <v>3.762</v>
          </cell>
          <cell r="H9">
            <v>0</v>
          </cell>
          <cell r="I9">
            <v>10</v>
          </cell>
          <cell r="J9">
            <v>0</v>
          </cell>
          <cell r="K9">
            <v>7.2</v>
          </cell>
          <cell r="L9">
            <v>7.2</v>
          </cell>
          <cell r="M9">
            <v>4.8</v>
          </cell>
          <cell r="N9">
            <v>4.8</v>
          </cell>
          <cell r="O9">
            <v>4.8</v>
          </cell>
          <cell r="P9">
            <v>0</v>
          </cell>
          <cell r="Q9">
            <v>4</v>
          </cell>
          <cell r="R9">
            <v>123</v>
          </cell>
          <cell r="S9">
            <v>0</v>
          </cell>
          <cell r="T9">
            <v>313.5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425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62.7</v>
          </cell>
          <cell r="AI9">
            <v>0</v>
          </cell>
          <cell r="AJ9">
            <v>143.54999999999998</v>
          </cell>
          <cell r="AK9">
            <v>9.57</v>
          </cell>
          <cell r="AL9">
            <v>1419.826</v>
          </cell>
          <cell r="AM9">
            <v>37.619999999999997</v>
          </cell>
          <cell r="AN9">
            <v>2.508</v>
          </cell>
          <cell r="AO9">
            <v>5.016</v>
          </cell>
          <cell r="AP9">
            <v>20.064</v>
          </cell>
          <cell r="AQ9">
            <v>25.080000000000002</v>
          </cell>
          <cell r="AR9">
            <v>3.762</v>
          </cell>
          <cell r="AS9">
            <v>1.254</v>
          </cell>
          <cell r="AT9">
            <v>143.54999999999998</v>
          </cell>
          <cell r="AU9">
            <v>9.57</v>
          </cell>
          <cell r="AV9">
            <v>95.7</v>
          </cell>
          <cell r="AW9">
            <v>17.556000000000001</v>
          </cell>
          <cell r="AX9">
            <v>4.5</v>
          </cell>
          <cell r="AY9">
            <v>0.5</v>
          </cell>
          <cell r="AZ9">
            <v>0.25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1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1.254</v>
          </cell>
          <cell r="BP9">
            <v>369.18399999999997</v>
          </cell>
          <cell r="BQ9">
            <v>1050.6420000000001</v>
          </cell>
          <cell r="BT9">
            <v>0</v>
          </cell>
        </row>
      </sheetData>
      <sheetData sheetId="9"/>
      <sheetData sheetId="10">
        <row r="6">
          <cell r="B6" t="str">
            <v xml:space="preserve">ابوالوفا على الراوي 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6">
          <cell r="B6" t="str">
            <v>اياتي عبد الكريم رضوان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6">
          <cell r="B6" t="str">
            <v>اياتي عبد الكريم رضوان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43">
          <cell r="E43">
            <v>151115.05999999997</v>
          </cell>
        </row>
      </sheetData>
      <sheetData sheetId="46"/>
      <sheetData sheetId="47"/>
      <sheetData sheetId="4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الاهلى"/>
      <sheetName val="القاهرة"/>
      <sheetName val="الاسكندرية"/>
      <sheetName val="تثبيت 1_7_2014"/>
      <sheetName val="مراية مدرسة"/>
      <sheetName val="مراية الاهلى"/>
      <sheetName val="مراية اسكندرية)"/>
      <sheetName val="مراية تثبيت 1_7_2014"/>
      <sheetName val=" فردية  "/>
      <sheetName val="خلف فردية  "/>
      <sheetName val="مفردات مرتب"/>
      <sheetName val="175%"/>
      <sheetName val="خلفية 175+النائية"/>
      <sheetName val="نائية"/>
      <sheetName val="مقارنة"/>
      <sheetName val="معاشات"/>
      <sheetName val="كسب عمل"/>
      <sheetName val="ورقة1 (2)"/>
      <sheetName val="ورقة1"/>
      <sheetName val="مدرسة الشهيد"/>
      <sheetName val="مستخرج"/>
      <sheetName val="ورقة2"/>
    </sheetNames>
    <sheetDataSet>
      <sheetData sheetId="0">
        <row r="5">
          <cell r="B5" t="str">
            <v>احمد امين احمد زيان</v>
          </cell>
        </row>
      </sheetData>
      <sheetData sheetId="1">
        <row r="6">
          <cell r="B6" t="str">
            <v>احمد امين احمد زيان</v>
          </cell>
        </row>
      </sheetData>
      <sheetData sheetId="2">
        <row r="6">
          <cell r="B6" t="str">
            <v xml:space="preserve">عبد الجابر على خليفة </v>
          </cell>
        </row>
      </sheetData>
      <sheetData sheetId="3">
        <row r="6">
          <cell r="B6" t="str">
            <v>رضا همام حسين</v>
          </cell>
        </row>
      </sheetData>
      <sheetData sheetId="4">
        <row r="6">
          <cell r="B6" t="str">
            <v>ابو النور اليمنى احمد جاد الرب</v>
          </cell>
        </row>
      </sheetData>
      <sheetData sheetId="5">
        <row r="6">
          <cell r="B6" t="str">
            <v>روحية محمود مصطفى خليل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0">
          <cell r="C20">
            <v>26502272701478</v>
          </cell>
        </row>
      </sheetData>
      <sheetData sheetId="22">
        <row r="6">
          <cell r="B6" t="str">
            <v>احمد امين احمد زيان</v>
          </cell>
          <cell r="C6">
            <v>32387</v>
          </cell>
          <cell r="D6" t="str">
            <v>متزوج</v>
          </cell>
          <cell r="E6" t="str">
            <v xml:space="preserve">الاولى </v>
          </cell>
          <cell r="F6">
            <v>0</v>
          </cell>
          <cell r="G6">
            <v>566.92999999999995</v>
          </cell>
          <cell r="H6">
            <v>5</v>
          </cell>
          <cell r="I6">
            <v>571.92999999999995</v>
          </cell>
          <cell r="J6">
            <v>31.01</v>
          </cell>
          <cell r="K6">
            <v>602.93999999999994</v>
          </cell>
        </row>
        <row r="7">
          <cell r="B7" t="str">
            <v xml:space="preserve">ابوالوفا على الراوي </v>
          </cell>
          <cell r="C7">
            <v>31017</v>
          </cell>
          <cell r="D7" t="str">
            <v>متزوج</v>
          </cell>
          <cell r="E7" t="str">
            <v xml:space="preserve">الاولى </v>
          </cell>
          <cell r="F7">
            <v>0</v>
          </cell>
          <cell r="G7">
            <v>614.4</v>
          </cell>
          <cell r="H7">
            <v>5</v>
          </cell>
          <cell r="I7">
            <v>619.4</v>
          </cell>
          <cell r="J7">
            <v>34.15</v>
          </cell>
          <cell r="K7">
            <v>653.54999999999995</v>
          </cell>
        </row>
        <row r="8">
          <cell r="B8" t="str">
            <v>عادل يونس محفوظ  حماد</v>
          </cell>
          <cell r="C8">
            <v>35475</v>
          </cell>
          <cell r="D8" t="str">
            <v>متزوج</v>
          </cell>
          <cell r="E8" t="str">
            <v xml:space="preserve">الاولى </v>
          </cell>
          <cell r="F8">
            <v>0</v>
          </cell>
          <cell r="G8">
            <v>580.27</v>
          </cell>
          <cell r="H8">
            <v>5</v>
          </cell>
          <cell r="I8">
            <v>585.27</v>
          </cell>
          <cell r="J8">
            <v>32.159999999999997</v>
          </cell>
          <cell r="K8">
            <v>617.42999999999995</v>
          </cell>
        </row>
        <row r="9">
          <cell r="B9" t="str">
            <v>ممدوح خلف الله بكري</v>
          </cell>
          <cell r="C9">
            <v>34043</v>
          </cell>
          <cell r="D9" t="str">
            <v>متزوج</v>
          </cell>
          <cell r="E9" t="str">
            <v xml:space="preserve">الاولى </v>
          </cell>
          <cell r="F9">
            <v>0</v>
          </cell>
          <cell r="G9">
            <v>505.31</v>
          </cell>
          <cell r="H9">
            <v>5</v>
          </cell>
          <cell r="I9">
            <v>510.31</v>
          </cell>
          <cell r="J9">
            <v>27.67</v>
          </cell>
          <cell r="K9">
            <v>537.98</v>
          </cell>
        </row>
        <row r="10">
          <cell r="B10" t="str">
            <v xml:space="preserve">محمد ابو المجد عبد اللاه </v>
          </cell>
          <cell r="C10">
            <v>36830</v>
          </cell>
          <cell r="D10" t="str">
            <v>متزوج</v>
          </cell>
          <cell r="E10" t="str">
            <v>الثانية</v>
          </cell>
          <cell r="F10">
            <v>0</v>
          </cell>
          <cell r="G10">
            <v>413.09</v>
          </cell>
          <cell r="H10">
            <v>5</v>
          </cell>
          <cell r="I10">
            <v>418.09</v>
          </cell>
          <cell r="J10">
            <v>21.86</v>
          </cell>
          <cell r="K10">
            <v>439.95</v>
          </cell>
        </row>
        <row r="11">
          <cell r="B11" t="str">
            <v>وفاء محمود محمد محمد</v>
          </cell>
          <cell r="C11">
            <v>37386</v>
          </cell>
          <cell r="D11" t="str">
            <v>متزوج</v>
          </cell>
          <cell r="E11" t="str">
            <v>الثانية</v>
          </cell>
          <cell r="F11">
            <v>0</v>
          </cell>
          <cell r="G11">
            <v>394.77</v>
          </cell>
          <cell r="H11">
            <v>5</v>
          </cell>
          <cell r="I11">
            <v>399.77</v>
          </cell>
          <cell r="J11">
            <v>20.76</v>
          </cell>
          <cell r="K11">
            <v>420.53</v>
          </cell>
        </row>
        <row r="12">
          <cell r="B12" t="str">
            <v>نعمات عبده عبد اللاه</v>
          </cell>
          <cell r="C12">
            <v>38169</v>
          </cell>
          <cell r="D12" t="str">
            <v>متزوج</v>
          </cell>
          <cell r="E12" t="str">
            <v>الثانية</v>
          </cell>
          <cell r="F12">
            <v>0</v>
          </cell>
          <cell r="G12">
            <v>370.84</v>
          </cell>
          <cell r="H12">
            <v>5</v>
          </cell>
          <cell r="I12">
            <v>375.84</v>
          </cell>
          <cell r="J12">
            <v>18.53</v>
          </cell>
          <cell r="K12">
            <v>394.37</v>
          </cell>
        </row>
        <row r="13">
          <cell r="B13" t="str">
            <v xml:space="preserve">مريم صليب شكري </v>
          </cell>
          <cell r="C13">
            <v>38169</v>
          </cell>
          <cell r="D13" t="str">
            <v>متزوج</v>
          </cell>
          <cell r="E13" t="str">
            <v>الثانية</v>
          </cell>
          <cell r="F13">
            <v>0</v>
          </cell>
          <cell r="G13">
            <v>370.84</v>
          </cell>
          <cell r="H13">
            <v>5</v>
          </cell>
          <cell r="I13">
            <v>375.84</v>
          </cell>
          <cell r="J13">
            <v>18.53</v>
          </cell>
          <cell r="K13">
            <v>394.37</v>
          </cell>
        </row>
        <row r="14">
          <cell r="B14" t="str">
            <v>احمد محمد مسعود محمود</v>
          </cell>
          <cell r="C14">
            <v>35654</v>
          </cell>
          <cell r="D14" t="str">
            <v>متزوج</v>
          </cell>
          <cell r="E14" t="str">
            <v>الثانية</v>
          </cell>
          <cell r="F14">
            <v>0</v>
          </cell>
          <cell r="G14">
            <v>393.45</v>
          </cell>
          <cell r="H14">
            <v>5</v>
          </cell>
          <cell r="I14">
            <v>398.45</v>
          </cell>
          <cell r="J14">
            <v>20.440000000000001</v>
          </cell>
          <cell r="K14">
            <v>418.89</v>
          </cell>
        </row>
        <row r="15">
          <cell r="B15" t="str">
            <v>ابو الوفا بريجي عبد الرحمن</v>
          </cell>
          <cell r="C15">
            <v>35345</v>
          </cell>
          <cell r="D15" t="str">
            <v>متزوج</v>
          </cell>
          <cell r="E15" t="str">
            <v>الثالثة</v>
          </cell>
          <cell r="F15">
            <v>0</v>
          </cell>
          <cell r="G15">
            <v>362.58</v>
          </cell>
          <cell r="H15">
            <v>4</v>
          </cell>
          <cell r="I15">
            <v>366.58</v>
          </cell>
          <cell r="J15">
            <v>18.68</v>
          </cell>
          <cell r="K15">
            <v>385.26</v>
          </cell>
        </row>
        <row r="16">
          <cell r="B16" t="str">
            <v>اسماء عبد الحميد عبدالله احمد</v>
          </cell>
          <cell r="C16">
            <v>40596</v>
          </cell>
          <cell r="D16" t="str">
            <v>متزوج</v>
          </cell>
          <cell r="E16" t="str">
            <v>الثالثة</v>
          </cell>
          <cell r="F16">
            <v>0</v>
          </cell>
          <cell r="G16">
            <v>258</v>
          </cell>
          <cell r="H16">
            <v>4</v>
          </cell>
          <cell r="I16">
            <v>262</v>
          </cell>
          <cell r="J16">
            <v>4.8</v>
          </cell>
          <cell r="K16">
            <v>266.8</v>
          </cell>
        </row>
        <row r="17">
          <cell r="B17" t="str">
            <v>نجلاء فتحي عطيه</v>
          </cell>
          <cell r="C17">
            <v>40596</v>
          </cell>
          <cell r="D17" t="str">
            <v>اعزب</v>
          </cell>
          <cell r="E17" t="str">
            <v>الثالثة</v>
          </cell>
          <cell r="F17">
            <v>0</v>
          </cell>
          <cell r="G17">
            <v>262</v>
          </cell>
          <cell r="H17">
            <v>4</v>
          </cell>
          <cell r="I17">
            <v>266</v>
          </cell>
          <cell r="J17">
            <v>4.8</v>
          </cell>
          <cell r="K17">
            <v>270.8</v>
          </cell>
        </row>
        <row r="18">
          <cell r="B18" t="str">
            <v>امل احمد محمد يوسف</v>
          </cell>
          <cell r="C18">
            <v>40740</v>
          </cell>
          <cell r="D18" t="str">
            <v>متزوج</v>
          </cell>
          <cell r="E18" t="str">
            <v>الثالثة</v>
          </cell>
          <cell r="F18">
            <v>0</v>
          </cell>
          <cell r="G18">
            <v>258</v>
          </cell>
          <cell r="H18">
            <v>4</v>
          </cell>
          <cell r="I18">
            <v>262</v>
          </cell>
          <cell r="J18">
            <v>4.8</v>
          </cell>
          <cell r="K18">
            <v>266.8</v>
          </cell>
        </row>
        <row r="19">
          <cell r="B19" t="str">
            <v>شيرين فاوي مرسي</v>
          </cell>
          <cell r="C19">
            <v>40740</v>
          </cell>
          <cell r="D19" t="str">
            <v>متزوج</v>
          </cell>
          <cell r="E19" t="str">
            <v>الثالثة</v>
          </cell>
          <cell r="F19">
            <v>0</v>
          </cell>
          <cell r="G19">
            <v>258</v>
          </cell>
          <cell r="H19">
            <v>4</v>
          </cell>
          <cell r="I19">
            <v>262</v>
          </cell>
          <cell r="J19">
            <v>4.8</v>
          </cell>
          <cell r="K19">
            <v>266.8</v>
          </cell>
        </row>
        <row r="20">
          <cell r="B20" t="str">
            <v>محمد احمد محمد ابو الوفا</v>
          </cell>
          <cell r="C20">
            <v>40734</v>
          </cell>
          <cell r="D20" t="str">
            <v>متزوج</v>
          </cell>
          <cell r="E20" t="str">
            <v>الثالثة</v>
          </cell>
          <cell r="F20">
            <v>0</v>
          </cell>
          <cell r="G20">
            <v>258</v>
          </cell>
          <cell r="H20">
            <v>4</v>
          </cell>
          <cell r="I20">
            <v>262</v>
          </cell>
          <cell r="J20">
            <v>4.8</v>
          </cell>
          <cell r="K20">
            <v>266.8</v>
          </cell>
        </row>
        <row r="21">
          <cell r="B21" t="str">
            <v>حنان عبد الحميد صبري احمد</v>
          </cell>
          <cell r="C21">
            <v>40740</v>
          </cell>
          <cell r="D21" t="str">
            <v>اعزب</v>
          </cell>
          <cell r="E21" t="str">
            <v>الثالثة</v>
          </cell>
          <cell r="F21">
            <v>0</v>
          </cell>
          <cell r="G21">
            <v>258</v>
          </cell>
          <cell r="H21">
            <v>4</v>
          </cell>
          <cell r="I21">
            <v>262</v>
          </cell>
          <cell r="J21">
            <v>4.8</v>
          </cell>
          <cell r="K21">
            <v>266.8</v>
          </cell>
        </row>
        <row r="22">
          <cell r="B22" t="str">
            <v>عبير عبد الباسط محمد دقلش</v>
          </cell>
          <cell r="C22">
            <v>41122</v>
          </cell>
          <cell r="D22" t="str">
            <v>اعزب</v>
          </cell>
          <cell r="E22" t="str">
            <v>الثالثة</v>
          </cell>
          <cell r="F22">
            <v>0</v>
          </cell>
          <cell r="G22">
            <v>254</v>
          </cell>
          <cell r="H22">
            <v>4</v>
          </cell>
          <cell r="I22">
            <v>258</v>
          </cell>
          <cell r="J22">
            <v>4.8</v>
          </cell>
          <cell r="K22">
            <v>262.8</v>
          </cell>
        </row>
        <row r="23">
          <cell r="B23" t="str">
            <v>عبد الفتاح محمد عبد الفتاح</v>
          </cell>
          <cell r="C23">
            <v>41416</v>
          </cell>
          <cell r="D23" t="str">
            <v>متزوج</v>
          </cell>
          <cell r="E23" t="str">
            <v>الثالثة</v>
          </cell>
          <cell r="F23">
            <v>0</v>
          </cell>
          <cell r="G23">
            <v>250</v>
          </cell>
          <cell r="H23">
            <v>4</v>
          </cell>
          <cell r="I23">
            <v>254</v>
          </cell>
          <cell r="J23">
            <v>4.8</v>
          </cell>
          <cell r="K23">
            <v>258.8</v>
          </cell>
        </row>
        <row r="24">
          <cell r="B24" t="str">
            <v xml:space="preserve">سامية فايز محمد </v>
          </cell>
          <cell r="C24">
            <v>41416</v>
          </cell>
          <cell r="D24" t="str">
            <v>متزوج</v>
          </cell>
          <cell r="E24" t="str">
            <v>الثالثة</v>
          </cell>
          <cell r="F24">
            <v>0</v>
          </cell>
          <cell r="G24">
            <v>250</v>
          </cell>
          <cell r="H24">
            <v>4</v>
          </cell>
          <cell r="I24">
            <v>254</v>
          </cell>
          <cell r="J24">
            <v>4.8</v>
          </cell>
          <cell r="K24">
            <v>258.8</v>
          </cell>
        </row>
        <row r="25">
          <cell r="B25" t="str">
            <v>ايمان احمد ابراهيم</v>
          </cell>
          <cell r="C25">
            <v>41717</v>
          </cell>
          <cell r="D25" t="str">
            <v>متزوج</v>
          </cell>
          <cell r="E25" t="str">
            <v>الثالثة</v>
          </cell>
          <cell r="F25">
            <v>0</v>
          </cell>
          <cell r="G25">
            <v>246</v>
          </cell>
          <cell r="H25">
            <v>4</v>
          </cell>
          <cell r="I25">
            <v>250</v>
          </cell>
          <cell r="J25">
            <v>4.8</v>
          </cell>
          <cell r="K25">
            <v>254.8</v>
          </cell>
        </row>
        <row r="26">
          <cell r="B26" t="str">
            <v>هشام احمد عبد الوهاب</v>
          </cell>
          <cell r="C26">
            <v>41717</v>
          </cell>
          <cell r="D26" t="str">
            <v>اعزب</v>
          </cell>
          <cell r="E26" t="str">
            <v>الثالثة</v>
          </cell>
          <cell r="F26">
            <v>0</v>
          </cell>
          <cell r="G26">
            <v>246</v>
          </cell>
          <cell r="H26">
            <v>5</v>
          </cell>
          <cell r="I26">
            <v>251</v>
          </cell>
          <cell r="J26">
            <v>4.8</v>
          </cell>
          <cell r="K26">
            <v>255.8</v>
          </cell>
        </row>
        <row r="27">
          <cell r="B27" t="str">
            <v>حمدي محى الدين محمد</v>
          </cell>
          <cell r="C27">
            <v>35035</v>
          </cell>
          <cell r="D27" t="str">
            <v>متزوج</v>
          </cell>
          <cell r="E27" t="str">
            <v>الثانية</v>
          </cell>
          <cell r="F27">
            <v>0</v>
          </cell>
          <cell r="G27">
            <v>408.37</v>
          </cell>
          <cell r="H27">
            <v>5</v>
          </cell>
          <cell r="I27">
            <v>413.37</v>
          </cell>
          <cell r="J27">
            <v>21.68</v>
          </cell>
          <cell r="K27">
            <v>435.05</v>
          </cell>
        </row>
        <row r="28">
          <cell r="B28" t="str">
            <v xml:space="preserve">عبد الجابر على خليفة </v>
          </cell>
          <cell r="C28">
            <v>32627</v>
          </cell>
          <cell r="D28" t="str">
            <v>متزوج</v>
          </cell>
          <cell r="E28" t="str">
            <v xml:space="preserve">الاولى </v>
          </cell>
          <cell r="F28">
            <v>0</v>
          </cell>
          <cell r="G28">
            <v>554.88</v>
          </cell>
          <cell r="H28">
            <v>5</v>
          </cell>
          <cell r="I28">
            <v>559.88</v>
          </cell>
          <cell r="J28">
            <v>30.26</v>
          </cell>
          <cell r="K28">
            <v>590.14</v>
          </cell>
        </row>
        <row r="29">
          <cell r="B29" t="str">
            <v>حمادة السيد على حفنى</v>
          </cell>
          <cell r="C29">
            <v>37803</v>
          </cell>
          <cell r="D29" t="str">
            <v>متزوج</v>
          </cell>
          <cell r="E29" t="str">
            <v>الثانية</v>
          </cell>
          <cell r="F29">
            <v>0</v>
          </cell>
          <cell r="G29">
            <v>370.84</v>
          </cell>
          <cell r="H29">
            <v>5</v>
          </cell>
          <cell r="I29">
            <v>375.84</v>
          </cell>
          <cell r="J29">
            <v>18.53</v>
          </cell>
          <cell r="K29">
            <v>394.37</v>
          </cell>
        </row>
        <row r="30">
          <cell r="B30" t="str">
            <v>حسن الراوي السيد نجدي</v>
          </cell>
          <cell r="C30">
            <v>31352</v>
          </cell>
          <cell r="D30" t="str">
            <v>متزوج</v>
          </cell>
          <cell r="E30" t="str">
            <v xml:space="preserve">الاولى </v>
          </cell>
          <cell r="F30">
            <v>0</v>
          </cell>
          <cell r="G30">
            <v>630.30999999999995</v>
          </cell>
          <cell r="H30">
            <v>5</v>
          </cell>
          <cell r="I30">
            <v>635.30999999999995</v>
          </cell>
          <cell r="J30">
            <v>35.25</v>
          </cell>
          <cell r="K30">
            <v>670.56</v>
          </cell>
        </row>
        <row r="31">
          <cell r="B31" t="str">
            <v>محمود حسين احمد حسين النجار</v>
          </cell>
          <cell r="C31">
            <v>36802</v>
          </cell>
          <cell r="D31" t="str">
            <v>متزوج</v>
          </cell>
          <cell r="E31" t="str">
            <v>الثانية</v>
          </cell>
          <cell r="F31">
            <v>0</v>
          </cell>
          <cell r="G31">
            <v>413.69</v>
          </cell>
          <cell r="H31">
            <v>5</v>
          </cell>
          <cell r="I31">
            <v>418.69</v>
          </cell>
          <cell r="J31">
            <v>21.86</v>
          </cell>
          <cell r="K31">
            <v>440.55</v>
          </cell>
        </row>
        <row r="32">
          <cell r="B32" t="str">
            <v xml:space="preserve">محمود ابوالوفا صديق احمد </v>
          </cell>
          <cell r="C32">
            <v>37303</v>
          </cell>
          <cell r="D32" t="str">
            <v>متزوج</v>
          </cell>
          <cell r="E32" t="str">
            <v>الثانية</v>
          </cell>
          <cell r="F32">
            <v>0</v>
          </cell>
          <cell r="G32">
            <v>513.42999999999995</v>
          </cell>
          <cell r="H32">
            <v>5</v>
          </cell>
          <cell r="I32">
            <v>518.42999999999995</v>
          </cell>
          <cell r="J32">
            <v>27.89</v>
          </cell>
          <cell r="K32">
            <v>546.31999999999994</v>
          </cell>
        </row>
        <row r="33">
          <cell r="B33" t="str">
            <v>محمود احمد رضوان عمران</v>
          </cell>
          <cell r="C33">
            <v>30863</v>
          </cell>
          <cell r="D33" t="str">
            <v>متزوج</v>
          </cell>
          <cell r="E33" t="str">
            <v>الاولى</v>
          </cell>
          <cell r="F33">
            <v>0</v>
          </cell>
          <cell r="G33">
            <v>686.29</v>
          </cell>
          <cell r="H33">
            <v>5</v>
          </cell>
          <cell r="I33">
            <v>691.29</v>
          </cell>
          <cell r="J33">
            <v>38.9</v>
          </cell>
          <cell r="K33">
            <v>730.18999999999994</v>
          </cell>
        </row>
        <row r="34">
          <cell r="B34" t="str">
            <v>فهدى عبدالحفيظ السيد جابر</v>
          </cell>
          <cell r="C34">
            <v>35747</v>
          </cell>
          <cell r="D34" t="str">
            <v>متزوج</v>
          </cell>
          <cell r="E34" t="str">
            <v>الرابعة</v>
          </cell>
          <cell r="F34">
            <v>0</v>
          </cell>
          <cell r="G34">
            <v>326.47000000000003</v>
          </cell>
          <cell r="H34">
            <v>2</v>
          </cell>
          <cell r="I34">
            <v>328.47</v>
          </cell>
          <cell r="J34">
            <v>16.79</v>
          </cell>
          <cell r="K34">
            <v>345.26000000000005</v>
          </cell>
        </row>
        <row r="35">
          <cell r="B35" t="str">
            <v>يسرا ابوالمعارف على حسين</v>
          </cell>
          <cell r="C35">
            <v>40596</v>
          </cell>
          <cell r="D35" t="str">
            <v>اعزب</v>
          </cell>
          <cell r="E35" t="str">
            <v>الثالثة</v>
          </cell>
          <cell r="F35">
            <v>0</v>
          </cell>
          <cell r="G35">
            <v>258</v>
          </cell>
          <cell r="H35">
            <v>4</v>
          </cell>
          <cell r="I35">
            <v>262</v>
          </cell>
          <cell r="J35">
            <v>4.8</v>
          </cell>
          <cell r="K35">
            <v>266.8</v>
          </cell>
        </row>
        <row r="36">
          <cell r="B36" t="str">
            <v>فتحي وزيري محمود وزيري</v>
          </cell>
          <cell r="C36">
            <v>37377</v>
          </cell>
          <cell r="D36" t="str">
            <v>متزوج</v>
          </cell>
          <cell r="E36" t="str">
            <v>الثانية</v>
          </cell>
          <cell r="F36">
            <v>0</v>
          </cell>
          <cell r="G36">
            <v>394.77</v>
          </cell>
          <cell r="H36">
            <v>5</v>
          </cell>
          <cell r="I36">
            <v>399.77</v>
          </cell>
          <cell r="J36">
            <v>20.76</v>
          </cell>
          <cell r="K36">
            <v>420.53</v>
          </cell>
        </row>
        <row r="37">
          <cell r="B37" t="str">
            <v>احمد ابوالوفا صديق احمد</v>
          </cell>
          <cell r="C37">
            <v>41122</v>
          </cell>
          <cell r="D37" t="str">
            <v>اعزب</v>
          </cell>
          <cell r="E37" t="str">
            <v>الثالثة</v>
          </cell>
          <cell r="F37">
            <v>0</v>
          </cell>
          <cell r="G37">
            <v>254</v>
          </cell>
          <cell r="H37">
            <v>4</v>
          </cell>
          <cell r="I37">
            <v>258</v>
          </cell>
          <cell r="J37">
            <v>4.8</v>
          </cell>
          <cell r="K37">
            <v>262.8</v>
          </cell>
        </row>
        <row r="38">
          <cell r="B38" t="str">
            <v>هدير ابو المعارف على حسين</v>
          </cell>
          <cell r="C38">
            <v>41893</v>
          </cell>
          <cell r="D38" t="str">
            <v>اعزب</v>
          </cell>
          <cell r="E38" t="str">
            <v>الثالثة</v>
          </cell>
          <cell r="F38">
            <v>0</v>
          </cell>
          <cell r="G38">
            <v>246</v>
          </cell>
          <cell r="H38">
            <v>0</v>
          </cell>
          <cell r="I38">
            <v>246</v>
          </cell>
          <cell r="J38">
            <v>4.8</v>
          </cell>
          <cell r="K38">
            <v>250.8</v>
          </cell>
        </row>
        <row r="39">
          <cell r="B39" t="str">
            <v xml:space="preserve">محمد مرعي عثمان حفني </v>
          </cell>
          <cell r="C39">
            <v>30132</v>
          </cell>
          <cell r="D39" t="str">
            <v>متزوج</v>
          </cell>
          <cell r="E39" t="str">
            <v xml:space="preserve">الاولى </v>
          </cell>
          <cell r="F39">
            <v>0</v>
          </cell>
          <cell r="G39">
            <v>651.23</v>
          </cell>
          <cell r="H39">
            <v>5</v>
          </cell>
          <cell r="I39">
            <v>656.23</v>
          </cell>
          <cell r="J39">
            <v>36.71</v>
          </cell>
          <cell r="K39">
            <v>692.94</v>
          </cell>
        </row>
        <row r="40">
          <cell r="B40" t="str">
            <v>محمد رشوان سعد حسن</v>
          </cell>
          <cell r="C40">
            <v>31656</v>
          </cell>
          <cell r="D40" t="str">
            <v>متزوج</v>
          </cell>
          <cell r="E40" t="str">
            <v xml:space="preserve">الاولى </v>
          </cell>
          <cell r="F40">
            <v>0</v>
          </cell>
          <cell r="G40">
            <v>608.6</v>
          </cell>
          <cell r="H40">
            <v>5</v>
          </cell>
          <cell r="I40">
            <v>613.6</v>
          </cell>
          <cell r="J40">
            <v>34</v>
          </cell>
          <cell r="K40">
            <v>647.6</v>
          </cell>
        </row>
        <row r="41">
          <cell r="B41" t="str">
            <v>رضا همام حسين</v>
          </cell>
          <cell r="C41">
            <v>32021</v>
          </cell>
          <cell r="D41" t="str">
            <v>متزوج</v>
          </cell>
          <cell r="E41" t="str">
            <v xml:space="preserve">الاولى </v>
          </cell>
          <cell r="F41">
            <v>0</v>
          </cell>
          <cell r="G41">
            <v>595.62</v>
          </cell>
          <cell r="H41">
            <v>5</v>
          </cell>
          <cell r="I41">
            <v>600.62</v>
          </cell>
          <cell r="J41">
            <v>33.29</v>
          </cell>
          <cell r="K41">
            <v>633.91</v>
          </cell>
        </row>
        <row r="42">
          <cell r="B42" t="str">
            <v>ابو النور اليمنى احمد جاد الرب</v>
          </cell>
          <cell r="C42">
            <v>30926</v>
          </cell>
          <cell r="D42" t="str">
            <v>متزوج</v>
          </cell>
          <cell r="E42" t="str">
            <v>الاولى خبير</v>
          </cell>
          <cell r="F42">
            <v>0</v>
          </cell>
          <cell r="G42">
            <v>844.69</v>
          </cell>
          <cell r="H42">
            <v>2.17</v>
          </cell>
          <cell r="I42">
            <v>846.86</v>
          </cell>
          <cell r="J42">
            <v>48.54</v>
          </cell>
          <cell r="K42">
            <v>895.4</v>
          </cell>
        </row>
        <row r="43">
          <cell r="B43" t="str">
            <v>رمضان محمد احمد حسن</v>
          </cell>
          <cell r="C43">
            <v>31670</v>
          </cell>
          <cell r="D43" t="str">
            <v>متزوج</v>
          </cell>
          <cell r="E43" t="str">
            <v xml:space="preserve">الاولى </v>
          </cell>
          <cell r="F43">
            <v>0</v>
          </cell>
          <cell r="G43">
            <v>603.05999999999995</v>
          </cell>
          <cell r="H43">
            <v>5</v>
          </cell>
          <cell r="I43">
            <v>608.05999999999995</v>
          </cell>
          <cell r="J43">
            <v>33.57</v>
          </cell>
          <cell r="K43">
            <v>641.63</v>
          </cell>
        </row>
        <row r="44">
          <cell r="B44" t="str">
            <v>مصطفى صدقى حسان عبد العال</v>
          </cell>
          <cell r="C44">
            <v>35654</v>
          </cell>
          <cell r="D44" t="str">
            <v>متزوج</v>
          </cell>
          <cell r="E44" t="str">
            <v>الثانية</v>
          </cell>
          <cell r="F44">
            <v>0</v>
          </cell>
          <cell r="G44">
            <v>428.53</v>
          </cell>
          <cell r="H44">
            <v>5</v>
          </cell>
          <cell r="I44">
            <v>433.53</v>
          </cell>
          <cell r="J44">
            <v>22.68</v>
          </cell>
          <cell r="K44">
            <v>456.21</v>
          </cell>
        </row>
        <row r="45">
          <cell r="B45" t="str">
            <v xml:space="preserve">منتصر محمد ابوزيد </v>
          </cell>
          <cell r="C45">
            <v>37377</v>
          </cell>
          <cell r="D45" t="str">
            <v>متزوج</v>
          </cell>
          <cell r="E45" t="str">
            <v>الثانية</v>
          </cell>
          <cell r="F45">
            <v>0</v>
          </cell>
          <cell r="G45">
            <v>400.97</v>
          </cell>
          <cell r="H45">
            <v>5</v>
          </cell>
          <cell r="I45">
            <v>405.97</v>
          </cell>
          <cell r="J45">
            <v>20.76</v>
          </cell>
          <cell r="K45">
            <v>426.73</v>
          </cell>
        </row>
        <row r="46">
          <cell r="B46" t="str">
            <v>روحية محمود مصطفى خليل</v>
          </cell>
          <cell r="C46">
            <v>41893</v>
          </cell>
          <cell r="D46" t="str">
            <v>متزوج</v>
          </cell>
          <cell r="E46" t="str">
            <v>الثالثة</v>
          </cell>
          <cell r="F46">
            <v>0</v>
          </cell>
          <cell r="G46">
            <v>246</v>
          </cell>
          <cell r="H46">
            <v>0</v>
          </cell>
          <cell r="I46">
            <v>246</v>
          </cell>
          <cell r="J46">
            <v>4.8</v>
          </cell>
          <cell r="K46">
            <v>250.8</v>
          </cell>
        </row>
        <row r="47">
          <cell r="B47" t="str">
            <v>ابوالوفا محمود احمد عايد</v>
          </cell>
          <cell r="C47">
            <v>41893</v>
          </cell>
          <cell r="D47" t="str">
            <v>اعزب</v>
          </cell>
          <cell r="E47" t="str">
            <v>الثالثة</v>
          </cell>
          <cell r="F47">
            <v>0</v>
          </cell>
          <cell r="G47">
            <v>246</v>
          </cell>
          <cell r="H47">
            <v>0</v>
          </cell>
          <cell r="I47">
            <v>246</v>
          </cell>
          <cell r="J47">
            <v>4.8</v>
          </cell>
          <cell r="K47">
            <v>250.8</v>
          </cell>
        </row>
        <row r="48">
          <cell r="B48" t="str">
            <v>رضوة حسين محمود سليمان</v>
          </cell>
          <cell r="C48">
            <v>41893</v>
          </cell>
          <cell r="D48" t="str">
            <v>متزوج</v>
          </cell>
          <cell r="E48" t="str">
            <v>الثالثة</v>
          </cell>
          <cell r="F48">
            <v>0</v>
          </cell>
          <cell r="G48">
            <v>246</v>
          </cell>
          <cell r="H48">
            <v>0</v>
          </cell>
          <cell r="I48">
            <v>246</v>
          </cell>
          <cell r="J48">
            <v>4.8</v>
          </cell>
          <cell r="K48">
            <v>250.8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>
    <tabColor indexed="35"/>
  </sheetPr>
  <dimension ref="A1:DZ227"/>
  <sheetViews>
    <sheetView showGridLines="0" showZeros="0" rightToLeft="1" view="pageBreakPreview" zoomScale="90" zoomScaleNormal="100" zoomScaleSheet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6" sqref="B6"/>
    </sheetView>
  </sheetViews>
  <sheetFormatPr defaultColWidth="0" defaultRowHeight="15.75"/>
  <cols>
    <col min="1" max="1" width="4.42578125" style="9" customWidth="1"/>
    <col min="2" max="2" width="21.42578125" style="9" customWidth="1"/>
    <col min="3" max="3" width="10.28515625" style="9" customWidth="1"/>
    <col min="4" max="4" width="9.28515625" style="9" customWidth="1"/>
    <col min="5" max="5" width="8.28515625" style="9" customWidth="1"/>
    <col min="6" max="6" width="8.5703125" style="9" customWidth="1"/>
    <col min="7" max="7" width="8.28515625" style="9" customWidth="1"/>
    <col min="8" max="8" width="9.85546875" style="9" customWidth="1"/>
    <col min="9" max="10" width="7.7109375" style="9" customWidth="1"/>
    <col min="11" max="11" width="8.5703125" style="153" customWidth="1"/>
    <col min="12" max="12" width="8" style="9" customWidth="1"/>
    <col min="13" max="13" width="8.42578125" style="9" customWidth="1"/>
    <col min="14" max="14" width="7" style="9" customWidth="1"/>
    <col min="15" max="15" width="6.7109375" style="9" customWidth="1"/>
    <col min="16" max="18" width="9.140625" style="9" customWidth="1"/>
    <col min="19" max="19" width="8.85546875" style="9" customWidth="1"/>
    <col min="20" max="20" width="4.28515625" style="9" customWidth="1"/>
    <col min="21" max="21" width="6.7109375" style="9" customWidth="1"/>
    <col min="22" max="22" width="8.42578125" style="9" customWidth="1"/>
    <col min="23" max="23" width="9.140625" style="9" customWidth="1"/>
    <col min="24" max="24" width="6.7109375" style="9" customWidth="1"/>
    <col min="25" max="25" width="9.140625" style="9" customWidth="1"/>
    <col min="26" max="26" width="6.7109375" style="9" customWidth="1"/>
    <col min="27" max="29" width="9.140625" style="9" customWidth="1"/>
    <col min="30" max="30" width="7.85546875" style="9" customWidth="1"/>
    <col min="31" max="31" width="8.42578125" style="9" customWidth="1"/>
    <col min="32" max="32" width="10.28515625" style="9" customWidth="1"/>
    <col min="33" max="33" width="9.42578125" style="9" customWidth="1"/>
    <col min="34" max="34" width="8.42578125" style="9" customWidth="1"/>
    <col min="35" max="35" width="9" style="9" customWidth="1"/>
    <col min="36" max="36" width="9.5703125" style="9" customWidth="1"/>
    <col min="37" max="37" width="11.7109375" style="9" customWidth="1"/>
    <col min="38" max="38" width="11" style="9" customWidth="1"/>
    <col min="39" max="39" width="9.140625" style="9" customWidth="1"/>
    <col min="40" max="40" width="8.28515625" style="9" bestFit="1" customWidth="1"/>
    <col min="41" max="41" width="9" style="9" customWidth="1"/>
    <col min="42" max="42" width="9.140625" style="9" customWidth="1"/>
    <col min="43" max="43" width="7.85546875" style="9" customWidth="1"/>
    <col min="44" max="45" width="9.140625" style="9" customWidth="1"/>
    <col min="46" max="46" width="7.28515625" style="9" customWidth="1"/>
    <col min="47" max="47" width="8.42578125" style="9" customWidth="1"/>
    <col min="48" max="48" width="7.28515625" style="9" customWidth="1"/>
    <col min="49" max="49" width="4.28515625" style="9" customWidth="1"/>
    <col min="50" max="50" width="3.7109375" style="9" customWidth="1"/>
    <col min="51" max="51" width="9.85546875" style="9" customWidth="1"/>
    <col min="52" max="52" width="3.85546875" style="9" customWidth="1"/>
    <col min="53" max="53" width="8.28515625" style="9" customWidth="1"/>
    <col min="54" max="54" width="2.140625" style="9" customWidth="1"/>
    <col min="55" max="55" width="9.28515625" style="9" customWidth="1"/>
    <col min="56" max="56" width="9.5703125" style="9" customWidth="1"/>
    <col min="57" max="57" width="3.28515625" style="9" customWidth="1"/>
    <col min="58" max="58" width="7.7109375" style="9" customWidth="1"/>
    <col min="59" max="59" width="3" style="9" customWidth="1"/>
    <col min="60" max="60" width="4.140625" style="9" customWidth="1"/>
    <col min="61" max="61" width="5.42578125" style="9" bestFit="1" customWidth="1"/>
    <col min="62" max="63" width="7.28515625" style="9" customWidth="1"/>
    <col min="64" max="65" width="15.85546875" style="9" customWidth="1"/>
    <col min="66" max="66" width="38.140625" style="9" customWidth="1"/>
    <col min="67" max="67" width="15.85546875" style="154" customWidth="1"/>
    <col min="68" max="68" width="9" style="9" customWidth="1"/>
    <col min="69" max="69" width="9.7109375" style="9" customWidth="1"/>
    <col min="70" max="70" width="15.7109375" style="144" customWidth="1"/>
    <col min="71" max="71" width="21" style="9" customWidth="1"/>
    <col min="72" max="72" width="22" style="9" customWidth="1"/>
    <col min="73" max="73" width="11.85546875" style="9" customWidth="1"/>
    <col min="74" max="74" width="13.5703125" style="152" customWidth="1"/>
    <col min="75" max="75" width="8.42578125" style="9" customWidth="1"/>
    <col min="76" max="76" width="8.5703125" style="9" customWidth="1"/>
    <col min="77" max="77" width="10.85546875" style="9" hidden="1" customWidth="1"/>
    <col min="78" max="130" width="0" style="9" hidden="1" customWidth="1"/>
    <col min="131" max="16384" width="9.140625" style="9" hidden="1"/>
  </cols>
  <sheetData>
    <row r="1" spans="1:74">
      <c r="A1" s="1" t="s">
        <v>0</v>
      </c>
      <c r="B1" s="1"/>
      <c r="C1" s="2"/>
      <c r="D1" s="3" t="s">
        <v>2</v>
      </c>
      <c r="E1" s="3" t="s">
        <v>3</v>
      </c>
      <c r="F1" s="4"/>
      <c r="G1" s="4"/>
      <c r="H1" s="4"/>
      <c r="I1" s="4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6" t="s">
        <v>4</v>
      </c>
      <c r="BP1" s="7"/>
      <c r="BQ1" s="4"/>
      <c r="BR1" s="8"/>
      <c r="BS1" s="8"/>
      <c r="BT1" s="4"/>
      <c r="BU1" s="4"/>
      <c r="BV1" s="4"/>
    </row>
    <row r="2" spans="1:74" s="16" customFormat="1" ht="18" customHeight="1">
      <c r="A2" s="10" t="s">
        <v>5</v>
      </c>
      <c r="B2" s="186"/>
      <c r="C2" s="186"/>
      <c r="D2" s="187" t="s">
        <v>6</v>
      </c>
      <c r="E2" s="187"/>
      <c r="F2" s="187"/>
      <c r="G2" s="187"/>
      <c r="H2" s="187"/>
      <c r="I2" s="187"/>
      <c r="J2" s="187"/>
      <c r="K2" s="187"/>
      <c r="L2" s="11" t="s">
        <v>7</v>
      </c>
      <c r="M2" s="11" t="s">
        <v>8</v>
      </c>
      <c r="N2" s="11" t="s">
        <v>9</v>
      </c>
      <c r="O2" s="12"/>
      <c r="P2" s="12"/>
      <c r="Q2" s="12"/>
      <c r="R2" s="12"/>
      <c r="S2" s="12"/>
      <c r="T2" s="13"/>
      <c r="U2" s="12"/>
      <c r="V2" s="12"/>
      <c r="W2" s="12"/>
      <c r="X2" s="12"/>
      <c r="Y2" s="12"/>
      <c r="Z2" s="12"/>
      <c r="AA2" s="12">
        <f>3700*3%</f>
        <v>111</v>
      </c>
      <c r="AB2" s="12"/>
      <c r="AC2" s="12"/>
      <c r="AD2" s="12">
        <f>3360*15%</f>
        <v>504</v>
      </c>
      <c r="AE2" s="12"/>
      <c r="AF2" s="14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88" t="s">
        <v>10</v>
      </c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5"/>
      <c r="BT2" s="12" t="s">
        <v>11</v>
      </c>
      <c r="BU2" s="12"/>
      <c r="BV2" s="12"/>
    </row>
    <row r="3" spans="1:74" s="22" customFormat="1" ht="19.5" customHeight="1" thickBot="1">
      <c r="A3" s="17"/>
      <c r="B3" s="18" t="s">
        <v>12</v>
      </c>
      <c r="C3" s="17">
        <v>2</v>
      </c>
      <c r="D3" s="17">
        <v>3</v>
      </c>
      <c r="E3" s="17">
        <v>4</v>
      </c>
      <c r="F3" s="17">
        <v>5</v>
      </c>
      <c r="G3" s="17">
        <v>6</v>
      </c>
      <c r="H3" s="17">
        <v>7</v>
      </c>
      <c r="I3" s="17">
        <v>8</v>
      </c>
      <c r="J3" s="17">
        <v>9</v>
      </c>
      <c r="K3" s="17">
        <v>12</v>
      </c>
      <c r="L3" s="17">
        <v>13</v>
      </c>
      <c r="M3" s="17">
        <v>14</v>
      </c>
      <c r="N3" s="17">
        <v>15</v>
      </c>
      <c r="O3" s="17">
        <v>16</v>
      </c>
      <c r="P3" s="17">
        <v>17</v>
      </c>
      <c r="Q3" s="17">
        <v>18</v>
      </c>
      <c r="R3" s="17">
        <v>19</v>
      </c>
      <c r="S3" s="17">
        <v>23</v>
      </c>
      <c r="T3" s="17">
        <v>24</v>
      </c>
      <c r="U3" s="17">
        <v>26</v>
      </c>
      <c r="V3" s="17">
        <v>27</v>
      </c>
      <c r="W3" s="17">
        <v>28</v>
      </c>
      <c r="X3" s="17">
        <v>30</v>
      </c>
      <c r="Y3" s="17">
        <v>31</v>
      </c>
      <c r="Z3" s="17">
        <v>32</v>
      </c>
      <c r="AA3" s="17">
        <v>33</v>
      </c>
      <c r="AB3" s="17">
        <v>34</v>
      </c>
      <c r="AC3" s="17">
        <v>35</v>
      </c>
      <c r="AD3" s="17">
        <v>36</v>
      </c>
      <c r="AE3" s="17"/>
      <c r="AF3" s="17">
        <v>37</v>
      </c>
      <c r="AG3" s="17">
        <v>38</v>
      </c>
      <c r="AH3" s="17">
        <v>39</v>
      </c>
      <c r="AI3" s="17">
        <v>40</v>
      </c>
      <c r="AJ3" s="17">
        <v>41</v>
      </c>
      <c r="AK3" s="17">
        <v>42</v>
      </c>
      <c r="AL3" s="17">
        <v>43</v>
      </c>
      <c r="AM3" s="17">
        <v>44</v>
      </c>
      <c r="AN3" s="17"/>
      <c r="AO3" s="17"/>
      <c r="AP3" s="17">
        <v>45</v>
      </c>
      <c r="AQ3" s="17">
        <v>46</v>
      </c>
      <c r="AR3" s="17">
        <v>47</v>
      </c>
      <c r="AS3" s="17">
        <v>48</v>
      </c>
      <c r="AT3" s="17">
        <v>49</v>
      </c>
      <c r="AU3" s="17">
        <v>50</v>
      </c>
      <c r="AV3" s="17">
        <v>51</v>
      </c>
      <c r="AW3" s="17">
        <v>52</v>
      </c>
      <c r="AX3" s="17">
        <v>53</v>
      </c>
      <c r="AY3" s="17">
        <v>54</v>
      </c>
      <c r="AZ3" s="17">
        <v>55</v>
      </c>
      <c r="BA3" s="17">
        <v>56</v>
      </c>
      <c r="BB3" s="17">
        <v>57</v>
      </c>
      <c r="BC3" s="17">
        <v>58</v>
      </c>
      <c r="BD3" s="17">
        <v>59</v>
      </c>
      <c r="BE3" s="17">
        <v>60</v>
      </c>
      <c r="BF3" s="17">
        <v>61</v>
      </c>
      <c r="BG3" s="17">
        <v>62</v>
      </c>
      <c r="BH3" s="17">
        <v>63</v>
      </c>
      <c r="BI3" s="17">
        <v>64</v>
      </c>
      <c r="BJ3" s="17">
        <v>65</v>
      </c>
      <c r="BK3" s="17">
        <v>66</v>
      </c>
      <c r="BL3" s="17">
        <v>67</v>
      </c>
      <c r="BM3" s="19">
        <v>68</v>
      </c>
      <c r="BN3" s="17">
        <v>69</v>
      </c>
      <c r="BO3" s="20">
        <v>70</v>
      </c>
      <c r="BP3" s="21"/>
      <c r="BQ3" s="17">
        <v>71</v>
      </c>
      <c r="BR3" s="17">
        <v>72</v>
      </c>
      <c r="BS3" s="17"/>
    </row>
    <row r="4" spans="1:74" s="16" customFormat="1" ht="16.5" customHeight="1" thickBot="1">
      <c r="A4" s="23" t="s">
        <v>13</v>
      </c>
      <c r="B4" s="23" t="s">
        <v>14</v>
      </c>
      <c r="C4" s="23"/>
      <c r="D4" s="24">
        <v>0.15</v>
      </c>
      <c r="E4" s="24">
        <v>0.01</v>
      </c>
      <c r="F4" s="24">
        <v>0.02</v>
      </c>
      <c r="G4" s="24">
        <v>0.03</v>
      </c>
      <c r="H4" s="23"/>
      <c r="I4" s="23"/>
      <c r="J4" s="25"/>
      <c r="K4" s="26"/>
      <c r="L4" s="26"/>
      <c r="M4" s="26"/>
      <c r="N4" s="23"/>
      <c r="O4" s="23"/>
      <c r="P4" s="23"/>
      <c r="Q4" s="23"/>
      <c r="R4" s="23"/>
      <c r="S4" s="27"/>
      <c r="T4" s="27"/>
      <c r="U4" s="27"/>
      <c r="V4" s="27"/>
      <c r="W4" s="27"/>
      <c r="X4" s="27"/>
      <c r="Y4" s="27"/>
      <c r="Z4" s="28"/>
      <c r="AA4" s="24">
        <v>0.25</v>
      </c>
      <c r="AB4" s="29" t="str">
        <f>'[1] البيانات الرئيسية'!X4</f>
        <v>حوافز 175%</v>
      </c>
      <c r="AC4" s="24">
        <v>0.15</v>
      </c>
      <c r="AD4" s="24">
        <v>0.01</v>
      </c>
      <c r="AE4" s="24">
        <v>0.03</v>
      </c>
      <c r="AF4" s="30"/>
      <c r="AG4" s="23"/>
      <c r="AH4" s="23"/>
      <c r="AI4" s="23"/>
      <c r="AJ4" s="24">
        <v>0.08</v>
      </c>
      <c r="AK4" s="24">
        <v>0.1</v>
      </c>
      <c r="AL4" s="23"/>
      <c r="AM4" s="31">
        <v>0.01</v>
      </c>
      <c r="AN4" s="31"/>
      <c r="AO4" s="31"/>
      <c r="AP4" s="23" t="s">
        <v>15</v>
      </c>
      <c r="AQ4" s="23" t="s">
        <v>16</v>
      </c>
      <c r="AR4" s="32">
        <v>0.1</v>
      </c>
      <c r="AS4" s="33">
        <v>7.0000000000000007E-2</v>
      </c>
      <c r="AT4" s="23"/>
      <c r="AU4" s="23"/>
      <c r="AV4" s="23"/>
      <c r="AW4" s="23" t="s">
        <v>17</v>
      </c>
      <c r="AX4" s="33">
        <v>0.05</v>
      </c>
      <c r="AY4" s="23"/>
      <c r="AZ4" s="26" t="s">
        <v>18</v>
      </c>
      <c r="BA4" s="26"/>
      <c r="BB4" s="26"/>
      <c r="BC4" s="34">
        <v>0.02</v>
      </c>
      <c r="BD4" s="26"/>
      <c r="BE4" s="26"/>
      <c r="BF4" s="26"/>
      <c r="BG4" s="26"/>
      <c r="BH4" s="26"/>
      <c r="BI4" s="26"/>
      <c r="BJ4" s="23"/>
      <c r="BK4" s="24">
        <v>5.0000000000000001E-3</v>
      </c>
      <c r="BL4" s="23"/>
      <c r="BM4" s="23"/>
      <c r="BN4" s="23"/>
      <c r="BO4" s="35"/>
      <c r="BP4" s="36"/>
      <c r="BQ4" s="37"/>
      <c r="BR4" s="23" t="s">
        <v>19</v>
      </c>
      <c r="BS4" s="12"/>
    </row>
    <row r="5" spans="1:74" s="51" customFormat="1" ht="48" customHeight="1" thickBot="1">
      <c r="A5" s="38"/>
      <c r="B5" s="23" t="s">
        <v>14</v>
      </c>
      <c r="C5" s="23" t="str">
        <f>'[1] البيانات الرئيسية'!G4</f>
        <v xml:space="preserve">   اساسى 2019/7/1</v>
      </c>
      <c r="D5" s="39" t="s">
        <v>20</v>
      </c>
      <c r="E5" s="39" t="s">
        <v>21</v>
      </c>
      <c r="F5" s="39" t="s">
        <v>22</v>
      </c>
      <c r="G5" s="39" t="s">
        <v>23</v>
      </c>
      <c r="H5" s="23" t="s">
        <v>24</v>
      </c>
      <c r="I5" s="23" t="s">
        <v>25</v>
      </c>
      <c r="J5" s="25" t="s">
        <v>26</v>
      </c>
      <c r="K5" s="40"/>
      <c r="L5" s="40" t="str">
        <f>'[1] البيانات الرئيسية'!O4</f>
        <v>علاوة خاصة 2014</v>
      </c>
      <c r="M5" s="40" t="str">
        <f>'[1] البيانات الرئيسية'!P4</f>
        <v>علاوة خاصة 2015</v>
      </c>
      <c r="N5" s="23" t="s">
        <v>27</v>
      </c>
      <c r="O5" s="23" t="s">
        <v>28</v>
      </c>
      <c r="P5" s="23"/>
      <c r="Q5" s="23"/>
      <c r="R5" s="23"/>
      <c r="S5" s="39"/>
      <c r="T5" s="23"/>
      <c r="U5" s="41"/>
      <c r="V5" s="39"/>
      <c r="W5" s="39"/>
      <c r="X5" s="42"/>
      <c r="Y5" s="43"/>
      <c r="Z5" s="39"/>
      <c r="AA5" s="39"/>
      <c r="AB5" s="44"/>
      <c r="AC5" s="39" t="s">
        <v>37</v>
      </c>
      <c r="AD5" s="39" t="s">
        <v>38</v>
      </c>
      <c r="AE5" s="45" t="s">
        <v>39</v>
      </c>
      <c r="AF5" s="30" t="s">
        <v>40</v>
      </c>
      <c r="AG5" s="23" t="s">
        <v>20</v>
      </c>
      <c r="AH5" s="23" t="s">
        <v>21</v>
      </c>
      <c r="AI5" s="23" t="s">
        <v>22</v>
      </c>
      <c r="AJ5" s="39" t="s">
        <v>41</v>
      </c>
      <c r="AK5" s="39" t="s">
        <v>42</v>
      </c>
      <c r="AL5" s="23" t="s">
        <v>23</v>
      </c>
      <c r="AM5" s="39" t="s">
        <v>43</v>
      </c>
      <c r="AN5" s="46" t="s">
        <v>39</v>
      </c>
      <c r="AO5" s="46" t="s">
        <v>44</v>
      </c>
      <c r="AP5" s="46" t="s">
        <v>15</v>
      </c>
      <c r="AQ5" s="46" t="s">
        <v>16</v>
      </c>
      <c r="AR5" s="46" t="s">
        <v>45</v>
      </c>
      <c r="AS5" s="39"/>
      <c r="AT5" s="23"/>
      <c r="AU5" s="23"/>
      <c r="AV5" s="23"/>
      <c r="AW5" s="23"/>
      <c r="AX5" s="39"/>
      <c r="AY5" s="23"/>
      <c r="AZ5" s="39"/>
      <c r="BA5" s="42"/>
      <c r="BB5" s="42"/>
      <c r="BC5" s="42"/>
      <c r="BD5" s="42"/>
      <c r="BE5" s="42"/>
      <c r="BF5" s="42"/>
      <c r="BG5" s="39"/>
      <c r="BH5" s="39"/>
      <c r="BI5" s="39"/>
      <c r="BJ5" s="23"/>
      <c r="BK5" s="39" t="s">
        <v>54</v>
      </c>
      <c r="BL5" s="23" t="s">
        <v>55</v>
      </c>
      <c r="BM5" s="23" t="s">
        <v>56</v>
      </c>
      <c r="BN5" s="23" t="s">
        <v>14</v>
      </c>
      <c r="BO5" s="47" t="s">
        <v>57</v>
      </c>
      <c r="BP5" s="48" t="s">
        <v>58</v>
      </c>
      <c r="BQ5" s="49" t="s">
        <v>59</v>
      </c>
      <c r="BR5" s="38"/>
      <c r="BS5" s="50"/>
    </row>
    <row r="6" spans="1:74" s="63" customFormat="1" ht="24.75" thickTop="1" thickBot="1">
      <c r="A6" s="52">
        <v>1</v>
      </c>
      <c r="B6" s="53"/>
      <c r="C6" s="53">
        <f>'[1] البيانات الرئيسية'!G5</f>
        <v>811</v>
      </c>
      <c r="D6" s="53">
        <f>ROUND(C6*$D$4,2)</f>
        <v>121.65</v>
      </c>
      <c r="E6" s="53">
        <f>ROUND(+C6*$E$4,2)</f>
        <v>8.11</v>
      </c>
      <c r="F6" s="53">
        <f>ROUND(+C6*$F$4,2)</f>
        <v>16.22</v>
      </c>
      <c r="G6" s="53">
        <f>ROUND(+C6*$G$4,2)</f>
        <v>24.33</v>
      </c>
      <c r="H6" s="53">
        <f>'[1] البيانات الرئيسية'!I5</f>
        <v>481.26</v>
      </c>
      <c r="I6" s="53">
        <f xml:space="preserve"> '[1] البيانات الرئيسية'!J5</f>
        <v>10</v>
      </c>
      <c r="J6" s="54">
        <f>IF(OR('[1] البيانات الرئيسية'!D5='[1] البيانات الرئيسية'!$B$65532,'[1] البيانات الرئيسية'!E5='[1] البيانات الرئيسية'!$B$65532),42,IF(OR('[1] البيانات الرئيسية'!D5='[1] البيانات الرئيسية'!$B$65533,'[1] البيانات الرئيسية'!E5='[1] البيانات الرئيسية'!$B$65533),37.5,IF(OR('[1] البيانات الرئيسية'!D5='[1] البيانات الرئيسية'!$B$65534,'[1] البيانات الرئيسية'!E5='[1] البيانات الرئيسية'!$B$65534),28.5,IF(OR('[1] البيانات الرئيسية'!D5='[1] البيانات الرئيسية'!$B$65535,'[1] البيانات الرئيسية'!E5='[1] البيانات الرئيسية'!$B$65535),21,IF(OR('[1] البيانات الرئيسية'!D5='[1] البيانات الرئيسية'!$B$65536,'[1] البيانات الرئيسية'!E5='[1] البيانات الرئيسية'!$B$65536),14.4,IF(OR('[1] البيانات الرئيسية'!D5='[1] البيانات الرئيسية'!$B$65537,'[1] البيانات الرئيسية'!E5='[1] البيانات الرئيسية'!$B$65537),11.4,0))))))</f>
        <v>14.4</v>
      </c>
      <c r="K6" s="53">
        <f>'[1] البيانات الرئيسية'!N5</f>
        <v>0</v>
      </c>
      <c r="L6" s="53">
        <f>'[1] البيانات الرئيسية'!O5</f>
        <v>4.8</v>
      </c>
      <c r="M6" s="53">
        <f>'[1] البيانات الرئيسية'!P5</f>
        <v>24.6</v>
      </c>
      <c r="N6" s="53">
        <f>'[1] البيانات الرئيسية'!R5</f>
        <v>2</v>
      </c>
      <c r="O6" s="53">
        <f>'[1] البيانات الرئيسية'!S5</f>
        <v>4</v>
      </c>
      <c r="P6" s="53">
        <f>IF('[1] البيانات الرئيسية'!C5='[1] البيانات الرئيسية'!$A$65531,'[1] البيانات الرئيسية'!H5*50/100,IF('[1] البيانات الرئيسية'!C5='[1] البيانات الرئيسية'!$A$65532,'[1] البيانات الرئيسية'!H5*50/100,IF('[1] البيانات الرئيسية'!C5='[1] البيانات الرئيسية'!$A$65533,'[1] البيانات الرئيسية'!H5*50/100,IF('[1] البيانات الرئيسية'!C5='[1] البيانات الرئيسية'!$A$65534,'[1] البيانات الرئيسية'!H5*50/100,IF('[1] البيانات الرئيسية'!C5='[1] البيانات الرئيسية'!$A$65535,'[1] البيانات الرئيسية'!H5*50/100,IF('[1] البيانات الرئيسية'!C5='[1] البيانات الرئيسية'!$A$65536,'[1] البيانات الرئيسية'!H5*50/100,0))))))</f>
        <v>123</v>
      </c>
      <c r="Q6" s="53">
        <f>IF('[1] البيانات الرئيسية'!F5=5,'[1] البيانات الرئيسية'!H5*200%,IF('[1] البيانات الرئيسية'!F5=1,'[1] البيانات الرئيسية'!H5*175/100,IF('[1] البيانات الرئيسية'!F5=2,'[1] البيانات الرئيسية'!H5*150/100,IF('[1] البيانات الرئيسية'!F5=3,'[1] البيانات الرئيسية'!H5*125/100,IF('[1] البيانات الرئيسية'!F5=4,'[1] البيانات الرئيسية'!H5*100/100,0)))))</f>
        <v>246</v>
      </c>
      <c r="R6" s="53">
        <f>IF('[1] البيانات الرئيسية'!F5=5,'[1] البيانات الرئيسية'!H5*25/100,IF('[1] البيانات الرئيسية'!F5=1,'[1] البيانات الرئيسية'!H5*25/100,IF('[1] البيانات الرئيسية'!F5=2,'[1] البيانات الرئيسية'!H5*25/100,IF('[1] البيانات الرئيسية'!F5=3,'[1] البيانات الرئيسية'!H5*50/100,IF(AND('[1] البيانات الرئيسية'!F5=4,'[1] البيانات الرئيسية'!C5='[1] البيانات الرئيسية'!$A$65536),'[1] البيانات الرئيسية'!H5*125/100,IF('[1] البيانات الرئيسية'!F5=4,'[1] البيانات الرئيسية'!H5*75/100,0))))))</f>
        <v>184.5</v>
      </c>
      <c r="S6" s="53">
        <f>'[1] البيانات الرئيسية'!V5</f>
        <v>100</v>
      </c>
      <c r="T6" s="53">
        <f>'[1] البيانات الرئيسية'!W5</f>
        <v>0</v>
      </c>
      <c r="U6" s="53">
        <f>'[1] البيانات الرئيسية'!Y5</f>
        <v>0</v>
      </c>
      <c r="V6" s="53">
        <v>150</v>
      </c>
      <c r="W6" s="53">
        <f>'[1] البيانات الرئيسية'!AA5</f>
        <v>400</v>
      </c>
      <c r="X6" s="42">
        <f>+'[1] البيانات الرئيسية'!AC5</f>
        <v>0</v>
      </c>
      <c r="Y6" s="53">
        <f>'[1] البيانات الرئيسية'!AD5</f>
        <v>205.41</v>
      </c>
      <c r="Z6" s="53">
        <f>'[1] البيانات الرئيسية'!AE5</f>
        <v>0</v>
      </c>
      <c r="AA6" s="53">
        <f>$AA$4*'[1] البيانات الرئيسية'!H5</f>
        <v>61.5</v>
      </c>
      <c r="AB6" s="55">
        <f>'[1] البيانات الرئيسية'!X5</f>
        <v>0</v>
      </c>
      <c r="AC6" s="53">
        <f>IF(SUM(J6:AA6)&gt;4,IF(SUM(J6:AA6)*$AC$4&gt;555,555,SUM(J6:AA6)*$AC$4),0)</f>
        <v>228.03149999999999</v>
      </c>
      <c r="AD6" s="53">
        <f>IF(SUM(J6:AA6)&gt;4,IF(SUM(J6:AA6)*$AD$4&gt;37,37,SUM(J6:AA6)*$AD$4),0)</f>
        <v>15.202100000000002</v>
      </c>
      <c r="AE6" s="53">
        <f>IF(SUM(J6:AA6)&gt;4,IF(SUM(J6:AA6)*$AE$4&gt;111,111,SUM(J6:AA6)*$AE$4),0)</f>
        <v>45.606299999999997</v>
      </c>
      <c r="AF6" s="56">
        <f>SUM(C6:AE6)</f>
        <v>3281.6198999999997</v>
      </c>
      <c r="AG6" s="53">
        <f t="shared" ref="AG6:AI25" si="0">+D6</f>
        <v>121.65</v>
      </c>
      <c r="AH6" s="53">
        <f t="shared" si="0"/>
        <v>8.11</v>
      </c>
      <c r="AI6" s="53">
        <f t="shared" si="0"/>
        <v>16.22</v>
      </c>
      <c r="AJ6" s="53">
        <f>'[1] البيانات الرئيسية'!G5*$AJ$4</f>
        <v>64.88</v>
      </c>
      <c r="AK6" s="53">
        <f>+$AK$4*'[1] البيانات الرئيسية'!G5</f>
        <v>81.100000000000009</v>
      </c>
      <c r="AL6" s="53">
        <f t="shared" ref="AL6:AL25" si="1">+G6</f>
        <v>24.33</v>
      </c>
      <c r="AM6" s="53">
        <f t="shared" ref="AM6:AM25" si="2">C6*$AM$4</f>
        <v>8.11</v>
      </c>
      <c r="AN6" s="53">
        <f t="shared" ref="AN6:AN25" si="3">AE6</f>
        <v>45.606299999999997</v>
      </c>
      <c r="AO6" s="53">
        <f>AQ6</f>
        <v>15.202100000000002</v>
      </c>
      <c r="AP6" s="53">
        <f>+AC6</f>
        <v>228.03149999999999</v>
      </c>
      <c r="AQ6" s="53">
        <f>+AD6</f>
        <v>15.202100000000002</v>
      </c>
      <c r="AR6" s="53">
        <f>IF(SUM(J6:AA6)*$AR$4&gt;370,370,SUM(J6:AA6)*$AR$4)</f>
        <v>152.02100000000002</v>
      </c>
      <c r="AS6" s="53">
        <f>'[1] البيانات الرئيسية'!G5*مدرسة!$AS$4</f>
        <v>56.77</v>
      </c>
      <c r="AT6" s="55">
        <v>4.5</v>
      </c>
      <c r="AU6" s="55">
        <v>0.5</v>
      </c>
      <c r="AV6" s="53">
        <v>2</v>
      </c>
      <c r="AW6" s="53">
        <f>'[1] البيانات الرئيسية'!AG5</f>
        <v>0</v>
      </c>
      <c r="AX6" s="53">
        <f>'[1] البيانات الرئيسية'!AI5</f>
        <v>0</v>
      </c>
      <c r="AY6" s="53">
        <f t="shared" ref="AY6:AY25" si="4">AB6</f>
        <v>0</v>
      </c>
      <c r="AZ6" s="53">
        <f>+'[1] البيانات الرئيسية'!AJ5</f>
        <v>0</v>
      </c>
      <c r="BA6" s="53">
        <f>'[1] البيانات الرئيسية'!AM5</f>
        <v>1</v>
      </c>
      <c r="BB6" s="53"/>
      <c r="BC6" s="53">
        <f>$BC$4*Y6</f>
        <v>4.1082000000000001</v>
      </c>
      <c r="BD6" s="53">
        <v>250</v>
      </c>
      <c r="BE6" s="53"/>
      <c r="BF6" s="53">
        <f>'[1] البيانات الرئيسية'!AR5</f>
        <v>0</v>
      </c>
      <c r="BG6" s="53">
        <f>'[1] البيانات الرئيسية'!AQ5</f>
        <v>0</v>
      </c>
      <c r="BH6" s="53">
        <v>0</v>
      </c>
      <c r="BI6" s="53">
        <f>'[1] البيانات الرئيسية'!AS5</f>
        <v>0</v>
      </c>
      <c r="BJ6" s="53" t="s">
        <v>60</v>
      </c>
      <c r="BK6" s="53">
        <f>ROUND(C6*$BK$4,2)</f>
        <v>4.0599999999999996</v>
      </c>
      <c r="BL6" s="57">
        <f>ROUND(SUM(AG6:BK6),2)</f>
        <v>1103.4000000000001</v>
      </c>
      <c r="BM6" s="58">
        <f t="shared" ref="BM6:BM25" si="5">+AF6-BL6</f>
        <v>2178.2198999999996</v>
      </c>
      <c r="BN6" s="59">
        <f t="shared" ref="BN6:BN26" si="6">+B6</f>
        <v>0</v>
      </c>
      <c r="BO6" s="60"/>
      <c r="BP6" s="61"/>
      <c r="BQ6" s="62">
        <v>2089.2198999999996</v>
      </c>
      <c r="BR6" s="53">
        <f t="shared" ref="BR6:BR25" si="7">+BM6-BQ6</f>
        <v>89</v>
      </c>
    </row>
    <row r="7" spans="1:74" s="63" customFormat="1" ht="24.75" thickTop="1" thickBot="1">
      <c r="A7" s="52">
        <f>A6+1</f>
        <v>2</v>
      </c>
      <c r="B7" s="53"/>
      <c r="C7" s="53">
        <f>'[1] البيانات الرئيسية'!G6</f>
        <v>1428.21</v>
      </c>
      <c r="D7" s="53">
        <f t="shared" ref="D7:D25" si="8">ROUND(C7*$D$4,2)</f>
        <v>214.23</v>
      </c>
      <c r="E7" s="53">
        <f t="shared" ref="E7:E25" si="9">ROUND(+C7*$E$4,2)</f>
        <v>14.28</v>
      </c>
      <c r="F7" s="53">
        <f t="shared" ref="F7:F25" si="10">ROUND(+C7*$F$4,2)</f>
        <v>28.56</v>
      </c>
      <c r="G7" s="53">
        <f t="shared" ref="G7:G25" si="11">ROUND(+C7*$G$4,2)</f>
        <v>42.85</v>
      </c>
      <c r="H7" s="53">
        <f>'[1] البيانات الرئيسية'!I6</f>
        <v>481.26</v>
      </c>
      <c r="I7" s="53">
        <f xml:space="preserve"> '[1] البيانات الرئيسية'!J6</f>
        <v>10</v>
      </c>
      <c r="J7" s="54">
        <f>IF(OR('[1] البيانات الرئيسية'!D6='[1] البيانات الرئيسية'!$B$65532,'[1] البيانات الرئيسية'!E6='[1] البيانات الرئيسية'!$B$65532),42,IF(OR('[1] البيانات الرئيسية'!D6='[1] البيانات الرئيسية'!$B$65533,'[1] البيانات الرئيسية'!E6='[1] البيانات الرئيسية'!$B$65533),37.5,IF(OR('[1] البيانات الرئيسية'!D6='[1] البيانات الرئيسية'!$B$65534,'[1] البيانات الرئيسية'!E6='[1] البيانات الرئيسية'!$B$65534),28.5,IF(OR('[1] البيانات الرئيسية'!D6='[1] البيانات الرئيسية'!$B$65535,'[1] البيانات الرئيسية'!E6='[1] البيانات الرئيسية'!$B$65535),21,IF(OR('[1] البيانات الرئيسية'!D6='[1] البيانات الرئيسية'!$B$65536,'[1] البيانات الرئيسية'!E6='[1] البيانات الرئيسية'!$B$65536),14.4,IF(OR('[1] البيانات الرئيسية'!D6='[1] البيانات الرئيسية'!$B$65537,'[1] البيانات الرئيسية'!E6='[1] البيانات الرئيسية'!$B$65537),11.4,0))))))</f>
        <v>37.5</v>
      </c>
      <c r="K7" s="53">
        <f>'[1] البيانات الرئيسية'!N6</f>
        <v>0</v>
      </c>
      <c r="L7" s="53">
        <f>'[1] البيانات الرئيسية'!O6</f>
        <v>53.328000000000003</v>
      </c>
      <c r="M7" s="53">
        <f>'[1] البيانات الرئيسية'!P6</f>
        <v>56.692999999999998</v>
      </c>
      <c r="N7" s="53">
        <f>'[1] البيانات الرئيسية'!R6</f>
        <v>6</v>
      </c>
      <c r="O7" s="53">
        <f>'[1] البيانات الرئيسية'!S6</f>
        <v>4</v>
      </c>
      <c r="P7" s="53">
        <f>IF('[1] البيانات الرئيسية'!C6='[1] البيانات الرئيسية'!$A$65531,'[1] البيانات الرئيسية'!H6*50/100,IF('[1] البيانات الرئيسية'!C6='[1] البيانات الرئيسية'!$A$65532,'[1] البيانات الرئيسية'!H6*50/100,IF('[1] البيانات الرئيسية'!C6='[1] البيانات الرئيسية'!$A$65533,'[1] البيانات الرئيسية'!H6*50/100,IF('[1] البيانات الرئيسية'!C6='[1] البيانات الرئيسية'!$A$65534,'[1] البيانات الرئيسية'!H6*50/100,IF('[1] البيانات الرئيسية'!C6='[1] البيانات الرئيسية'!$A$65535,'[1] البيانات الرئيسية'!H6*50/100,IF('[1] البيانات الرئيسية'!C6='[1] البيانات الرئيسية'!$A$65536,'[1] البيانات الرئيسية'!H6*50/100,0))))))</f>
        <v>283.46499999999997</v>
      </c>
      <c r="Q7" s="53">
        <f>IF('[1] البيانات الرئيسية'!F6=5,'[1] البيانات الرئيسية'!H6*200%,IF('[1] البيانات الرئيسية'!F6=1,'[1] البيانات الرئيسية'!H6*175/100,IF('[1] البيانات الرئيسية'!F6=2,'[1] البيانات الرئيسية'!H6*150/100,IF('[1] البيانات الرئيسية'!F6=3,'[1] البيانات الرئيسية'!H6*125/100,IF('[1] البيانات الرئيسية'!F6=4,'[1] البيانات الرئيسية'!H6*100/100,0)))))</f>
        <v>992.12749999999983</v>
      </c>
      <c r="R7" s="53">
        <f>IF('[1] البيانات الرئيسية'!F6=5,'[1] البيانات الرئيسية'!H6*25/100,IF('[1] البيانات الرئيسية'!F6=1,'[1] البيانات الرئيسية'!H6*25/100,IF('[1] البيانات الرئيسية'!F6=2,'[1] البيانات الرئيسية'!H6*25/100,IF('[1] البيانات الرئيسية'!F6=3,'[1] البيانات الرئيسية'!H6*50/100,IF(AND('[1] البيانات الرئيسية'!F6=4,'[1] البيانات الرئيسية'!C6='[1] البيانات الرئيسية'!$A$65536),'[1] البيانات الرئيسية'!H6*125/100,IF('[1] البيانات الرئيسية'!F6=4,'[1] البيانات الرئيسية'!H6*75/100,0))))))</f>
        <v>141.73249999999999</v>
      </c>
      <c r="S7" s="53">
        <f>'[1] البيانات الرئيسية'!V6</f>
        <v>100</v>
      </c>
      <c r="T7" s="53">
        <f>'[1] البيانات الرئيسية'!W6</f>
        <v>0</v>
      </c>
      <c r="U7" s="53">
        <f>'[1] البيانات الرئيسية'!Y6</f>
        <v>0</v>
      </c>
      <c r="V7" s="53">
        <v>150</v>
      </c>
      <c r="W7" s="53">
        <f>'[1] البيانات الرئيسية'!AA6</f>
        <v>325</v>
      </c>
      <c r="X7" s="42">
        <v>37.5</v>
      </c>
      <c r="Y7" s="53">
        <f>'[1] البيانات الرئيسية'!AD6</f>
        <v>473.38654999999994</v>
      </c>
      <c r="Z7" s="53">
        <f>'[1] البيانات الرئيسية'!AE6</f>
        <v>30</v>
      </c>
      <c r="AA7" s="53">
        <f>$AA$4*'[1] البيانات الرئيسية'!H6</f>
        <v>141.73249999999999</v>
      </c>
      <c r="AB7" s="55">
        <f>'[1] البيانات الرئيسية'!X6</f>
        <v>992.12749999999994</v>
      </c>
      <c r="AC7" s="53">
        <f t="shared" ref="AC7:AC25" si="12">IF(SUM(J7:AA7)&gt;4,IF(SUM(J7:AA7)*$AC$4&gt;555,555,SUM(J7:AA7)*$AC$4),0)</f>
        <v>424.86975749999993</v>
      </c>
      <c r="AD7" s="53">
        <f t="shared" ref="AD7:AD25" si="13">IF(SUM(J7:AA7)&gt;4,IF(SUM(J7:AA7)*$AD$4&gt;37,37,SUM(J7:AA7)*$AD$4),0)</f>
        <v>28.324650499999997</v>
      </c>
      <c r="AE7" s="53">
        <f t="shared" ref="AE7:AE25" si="14">IF(SUM(J7:AA7)&gt;4,IF(SUM(J7:AA7)*$AE$4&gt;111,111,SUM(J7:AA7)*$AE$4),0)</f>
        <v>84.973951499999984</v>
      </c>
      <c r="AF7" s="56">
        <f t="shared" ref="AF7:AF25" si="15">SUM(C7:AE7)</f>
        <v>6582.1509094999992</v>
      </c>
      <c r="AG7" s="53">
        <f t="shared" si="0"/>
        <v>214.23</v>
      </c>
      <c r="AH7" s="53">
        <f t="shared" si="0"/>
        <v>14.28</v>
      </c>
      <c r="AI7" s="53">
        <f t="shared" si="0"/>
        <v>28.56</v>
      </c>
      <c r="AJ7" s="53">
        <f>'[1] البيانات الرئيسية'!G6*$AJ$4</f>
        <v>114.2568</v>
      </c>
      <c r="AK7" s="53">
        <f>+$AK$4*'[1] البيانات الرئيسية'!G6</f>
        <v>142.821</v>
      </c>
      <c r="AL7" s="53">
        <f t="shared" si="1"/>
        <v>42.85</v>
      </c>
      <c r="AM7" s="53">
        <f t="shared" si="2"/>
        <v>14.2821</v>
      </c>
      <c r="AN7" s="53">
        <f t="shared" si="3"/>
        <v>84.973951499999984</v>
      </c>
      <c r="AO7" s="53">
        <f t="shared" ref="AO7:AO25" si="16">AQ7</f>
        <v>28.324650499999997</v>
      </c>
      <c r="AP7" s="53">
        <f t="shared" ref="AP7:AQ25" si="17">+AC7</f>
        <v>424.86975749999993</v>
      </c>
      <c r="AQ7" s="53">
        <f t="shared" si="17"/>
        <v>28.324650499999997</v>
      </c>
      <c r="AR7" s="53">
        <f t="shared" ref="AR7:AR25" si="18">IF(SUM(J7:AA7)*$AR$4&gt;370,370,SUM(J7:AA7)*$AR$4)</f>
        <v>283.24650500000001</v>
      </c>
      <c r="AS7" s="53">
        <f>'[1] البيانات الرئيسية'!G6*مدرسة!$AS$4</f>
        <v>99.974700000000013</v>
      </c>
      <c r="AT7" s="55">
        <v>4.5</v>
      </c>
      <c r="AU7" s="55">
        <v>0.5</v>
      </c>
      <c r="AV7" s="53">
        <v>2</v>
      </c>
      <c r="AW7" s="53">
        <f>'[1] البيانات الرئيسية'!AG6</f>
        <v>0</v>
      </c>
      <c r="AX7" s="53">
        <f>'[1] البيانات الرئيسية'!AI6</f>
        <v>0</v>
      </c>
      <c r="AY7" s="53">
        <f t="shared" si="4"/>
        <v>992.12749999999994</v>
      </c>
      <c r="AZ7" s="53">
        <f>+'[1] البيانات الرئيسية'!AJ6</f>
        <v>0</v>
      </c>
      <c r="BA7" s="53">
        <f>'[1] البيانات الرئيسية'!AM6</f>
        <v>1</v>
      </c>
      <c r="BB7" s="53"/>
      <c r="BC7" s="53">
        <f t="shared" ref="BC7:BC25" si="19">$BC$4*Y7</f>
        <v>9.4677309999999988</v>
      </c>
      <c r="BD7" s="53"/>
      <c r="BE7" s="53"/>
      <c r="BF7" s="53">
        <f>'[1] البيانات الرئيسية'!AR6</f>
        <v>4.47</v>
      </c>
      <c r="BG7" s="53">
        <f>'[1] البيانات الرئيسية'!AQ6</f>
        <v>0</v>
      </c>
      <c r="BH7" s="53">
        <v>0</v>
      </c>
      <c r="BI7" s="53">
        <f>'[1] البيانات الرئيسية'!AS6</f>
        <v>7.1</v>
      </c>
      <c r="BJ7" s="53">
        <v>20</v>
      </c>
      <c r="BK7" s="53">
        <f t="shared" ref="BK7:BK25" si="20">ROUND(C7*$BK$4,2)</f>
        <v>7.14</v>
      </c>
      <c r="BL7" s="64">
        <f t="shared" ref="BL7:BL25" si="21">ROUND(SUM(AG7:BK7),2)</f>
        <v>2569.3000000000002</v>
      </c>
      <c r="BM7" s="65">
        <f t="shared" si="5"/>
        <v>4012.850909499999</v>
      </c>
      <c r="BN7" s="59">
        <f t="shared" si="6"/>
        <v>0</v>
      </c>
      <c r="BO7" s="60"/>
      <c r="BP7" s="61"/>
      <c r="BQ7" s="62">
        <v>4012.850909499999</v>
      </c>
      <c r="BR7" s="53">
        <f t="shared" si="7"/>
        <v>0</v>
      </c>
    </row>
    <row r="8" spans="1:74" s="74" customFormat="1" ht="24.75" thickTop="1" thickBot="1">
      <c r="A8" s="52">
        <f t="shared" ref="A8:A25" si="22">A7+1</f>
        <v>3</v>
      </c>
      <c r="B8" s="66"/>
      <c r="C8" s="66">
        <f>'[1] البيانات الرئيسية'!G7</f>
        <v>925.04</v>
      </c>
      <c r="D8" s="66">
        <f t="shared" si="8"/>
        <v>138.76</v>
      </c>
      <c r="E8" s="66">
        <f t="shared" si="9"/>
        <v>9.25</v>
      </c>
      <c r="F8" s="66">
        <f t="shared" si="10"/>
        <v>18.5</v>
      </c>
      <c r="G8" s="66">
        <f t="shared" si="11"/>
        <v>27.75</v>
      </c>
      <c r="H8" s="53">
        <f>'[1] البيانات الرئيسية'!I7</f>
        <v>166.42</v>
      </c>
      <c r="I8" s="66">
        <f xml:space="preserve"> '[1] البيانات الرئيسية'!J7</f>
        <v>10</v>
      </c>
      <c r="J8" s="67">
        <f>IF(OR('[1] البيانات الرئيسية'!D7='[1] البيانات الرئيسية'!$B$65532,'[1] البيانات الرئيسية'!E7='[1] البيانات الرئيسية'!$B$65532),42,IF(OR('[1] البيانات الرئيسية'!D7='[1] البيانات الرئيسية'!$B$65533,'[1] البيانات الرئيسية'!E7='[1] البيانات الرئيسية'!$B$65533),37.5,IF(OR('[1] البيانات الرئيسية'!D7='[1] البيانات الرئيسية'!$B$65534,'[1] البيانات الرئيسية'!E7='[1] البيانات الرئيسية'!$B$65534),28.5,IF(OR('[1] البيانات الرئيسية'!D7='[1] البيانات الرئيسية'!$B$65535,'[1] البيانات الرئيسية'!E7='[1] البيانات الرئيسية'!$B$65535),21,IF(OR('[1] البيانات الرئيسية'!D7='[1] البيانات الرئيسية'!$B$65536,'[1] البيانات الرئيسية'!E7='[1] البيانات الرئيسية'!$B$65536),14.4,IF(OR('[1] البيانات الرئيسية'!D7='[1] البيانات الرئيسية'!$B$65537,'[1] البيانات الرئيسية'!E7='[1] البيانات الرئيسية'!$B$65537),11.4,0))))))</f>
        <v>21</v>
      </c>
      <c r="K8" s="66">
        <f>'[1] البيانات الرئيسية'!N7</f>
        <v>0</v>
      </c>
      <c r="L8" s="66">
        <f>'[1] البيانات الرئيسية'!O7</f>
        <v>24.92</v>
      </c>
      <c r="M8" s="66">
        <f>'[1] البيانات الرئيسية'!P7</f>
        <v>26.200000000000003</v>
      </c>
      <c r="N8" s="66">
        <f>'[1] البيانات الرئيسية'!R7</f>
        <v>2</v>
      </c>
      <c r="O8" s="66">
        <f>'[1] البيانات الرئيسية'!S7</f>
        <v>4</v>
      </c>
      <c r="P8" s="66">
        <f>IF('[1] البيانات الرئيسية'!C7='[1] البيانات الرئيسية'!$A$65531,'[1] البيانات الرئيسية'!H7*50/100,IF('[1] البيانات الرئيسية'!C7='[1] البيانات الرئيسية'!$A$65532,'[1] البيانات الرئيسية'!H7*50/100,IF('[1] البيانات الرئيسية'!C7='[1] البيانات الرئيسية'!$A$65533,'[1] البيانات الرئيسية'!H7*50/100,IF('[1] البيانات الرئيسية'!C7='[1] البيانات الرئيسية'!$A$65534,'[1] البيانات الرئيسية'!H7*50/100,IF('[1] البيانات الرئيسية'!C7='[1] البيانات الرئيسية'!$A$65535,'[1] البيانات الرئيسية'!H7*50/100,IF('[1] البيانات الرئيسية'!C7='[1] البيانات الرئيسية'!$A$65536,'[1] البيانات الرئيسية'!H7*50/100,0))))))</f>
        <v>131</v>
      </c>
      <c r="Q8" s="66">
        <f>IF('[1] البيانات الرئيسية'!F7=5,'[1] البيانات الرئيسية'!H7*200%,IF('[1] البيانات الرئيسية'!F7=1,'[1] البيانات الرئيسية'!H7*175/100,IF('[1] البيانات الرئيسية'!F7=2,'[1] البيانات الرئيسية'!H7*150/100,IF('[1] البيانات الرئيسية'!F7=3,'[1] البيانات الرئيسية'!H7*125/100,IF('[1] البيانات الرئيسية'!F7=4,'[1] البيانات الرئيسية'!H7*100/100,0)))))</f>
        <v>327.5</v>
      </c>
      <c r="R8" s="66">
        <f>IF('[1] البيانات الرئيسية'!F7=5,'[1] البيانات الرئيسية'!H7*25/100,IF('[1] البيانات الرئيسية'!F7=1,'[1] البيانات الرئيسية'!H7*25/100,IF('[1] البيانات الرئيسية'!F7=2,'[1] البيانات الرئيسية'!H7*25/100,IF('[1] البيانات الرئيسية'!F7=3,'[1] البيانات الرئيسية'!H7*50/100,IF(AND('[1] البيانات الرئيسية'!F7=4,'[1] البيانات الرئيسية'!C7='[1] البيانات الرئيسية'!$A$65536),'[1] البيانات الرئيسية'!H7*125/100,IF('[1] البيانات الرئيسية'!F7=4,'[1] البيانات الرئيسية'!H7*75/100,0))))))</f>
        <v>131</v>
      </c>
      <c r="S8" s="53">
        <f>'[1] البيانات الرئيسية'!V7</f>
        <v>0</v>
      </c>
      <c r="T8" s="66">
        <f>'[1] البيانات الرئيسية'!W7</f>
        <v>0</v>
      </c>
      <c r="U8" s="66">
        <f>'[1] البيانات الرئيسية'!Y7</f>
        <v>0</v>
      </c>
      <c r="V8" s="53">
        <v>150</v>
      </c>
      <c r="W8" s="66">
        <f>'[1] البيانات الرئيسية'!AA7</f>
        <v>375</v>
      </c>
      <c r="X8" s="68">
        <f>+'[1] البيانات الرئيسية'!AC7</f>
        <v>0</v>
      </c>
      <c r="Y8" s="53">
        <f>'[1] البيانات الرئيسية'!AD7</f>
        <v>218.76999999999998</v>
      </c>
      <c r="Z8" s="66">
        <f>'[1] البيانات الرئيسية'!AE7</f>
        <v>0</v>
      </c>
      <c r="AA8" s="66">
        <f>$AA$4*'[1] البيانات الرئيسية'!H7</f>
        <v>65.5</v>
      </c>
      <c r="AB8" s="69">
        <f>'[1] البيانات الرئيسية'!X7</f>
        <v>458.5</v>
      </c>
      <c r="AC8" s="53">
        <f t="shared" si="12"/>
        <v>221.53349999999998</v>
      </c>
      <c r="AD8" s="53">
        <f t="shared" si="13"/>
        <v>14.768899999999999</v>
      </c>
      <c r="AE8" s="53">
        <f t="shared" si="14"/>
        <v>44.306699999999992</v>
      </c>
      <c r="AF8" s="56">
        <f t="shared" si="15"/>
        <v>3511.7191000000003</v>
      </c>
      <c r="AG8" s="66">
        <f t="shared" si="0"/>
        <v>138.76</v>
      </c>
      <c r="AH8" s="66">
        <f t="shared" si="0"/>
        <v>9.25</v>
      </c>
      <c r="AI8" s="66">
        <f t="shared" si="0"/>
        <v>18.5</v>
      </c>
      <c r="AJ8" s="66">
        <f>'[1] البيانات الرئيسية'!G7*$AJ$4</f>
        <v>74.003199999999993</v>
      </c>
      <c r="AK8" s="66">
        <f>+$AK$4*'[1] البيانات الرئيسية'!G7</f>
        <v>92.504000000000005</v>
      </c>
      <c r="AL8" s="66">
        <f t="shared" si="1"/>
        <v>27.75</v>
      </c>
      <c r="AM8" s="66">
        <f t="shared" si="2"/>
        <v>9.2503999999999991</v>
      </c>
      <c r="AN8" s="66">
        <f t="shared" si="3"/>
        <v>44.306699999999992</v>
      </c>
      <c r="AO8" s="66">
        <f t="shared" si="16"/>
        <v>14.768899999999999</v>
      </c>
      <c r="AP8" s="66">
        <f t="shared" si="17"/>
        <v>221.53349999999998</v>
      </c>
      <c r="AQ8" s="66">
        <f t="shared" si="17"/>
        <v>14.768899999999999</v>
      </c>
      <c r="AR8" s="53">
        <f t="shared" si="18"/>
        <v>147.68899999999999</v>
      </c>
      <c r="AS8" s="66">
        <f>'[1] البيانات الرئيسية'!G7*مدرسة!$AS$4</f>
        <v>64.752800000000008</v>
      </c>
      <c r="AT8" s="69">
        <v>4.5</v>
      </c>
      <c r="AU8" s="69">
        <v>0.5</v>
      </c>
      <c r="AV8" s="66">
        <v>2</v>
      </c>
      <c r="AW8" s="66">
        <f>'[1] البيانات الرئيسية'!AG7</f>
        <v>0</v>
      </c>
      <c r="AX8" s="66">
        <f>'[1] البيانات الرئيسية'!AI7</f>
        <v>0</v>
      </c>
      <c r="AY8" s="66">
        <f t="shared" si="4"/>
        <v>458.5</v>
      </c>
      <c r="AZ8" s="66">
        <f>+'[1] البيانات الرئيسية'!AJ7</f>
        <v>0</v>
      </c>
      <c r="BA8" s="66">
        <f>'[1] البيانات الرئيسية'!AM7</f>
        <v>1</v>
      </c>
      <c r="BB8" s="66"/>
      <c r="BC8" s="53">
        <f t="shared" si="19"/>
        <v>4.3754</v>
      </c>
      <c r="BD8" s="66"/>
      <c r="BE8" s="66"/>
      <c r="BF8" s="66">
        <f>'[1] البيانات الرئيسية'!AR7</f>
        <v>0</v>
      </c>
      <c r="BG8" s="66">
        <f>'[1] البيانات الرئيسية'!AQ7</f>
        <v>0</v>
      </c>
      <c r="BH8" s="66">
        <v>0</v>
      </c>
      <c r="BI8" s="66">
        <f>'[1] البيانات الرئيسية'!AS7</f>
        <v>0</v>
      </c>
      <c r="BJ8" s="66">
        <v>0</v>
      </c>
      <c r="BK8" s="53">
        <f t="shared" si="20"/>
        <v>4.63</v>
      </c>
      <c r="BL8" s="64">
        <f t="shared" si="21"/>
        <v>1353.34</v>
      </c>
      <c r="BM8" s="65">
        <f t="shared" si="5"/>
        <v>2158.3791000000001</v>
      </c>
      <c r="BN8" s="70">
        <f t="shared" si="6"/>
        <v>0</v>
      </c>
      <c r="BO8" s="71"/>
      <c r="BP8" s="72"/>
      <c r="BQ8" s="73">
        <v>2158.3791000000001</v>
      </c>
      <c r="BR8" s="66">
        <f t="shared" si="7"/>
        <v>0</v>
      </c>
    </row>
    <row r="9" spans="1:74" s="63" customFormat="1" ht="24.75" thickTop="1" thickBot="1">
      <c r="A9" s="52">
        <f t="shared" si="22"/>
        <v>4</v>
      </c>
      <c r="B9" s="53"/>
      <c r="C9" s="53">
        <f>'[1] البيانات الرئيسية'!G8</f>
        <v>807</v>
      </c>
      <c r="D9" s="53">
        <f t="shared" si="8"/>
        <v>121.05</v>
      </c>
      <c r="E9" s="53">
        <f t="shared" si="9"/>
        <v>8.07</v>
      </c>
      <c r="F9" s="53">
        <f t="shared" si="10"/>
        <v>16.14</v>
      </c>
      <c r="G9" s="53">
        <f t="shared" si="11"/>
        <v>24.21</v>
      </c>
      <c r="H9" s="53">
        <f>'[1] البيانات الرئيسية'!I8</f>
        <v>166.42</v>
      </c>
      <c r="I9" s="53">
        <f xml:space="preserve"> '[1] البيانات الرئيسية'!J8</f>
        <v>10</v>
      </c>
      <c r="J9" s="54">
        <f>IF(OR('[1] البيانات الرئيسية'!D8='[1] البيانات الرئيسية'!$B$65532,'[1] البيانات الرئيسية'!E8='[1] البيانات الرئيسية'!$B$65532),42,IF(OR('[1] البيانات الرئيسية'!D8='[1] البيانات الرئيسية'!$B$65533,'[1] البيانات الرئيسية'!E8='[1] البيانات الرئيسية'!$B$65533),37.5,IF(OR('[1] البيانات الرئيسية'!D8='[1] البيانات الرئيسية'!$B$65534,'[1] البيانات الرئيسية'!E8='[1] البيانات الرئيسية'!$B$65534),28.5,IF(OR('[1] البيانات الرئيسية'!D8='[1] البيانات الرئيسية'!$B$65535,'[1] البيانات الرئيسية'!E8='[1] البيانات الرئيسية'!$B$65535),21,IF(OR('[1] البيانات الرئيسية'!D8='[1] البيانات الرئيسية'!$B$65536,'[1] البيانات الرئيسية'!E8='[1] البيانات الرئيسية'!$B$65536),14.4,IF(OR('[1] البيانات الرئيسية'!D8='[1] البيانات الرئيسية'!$B$65537,'[1] البيانات الرئيسية'!E8='[1] البيانات الرئيسية'!$B$65537),11.4,0))))))</f>
        <v>14.4</v>
      </c>
      <c r="K9" s="53">
        <f>'[1] البيانات الرئيسية'!N8</f>
        <v>0</v>
      </c>
      <c r="L9" s="53">
        <f>'[1] البيانات الرئيسية'!O8</f>
        <v>4.8</v>
      </c>
      <c r="M9" s="53">
        <f>'[1] البيانات الرئيسية'!P8</f>
        <v>4.8</v>
      </c>
      <c r="N9" s="53">
        <f>'[1] البيانات الرئيسية'!R8</f>
        <v>2</v>
      </c>
      <c r="O9" s="53">
        <f>'[1] البيانات الرئيسية'!S8</f>
        <v>4</v>
      </c>
      <c r="P9" s="53">
        <f>IF('[1] البيانات الرئيسية'!C8='[1] البيانات الرئيسية'!$A$65531,'[1] البيانات الرئيسية'!H8*50/100,IF('[1] البيانات الرئيسية'!C8='[1] البيانات الرئيسية'!$A$65532,'[1] البيانات الرئيسية'!H8*50/100,IF('[1] البيانات الرئيسية'!C8='[1] البيانات الرئيسية'!$A$65533,'[1] البيانات الرئيسية'!H8*50/100,IF('[1] البيانات الرئيسية'!C8='[1] البيانات الرئيسية'!$A$65534,'[1] البيانات الرئيسية'!H8*50/100,IF('[1] البيانات الرئيسية'!C8='[1] البيانات الرئيسية'!$A$65535,'[1] البيانات الرئيسية'!H8*50/100,IF('[1] البيانات الرئيسية'!C8='[1] البيانات الرئيسية'!$A$65536,'[1] البيانات الرئيسية'!H8*50/100,0))))))</f>
        <v>123</v>
      </c>
      <c r="Q9" s="53">
        <f>IF('[1] البيانات الرئيسية'!F8=5,'[1] البيانات الرئيسية'!H8*200%,IF('[1] البيانات الرئيسية'!F8=1,'[1] البيانات الرئيسية'!H8*175/100,IF('[1] البيانات الرئيسية'!F8=2,'[1] البيانات الرئيسية'!H8*150/100,IF('[1] البيانات الرئيسية'!F8=3,'[1] البيانات الرئيسية'!H8*125/100,IF('[1] البيانات الرئيسية'!F8=4,'[1] البيانات الرئيسية'!H8*100/100,0)))))</f>
        <v>246</v>
      </c>
      <c r="R9" s="53">
        <f>IF('[1] البيانات الرئيسية'!F8=5,'[1] البيانات الرئيسية'!H8*25/100,IF('[1] البيانات الرئيسية'!F8=1,'[1] البيانات الرئيسية'!H8*25/100,IF('[1] البيانات الرئيسية'!F8=2,'[1] البيانات الرئيسية'!H8*25/100,IF('[1] البيانات الرئيسية'!F8=3,'[1] البيانات الرئيسية'!H8*50/100,IF(AND('[1] البيانات الرئيسية'!F8=4,'[1] البيانات الرئيسية'!C8='[1] البيانات الرئيسية'!$A$65536),'[1] البيانات الرئيسية'!H8*125/100,IF('[1] البيانات الرئيسية'!F8=4,'[1] البيانات الرئيسية'!H8*75/100,0))))))</f>
        <v>184.5</v>
      </c>
      <c r="S9" s="53">
        <f>'[1] البيانات الرئيسية'!V8</f>
        <v>100</v>
      </c>
      <c r="T9" s="53"/>
      <c r="U9" s="53">
        <f>'[1] البيانات الرئيسية'!Y8</f>
        <v>0</v>
      </c>
      <c r="V9" s="53">
        <v>150</v>
      </c>
      <c r="W9" s="53">
        <f>'[1] البيانات الرئيسية'!AA8</f>
        <v>400</v>
      </c>
      <c r="X9" s="42">
        <f>+'[1] البيانات الرئيسية'!AC8</f>
        <v>0</v>
      </c>
      <c r="Y9" s="53">
        <f>'[1] البيانات الرئيسية'!AD8</f>
        <v>205.41</v>
      </c>
      <c r="Z9" s="53">
        <f>'[1] البيانات الرئيسية'!AE8</f>
        <v>0</v>
      </c>
      <c r="AA9" s="53">
        <f>$AA$4*'[1] البيانات الرئيسية'!H8</f>
        <v>61.5</v>
      </c>
      <c r="AB9" s="55">
        <f>'[1] البيانات الرئيسية'!X8</f>
        <v>0</v>
      </c>
      <c r="AC9" s="53">
        <f t="shared" si="12"/>
        <v>225.0615</v>
      </c>
      <c r="AD9" s="53">
        <f t="shared" si="13"/>
        <v>15.004100000000001</v>
      </c>
      <c r="AE9" s="53">
        <f t="shared" si="14"/>
        <v>45.012300000000003</v>
      </c>
      <c r="AF9" s="56">
        <f t="shared" si="15"/>
        <v>2938.3779</v>
      </c>
      <c r="AG9" s="53">
        <f t="shared" si="0"/>
        <v>121.05</v>
      </c>
      <c r="AH9" s="53">
        <f t="shared" si="0"/>
        <v>8.07</v>
      </c>
      <c r="AI9" s="53">
        <f t="shared" si="0"/>
        <v>16.14</v>
      </c>
      <c r="AJ9" s="53">
        <f>'[1] البيانات الرئيسية'!G8*$AJ$4</f>
        <v>64.56</v>
      </c>
      <c r="AK9" s="53">
        <f>+$AK$4*'[1] البيانات الرئيسية'!G8</f>
        <v>80.7</v>
      </c>
      <c r="AL9" s="53">
        <f t="shared" si="1"/>
        <v>24.21</v>
      </c>
      <c r="AM9" s="53">
        <f t="shared" si="2"/>
        <v>8.07</v>
      </c>
      <c r="AN9" s="53">
        <f t="shared" si="3"/>
        <v>45.012300000000003</v>
      </c>
      <c r="AO9" s="53">
        <f t="shared" si="16"/>
        <v>15.004100000000001</v>
      </c>
      <c r="AP9" s="53">
        <f t="shared" si="17"/>
        <v>225.0615</v>
      </c>
      <c r="AQ9" s="53">
        <f t="shared" si="17"/>
        <v>15.004100000000001</v>
      </c>
      <c r="AR9" s="53">
        <f t="shared" si="18"/>
        <v>150.04100000000003</v>
      </c>
      <c r="AS9" s="53">
        <f>'[1] البيانات الرئيسية'!G8*مدرسة!$AS$4</f>
        <v>56.49</v>
      </c>
      <c r="AT9" s="55">
        <v>4.5</v>
      </c>
      <c r="AU9" s="55">
        <v>0.5</v>
      </c>
      <c r="AV9" s="53">
        <v>2</v>
      </c>
      <c r="AW9" s="53"/>
      <c r="AX9" s="53"/>
      <c r="AY9" s="53">
        <f t="shared" si="4"/>
        <v>0</v>
      </c>
      <c r="AZ9" s="53">
        <f>+'[1] البيانات الرئيسية'!AJ8</f>
        <v>0</v>
      </c>
      <c r="BA9" s="53">
        <f>'[1] البيانات الرئيسية'!AM8</f>
        <v>1</v>
      </c>
      <c r="BB9" s="53"/>
      <c r="BC9" s="53">
        <f t="shared" si="19"/>
        <v>4.1082000000000001</v>
      </c>
      <c r="BD9" s="53"/>
      <c r="BE9" s="53"/>
      <c r="BF9" s="53">
        <f>'[1] البيانات الرئيسية'!AR8</f>
        <v>0</v>
      </c>
      <c r="BG9" s="53">
        <f>'[1] البيانات الرئيسية'!AQ8</f>
        <v>0</v>
      </c>
      <c r="BH9" s="53">
        <v>0</v>
      </c>
      <c r="BI9" s="53">
        <f>'[1] البيانات الرئيسية'!AS8</f>
        <v>0</v>
      </c>
      <c r="BJ9" s="53"/>
      <c r="BK9" s="53">
        <f t="shared" si="20"/>
        <v>4.04</v>
      </c>
      <c r="BL9" s="57">
        <f t="shared" si="21"/>
        <v>845.56</v>
      </c>
      <c r="BM9" s="58">
        <f t="shared" si="5"/>
        <v>2092.8179</v>
      </c>
      <c r="BN9" s="59">
        <f t="shared" si="6"/>
        <v>0</v>
      </c>
      <c r="BO9" s="60"/>
      <c r="BP9" s="61"/>
      <c r="BQ9" s="62">
        <v>2092.8179</v>
      </c>
      <c r="BR9" s="53">
        <f t="shared" si="7"/>
        <v>0</v>
      </c>
    </row>
    <row r="10" spans="1:74" s="63" customFormat="1" ht="24.75" thickTop="1" thickBot="1">
      <c r="A10" s="52">
        <f t="shared" si="22"/>
        <v>5</v>
      </c>
      <c r="B10" s="53"/>
      <c r="C10" s="53">
        <f>'[1] البيانات الرئيسية'!G9</f>
        <v>815</v>
      </c>
      <c r="D10" s="53">
        <f t="shared" si="8"/>
        <v>122.25</v>
      </c>
      <c r="E10" s="53">
        <f t="shared" si="9"/>
        <v>8.15</v>
      </c>
      <c r="F10" s="53">
        <f t="shared" si="10"/>
        <v>16.3</v>
      </c>
      <c r="G10" s="53">
        <f t="shared" si="11"/>
        <v>24.45</v>
      </c>
      <c r="H10" s="53">
        <f>'[1] البيانات الرئيسية'!I9</f>
        <v>160.41999999999999</v>
      </c>
      <c r="I10" s="53">
        <f xml:space="preserve"> '[1] البيانات الرئيسية'!J9</f>
        <v>10</v>
      </c>
      <c r="J10" s="54">
        <f>IF(OR('[1] البيانات الرئيسية'!D9='[1] البيانات الرئيسية'!$B$65532,'[1] البيانات الرئيسية'!E9='[1] البيانات الرئيسية'!$B$65532),42,IF(OR('[1] البيانات الرئيسية'!D9='[1] البيانات الرئيسية'!$B$65533,'[1] البيانات الرئيسية'!E9='[1] البيانات الرئيسية'!$B$65533),37.5,IF(OR('[1] البيانات الرئيسية'!D9='[1] البيانات الرئيسية'!$B$65534,'[1] البيانات الرئيسية'!E9='[1] البيانات الرئيسية'!$B$65534),28.5,IF(OR('[1] البيانات الرئيسية'!D9='[1] البيانات الرئيسية'!$B$65535,'[1] البيانات الرئيسية'!E9='[1] البيانات الرئيسية'!$B$65535),21,IF(OR('[1] البيانات الرئيسية'!D9='[1] البيانات الرئيسية'!$B$65536,'[1] البيانات الرئيسية'!E9='[1] البيانات الرئيسية'!$B$65536),14.4,IF(OR('[1] البيانات الرئيسية'!D9='[1] البيانات الرئيسية'!$B$65537,'[1] البيانات الرئيسية'!E9='[1] البيانات الرئيسية'!$B$65537),11.4,0))))))</f>
        <v>14.4</v>
      </c>
      <c r="K10" s="53">
        <f>'[1] البيانات الرئيسية'!N9</f>
        <v>0</v>
      </c>
      <c r="L10" s="53">
        <f>'[1] البيانات الرئيسية'!O9</f>
        <v>24.12</v>
      </c>
      <c r="M10" s="53">
        <f>'[1] البيانات الرئيسية'!P9</f>
        <v>24.6</v>
      </c>
      <c r="N10" s="53">
        <f>'[1] البيانات الرئيسية'!R9</f>
        <v>2</v>
      </c>
      <c r="O10" s="53">
        <f>'[1] البيانات الرئيسية'!S9</f>
        <v>4</v>
      </c>
      <c r="P10" s="53">
        <f>IF('[1] البيانات الرئيسية'!C9='[1] البيانات الرئيسية'!$A$65531,'[1] البيانات الرئيسية'!H9*50/100,IF('[1] البيانات الرئيسية'!C9='[1] البيانات الرئيسية'!$A$65532,'[1] البيانات الرئيسية'!H9*50/100,IF('[1] البيانات الرئيسية'!C9='[1] البيانات الرئيسية'!$A$65533,'[1] البيانات الرئيسية'!H9*50/100,IF('[1] البيانات الرئيسية'!C9='[1] البيانات الرئيسية'!$A$65534,'[1] البيانات الرئيسية'!H9*50/100,IF('[1] البيانات الرئيسية'!C9='[1] البيانات الرئيسية'!$A$65535,'[1] البيانات الرئيسية'!H9*50/100,IF('[1] البيانات الرئيسية'!C9='[1] البيانات الرئيسية'!$A$65536,'[1] البيانات الرئيسية'!H9*50/100,0))))))</f>
        <v>123</v>
      </c>
      <c r="Q10" s="53">
        <f>IF('[1] البيانات الرئيسية'!F9=5,'[1] البيانات الرئيسية'!H9*200%,IF('[1] البيانات الرئيسية'!F9=1,'[1] البيانات الرئيسية'!H9*175/100,IF('[1] البيانات الرئيسية'!F9=2,'[1] البيانات الرئيسية'!H9*150/100,IF('[1] البيانات الرئيسية'!F9=3,'[1] البيانات الرئيسية'!H9*125/100,IF('[1] البيانات الرئيسية'!F9=4,'[1] البيانات الرئيسية'!H9*100/100,0)))))</f>
        <v>246</v>
      </c>
      <c r="R10" s="53">
        <f>IF('[1] البيانات الرئيسية'!F9=5,'[1] البيانات الرئيسية'!H9*25/100,IF('[1] البيانات الرئيسية'!F9=1,'[1] البيانات الرئيسية'!H9*25/100,IF('[1] البيانات الرئيسية'!F9=2,'[1] البيانات الرئيسية'!H9*25/100,IF('[1] البيانات الرئيسية'!F9=3,'[1] البيانات الرئيسية'!H9*50/100,IF(AND('[1] البيانات الرئيسية'!F9=4,'[1] البيانات الرئيسية'!C9='[1] البيانات الرئيسية'!$A$65536),'[1] البيانات الرئيسية'!H9*125/100,IF('[1] البيانات الرئيسية'!F9=4,'[1] البيانات الرئيسية'!H9*75/100,0))))))</f>
        <v>184.5</v>
      </c>
      <c r="S10" s="53">
        <f>'[1] البيانات الرئيسية'!V9</f>
        <v>0</v>
      </c>
      <c r="T10" s="53">
        <f>'[1] البيانات الرئيسية'!W9</f>
        <v>0</v>
      </c>
      <c r="U10" s="53">
        <f>'[1] البيانات الرئيسية'!Y9</f>
        <v>0</v>
      </c>
      <c r="V10" s="53">
        <v>150</v>
      </c>
      <c r="W10" s="53">
        <f>'[1] البيانات الرئيسية'!AA9</f>
        <v>400</v>
      </c>
      <c r="X10" s="42">
        <f>+'[1] البيانات الرئيسية'!AC9</f>
        <v>0</v>
      </c>
      <c r="Y10" s="53">
        <f>'[1] البيانات الرئيسية'!AD9</f>
        <v>205.41</v>
      </c>
      <c r="Z10" s="53">
        <f>'[1] البيانات الرئيسية'!AE9</f>
        <v>0</v>
      </c>
      <c r="AA10" s="53">
        <f>$AA$4*'[1] البيانات الرئيسية'!H9</f>
        <v>61.5</v>
      </c>
      <c r="AB10" s="55">
        <f>'[1] البيانات الرئيسية'!X9</f>
        <v>0</v>
      </c>
      <c r="AC10" s="53">
        <f t="shared" si="12"/>
        <v>215.92949999999999</v>
      </c>
      <c r="AD10" s="53">
        <f t="shared" si="13"/>
        <v>14.395300000000001</v>
      </c>
      <c r="AE10" s="53">
        <f t="shared" si="14"/>
        <v>43.185899999999997</v>
      </c>
      <c r="AF10" s="56">
        <f t="shared" si="15"/>
        <v>2869.6106999999997</v>
      </c>
      <c r="AG10" s="53">
        <f t="shared" si="0"/>
        <v>122.25</v>
      </c>
      <c r="AH10" s="53">
        <f t="shared" si="0"/>
        <v>8.15</v>
      </c>
      <c r="AI10" s="53">
        <f t="shared" si="0"/>
        <v>16.3</v>
      </c>
      <c r="AJ10" s="53">
        <f>'[1] البيانات الرئيسية'!G9*$AJ$4</f>
        <v>65.2</v>
      </c>
      <c r="AK10" s="53">
        <f>+$AK$4*'[1] البيانات الرئيسية'!G9</f>
        <v>81.5</v>
      </c>
      <c r="AL10" s="53">
        <f t="shared" si="1"/>
        <v>24.45</v>
      </c>
      <c r="AM10" s="53">
        <f t="shared" si="2"/>
        <v>8.15</v>
      </c>
      <c r="AN10" s="53">
        <f t="shared" si="3"/>
        <v>43.185899999999997</v>
      </c>
      <c r="AO10" s="53">
        <f t="shared" si="16"/>
        <v>14.395300000000001</v>
      </c>
      <c r="AP10" s="53">
        <f t="shared" si="17"/>
        <v>215.92949999999999</v>
      </c>
      <c r="AQ10" s="53">
        <f t="shared" si="17"/>
        <v>14.395300000000001</v>
      </c>
      <c r="AR10" s="53">
        <f t="shared" si="18"/>
        <v>143.953</v>
      </c>
      <c r="AS10" s="53">
        <f>'[1] البيانات الرئيسية'!G9*مدرسة!$AS$4</f>
        <v>57.050000000000004</v>
      </c>
      <c r="AT10" s="55">
        <v>4.5</v>
      </c>
      <c r="AU10" s="55">
        <v>0.5</v>
      </c>
      <c r="AV10" s="53">
        <v>2</v>
      </c>
      <c r="AW10" s="53">
        <f>'[1] البيانات الرئيسية'!AG9</f>
        <v>0</v>
      </c>
      <c r="AX10" s="53">
        <f>'[1] البيانات الرئيسية'!AI9</f>
        <v>0</v>
      </c>
      <c r="AY10" s="53">
        <f t="shared" si="4"/>
        <v>0</v>
      </c>
      <c r="AZ10" s="53">
        <f>+'[1] البيانات الرئيسية'!AJ9</f>
        <v>0</v>
      </c>
      <c r="BA10" s="53">
        <f>'[1] البيانات الرئيسية'!AM9</f>
        <v>1</v>
      </c>
      <c r="BB10" s="53"/>
      <c r="BC10" s="53">
        <f t="shared" si="19"/>
        <v>4.1082000000000001</v>
      </c>
      <c r="BD10" s="53"/>
      <c r="BE10" s="53"/>
      <c r="BF10" s="53">
        <f>'[1] البيانات الرئيسية'!AR9</f>
        <v>0</v>
      </c>
      <c r="BG10" s="53">
        <f>'[1] البيانات الرئيسية'!AQ9</f>
        <v>0</v>
      </c>
      <c r="BH10" s="53">
        <v>0</v>
      </c>
      <c r="BI10" s="53">
        <f>'[1] البيانات الرئيسية'!AS9</f>
        <v>0</v>
      </c>
      <c r="BJ10" s="53" t="s">
        <v>60</v>
      </c>
      <c r="BK10" s="53">
        <f t="shared" si="20"/>
        <v>4.08</v>
      </c>
      <c r="BL10" s="57">
        <f t="shared" si="21"/>
        <v>831.1</v>
      </c>
      <c r="BM10" s="58">
        <f t="shared" si="5"/>
        <v>2038.5106999999998</v>
      </c>
      <c r="BN10" s="59">
        <f t="shared" si="6"/>
        <v>0</v>
      </c>
      <c r="BO10" s="60"/>
      <c r="BP10" s="61"/>
      <c r="BQ10" s="62">
        <v>2038.5106999999998</v>
      </c>
      <c r="BR10" s="53">
        <f t="shared" si="7"/>
        <v>0</v>
      </c>
    </row>
    <row r="11" spans="1:74" s="63" customFormat="1" ht="24.75" thickTop="1" thickBot="1">
      <c r="A11" s="52">
        <f t="shared" si="22"/>
        <v>6</v>
      </c>
      <c r="B11" s="53"/>
      <c r="C11" s="53">
        <f>'[1] البيانات الرئيسية'!G10</f>
        <v>1075.6600000000001</v>
      </c>
      <c r="D11" s="53">
        <f t="shared" si="8"/>
        <v>161.35</v>
      </c>
      <c r="E11" s="53">
        <f t="shared" si="9"/>
        <v>10.76</v>
      </c>
      <c r="F11" s="53">
        <f t="shared" si="10"/>
        <v>21.51</v>
      </c>
      <c r="G11" s="53">
        <f t="shared" si="11"/>
        <v>32.270000000000003</v>
      </c>
      <c r="H11" s="53">
        <f>'[1] البيانات الرئيسية'!I10</f>
        <v>481.26</v>
      </c>
      <c r="I11" s="53">
        <f xml:space="preserve"> '[1] البيانات الرئيسية'!J10</f>
        <v>10</v>
      </c>
      <c r="J11" s="54">
        <f>IF(OR('[1] البيانات الرئيسية'!D10='[1] البيانات الرئيسية'!$B$65532,'[1] البيانات الرئيسية'!E10='[1] البيانات الرئيسية'!$B$65532),42,IF(OR('[1] البيانات الرئيسية'!D10='[1] البيانات الرئيسية'!$B$65533,'[1] البيانات الرئيسية'!E10='[1] البيانات الرئيسية'!$B$65533),37.5,IF(OR('[1] البيانات الرئيسية'!D10='[1] البيانات الرئيسية'!$B$65534,'[1] البيانات الرئيسية'!E10='[1] البيانات الرئيسية'!$B$65534),28.5,IF(OR('[1] البيانات الرئيسية'!D10='[1] البيانات الرئيسية'!$B$65535,'[1] البيانات الرئيسية'!E10='[1] البيانات الرئيسية'!$B$65535),21,IF(OR('[1] البيانات الرئيسية'!D10='[1] البيانات الرئيسية'!$B$65536,'[1] البيانات الرئيسية'!E10='[1] البيانات الرئيسية'!$B$65536),14.4,IF(OR('[1] البيانات الرئيسية'!D10='[1] البيانات الرئيسية'!$B$65537,'[1] البيانات الرئيسية'!E10='[1] البيانات الرئيسية'!$B$65537),11.4,0))))))</f>
        <v>28.5</v>
      </c>
      <c r="K11" s="53">
        <f>'[1] البيانات الرئيسية'!N10</f>
        <v>0</v>
      </c>
      <c r="L11" s="53">
        <f>'[1] البيانات الرئيسية'!O10</f>
        <v>34.896000000000001</v>
      </c>
      <c r="M11" s="53">
        <f>'[1] البيانات الرئيسية'!P10</f>
        <v>37.083999999999996</v>
      </c>
      <c r="N11" s="53">
        <f>'[1] البيانات الرئيسية'!R10</f>
        <v>6</v>
      </c>
      <c r="O11" s="53">
        <f>'[1] البيانات الرئيسية'!S10</f>
        <v>4</v>
      </c>
      <c r="P11" s="53">
        <f>IF('[1] البيانات الرئيسية'!C10='[1] البيانات الرئيسية'!$A$65531,'[1] البيانات الرئيسية'!H10*50/100,IF('[1] البيانات الرئيسية'!C10='[1] البيانات الرئيسية'!$A$65532,'[1] البيانات الرئيسية'!H10*50/100,IF('[1] البيانات الرئيسية'!C10='[1] البيانات الرئيسية'!$A$65533,'[1] البيانات الرئيسية'!H10*50/100,IF('[1] البيانات الرئيسية'!C10='[1] البيانات الرئيسية'!$A$65534,'[1] البيانات الرئيسية'!H10*50/100,IF('[1] البيانات الرئيسية'!C10='[1] البيانات الرئيسية'!$A$65535,'[1] البيانات الرئيسية'!H10*50/100,IF('[1] البيانات الرئيسية'!C10='[1] البيانات الرئيسية'!$A$65536,'[1] البيانات الرئيسية'!H10*50/100,0))))))</f>
        <v>185.42</v>
      </c>
      <c r="Q11" s="53">
        <f>IF('[1] البيانات الرئيسية'!F10=5,'[1] البيانات الرئيسية'!H10*200%,IF('[1] البيانات الرئيسية'!F10=1,'[1] البيانات الرئيسية'!H10*175/100,IF('[1] البيانات الرئيسية'!F10=2,'[1] البيانات الرئيسية'!H10*150/100,IF('[1] البيانات الرئيسية'!F10=3,'[1] البيانات الرئيسية'!H10*125/100,IF('[1] البيانات الرئيسية'!F10=4,'[1] البيانات الرئيسية'!H10*100/100,0)))))</f>
        <v>556.25999999999988</v>
      </c>
      <c r="R11" s="53">
        <f>IF('[1] البيانات الرئيسية'!F10=5,'[1] البيانات الرئيسية'!H10*25/100,IF('[1] البيانات الرئيسية'!F10=1,'[1] البيانات الرئيسية'!H10*25/100,IF('[1] البيانات الرئيسية'!F10=2,'[1] البيانات الرئيسية'!H10*25/100,IF('[1] البيانات الرئيسية'!F10=3,'[1] البيانات الرئيسية'!H10*50/100,IF(AND('[1] البيانات الرئيسية'!F10=4,'[1] البيانات الرئيسية'!C10='[1] البيانات الرئيسية'!$A$65536),'[1] البيانات الرئيسية'!H10*125/100,IF('[1] البيانات الرئيسية'!F10=4,'[1] البيانات الرئيسية'!H10*75/100,0))))))</f>
        <v>92.71</v>
      </c>
      <c r="S11" s="53">
        <f>'[1] البيانات الرئيسية'!V10</f>
        <v>100</v>
      </c>
      <c r="T11" s="53">
        <f>'[1] البيانات الرئيسية'!W10</f>
        <v>0</v>
      </c>
      <c r="U11" s="53">
        <f>'[1] البيانات الرئيسية'!Y10</f>
        <v>0</v>
      </c>
      <c r="V11" s="53">
        <v>150</v>
      </c>
      <c r="W11" s="53">
        <f>'[1] البيانات الرئيسية'!AA10</f>
        <v>350</v>
      </c>
      <c r="X11" s="42">
        <f>+'[1] البيانات الرئيسية'!AC10</f>
        <v>0</v>
      </c>
      <c r="Y11" s="53">
        <f>'[1] البيانات الرئيسية'!AD10</f>
        <v>309.65139999999997</v>
      </c>
      <c r="Z11" s="53">
        <f>'[1] البيانات الرئيسية'!AE10</f>
        <v>0</v>
      </c>
      <c r="AA11" s="53">
        <f>$AA$4*'[1] البيانات الرئيسية'!H10</f>
        <v>92.71</v>
      </c>
      <c r="AB11" s="55">
        <f>'[1] البيانات الرئيسية'!X10</f>
        <v>648.96999999999991</v>
      </c>
      <c r="AC11" s="53">
        <f t="shared" si="12"/>
        <v>292.08470999999997</v>
      </c>
      <c r="AD11" s="53">
        <f t="shared" si="13"/>
        <v>19.472314000000001</v>
      </c>
      <c r="AE11" s="53">
        <f t="shared" si="14"/>
        <v>58.416941999999992</v>
      </c>
      <c r="AF11" s="56">
        <f t="shared" si="15"/>
        <v>4758.9853659999999</v>
      </c>
      <c r="AG11" s="53">
        <f t="shared" si="0"/>
        <v>161.35</v>
      </c>
      <c r="AH11" s="53">
        <f t="shared" si="0"/>
        <v>10.76</v>
      </c>
      <c r="AI11" s="53">
        <f t="shared" si="0"/>
        <v>21.51</v>
      </c>
      <c r="AJ11" s="53">
        <f>'[1] البيانات الرئيسية'!G10*$AJ$4</f>
        <v>86.052800000000005</v>
      </c>
      <c r="AK11" s="53">
        <f>+$AK$4*'[1] البيانات الرئيسية'!G10</f>
        <v>107.56600000000002</v>
      </c>
      <c r="AL11" s="53">
        <f t="shared" si="1"/>
        <v>32.270000000000003</v>
      </c>
      <c r="AM11" s="53">
        <f t="shared" si="2"/>
        <v>10.756600000000001</v>
      </c>
      <c r="AN11" s="53">
        <f t="shared" si="3"/>
        <v>58.416941999999992</v>
      </c>
      <c r="AO11" s="53">
        <f t="shared" si="16"/>
        <v>19.472314000000001</v>
      </c>
      <c r="AP11" s="53">
        <f t="shared" si="17"/>
        <v>292.08470999999997</v>
      </c>
      <c r="AQ11" s="53">
        <f t="shared" si="17"/>
        <v>19.472314000000001</v>
      </c>
      <c r="AR11" s="53">
        <f t="shared" si="18"/>
        <v>194.72314</v>
      </c>
      <c r="AS11" s="53">
        <f>'[1] البيانات الرئيسية'!G10*مدرسة!$AS$4</f>
        <v>75.296200000000013</v>
      </c>
      <c r="AT11" s="55">
        <v>4.5</v>
      </c>
      <c r="AU11" s="55">
        <v>0.5</v>
      </c>
      <c r="AV11" s="53">
        <v>2</v>
      </c>
      <c r="AW11" s="53">
        <f>'[1] البيانات الرئيسية'!AG10</f>
        <v>0</v>
      </c>
      <c r="AX11" s="53">
        <f>'[1] البيانات الرئيسية'!AI10</f>
        <v>0</v>
      </c>
      <c r="AY11" s="53">
        <f t="shared" si="4"/>
        <v>648.96999999999991</v>
      </c>
      <c r="AZ11" s="53">
        <f>+'[1] البيانات الرئيسية'!AJ10</f>
        <v>0</v>
      </c>
      <c r="BA11" s="53">
        <f>'[1] البيانات الرئيسية'!AM10</f>
        <v>1</v>
      </c>
      <c r="BB11" s="53"/>
      <c r="BC11" s="53">
        <f t="shared" si="19"/>
        <v>6.1930279999999991</v>
      </c>
      <c r="BD11" s="53"/>
      <c r="BE11" s="53"/>
      <c r="BF11" s="53">
        <f>'[1] البيانات الرئيسية'!AR10</f>
        <v>0</v>
      </c>
      <c r="BG11" s="53">
        <f>'[1] البيانات الرئيسية'!AQ10</f>
        <v>0</v>
      </c>
      <c r="BH11" s="53">
        <v>0</v>
      </c>
      <c r="BI11" s="53">
        <f>'[1] البيانات الرئيسية'!AS10</f>
        <v>0</v>
      </c>
      <c r="BJ11" s="53">
        <v>4.9400000000000004</v>
      </c>
      <c r="BK11" s="53">
        <f t="shared" si="20"/>
        <v>5.38</v>
      </c>
      <c r="BL11" s="57">
        <f t="shared" si="21"/>
        <v>1763.21</v>
      </c>
      <c r="BM11" s="58">
        <f t="shared" si="5"/>
        <v>2995.7753659999998</v>
      </c>
      <c r="BN11" s="59">
        <f t="shared" si="6"/>
        <v>0</v>
      </c>
      <c r="BO11" s="60"/>
      <c r="BP11" s="61"/>
      <c r="BQ11" s="62">
        <v>2995.7153659999999</v>
      </c>
      <c r="BR11" s="53">
        <f t="shared" si="7"/>
        <v>5.999999999994543E-2</v>
      </c>
    </row>
    <row r="12" spans="1:74" s="63" customFormat="1" ht="24.75" thickTop="1" thickBot="1">
      <c r="A12" s="52">
        <f t="shared" si="22"/>
        <v>7</v>
      </c>
      <c r="B12" s="53"/>
      <c r="C12" s="53">
        <f>'[1] البيانات الرئيسية'!G11</f>
        <v>912.94</v>
      </c>
      <c r="D12" s="53">
        <f t="shared" si="8"/>
        <v>136.94</v>
      </c>
      <c r="E12" s="53">
        <f t="shared" si="9"/>
        <v>9.1300000000000008</v>
      </c>
      <c r="F12" s="53">
        <f t="shared" si="10"/>
        <v>18.260000000000002</v>
      </c>
      <c r="G12" s="53">
        <f t="shared" si="11"/>
        <v>27.39</v>
      </c>
      <c r="H12" s="53">
        <f>'[1] البيانات الرئيسية'!I11</f>
        <v>93.28</v>
      </c>
      <c r="I12" s="53">
        <f xml:space="preserve"> '[1] البيانات الرئيسية'!J11</f>
        <v>10</v>
      </c>
      <c r="J12" s="54">
        <f>IF(OR('[1] البيانات الرئيسية'!D11='[1] البيانات الرئيسية'!$B$65532,'[1] البيانات الرئيسية'!E11='[1] البيانات الرئيسية'!$B$65532),42,IF(OR('[1] البيانات الرئيسية'!D11='[1] البيانات الرئيسية'!$B$65533,'[1] البيانات الرئيسية'!E11='[1] البيانات الرئيسية'!$B$65533),37.5,IF(OR('[1] البيانات الرئيسية'!D11='[1] البيانات الرئيسية'!$B$65534,'[1] البيانات الرئيسية'!E11='[1] البيانات الرئيسية'!$B$65534),28.5,IF(OR('[1] البيانات الرئيسية'!D11='[1] البيانات الرئيسية'!$B$65535,'[1] البيانات الرئيسية'!E11='[1] البيانات الرئيسية'!$B$65535),21,IF(OR('[1] البيانات الرئيسية'!D11='[1] البيانات الرئيسية'!$B$65536,'[1] البيانات الرئيسية'!E11='[1] البيانات الرئيسية'!$B$65536),14.4,IF(OR('[1] البيانات الرئيسية'!D11='[1] البيانات الرئيسية'!$B$65537,'[1] البيانات الرئيسية'!E11='[1] البيانات الرئيسية'!$B$65537),11.4,0))))))</f>
        <v>21</v>
      </c>
      <c r="K12" s="53">
        <f>'[1] البيانات الرئيسية'!N11</f>
        <v>0</v>
      </c>
      <c r="L12" s="53">
        <f>'[1] البيانات الرئيسية'!O11</f>
        <v>24.92</v>
      </c>
      <c r="M12" s="53">
        <f>'[1] البيانات الرئيسية'!P11</f>
        <v>26.200000000000003</v>
      </c>
      <c r="N12" s="75">
        <f>'[1] البيانات الرئيسية'!R11</f>
        <v>0</v>
      </c>
      <c r="O12" s="53">
        <f>'[1] البيانات الرئيسية'!S11</f>
        <v>4</v>
      </c>
      <c r="P12" s="53">
        <f>IF('[1] البيانات الرئيسية'!C11='[1] البيانات الرئيسية'!$A$65531,'[1] البيانات الرئيسية'!H11*50/100,IF('[1] البيانات الرئيسية'!C11='[1] البيانات الرئيسية'!$A$65532,'[1] البيانات الرئيسية'!H11*50/100,IF('[1] البيانات الرئيسية'!C11='[1] البيانات الرئيسية'!$A$65533,'[1] البيانات الرئيسية'!H11*50/100,IF('[1] البيانات الرئيسية'!C11='[1] البيانات الرئيسية'!$A$65534,'[1] البيانات الرئيسية'!H11*50/100,IF('[1] البيانات الرئيسية'!C11='[1] البيانات الرئيسية'!$A$65535,'[1] البيانات الرئيسية'!H11*50/100,IF('[1] البيانات الرئيسية'!C11='[1] البيانات الرئيسية'!$A$65536,'[1] البيانات الرئيسية'!H11*50/100,0))))))</f>
        <v>131</v>
      </c>
      <c r="Q12" s="53">
        <f>IF('[1] البيانات الرئيسية'!F11=5,'[1] البيانات الرئيسية'!H11*200%,IF('[1] البيانات الرئيسية'!F11=1,'[1] البيانات الرئيسية'!H11*175/100,IF('[1] البيانات الرئيسية'!F11=2,'[1] البيانات الرئيسية'!H11*150/100,IF('[1] البيانات الرئيسية'!F11=3,'[1] البيانات الرئيسية'!H11*125/100,IF('[1] البيانات الرئيسية'!F11=4,'[1] البيانات الرئيسية'!H11*100/100,0)))))</f>
        <v>327.5</v>
      </c>
      <c r="R12" s="53">
        <f>IF('[1] البيانات الرئيسية'!F11=5,'[1] البيانات الرئيسية'!H11*25/100,IF('[1] البيانات الرئيسية'!F11=1,'[1] البيانات الرئيسية'!H11*25/100,IF('[1] البيانات الرئيسية'!F11=2,'[1] البيانات الرئيسية'!H11*25/100,IF('[1] البيانات الرئيسية'!F11=3,'[1] البيانات الرئيسية'!H11*50/100,IF(AND('[1] البيانات الرئيسية'!F11=4,'[1] البيانات الرئيسية'!C11='[1] البيانات الرئيسية'!$A$65536),'[1] البيانات الرئيسية'!H11*125/100,IF('[1] البيانات الرئيسية'!F11=4,'[1] البيانات الرئيسية'!H11*75/100,0))))))</f>
        <v>131</v>
      </c>
      <c r="S12" s="53">
        <f>'[1] البيانات الرئيسية'!V11</f>
        <v>0</v>
      </c>
      <c r="T12" s="53">
        <f>'[1] البيانات الرئيسية'!W11</f>
        <v>0</v>
      </c>
      <c r="U12" s="53">
        <f>'[1] البيانات الرئيسية'!Y11</f>
        <v>0</v>
      </c>
      <c r="V12" s="53">
        <v>150</v>
      </c>
      <c r="W12" s="53">
        <f>'[1] البيانات الرئيسية'!AA11</f>
        <v>375</v>
      </c>
      <c r="X12" s="42">
        <f>+'[1] البيانات الرئيسية'!AC11</f>
        <v>0</v>
      </c>
      <c r="Y12" s="53">
        <f>'[1] البيانات الرئيسية'!AD11</f>
        <v>218.76999999999998</v>
      </c>
      <c r="Z12" s="53">
        <f>'[1] البيانات الرئيسية'!AE11</f>
        <v>0</v>
      </c>
      <c r="AA12" s="53">
        <f>$AA$4*'[1] البيانات الرئيسية'!H11</f>
        <v>65.5</v>
      </c>
      <c r="AB12" s="55">
        <f>'[1] البيانات الرئيسية'!X11</f>
        <v>458.5</v>
      </c>
      <c r="AC12" s="53">
        <f t="shared" si="12"/>
        <v>221.23349999999996</v>
      </c>
      <c r="AD12" s="53">
        <f t="shared" si="13"/>
        <v>14.748899999999999</v>
      </c>
      <c r="AE12" s="53">
        <f t="shared" si="14"/>
        <v>44.246699999999997</v>
      </c>
      <c r="AF12" s="56">
        <f t="shared" si="15"/>
        <v>3421.5591000000004</v>
      </c>
      <c r="AG12" s="53">
        <f t="shared" si="0"/>
        <v>136.94</v>
      </c>
      <c r="AH12" s="53">
        <f t="shared" si="0"/>
        <v>9.1300000000000008</v>
      </c>
      <c r="AI12" s="53">
        <f t="shared" si="0"/>
        <v>18.260000000000002</v>
      </c>
      <c r="AJ12" s="53">
        <f>'[1] البيانات الرئيسية'!G11*$AJ$4</f>
        <v>73.035200000000003</v>
      </c>
      <c r="AK12" s="53">
        <f>+$AK$4*'[1] البيانات الرئيسية'!G11</f>
        <v>91.294000000000011</v>
      </c>
      <c r="AL12" s="53">
        <f t="shared" si="1"/>
        <v>27.39</v>
      </c>
      <c r="AM12" s="53">
        <f t="shared" si="2"/>
        <v>9.1294000000000004</v>
      </c>
      <c r="AN12" s="53">
        <f t="shared" si="3"/>
        <v>44.246699999999997</v>
      </c>
      <c r="AO12" s="53">
        <f t="shared" si="16"/>
        <v>14.748899999999999</v>
      </c>
      <c r="AP12" s="53">
        <f t="shared" si="17"/>
        <v>221.23349999999996</v>
      </c>
      <c r="AQ12" s="53">
        <f t="shared" si="17"/>
        <v>14.748899999999999</v>
      </c>
      <c r="AR12" s="53">
        <f t="shared" si="18"/>
        <v>147.489</v>
      </c>
      <c r="AS12" s="53">
        <f>'[1] البيانات الرئيسية'!G11*مدرسة!$AS$4</f>
        <v>63.905800000000006</v>
      </c>
      <c r="AT12" s="55">
        <v>4.5</v>
      </c>
      <c r="AU12" s="55">
        <v>0.5</v>
      </c>
      <c r="AV12" s="53">
        <v>2</v>
      </c>
      <c r="AW12" s="53">
        <f>'[1] البيانات الرئيسية'!AG11</f>
        <v>0</v>
      </c>
      <c r="AX12" s="53">
        <f>'[1] البيانات الرئيسية'!AI11</f>
        <v>0</v>
      </c>
      <c r="AY12" s="53">
        <f t="shared" si="4"/>
        <v>458.5</v>
      </c>
      <c r="AZ12" s="53">
        <f>+'[1] البيانات الرئيسية'!AJ11</f>
        <v>0</v>
      </c>
      <c r="BA12" s="53">
        <f>'[1] البيانات الرئيسية'!AM11</f>
        <v>1</v>
      </c>
      <c r="BB12" s="53"/>
      <c r="BC12" s="53">
        <f t="shared" si="19"/>
        <v>4.3754</v>
      </c>
      <c r="BD12" s="53"/>
      <c r="BE12" s="53"/>
      <c r="BF12" s="53">
        <f>'[1] البيانات الرئيسية'!AR11</f>
        <v>0</v>
      </c>
      <c r="BG12" s="53">
        <f>'[1] البيانات الرئيسية'!AQ11</f>
        <v>0</v>
      </c>
      <c r="BH12" s="53">
        <v>0</v>
      </c>
      <c r="BI12" s="53">
        <f>'[1] البيانات الرئيسية'!AS11</f>
        <v>0</v>
      </c>
      <c r="BJ12" s="53">
        <v>0</v>
      </c>
      <c r="BK12" s="53">
        <f t="shared" si="20"/>
        <v>4.5599999999999996</v>
      </c>
      <c r="BL12" s="57">
        <f t="shared" si="21"/>
        <v>1346.99</v>
      </c>
      <c r="BM12" s="58">
        <f t="shared" si="5"/>
        <v>2074.5691000000006</v>
      </c>
      <c r="BN12" s="59">
        <f t="shared" si="6"/>
        <v>0</v>
      </c>
      <c r="BO12" s="60"/>
      <c r="BP12" s="61"/>
      <c r="BQ12" s="62">
        <v>2074.5691000000006</v>
      </c>
      <c r="BR12" s="53">
        <f t="shared" si="7"/>
        <v>0</v>
      </c>
    </row>
    <row r="13" spans="1:74" s="63" customFormat="1" ht="24.75" thickTop="1" thickBot="1">
      <c r="A13" s="52">
        <f t="shared" si="22"/>
        <v>8</v>
      </c>
      <c r="B13" s="53"/>
      <c r="C13" s="53">
        <f>'[1] البيانات الرئيسية'!G12</f>
        <v>815</v>
      </c>
      <c r="D13" s="53">
        <f>ROUND(C13*$D$4,2)</f>
        <v>122.25</v>
      </c>
      <c r="E13" s="53">
        <f>ROUND(+C13*$E$4,2)</f>
        <v>8.15</v>
      </c>
      <c r="F13" s="53">
        <f>ROUND(+C13*$F$4,2)</f>
        <v>16.3</v>
      </c>
      <c r="G13" s="53">
        <f>ROUND(+C13*$G$4,2)</f>
        <v>24.45</v>
      </c>
      <c r="H13" s="53">
        <f>'[1] البيانات الرئيسية'!I12</f>
        <v>93.28</v>
      </c>
      <c r="I13" s="53">
        <f xml:space="preserve"> '[1] البيانات الرئيسية'!J12</f>
        <v>10</v>
      </c>
      <c r="J13" s="54">
        <f>IF(OR('[1] البيانات الرئيسية'!D12='[1] البيانات الرئيسية'!$B$65532,'[1] البيانات الرئيسية'!E12='[1] البيانات الرئيسية'!$B$65532),42,IF(OR('[1] البيانات الرئيسية'!D12='[1] البيانات الرئيسية'!$B$65533,'[1] البيانات الرئيسية'!E12='[1] البيانات الرئيسية'!$B$65533),37.5,IF(OR('[1] البيانات الرئيسية'!D12='[1] البيانات الرئيسية'!$B$65534,'[1] البيانات الرئيسية'!E12='[1] البيانات الرئيسية'!$B$65534),28.5,IF(OR('[1] البيانات الرئيسية'!D12='[1] البيانات الرئيسية'!$B$65535,'[1] البيانات الرئيسية'!E12='[1] البيانات الرئيسية'!$B$65535),21,IF(OR('[1] البيانات الرئيسية'!D12='[1] البيانات الرئيسية'!$B$65536,'[1] البيانات الرئيسية'!E12='[1] البيانات الرئيسية'!$B$65536),14.4,IF(OR('[1] البيانات الرئيسية'!D12='[1] البيانات الرئيسية'!$B$65537,'[1] البيانات الرئيسية'!E12='[1] البيانات الرئيسية'!$B$65537),11.4,0))))))</f>
        <v>14.4</v>
      </c>
      <c r="K13" s="53"/>
      <c r="L13" s="53">
        <f>'[1] البيانات الرئيسية'!O12</f>
        <v>24.12</v>
      </c>
      <c r="M13" s="53">
        <f>'[1] البيانات الرئيسية'!P12</f>
        <v>24.6</v>
      </c>
      <c r="N13" s="66">
        <f>'[1] البيانات الرئيسية'!R12</f>
        <v>2</v>
      </c>
      <c r="O13" s="53">
        <f>'[1] البيانات الرئيسية'!S12</f>
        <v>4</v>
      </c>
      <c r="P13" s="53">
        <f>IF('[1] البيانات الرئيسية'!C12='[1] البيانات الرئيسية'!$A$65531,'[1] البيانات الرئيسية'!H12*50/100,IF('[1] البيانات الرئيسية'!C12='[1] البيانات الرئيسية'!$A$65532,'[1] البيانات الرئيسية'!H12*50/100,IF('[1] البيانات الرئيسية'!C12='[1] البيانات الرئيسية'!$A$65533,'[1] البيانات الرئيسية'!H12*50/100,IF('[1] البيانات الرئيسية'!C12='[1] البيانات الرئيسية'!$A$65534,'[1] البيانات الرئيسية'!H12*50/100,IF('[1] البيانات الرئيسية'!C12='[1] البيانات الرئيسية'!$A$65535,'[1] البيانات الرئيسية'!H12*50/100,IF('[1] البيانات الرئيسية'!C12='[1] البيانات الرئيسية'!$A$65536,'[1] البيانات الرئيسية'!H12*50/100,0))))))</f>
        <v>123</v>
      </c>
      <c r="Q13" s="53">
        <f>IF('[1] البيانات الرئيسية'!F12=5,'[1] البيانات الرئيسية'!H12*200%,IF('[1] البيانات الرئيسية'!F12=1,'[1] البيانات الرئيسية'!H12*175/100,IF('[1] البيانات الرئيسية'!F12=2,'[1] البيانات الرئيسية'!H12*150/100,IF('[1] البيانات الرئيسية'!F12=3,'[1] البيانات الرئيسية'!H12*125/100,IF('[1] البيانات الرئيسية'!F12=4,'[1] البيانات الرئيسية'!H12*100/100,0)))))</f>
        <v>246</v>
      </c>
      <c r="R13" s="53">
        <f>IF('[1] البيانات الرئيسية'!F12=5,'[1] البيانات الرئيسية'!H12*25/100,IF('[1] البيانات الرئيسية'!F12=1,'[1] البيانات الرئيسية'!H12*25/100,IF('[1] البيانات الرئيسية'!F12=2,'[1] البيانات الرئيسية'!H12*25/100,IF('[1] البيانات الرئيسية'!F12=3,'[1] البيانات الرئيسية'!H12*50/100,IF(AND('[1] البيانات الرئيسية'!F12=4,'[1] البيانات الرئيسية'!C12='[1] البيانات الرئيسية'!$A$65536),'[1] البيانات الرئيسية'!H12*125/100,IF('[1] البيانات الرئيسية'!F12=4,'[1] البيانات الرئيسية'!H12*75/100,0))))))</f>
        <v>184.5</v>
      </c>
      <c r="S13" s="53">
        <f>'[1] البيانات الرئيسية'!V12</f>
        <v>0</v>
      </c>
      <c r="T13" s="53">
        <f>'[1] البيانات الرئيسية'!W12</f>
        <v>0</v>
      </c>
      <c r="U13" s="53">
        <f>'[1] البيانات الرئيسية'!Y12</f>
        <v>0</v>
      </c>
      <c r="V13" s="53">
        <v>150</v>
      </c>
      <c r="W13" s="53">
        <f>'[1] البيانات الرئيسية'!AA12</f>
        <v>400</v>
      </c>
      <c r="X13" s="42">
        <f>+'[1] البيانات الرئيسية'!AC12</f>
        <v>0</v>
      </c>
      <c r="Y13" s="53">
        <f>'[1] البيانات الرئيسية'!AD12</f>
        <v>205.41</v>
      </c>
      <c r="Z13" s="53">
        <f>'[1] البيانات الرئيسية'!AE12</f>
        <v>0</v>
      </c>
      <c r="AA13" s="53">
        <f>$AA$4*'[1] البيانات الرئيسية'!H12</f>
        <v>61.5</v>
      </c>
      <c r="AB13" s="55">
        <f>'[1] البيانات الرئيسية'!X12</f>
        <v>0</v>
      </c>
      <c r="AC13" s="53">
        <f>IF(SUM(J13:AA13)&gt;4,IF(SUM(J13:AA13)*$AC$4&gt;555,555,SUM(J13:AA13)*$AC$4),0)</f>
        <v>215.92949999999999</v>
      </c>
      <c r="AD13" s="53">
        <f>IF(SUM(J13:AA13)&gt;4,IF(SUM(J13:AA13)*$AD$4&gt;37,37,SUM(J13:AA13)*$AD$4),0)</f>
        <v>14.395300000000001</v>
      </c>
      <c r="AE13" s="53">
        <f>IF(SUM(J13:AA13)&gt;4,IF(SUM(J13:AA13)*$AE$4&gt;111,111,SUM(J13:AA13)*$AE$4),0)</f>
        <v>43.185899999999997</v>
      </c>
      <c r="AF13" s="56">
        <f t="shared" si="15"/>
        <v>2802.4707000000003</v>
      </c>
      <c r="AG13" s="53">
        <f>+D13</f>
        <v>122.25</v>
      </c>
      <c r="AH13" s="53">
        <f>+E13</f>
        <v>8.15</v>
      </c>
      <c r="AI13" s="53">
        <f>+F13</f>
        <v>16.3</v>
      </c>
      <c r="AJ13" s="53">
        <f>'[1] البيانات الرئيسية'!G12*$AJ$4</f>
        <v>65.2</v>
      </c>
      <c r="AK13" s="53">
        <f>+$AK$4*'[1] البيانات الرئيسية'!G12</f>
        <v>81.5</v>
      </c>
      <c r="AL13" s="53">
        <f>+G13</f>
        <v>24.45</v>
      </c>
      <c r="AM13" s="53">
        <f>C13*$AM$4</f>
        <v>8.15</v>
      </c>
      <c r="AN13" s="53">
        <f>AE13</f>
        <v>43.185899999999997</v>
      </c>
      <c r="AO13" s="53">
        <f>AQ13</f>
        <v>14.395300000000001</v>
      </c>
      <c r="AP13" s="53">
        <f>+AC13</f>
        <v>215.92949999999999</v>
      </c>
      <c r="AQ13" s="53">
        <f>+AD13</f>
        <v>14.395300000000001</v>
      </c>
      <c r="AR13" s="53">
        <f>IF(SUM(J13:AA13)*$AR$4&gt;370,370,SUM(J13:AA13)*$AR$4)</f>
        <v>143.953</v>
      </c>
      <c r="AS13" s="53">
        <f>'[1] البيانات الرئيسية'!G12*مدرسة!$AS$4</f>
        <v>57.050000000000004</v>
      </c>
      <c r="AT13" s="55">
        <v>4.5</v>
      </c>
      <c r="AU13" s="55">
        <v>0.5</v>
      </c>
      <c r="AV13" s="53">
        <v>2</v>
      </c>
      <c r="AW13" s="53">
        <f>'[1] البيانات الرئيسية'!AG12</f>
        <v>0</v>
      </c>
      <c r="AX13" s="53">
        <f>'[1] البيانات الرئيسية'!AI12</f>
        <v>0</v>
      </c>
      <c r="AY13" s="53">
        <f>AB13</f>
        <v>0</v>
      </c>
      <c r="AZ13" s="53">
        <f>+'[1] البيانات الرئيسية'!AJ12</f>
        <v>0</v>
      </c>
      <c r="BA13" s="53">
        <f>'[1] البيانات الرئيسية'!AM12</f>
        <v>1</v>
      </c>
      <c r="BB13" s="53"/>
      <c r="BC13" s="53">
        <f>$BC$4*Y13</f>
        <v>4.1082000000000001</v>
      </c>
      <c r="BD13" s="53"/>
      <c r="BE13" s="53"/>
      <c r="BF13" s="53">
        <f>'[1] البيانات الرئيسية'!AR12</f>
        <v>0</v>
      </c>
      <c r="BG13" s="53">
        <f>'[1] البيانات الرئيسية'!AQ12</f>
        <v>0</v>
      </c>
      <c r="BH13" s="53">
        <v>0</v>
      </c>
      <c r="BI13" s="53">
        <f>'[1] البيانات الرئيسية'!AS12</f>
        <v>0</v>
      </c>
      <c r="BJ13" s="53">
        <v>0</v>
      </c>
      <c r="BK13" s="53">
        <f t="shared" si="20"/>
        <v>4.08</v>
      </c>
      <c r="BL13" s="57">
        <f t="shared" si="21"/>
        <v>831.1</v>
      </c>
      <c r="BM13" s="58">
        <f t="shared" si="5"/>
        <v>1971.3707000000004</v>
      </c>
      <c r="BN13" s="59">
        <f t="shared" si="6"/>
        <v>0</v>
      </c>
      <c r="BO13" s="60"/>
      <c r="BP13" s="61"/>
      <c r="BQ13" s="62">
        <v>1971.3707000000004</v>
      </c>
      <c r="BR13" s="53">
        <f t="shared" si="7"/>
        <v>0</v>
      </c>
      <c r="BS13" s="76">
        <f>BM13+93.27</f>
        <v>2064.6407000000004</v>
      </c>
    </row>
    <row r="14" spans="1:74" s="63" customFormat="1" ht="24.75" thickTop="1" thickBot="1">
      <c r="A14" s="52">
        <f t="shared" si="22"/>
        <v>9</v>
      </c>
      <c r="B14" s="53"/>
      <c r="C14" s="53">
        <f>'[1] البيانات الرئيسية'!G13</f>
        <v>871.97</v>
      </c>
      <c r="D14" s="53">
        <f t="shared" si="8"/>
        <v>130.80000000000001</v>
      </c>
      <c r="E14" s="53">
        <f t="shared" si="9"/>
        <v>8.7200000000000006</v>
      </c>
      <c r="F14" s="53">
        <f t="shared" si="10"/>
        <v>17.440000000000001</v>
      </c>
      <c r="G14" s="53">
        <f t="shared" si="11"/>
        <v>26.16</v>
      </c>
      <c r="H14" s="53">
        <f>'[1] البيانات الرئيسية'!I13</f>
        <v>93.28</v>
      </c>
      <c r="I14" s="53">
        <f xml:space="preserve"> '[1] البيانات الرئيسية'!J13</f>
        <v>10</v>
      </c>
      <c r="J14" s="54">
        <f>IF(OR('[1] البيانات الرئيسية'!D13='[1] البيانات الرئيسية'!$B$65532,'[1] البيانات الرئيسية'!E13='[1] البيانات الرئيسية'!$B$65532),42,IF(OR('[1] البيانات الرئيسية'!D13='[1] البيانات الرئيسية'!$B$65533,'[1] البيانات الرئيسية'!E13='[1] البيانات الرئيسية'!$B$65533),37.5,IF(OR('[1] البيانات الرئيسية'!D13='[1] البيانات الرئيسية'!$B$65534,'[1] البيانات الرئيسية'!E13='[1] البيانات الرئيسية'!$B$65534),28.5,IF(OR('[1] البيانات الرئيسية'!D13='[1] البيانات الرئيسية'!$B$65535,'[1] البيانات الرئيسية'!E13='[1] البيانات الرئيسية'!$B$65535),21,IF(OR('[1] البيانات الرئيسية'!D13='[1] البيانات الرئيسية'!$B$65536,'[1] البيانات الرئيسية'!E13='[1] البيانات الرئيسية'!$B$65536),14.4,IF(OR('[1] البيانات الرئيسية'!D13='[1] البيانات الرئيسية'!$B$65537,'[1] البيانات الرئيسية'!E13='[1] البيانات الرئيسية'!$B$65537),11.4,0))))))</f>
        <v>14.4</v>
      </c>
      <c r="K14" s="53">
        <f>'[1] البيانات الرئيسية'!N13</f>
        <v>0</v>
      </c>
      <c r="L14" s="53">
        <f>'[1] البيانات الرئيسية'!O13</f>
        <v>24.12</v>
      </c>
      <c r="M14" s="53">
        <f>'[1] البيانات الرئيسية'!P13</f>
        <v>25</v>
      </c>
      <c r="N14" s="53">
        <f>'[1] البيانات الرئيسية'!R13</f>
        <v>2</v>
      </c>
      <c r="O14" s="53">
        <f>'[1] البيانات الرئيسية'!S13</f>
        <v>4</v>
      </c>
      <c r="P14" s="53">
        <f>IF('[1] البيانات الرئيسية'!C13='[1] البيانات الرئيسية'!$A$65531,'[1] البيانات الرئيسية'!H13*50/100,IF('[1] البيانات الرئيسية'!C13='[1] البيانات الرئيسية'!$A$65532,'[1] البيانات الرئيسية'!H13*50/100,IF('[1] البيانات الرئيسية'!C13='[1] البيانات الرئيسية'!$A$65533,'[1] البيانات الرئيسية'!H13*50/100,IF('[1] البيانات الرئيسية'!C13='[1] البيانات الرئيسية'!$A$65534,'[1] البيانات الرئيسية'!H13*50/100,IF('[1] البيانات الرئيسية'!C13='[1] البيانات الرئيسية'!$A$65535,'[1] البيانات الرئيسية'!H13*50/100,IF('[1] البيانات الرئيسية'!C13='[1] البيانات الرئيسية'!$A$65536,'[1] البيانات الرئيسية'!H13*50/100,0))))))</f>
        <v>125</v>
      </c>
      <c r="Q14" s="53">
        <f>IF('[1] البيانات الرئيسية'!F13=5,'[1] البيانات الرئيسية'!H13*200%,IF('[1] البيانات الرئيسية'!F13=1,'[1] البيانات الرئيسية'!H13*175/100,IF('[1] البيانات الرئيسية'!F13=2,'[1] البيانات الرئيسية'!H13*150/100,IF('[1] البيانات الرئيسية'!F13=3,'[1] البيانات الرئيسية'!H13*125/100,IF('[1] البيانات الرئيسية'!F13=4,'[1] البيانات الرئيسية'!H13*100/100,0)))))</f>
        <v>250</v>
      </c>
      <c r="R14" s="53">
        <f>IF('[1] البيانات الرئيسية'!F13=5,'[1] البيانات الرئيسية'!H13*25/100,IF('[1] البيانات الرئيسية'!F13=1,'[1] البيانات الرئيسية'!H13*25/100,IF('[1] البيانات الرئيسية'!F13=2,'[1] البيانات الرئيسية'!H13*25/100,IF('[1] البيانات الرئيسية'!F13=3,'[1] البيانات الرئيسية'!H13*50/100,IF(AND('[1] البيانات الرئيسية'!F13=4,'[1] البيانات الرئيسية'!C13='[1] البيانات الرئيسية'!$A$65536),'[1] البيانات الرئيسية'!H13*125/100,IF('[1] البيانات الرئيسية'!F13=4,'[1] البيانات الرئيسية'!H13*75/100,0))))))</f>
        <v>187.5</v>
      </c>
      <c r="S14" s="53">
        <f>'[1] البيانات الرئيسية'!V13</f>
        <v>100</v>
      </c>
      <c r="T14" s="53">
        <f>'[1] البيانات الرئيسية'!W13</f>
        <v>0</v>
      </c>
      <c r="U14" s="53">
        <f>'[1] البيانات الرئيسية'!Y13</f>
        <v>0</v>
      </c>
      <c r="V14" s="53">
        <v>150</v>
      </c>
      <c r="W14" s="53">
        <f>'[1] البيانات الرئيسية'!AA13</f>
        <v>400</v>
      </c>
      <c r="X14" s="42">
        <f>+'[1] البيانات الرئيسية'!AC13</f>
        <v>0</v>
      </c>
      <c r="Y14" s="53">
        <f>'[1] البيانات الرئيسية'!AD13</f>
        <v>208.75</v>
      </c>
      <c r="Z14" s="53">
        <f>'[1] البيانات الرئيسية'!AE13</f>
        <v>0</v>
      </c>
      <c r="AA14" s="53">
        <f>$AA$4*'[1] البيانات الرئيسية'!H13</f>
        <v>62.5</v>
      </c>
      <c r="AB14" s="55">
        <f>'[1] البيانات الرئيسية'!X13</f>
        <v>0</v>
      </c>
      <c r="AC14" s="53">
        <f t="shared" si="12"/>
        <v>232.9905</v>
      </c>
      <c r="AD14" s="53">
        <f t="shared" si="13"/>
        <v>15.5327</v>
      </c>
      <c r="AE14" s="53">
        <f t="shared" si="14"/>
        <v>46.598099999999995</v>
      </c>
      <c r="AF14" s="56">
        <f t="shared" si="15"/>
        <v>3006.7613000000006</v>
      </c>
      <c r="AG14" s="53">
        <f t="shared" si="0"/>
        <v>130.80000000000001</v>
      </c>
      <c r="AH14" s="53">
        <f t="shared" si="0"/>
        <v>8.7200000000000006</v>
      </c>
      <c r="AI14" s="53">
        <f t="shared" si="0"/>
        <v>17.440000000000001</v>
      </c>
      <c r="AJ14" s="53">
        <f>'[1] البيانات الرئيسية'!G13*$AJ$4</f>
        <v>69.757600000000011</v>
      </c>
      <c r="AK14" s="53">
        <f>+$AK$4*'[1] البيانات الرئيسية'!G13</f>
        <v>87.197000000000003</v>
      </c>
      <c r="AL14" s="53">
        <f t="shared" si="1"/>
        <v>26.16</v>
      </c>
      <c r="AM14" s="53">
        <f t="shared" si="2"/>
        <v>8.7197000000000013</v>
      </c>
      <c r="AN14" s="53">
        <f t="shared" si="3"/>
        <v>46.598099999999995</v>
      </c>
      <c r="AO14" s="53">
        <f t="shared" si="16"/>
        <v>15.5327</v>
      </c>
      <c r="AP14" s="53">
        <f t="shared" si="17"/>
        <v>232.9905</v>
      </c>
      <c r="AQ14" s="53">
        <f t="shared" si="17"/>
        <v>15.5327</v>
      </c>
      <c r="AR14" s="53">
        <f t="shared" si="18"/>
        <v>155.327</v>
      </c>
      <c r="AS14" s="53">
        <f>'[1] البيانات الرئيسية'!G13*مدرسة!$AS$4</f>
        <v>61.037900000000008</v>
      </c>
      <c r="AT14" s="55">
        <v>4.5</v>
      </c>
      <c r="AU14" s="55">
        <v>0.5</v>
      </c>
      <c r="AV14" s="53">
        <v>2</v>
      </c>
      <c r="AW14" s="53">
        <f>'[1] البيانات الرئيسية'!AG13</f>
        <v>0</v>
      </c>
      <c r="AX14" s="53">
        <f>'[1] البيانات الرئيسية'!AI13</f>
        <v>0</v>
      </c>
      <c r="AY14" s="53">
        <f t="shared" si="4"/>
        <v>0</v>
      </c>
      <c r="AZ14" s="53">
        <f>+'[1] البيانات الرئيسية'!AJ13</f>
        <v>0</v>
      </c>
      <c r="BA14" s="53">
        <f>'[1] البيانات الرئيسية'!AM13</f>
        <v>1</v>
      </c>
      <c r="BB14" s="53"/>
      <c r="BC14" s="53">
        <f t="shared" si="19"/>
        <v>4.1749999999999998</v>
      </c>
      <c r="BD14" s="53"/>
      <c r="BE14" s="53"/>
      <c r="BF14" s="53">
        <f>'[1] البيانات الرئيسية'!AR13</f>
        <v>0</v>
      </c>
      <c r="BG14" s="53">
        <f>'[1] البيانات الرئيسية'!AQ13</f>
        <v>0</v>
      </c>
      <c r="BH14" s="53">
        <v>0</v>
      </c>
      <c r="BI14" s="53">
        <f>'[1] البيانات الرئيسية'!AS13</f>
        <v>0</v>
      </c>
      <c r="BJ14" s="53">
        <v>0</v>
      </c>
      <c r="BK14" s="53">
        <f t="shared" si="20"/>
        <v>4.3600000000000003</v>
      </c>
      <c r="BL14" s="57">
        <f t="shared" si="21"/>
        <v>892.35</v>
      </c>
      <c r="BM14" s="58">
        <f t="shared" si="5"/>
        <v>2114.4113000000007</v>
      </c>
      <c r="BN14" s="59">
        <f t="shared" si="6"/>
        <v>0</v>
      </c>
      <c r="BO14" s="60"/>
      <c r="BP14" s="61"/>
      <c r="BQ14" s="62">
        <v>2114.4113000000007</v>
      </c>
      <c r="BR14" s="53">
        <f t="shared" si="7"/>
        <v>0</v>
      </c>
    </row>
    <row r="15" spans="1:74" s="63" customFormat="1" ht="24.75" thickTop="1" thickBot="1">
      <c r="A15" s="52">
        <f t="shared" si="22"/>
        <v>10</v>
      </c>
      <c r="B15" s="53"/>
      <c r="C15" s="53">
        <f>'[1] البيانات الرئيسية'!G14</f>
        <v>803</v>
      </c>
      <c r="D15" s="53">
        <f t="shared" si="8"/>
        <v>120.45</v>
      </c>
      <c r="E15" s="53">
        <f t="shared" si="9"/>
        <v>8.0299999999999994</v>
      </c>
      <c r="F15" s="53">
        <f t="shared" si="10"/>
        <v>16.059999999999999</v>
      </c>
      <c r="G15" s="53">
        <f t="shared" si="11"/>
        <v>24.09</v>
      </c>
      <c r="H15" s="53">
        <f>'[1] البيانات الرئيسية'!I14</f>
        <v>0</v>
      </c>
      <c r="I15" s="53">
        <f xml:space="preserve"> '[1] البيانات الرئيسية'!J14</f>
        <v>10</v>
      </c>
      <c r="J15" s="77">
        <v>0</v>
      </c>
      <c r="K15" s="53">
        <f>'[1] البيانات الرئيسية'!N14</f>
        <v>0</v>
      </c>
      <c r="L15" s="53">
        <f>'[1] البيانات الرئيسية'!O14</f>
        <v>4.8</v>
      </c>
      <c r="M15" s="53">
        <f>'[1] البيانات الرئيسية'!P14</f>
        <v>4.8</v>
      </c>
      <c r="N15" s="75">
        <f>'[1] البيانات الرئيسية'!R14</f>
        <v>0</v>
      </c>
      <c r="O15" s="53">
        <f>'[1] البيانات الرئيسية'!S14</f>
        <v>4</v>
      </c>
      <c r="P15" s="53">
        <f>IF('[1] البيانات الرئيسية'!C14='[1] البيانات الرئيسية'!$A$65531,'[1] البيانات الرئيسية'!H14*50/100,IF('[1] البيانات الرئيسية'!C14='[1] البيانات الرئيسية'!$A$65532,'[1] البيانات الرئيسية'!H14*50/100,IF('[1] البيانات الرئيسية'!C14='[1] البيانات الرئيسية'!$A$65533,'[1] البيانات الرئيسية'!H14*50/100,IF('[1] البيانات الرئيسية'!C14='[1] البيانات الرئيسية'!$A$65534,'[1] البيانات الرئيسية'!H14*50/100,IF('[1] البيانات الرئيسية'!C14='[1] البيانات الرئيسية'!$A$65535,'[1] البيانات الرئيسية'!H14*50/100,IF('[1] البيانات الرئيسية'!C14='[1] البيانات الرئيسية'!$A$65536,'[1] البيانات الرئيسية'!H14*50/100,0))))))</f>
        <v>123</v>
      </c>
      <c r="Q15" s="53">
        <f>IF('[1] البيانات الرئيسية'!F14=5,'[1] البيانات الرئيسية'!H14*200%,IF('[1] البيانات الرئيسية'!F14=1,'[1] البيانات الرئيسية'!H14*175/100,IF('[1] البيانات الرئيسية'!F14=2,'[1] البيانات الرئيسية'!H14*150/100,IF('[1] البيانات الرئيسية'!F14=3,'[1] البيانات الرئيسية'!H14*125/100,IF('[1] البيانات الرئيسية'!F14=4,'[1] البيانات الرئيسية'!H14*100/100,0)))))</f>
        <v>246</v>
      </c>
      <c r="R15" s="53">
        <f>IF('[1] البيانات الرئيسية'!F14=5,'[1] البيانات الرئيسية'!H14*25/100,IF('[1] البيانات الرئيسية'!F14=1,'[1] البيانات الرئيسية'!H14*25/100,IF('[1] البيانات الرئيسية'!F14=2,'[1] البيانات الرئيسية'!H14*25/100,IF('[1] البيانات الرئيسية'!F14=3,'[1] البيانات الرئيسية'!H14*50/100,IF(AND('[1] البيانات الرئيسية'!F14=4,'[1] البيانات الرئيسية'!C14='[1] البيانات الرئيسية'!$A$65536),'[1] البيانات الرئيسية'!H14*125/100,IF('[1] البيانات الرئيسية'!F14=4,'[1] البيانات الرئيسية'!H14*75/100,0))))))</f>
        <v>307.5</v>
      </c>
      <c r="S15" s="53">
        <f>'[1] البيانات الرئيسية'!V14</f>
        <v>0</v>
      </c>
      <c r="T15" s="53"/>
      <c r="U15" s="53">
        <f>'[1] البيانات الرئيسية'!Y14</f>
        <v>0</v>
      </c>
      <c r="V15" s="53">
        <v>150</v>
      </c>
      <c r="W15" s="53">
        <f>'[1] البيانات الرئيسية'!AA14</f>
        <v>400</v>
      </c>
      <c r="X15" s="42">
        <f>+'[1] البيانات الرئيسية'!AC14</f>
        <v>0</v>
      </c>
      <c r="Y15" s="53">
        <f>'[1] البيانات الرئيسية'!AD14</f>
        <v>205.41</v>
      </c>
      <c r="Z15" s="53">
        <f>'[1] البيانات الرئيسية'!AE14</f>
        <v>0</v>
      </c>
      <c r="AA15" s="53">
        <f>$AA$4*'[1] البيانات الرئيسية'!H14</f>
        <v>61.5</v>
      </c>
      <c r="AB15" s="55">
        <f>'[1] البيانات الرئيسية'!X14</f>
        <v>0</v>
      </c>
      <c r="AC15" s="53">
        <f t="shared" si="12"/>
        <v>226.0515</v>
      </c>
      <c r="AD15" s="53">
        <f t="shared" si="13"/>
        <v>15.0701</v>
      </c>
      <c r="AE15" s="53">
        <f t="shared" si="14"/>
        <v>45.210299999999997</v>
      </c>
      <c r="AF15" s="56">
        <f t="shared" si="15"/>
        <v>2774.9719</v>
      </c>
      <c r="AG15" s="53">
        <f t="shared" si="0"/>
        <v>120.45</v>
      </c>
      <c r="AH15" s="53">
        <f t="shared" si="0"/>
        <v>8.0299999999999994</v>
      </c>
      <c r="AI15" s="53">
        <f t="shared" si="0"/>
        <v>16.059999999999999</v>
      </c>
      <c r="AJ15" s="53">
        <f>'[1] البيانات الرئيسية'!G14*$AJ$4</f>
        <v>64.239999999999995</v>
      </c>
      <c r="AK15" s="53">
        <f>+$AK$4*'[1] البيانات الرئيسية'!G14</f>
        <v>80.300000000000011</v>
      </c>
      <c r="AL15" s="53">
        <f t="shared" si="1"/>
        <v>24.09</v>
      </c>
      <c r="AM15" s="53">
        <f t="shared" si="2"/>
        <v>8.0299999999999994</v>
      </c>
      <c r="AN15" s="53">
        <f t="shared" si="3"/>
        <v>45.210299999999997</v>
      </c>
      <c r="AO15" s="53">
        <f t="shared" si="16"/>
        <v>15.0701</v>
      </c>
      <c r="AP15" s="53">
        <f t="shared" si="17"/>
        <v>226.0515</v>
      </c>
      <c r="AQ15" s="53">
        <f t="shared" si="17"/>
        <v>15.0701</v>
      </c>
      <c r="AR15" s="53">
        <f t="shared" si="18"/>
        <v>150.70099999999999</v>
      </c>
      <c r="AS15" s="53">
        <f>'[1] البيانات الرئيسية'!G14*مدرسة!$AS$4</f>
        <v>56.210000000000008</v>
      </c>
      <c r="AT15" s="55">
        <v>4.5</v>
      </c>
      <c r="AU15" s="55">
        <v>0.5</v>
      </c>
      <c r="AV15" s="53">
        <v>2</v>
      </c>
      <c r="AW15" s="53"/>
      <c r="AX15" s="53"/>
      <c r="AY15" s="53">
        <f t="shared" si="4"/>
        <v>0</v>
      </c>
      <c r="AZ15" s="53">
        <f>+'[1] البيانات الرئيسية'!AJ14</f>
        <v>0</v>
      </c>
      <c r="BA15" s="53">
        <f>'[1] البيانات الرئيسية'!AM14</f>
        <v>1</v>
      </c>
      <c r="BB15" s="53"/>
      <c r="BC15" s="53">
        <f t="shared" si="19"/>
        <v>4.1082000000000001</v>
      </c>
      <c r="BD15" s="53"/>
      <c r="BE15" s="53"/>
      <c r="BF15" s="53">
        <f>'[1] البيانات الرئيسية'!AR14</f>
        <v>0</v>
      </c>
      <c r="BG15" s="53">
        <f>'[1] البيانات الرئيسية'!AQ14</f>
        <v>0</v>
      </c>
      <c r="BH15" s="53">
        <v>0</v>
      </c>
      <c r="BI15" s="53">
        <f>'[1] البيانات الرئيسية'!AS14</f>
        <v>0</v>
      </c>
      <c r="BJ15" s="53"/>
      <c r="BK15" s="53">
        <f t="shared" si="20"/>
        <v>4.0199999999999996</v>
      </c>
      <c r="BL15" s="57">
        <f t="shared" si="21"/>
        <v>845.64</v>
      </c>
      <c r="BM15" s="58">
        <f t="shared" si="5"/>
        <v>1929.3319000000001</v>
      </c>
      <c r="BN15" s="59">
        <f t="shared" si="6"/>
        <v>0</v>
      </c>
      <c r="BO15" s="60"/>
      <c r="BP15" s="61"/>
      <c r="BQ15" s="62">
        <v>1732.6418999999996</v>
      </c>
      <c r="BR15" s="53">
        <f t="shared" si="7"/>
        <v>196.69000000000051</v>
      </c>
    </row>
    <row r="16" spans="1:74" s="63" customFormat="1" ht="24.75" thickTop="1" thickBot="1">
      <c r="A16" s="52">
        <f t="shared" si="22"/>
        <v>11</v>
      </c>
      <c r="B16" s="53"/>
      <c r="C16" s="53">
        <f>'[1] البيانات الرئيسية'!G15</f>
        <v>885.51</v>
      </c>
      <c r="D16" s="53">
        <f t="shared" si="8"/>
        <v>132.83000000000001</v>
      </c>
      <c r="E16" s="53">
        <f t="shared" si="9"/>
        <v>8.86</v>
      </c>
      <c r="F16" s="53">
        <f t="shared" si="10"/>
        <v>17.71</v>
      </c>
      <c r="G16" s="53">
        <f t="shared" si="11"/>
        <v>26.57</v>
      </c>
      <c r="H16" s="53">
        <f>'[1] البيانات الرئيسية'!I15</f>
        <v>481.26</v>
      </c>
      <c r="I16" s="53">
        <f xml:space="preserve"> '[1] البيانات الرئيسية'!J15</f>
        <v>10</v>
      </c>
      <c r="J16" s="54">
        <f>IF(OR('[1] البيانات الرئيسية'!D15='[1] البيانات الرئيسية'!$B$65532,'[1] البيانات الرئيسية'!E15='[1] البيانات الرئيسية'!$B$65532),42,IF(OR('[1] البيانات الرئيسية'!D15='[1] البيانات الرئيسية'!$B$65533,'[1] البيانات الرئيسية'!E15='[1] البيانات الرئيسية'!$B$65533),37.5,IF(OR('[1] البيانات الرئيسية'!D15='[1] البيانات الرئيسية'!$B$65534,'[1] البيانات الرئيسية'!E15='[1] البيانات الرئيسية'!$B$65534),28.5,IF(OR('[1] البيانات الرئيسية'!D15='[1] البيانات الرئيسية'!$B$65535,'[1] البيانات الرئيسية'!E15='[1] البيانات الرئيسية'!$B$65535),21,IF(OR('[1] البيانات الرئيسية'!D15='[1] البيانات الرئيسية'!$B$65536,'[1] البيانات الرئيسية'!E15='[1] البيانات الرئيسية'!$B$65536),14.4,IF(OR('[1] البيانات الرئيسية'!D15='[1] البيانات الرئيسية'!$B$65537,'[1] البيانات الرئيسية'!E15='[1] البيانات الرئيسية'!$B$65537),11.4,0))))))</f>
        <v>21</v>
      </c>
      <c r="K16" s="53">
        <f>'[1] البيانات الرئيسية'!N15</f>
        <v>0</v>
      </c>
      <c r="L16" s="53">
        <f>'[1] البيانات الرئيسية'!O15</f>
        <v>25.8</v>
      </c>
      <c r="M16" s="53">
        <f>'[1] البيانات الرئيسية'!P15</f>
        <v>25.8</v>
      </c>
      <c r="N16" s="53">
        <f>'[1] البيانات الرئيسية'!R15</f>
        <v>6</v>
      </c>
      <c r="O16" s="53">
        <f>'[1] البيانات الرئيسية'!S15</f>
        <v>4</v>
      </c>
      <c r="P16" s="53">
        <f>IF('[1] البيانات الرئيسية'!C15='[1] البيانات الرئيسية'!$A$65531,'[1] البيانات الرئيسية'!H15*50/100,IF('[1] البيانات الرئيسية'!C15='[1] البيانات الرئيسية'!$A$65532,'[1] البيانات الرئيسية'!H15*50/100,IF('[1] البيانات الرئيسية'!C15='[1] البيانات الرئيسية'!$A$65533,'[1] البيانات الرئيسية'!H15*50/100,IF('[1] البيانات الرئيسية'!C15='[1] البيانات الرئيسية'!$A$65534,'[1] البيانات الرئيسية'!H15*50/100,IF('[1] البيانات الرئيسية'!C15='[1] البيانات الرئيسية'!$A$65535,'[1] البيانات الرئيسية'!H15*50/100,IF('[1] البيانات الرئيسية'!C15='[1] البيانات الرئيسية'!$A$65536,'[1] البيانات الرئيسية'!H15*50/100,0))))))</f>
        <v>129</v>
      </c>
      <c r="Q16" s="53">
        <f>IF('[1] البيانات الرئيسية'!F15=5,'[1] البيانات الرئيسية'!H15*200%,IF('[1] البيانات الرئيسية'!F15=1,'[1] البيانات الرئيسية'!H15*175/100,IF('[1] البيانات الرئيسية'!F15=2,'[1] البيانات الرئيسية'!H15*150/100,IF('[1] البيانات الرئيسية'!F15=3,'[1] البيانات الرئيسية'!H15*125/100,IF('[1] البيانات الرئيسية'!F15=4,'[1] البيانات الرئيسية'!H15*100/100,0)))))</f>
        <v>322.5</v>
      </c>
      <c r="R16" s="53">
        <f>IF('[1] البيانات الرئيسية'!F15=5,'[1] البيانات الرئيسية'!H15*25/100,IF('[1] البيانات الرئيسية'!F15=1,'[1] البيانات الرئيسية'!H15*25/100,IF('[1] البيانات الرئيسية'!F15=2,'[1] البيانات الرئيسية'!H15*25/100,IF('[1] البيانات الرئيسية'!F15=3,'[1] البيانات الرئيسية'!H15*50/100,IF(AND('[1] البيانات الرئيسية'!F15=4,'[1] البيانات الرئيسية'!C15='[1] البيانات الرئيسية'!$A$65536),'[1] البيانات الرئيسية'!H15*125/100,IF('[1] البيانات الرئيسية'!F15=4,'[1] البيانات الرئيسية'!H15*75/100,0))))))</f>
        <v>129</v>
      </c>
      <c r="S16" s="53">
        <f>'[1] البيانات الرئيسية'!V15</f>
        <v>0</v>
      </c>
      <c r="T16" s="53">
        <f>'[1] البيانات الرئيسية'!W15</f>
        <v>0</v>
      </c>
      <c r="U16" s="53">
        <f>'[1] البيانات الرئيسية'!Y15</f>
        <v>0</v>
      </c>
      <c r="V16" s="53">
        <v>150</v>
      </c>
      <c r="W16" s="53">
        <f>'[1] البيانات الرئيسية'!AA15</f>
        <v>375</v>
      </c>
      <c r="X16" s="42">
        <f>+'[1] البيانات الرئيسية'!AC15</f>
        <v>0</v>
      </c>
      <c r="Y16" s="53">
        <f>'[1] البيانات الرئيسية'!AD15</f>
        <v>215.42999999999998</v>
      </c>
      <c r="Z16" s="53">
        <f>'[1] البيانات الرئيسية'!AE15</f>
        <v>0</v>
      </c>
      <c r="AA16" s="53">
        <f>$AA$4*'[1] البيانات الرئيسية'!H15</f>
        <v>64.5</v>
      </c>
      <c r="AB16" s="55">
        <f>'[1] البيانات الرئيسية'!X15</f>
        <v>451.5</v>
      </c>
      <c r="AC16" s="53">
        <f t="shared" si="12"/>
        <v>220.2045</v>
      </c>
      <c r="AD16" s="53">
        <f t="shared" si="13"/>
        <v>14.680300000000001</v>
      </c>
      <c r="AE16" s="53">
        <f t="shared" si="14"/>
        <v>44.040900000000001</v>
      </c>
      <c r="AF16" s="56">
        <f t="shared" si="15"/>
        <v>3761.1956999999998</v>
      </c>
      <c r="AG16" s="53">
        <f t="shared" si="0"/>
        <v>132.83000000000001</v>
      </c>
      <c r="AH16" s="53">
        <f t="shared" si="0"/>
        <v>8.86</v>
      </c>
      <c r="AI16" s="53">
        <f t="shared" si="0"/>
        <v>17.71</v>
      </c>
      <c r="AJ16" s="53">
        <f>'[1] البيانات الرئيسية'!G15*$AJ$4</f>
        <v>70.840800000000002</v>
      </c>
      <c r="AK16" s="53">
        <f>+$AK$4*'[1] البيانات الرئيسية'!G15</f>
        <v>88.551000000000002</v>
      </c>
      <c r="AL16" s="53">
        <f t="shared" si="1"/>
        <v>26.57</v>
      </c>
      <c r="AM16" s="53">
        <f t="shared" si="2"/>
        <v>8.8551000000000002</v>
      </c>
      <c r="AN16" s="53">
        <f t="shared" si="3"/>
        <v>44.040900000000001</v>
      </c>
      <c r="AO16" s="53">
        <f t="shared" si="16"/>
        <v>14.680300000000001</v>
      </c>
      <c r="AP16" s="53">
        <f t="shared" si="17"/>
        <v>220.2045</v>
      </c>
      <c r="AQ16" s="53">
        <f t="shared" si="17"/>
        <v>14.680300000000001</v>
      </c>
      <c r="AR16" s="53">
        <f t="shared" si="18"/>
        <v>146.803</v>
      </c>
      <c r="AS16" s="53">
        <f>'[1] البيانات الرئيسية'!G15*مدرسة!$AS$4</f>
        <v>61.985700000000008</v>
      </c>
      <c r="AT16" s="55">
        <v>4.5</v>
      </c>
      <c r="AU16" s="55">
        <v>0.5</v>
      </c>
      <c r="AV16" s="53">
        <v>2</v>
      </c>
      <c r="AW16" s="53">
        <f>'[1] البيانات الرئيسية'!AG15</f>
        <v>0</v>
      </c>
      <c r="AX16" s="53">
        <f>'[1] البيانات الرئيسية'!AI15</f>
        <v>0</v>
      </c>
      <c r="AY16" s="53">
        <f t="shared" si="4"/>
        <v>451.5</v>
      </c>
      <c r="AZ16" s="53">
        <f>+'[1] البيانات الرئيسية'!AJ15</f>
        <v>0</v>
      </c>
      <c r="BA16" s="53">
        <f>'[1] البيانات الرئيسية'!AM15</f>
        <v>1</v>
      </c>
      <c r="BB16" s="53"/>
      <c r="BC16" s="53">
        <f t="shared" si="19"/>
        <v>4.3085999999999993</v>
      </c>
      <c r="BD16" s="53"/>
      <c r="BE16" s="53"/>
      <c r="BF16" s="53">
        <f>'[1] البيانات الرئيسية'!AR15</f>
        <v>0</v>
      </c>
      <c r="BG16" s="53">
        <f>'[1] البيانات الرئيسية'!AQ15</f>
        <v>0</v>
      </c>
      <c r="BH16" s="53">
        <v>0</v>
      </c>
      <c r="BI16" s="53">
        <f>'[1] البيانات الرئيسية'!AS15</f>
        <v>0</v>
      </c>
      <c r="BJ16" s="53">
        <v>0</v>
      </c>
      <c r="BK16" s="53">
        <f t="shared" si="20"/>
        <v>4.43</v>
      </c>
      <c r="BL16" s="57">
        <f t="shared" si="21"/>
        <v>1324.85</v>
      </c>
      <c r="BM16" s="58">
        <f t="shared" si="5"/>
        <v>2436.3456999999999</v>
      </c>
      <c r="BN16" s="59">
        <f t="shared" si="6"/>
        <v>0</v>
      </c>
      <c r="BO16" s="60"/>
      <c r="BP16" s="61"/>
      <c r="BQ16" s="62">
        <v>2434.5657000000001</v>
      </c>
      <c r="BR16" s="53">
        <f t="shared" si="7"/>
        <v>1.7799999999997453</v>
      </c>
    </row>
    <row r="17" spans="1:111" s="63" customFormat="1" ht="24.75" thickTop="1" thickBot="1">
      <c r="A17" s="52">
        <f t="shared" si="22"/>
        <v>12</v>
      </c>
      <c r="B17" s="53"/>
      <c r="C17" s="53">
        <f>'[1] البيانات الرئيسية'!G16</f>
        <v>912.94</v>
      </c>
      <c r="D17" s="53">
        <f t="shared" si="8"/>
        <v>136.94</v>
      </c>
      <c r="E17" s="53">
        <f t="shared" si="9"/>
        <v>9.1300000000000008</v>
      </c>
      <c r="F17" s="53">
        <f t="shared" si="10"/>
        <v>18.260000000000002</v>
      </c>
      <c r="G17" s="53">
        <f t="shared" si="11"/>
        <v>27.39</v>
      </c>
      <c r="H17" s="53">
        <f>'[1] البيانات الرئيسية'!I16</f>
        <v>279.82</v>
      </c>
      <c r="I17" s="53">
        <f xml:space="preserve"> '[1] البيانات الرئيسية'!J16</f>
        <v>10</v>
      </c>
      <c r="J17" s="54">
        <f>IF(OR('[1] البيانات الرئيسية'!D16='[1] البيانات الرئيسية'!$B$65532,'[1] البيانات الرئيسية'!E16='[1] البيانات الرئيسية'!$B$65532),42,IF(OR('[1] البيانات الرئيسية'!D16='[1] البيانات الرئيسية'!$B$65533,'[1] البيانات الرئيسية'!E16='[1] البيانات الرئيسية'!$B$65533),37.5,IF(OR('[1] البيانات الرئيسية'!D16='[1] البيانات الرئيسية'!$B$65534,'[1] البيانات الرئيسية'!E16='[1] البيانات الرئيسية'!$B$65534),28.5,IF(OR('[1] البيانات الرئيسية'!D16='[1] البيانات الرئيسية'!$B$65535,'[1] البيانات الرئيسية'!E16='[1] البيانات الرئيسية'!$B$65535),21,IF(OR('[1] البيانات الرئيسية'!D16='[1] البيانات الرئيسية'!$B$65536,'[1] البيانات الرئيسية'!E16='[1] البيانات الرئيسية'!$B$65536),14.4,IF(OR('[1] البيانات الرئيسية'!D16='[1] البيانات الرئيسية'!$B$65537,'[1] البيانات الرئيسية'!E16='[1] البيانات الرئيسية'!$B$65537),11.4,0))))))</f>
        <v>21</v>
      </c>
      <c r="K17" s="53">
        <f>'[1] البيانات الرئيسية'!N16</f>
        <v>0</v>
      </c>
      <c r="L17" s="53">
        <f>'[1] البيانات الرئيسية'!O16</f>
        <v>24.92</v>
      </c>
      <c r="M17" s="53">
        <f>'[1] البيانات الرئيسية'!P16</f>
        <v>26.200000000000003</v>
      </c>
      <c r="N17" s="53">
        <f>'[1] البيانات الرئيسية'!R16</f>
        <v>2</v>
      </c>
      <c r="O17" s="53">
        <f>'[1] البيانات الرئيسية'!S16</f>
        <v>4</v>
      </c>
      <c r="P17" s="53">
        <f>IF('[1] البيانات الرئيسية'!C16='[1] البيانات الرئيسية'!$A$65531,'[1] البيانات الرئيسية'!H16*50/100,IF('[1] البيانات الرئيسية'!C16='[1] البيانات الرئيسية'!$A$65532,'[1] البيانات الرئيسية'!H16*50/100,IF('[1] البيانات الرئيسية'!C16='[1] البيانات الرئيسية'!$A$65533,'[1] البيانات الرئيسية'!H16*50/100,IF('[1] البيانات الرئيسية'!C16='[1] البيانات الرئيسية'!$A$65534,'[1] البيانات الرئيسية'!H16*50/100,IF('[1] البيانات الرئيسية'!C16='[1] البيانات الرئيسية'!$A$65535,'[1] البيانات الرئيسية'!H16*50/100,IF('[1] البيانات الرئيسية'!C16='[1] البيانات الرئيسية'!$A$65536,'[1] البيانات الرئيسية'!H16*50/100,0))))))</f>
        <v>131</v>
      </c>
      <c r="Q17" s="53">
        <f>IF('[1] البيانات الرئيسية'!F16=5,'[1] البيانات الرئيسية'!H16*200%,IF('[1] البيانات الرئيسية'!F16=1,'[1] البيانات الرئيسية'!H16*175/100,IF('[1] البيانات الرئيسية'!F16=2,'[1] البيانات الرئيسية'!H16*150/100,IF('[1] البيانات الرئيسية'!F16=3,'[1] البيانات الرئيسية'!H16*125/100,IF('[1] البيانات الرئيسية'!F16=4,'[1] البيانات الرئيسية'!H16*100/100,0)))))</f>
        <v>327.5</v>
      </c>
      <c r="R17" s="53">
        <f>IF('[1] البيانات الرئيسية'!F16=5,'[1] البيانات الرئيسية'!H16*25/100,IF('[1] البيانات الرئيسية'!F16=1,'[1] البيانات الرئيسية'!H16*25/100,IF('[1] البيانات الرئيسية'!F16=2,'[1] البيانات الرئيسية'!H16*25/100,IF('[1] البيانات الرئيسية'!F16=3,'[1] البيانات الرئيسية'!H16*50/100,IF(AND('[1] البيانات الرئيسية'!F16=4,'[1] البيانات الرئيسية'!C16='[1] البيانات الرئيسية'!$A$65536),'[1] البيانات الرئيسية'!H16*125/100,IF('[1] البيانات الرئيسية'!F16=4,'[1] البيانات الرئيسية'!H16*75/100,0))))))</f>
        <v>131</v>
      </c>
      <c r="S17" s="53">
        <f>'[1] البيانات الرئيسية'!V16</f>
        <v>0</v>
      </c>
      <c r="T17" s="53">
        <f>'[1] البيانات الرئيسية'!W16</f>
        <v>0</v>
      </c>
      <c r="U17" s="53">
        <f>'[1] البيانات الرئيسية'!Y16</f>
        <v>0</v>
      </c>
      <c r="V17" s="53">
        <v>150</v>
      </c>
      <c r="W17" s="53">
        <f>'[1] البيانات الرئيسية'!AA16</f>
        <v>375</v>
      </c>
      <c r="X17" s="42">
        <f>+'[1] البيانات الرئيسية'!AC16</f>
        <v>0</v>
      </c>
      <c r="Y17" s="53">
        <f>'[1] البيانات الرئيسية'!AD16</f>
        <v>218.76999999999998</v>
      </c>
      <c r="Z17" s="53">
        <f>'[1] البيانات الرئيسية'!AE16</f>
        <v>0</v>
      </c>
      <c r="AA17" s="53">
        <f>$AA$4*'[1] البيانات الرئيسية'!H16</f>
        <v>65.5</v>
      </c>
      <c r="AB17" s="55">
        <f>'[1] البيانات الرئيسية'!X16</f>
        <v>0</v>
      </c>
      <c r="AC17" s="53">
        <f t="shared" si="12"/>
        <v>221.53349999999998</v>
      </c>
      <c r="AD17" s="53">
        <f t="shared" si="13"/>
        <v>14.768899999999999</v>
      </c>
      <c r="AE17" s="53">
        <f t="shared" si="14"/>
        <v>44.306699999999992</v>
      </c>
      <c r="AF17" s="56">
        <f t="shared" si="15"/>
        <v>3151.9791000000005</v>
      </c>
      <c r="AG17" s="53">
        <f t="shared" si="0"/>
        <v>136.94</v>
      </c>
      <c r="AH17" s="53">
        <f t="shared" si="0"/>
        <v>9.1300000000000008</v>
      </c>
      <c r="AI17" s="53">
        <f t="shared" si="0"/>
        <v>18.260000000000002</v>
      </c>
      <c r="AJ17" s="53">
        <f>'[1] البيانات الرئيسية'!G16*$AJ$4</f>
        <v>73.035200000000003</v>
      </c>
      <c r="AK17" s="53">
        <f>+$AK$4*'[1] البيانات الرئيسية'!G16</f>
        <v>91.294000000000011</v>
      </c>
      <c r="AL17" s="53">
        <f t="shared" si="1"/>
        <v>27.39</v>
      </c>
      <c r="AM17" s="53">
        <f t="shared" si="2"/>
        <v>9.1294000000000004</v>
      </c>
      <c r="AN17" s="53">
        <f t="shared" si="3"/>
        <v>44.306699999999992</v>
      </c>
      <c r="AO17" s="53">
        <f t="shared" si="16"/>
        <v>14.768899999999999</v>
      </c>
      <c r="AP17" s="53">
        <f t="shared" si="17"/>
        <v>221.53349999999998</v>
      </c>
      <c r="AQ17" s="53">
        <f t="shared" si="17"/>
        <v>14.768899999999999</v>
      </c>
      <c r="AR17" s="53">
        <f t="shared" si="18"/>
        <v>147.68899999999999</v>
      </c>
      <c r="AS17" s="53">
        <f>'[1] البيانات الرئيسية'!G16*مدرسة!$AS$4</f>
        <v>63.905800000000006</v>
      </c>
      <c r="AT17" s="55">
        <v>4.5</v>
      </c>
      <c r="AU17" s="55">
        <v>0.5</v>
      </c>
      <c r="AV17" s="53">
        <v>2</v>
      </c>
      <c r="AW17" s="53">
        <f>'[1] البيانات الرئيسية'!AG16</f>
        <v>0</v>
      </c>
      <c r="AX17" s="53">
        <f>'[1] البيانات الرئيسية'!AI16</f>
        <v>0</v>
      </c>
      <c r="AY17" s="53">
        <f>AB17</f>
        <v>0</v>
      </c>
      <c r="AZ17" s="53">
        <f>+'[1] البيانات الرئيسية'!AJ16</f>
        <v>0</v>
      </c>
      <c r="BA17" s="53">
        <f>'[1] البيانات الرئيسية'!AM16</f>
        <v>1</v>
      </c>
      <c r="BB17" s="53"/>
      <c r="BC17" s="53">
        <f t="shared" si="19"/>
        <v>4.3754</v>
      </c>
      <c r="BD17" s="53"/>
      <c r="BE17" s="53"/>
      <c r="BF17" s="53">
        <f>'[1] البيانات الرئيسية'!AR16</f>
        <v>0</v>
      </c>
      <c r="BG17" s="53">
        <f>'[1] البيانات الرئيسية'!AQ16</f>
        <v>0</v>
      </c>
      <c r="BH17" s="53">
        <v>0</v>
      </c>
      <c r="BI17" s="53">
        <f>'[1] البيانات الرئيسية'!AS16</f>
        <v>0</v>
      </c>
      <c r="BJ17" s="53">
        <v>0</v>
      </c>
      <c r="BK17" s="53">
        <f t="shared" si="20"/>
        <v>4.5599999999999996</v>
      </c>
      <c r="BL17" s="57">
        <f t="shared" si="21"/>
        <v>889.09</v>
      </c>
      <c r="BM17" s="58">
        <f t="shared" si="5"/>
        <v>2262.8891000000003</v>
      </c>
      <c r="BN17" s="59">
        <f t="shared" si="6"/>
        <v>0</v>
      </c>
      <c r="BO17" s="60"/>
      <c r="BP17" s="61"/>
      <c r="BQ17" s="62">
        <v>2262.8891000000003</v>
      </c>
      <c r="BR17" s="53">
        <f t="shared" si="7"/>
        <v>0</v>
      </c>
    </row>
    <row r="18" spans="1:111" s="63" customFormat="1" ht="24.75" thickTop="1" thickBot="1">
      <c r="A18" s="52">
        <f t="shared" si="22"/>
        <v>13</v>
      </c>
      <c r="B18" s="53"/>
      <c r="C18" s="53">
        <f>'[1] البيانات الرئيسية'!G17</f>
        <v>839.25</v>
      </c>
      <c r="D18" s="53">
        <f t="shared" si="8"/>
        <v>125.89</v>
      </c>
      <c r="E18" s="53">
        <f t="shared" si="9"/>
        <v>8.39</v>
      </c>
      <c r="F18" s="53">
        <f t="shared" si="10"/>
        <v>16.79</v>
      </c>
      <c r="G18" s="53">
        <f t="shared" si="11"/>
        <v>25.18</v>
      </c>
      <c r="H18" s="53">
        <f>'[1] البيانات الرئيسية'!I17</f>
        <v>320.83999999999997</v>
      </c>
      <c r="I18" s="53">
        <f xml:space="preserve"> '[1] البيانات الرئيسية'!J17</f>
        <v>10</v>
      </c>
      <c r="J18" s="54">
        <f>IF(OR('[1] البيانات الرئيسية'!D17='[1] البيانات الرئيسية'!$B$65532,'[1] البيانات الرئيسية'!E17='[1] البيانات الرئيسية'!$B$65532),42,IF(OR('[1] البيانات الرئيسية'!D17='[1] البيانات الرئيسية'!$B$65533,'[1] البيانات الرئيسية'!E17='[1] البيانات الرئيسية'!$B$65533),37.5,IF(OR('[1] البيانات الرئيسية'!D17='[1] البيانات الرئيسية'!$B$65534,'[1] البيانات الرئيسية'!E17='[1] البيانات الرئيسية'!$B$65534),28.5,IF(OR('[1] البيانات الرئيسية'!D17='[1] البيانات الرئيسية'!$B$65535,'[1] البيانات الرئيسية'!E17='[1] البيانات الرئيسية'!$B$65535),21,IF(OR('[1] البيانات الرئيسية'!D17='[1] البيانات الرئيسية'!$B$65536,'[1] البيانات الرئيسية'!E17='[1] البيانات الرئيسية'!$B$65536),14.4,IF(OR('[1] البيانات الرئيسية'!D17='[1] البيانات الرئيسية'!$B$65537,'[1] البيانات الرئيسية'!E17='[1] البيانات الرئيسية'!$B$65537),11.4,0))))))</f>
        <v>14.4</v>
      </c>
      <c r="K18" s="53">
        <f>'[1] البيانات الرئيسية'!N17</f>
        <v>0</v>
      </c>
      <c r="L18" s="53">
        <f>'[1] البيانات الرئيسية'!O17</f>
        <v>24.12</v>
      </c>
      <c r="M18" s="53">
        <f>'[1] البيانات الرئيسية'!P17</f>
        <v>25</v>
      </c>
      <c r="N18" s="53">
        <f>'[1] البيانات الرئيسية'!R17</f>
        <v>2</v>
      </c>
      <c r="O18" s="53">
        <f>'[1] البيانات الرئيسية'!S17</f>
        <v>4</v>
      </c>
      <c r="P18" s="53">
        <f>IF('[1] البيانات الرئيسية'!C17='[1] البيانات الرئيسية'!$A$65531,'[1] البيانات الرئيسية'!H17*50/100,IF('[1] البيانات الرئيسية'!C17='[1] البيانات الرئيسية'!$A$65532,'[1] البيانات الرئيسية'!H17*50/100,IF('[1] البيانات الرئيسية'!C17='[1] البيانات الرئيسية'!$A$65533,'[1] البيانات الرئيسية'!H17*50/100,IF('[1] البيانات الرئيسية'!C17='[1] البيانات الرئيسية'!$A$65534,'[1] البيانات الرئيسية'!H17*50/100,IF('[1] البيانات الرئيسية'!C17='[1] البيانات الرئيسية'!$A$65535,'[1] البيانات الرئيسية'!H17*50/100,IF('[1] البيانات الرئيسية'!C17='[1] البيانات الرئيسية'!$A$65536,'[1] البيانات الرئيسية'!H17*50/100,0))))))</f>
        <v>125</v>
      </c>
      <c r="Q18" s="53">
        <f>IF('[1] البيانات الرئيسية'!F17=5,'[1] البيانات الرئيسية'!H17*200%,IF('[1] البيانات الرئيسية'!F17=1,'[1] البيانات الرئيسية'!H17*175/100,IF('[1] البيانات الرئيسية'!F17=2,'[1] البيانات الرئيسية'!H17*150/100,IF('[1] البيانات الرئيسية'!F17=3,'[1] البيانات الرئيسية'!H17*125/100,IF('[1] البيانات الرئيسية'!F17=4,'[1] البيانات الرئيسية'!H17*100/100,0)))))</f>
        <v>250</v>
      </c>
      <c r="R18" s="53">
        <f>IF('[1] البيانات الرئيسية'!F17=5,'[1] البيانات الرئيسية'!H17*25/100,IF('[1] البيانات الرئيسية'!F17=1,'[1] البيانات الرئيسية'!H17*25/100,IF('[1] البيانات الرئيسية'!F17=2,'[1] البيانات الرئيسية'!H17*25/100,IF('[1] البيانات الرئيسية'!F17=3,'[1] البيانات الرئيسية'!H17*50/100,IF(AND('[1] البيانات الرئيسية'!F17=4,'[1] البيانات الرئيسية'!C17='[1] البيانات الرئيسية'!$A$65536),'[1] البيانات الرئيسية'!H17*125/100,IF('[1] البيانات الرئيسية'!F17=4,'[1] البيانات الرئيسية'!H17*75/100,0))))))</f>
        <v>187.5</v>
      </c>
      <c r="S18" s="53">
        <f>'[1] البيانات الرئيسية'!V17</f>
        <v>100</v>
      </c>
      <c r="T18" s="53">
        <f>'[1] البيانات الرئيسية'!W17</f>
        <v>0</v>
      </c>
      <c r="U18" s="53">
        <f>'[1] البيانات الرئيسية'!Y17</f>
        <v>0</v>
      </c>
      <c r="V18" s="53">
        <v>150</v>
      </c>
      <c r="W18" s="53">
        <f>'[1] البيانات الرئيسية'!AA17</f>
        <v>400</v>
      </c>
      <c r="X18" s="42">
        <f>+'[1] البيانات الرئيسية'!AC17</f>
        <v>0</v>
      </c>
      <c r="Y18" s="53">
        <f>'[1] البيانات الرئيسية'!AD17</f>
        <v>208.75</v>
      </c>
      <c r="Z18" s="53">
        <f>'[1] البيانات الرئيسية'!AE17</f>
        <v>0</v>
      </c>
      <c r="AA18" s="53">
        <f>$AA$4*'[1] البيانات الرئيسية'!H17</f>
        <v>62.5</v>
      </c>
      <c r="AB18" s="55">
        <f>'[1] البيانات الرئيسية'!X17</f>
        <v>0</v>
      </c>
      <c r="AC18" s="53">
        <f t="shared" si="12"/>
        <v>232.9905</v>
      </c>
      <c r="AD18" s="53">
        <f t="shared" si="13"/>
        <v>15.5327</v>
      </c>
      <c r="AE18" s="53">
        <f t="shared" si="14"/>
        <v>46.598099999999995</v>
      </c>
      <c r="AF18" s="56">
        <f t="shared" si="15"/>
        <v>3194.7312999999999</v>
      </c>
      <c r="AG18" s="53">
        <f t="shared" si="0"/>
        <v>125.89</v>
      </c>
      <c r="AH18" s="53">
        <f t="shared" si="0"/>
        <v>8.39</v>
      </c>
      <c r="AI18" s="53">
        <f t="shared" si="0"/>
        <v>16.79</v>
      </c>
      <c r="AJ18" s="53">
        <f>'[1] البيانات الرئيسية'!G17*$AJ$4</f>
        <v>67.14</v>
      </c>
      <c r="AK18" s="53">
        <f>+$AK$4*'[1] البيانات الرئيسية'!G17</f>
        <v>83.925000000000011</v>
      </c>
      <c r="AL18" s="53">
        <f t="shared" si="1"/>
        <v>25.18</v>
      </c>
      <c r="AM18" s="53">
        <f t="shared" si="2"/>
        <v>8.3925000000000001</v>
      </c>
      <c r="AN18" s="53">
        <f t="shared" si="3"/>
        <v>46.598099999999995</v>
      </c>
      <c r="AO18" s="53">
        <f t="shared" si="16"/>
        <v>15.5327</v>
      </c>
      <c r="AP18" s="53">
        <f t="shared" si="17"/>
        <v>232.9905</v>
      </c>
      <c r="AQ18" s="53">
        <f t="shared" si="17"/>
        <v>15.5327</v>
      </c>
      <c r="AR18" s="53">
        <f t="shared" si="18"/>
        <v>155.327</v>
      </c>
      <c r="AS18" s="53">
        <f>'[1] البيانات الرئيسية'!G17*مدرسة!$AS$4</f>
        <v>58.747500000000002</v>
      </c>
      <c r="AT18" s="55">
        <v>4.5</v>
      </c>
      <c r="AU18" s="55">
        <v>0.5</v>
      </c>
      <c r="AV18" s="53">
        <v>2</v>
      </c>
      <c r="AW18" s="53">
        <f>'[1] البيانات الرئيسية'!AG17</f>
        <v>0</v>
      </c>
      <c r="AX18" s="53">
        <f>'[1] البيانات الرئيسية'!AI17</f>
        <v>0</v>
      </c>
      <c r="AY18" s="53">
        <f t="shared" si="4"/>
        <v>0</v>
      </c>
      <c r="AZ18" s="53">
        <f>+'[1] البيانات الرئيسية'!AJ17</f>
        <v>0</v>
      </c>
      <c r="BA18" s="53">
        <f>'[1] البيانات الرئيسية'!AM17</f>
        <v>1</v>
      </c>
      <c r="BB18" s="53"/>
      <c r="BC18" s="53">
        <f t="shared" si="19"/>
        <v>4.1749999999999998</v>
      </c>
      <c r="BD18" s="53"/>
      <c r="BE18" s="53"/>
      <c r="BF18" s="53">
        <f>'[1] البيانات الرئيسية'!AR17</f>
        <v>0</v>
      </c>
      <c r="BG18" s="53">
        <f>'[1] البيانات الرئيسية'!AQ17</f>
        <v>0</v>
      </c>
      <c r="BH18" s="53">
        <v>0</v>
      </c>
      <c r="BI18" s="53">
        <f>'[1] البيانات الرئيسية'!AS17</f>
        <v>0</v>
      </c>
      <c r="BJ18" s="53">
        <v>0</v>
      </c>
      <c r="BK18" s="53">
        <f t="shared" si="20"/>
        <v>4.2</v>
      </c>
      <c r="BL18" s="57">
        <f t="shared" si="21"/>
        <v>876.81</v>
      </c>
      <c r="BM18" s="58">
        <f t="shared" si="5"/>
        <v>2317.9213</v>
      </c>
      <c r="BN18" s="59">
        <f t="shared" si="6"/>
        <v>0</v>
      </c>
      <c r="BO18" s="60"/>
      <c r="BP18" s="61"/>
      <c r="BQ18" s="62">
        <v>2317.9213</v>
      </c>
      <c r="BR18" s="53">
        <f t="shared" si="7"/>
        <v>0</v>
      </c>
    </row>
    <row r="19" spans="1:111" s="63" customFormat="1" ht="24.75" thickTop="1" thickBot="1">
      <c r="A19" s="52">
        <f t="shared" si="22"/>
        <v>14</v>
      </c>
      <c r="B19" s="53"/>
      <c r="C19" s="53">
        <f>'[1] البيانات الرئيسية'!G18</f>
        <v>1519.27</v>
      </c>
      <c r="D19" s="53">
        <f t="shared" si="8"/>
        <v>227.89</v>
      </c>
      <c r="E19" s="53">
        <f t="shared" si="9"/>
        <v>15.19</v>
      </c>
      <c r="F19" s="53">
        <f t="shared" si="10"/>
        <v>30.39</v>
      </c>
      <c r="G19" s="53">
        <f t="shared" si="11"/>
        <v>45.58</v>
      </c>
      <c r="H19" s="53">
        <f>'[1] البيانات الرئيسية'!I18</f>
        <v>481.26</v>
      </c>
      <c r="I19" s="53">
        <f xml:space="preserve"> '[1] البيانات الرئيسية'!J18</f>
        <v>10</v>
      </c>
      <c r="J19" s="54">
        <f>IF(OR('[1] البيانات الرئيسية'!D18='[1] البيانات الرئيسية'!$B$65532,'[1] البيانات الرئيسية'!E18='[1] البيانات الرئيسية'!$B$65532),42,IF(OR('[1] البيانات الرئيسية'!D18='[1] البيانات الرئيسية'!$B$65533,'[1] البيانات الرئيسية'!E18='[1] البيانات الرئيسية'!$B$65533),37.5,IF(OR('[1] البيانات الرئيسية'!D18='[1] البيانات الرئيسية'!$B$65534,'[1] البيانات الرئيسية'!E18='[1] البيانات الرئيسية'!$B$65534),28.5,IF(OR('[1] البيانات الرئيسية'!D18='[1] البيانات الرئيسية'!$B$65535,'[1] البيانات الرئيسية'!E18='[1] البيانات الرئيسية'!$B$65535),21,IF(OR('[1] البيانات الرئيسية'!D18='[1] البيانات الرئيسية'!$B$65536,'[1] البيانات الرئيسية'!E18='[1] البيانات الرئيسية'!$B$65536),14.4,IF(OR('[1] البيانات الرئيسية'!D18='[1] البيانات الرئيسية'!$B$65537,'[1] البيانات الرئيسية'!E18='[1] البيانات الرئيسية'!$B$65537),11.4,0))))))</f>
        <v>28.5</v>
      </c>
      <c r="K19" s="53">
        <f>'[1] البيانات الرئيسية'!N18</f>
        <v>0</v>
      </c>
      <c r="L19" s="53">
        <f>'[1] البيانات الرئيسية'!O18</f>
        <v>61.71</v>
      </c>
      <c r="M19" s="53">
        <f>'[1] البيانات الرئيسية'!P18</f>
        <v>62.71</v>
      </c>
      <c r="N19" s="53">
        <f>'[1] البيانات الرئيسية'!R18</f>
        <v>6</v>
      </c>
      <c r="O19" s="53">
        <f>'[1] البيانات الرئيسية'!S18</f>
        <v>4</v>
      </c>
      <c r="P19" s="53">
        <f>IF('[1] البيانات الرئيسية'!C18='[1] البيانات الرئيسية'!$A$65531,'[1] البيانات الرئيسية'!H18*50/100,IF('[1] البيانات الرئيسية'!C18='[1] البيانات الرئيسية'!$A$65532,'[1] البيانات الرئيسية'!H18*50/100,IF('[1] البيانات الرئيسية'!C18='[1] البيانات الرئيسية'!$A$65533,'[1] البيانات الرئيسية'!H18*50/100,IF('[1] البيانات الرئيسية'!C18='[1] البيانات الرئيسية'!$A$65534,'[1] البيانات الرئيسية'!H18*50/100,IF('[1] البيانات الرئيسية'!C18='[1] البيانات الرئيسية'!$A$65535,'[1] البيانات الرئيسية'!H18*50/100,IF('[1] البيانات الرئيسية'!C18='[1] البيانات الرئيسية'!$A$65536,'[1] البيانات الرئيسية'!H18*50/100,0))))))</f>
        <v>308.54000000000002</v>
      </c>
      <c r="Q19" s="53">
        <f>IF('[1] البيانات الرئيسية'!F18=5,'[1] البيانات الرئيسية'!H18*200%,IF('[1] البيانات الرئيسية'!F18=1,'[1] البيانات الرئيسية'!H18*175/100,IF('[1] البيانات الرئيسية'!F18=2,'[1] البيانات الرئيسية'!H18*150/100,IF('[1] البيانات الرئيسية'!F18=3,'[1] البيانات الرئيسية'!H18*125/100,IF('[1] البيانات الرئيسية'!F18=4,'[1] البيانات الرئيسية'!H18*100/100,0)))))</f>
        <v>925.62</v>
      </c>
      <c r="R19" s="53">
        <f>IF('[1] البيانات الرئيسية'!F18=5,'[1] البيانات الرئيسية'!H18*25/100,IF('[1] البيانات الرئيسية'!F18=1,'[1] البيانات الرئيسية'!H18*25/100,IF('[1] البيانات الرئيسية'!F18=2,'[1] البيانات الرئيسية'!H18*25/100,IF('[1] البيانات الرئيسية'!F18=3,'[1] البيانات الرئيسية'!H18*50/100,IF(AND('[1] البيانات الرئيسية'!F18=4,'[1] البيانات الرئيسية'!C18='[1] البيانات الرئيسية'!$A$65536),'[1] البيانات الرئيسية'!H18*125/100,IF('[1] البيانات الرئيسية'!F18=4,'[1] البيانات الرئيسية'!H18*75/100,0))))))</f>
        <v>154.27000000000001</v>
      </c>
      <c r="S19" s="53">
        <f>'[1] البيانات الرئيسية'!V18</f>
        <v>100</v>
      </c>
      <c r="T19" s="53">
        <f>'[1] البيانات الرئيسية'!W18</f>
        <v>0</v>
      </c>
      <c r="U19" s="53">
        <f>'[1] البيانات الرئيسية'!Y18</f>
        <v>0</v>
      </c>
      <c r="V19" s="53">
        <v>150</v>
      </c>
      <c r="W19" s="53">
        <f>'[1] البيانات الرئيسية'!AA18</f>
        <v>350</v>
      </c>
      <c r="X19" s="42">
        <f>+'[1] البيانات الرئيسية'!AC18</f>
        <v>0</v>
      </c>
      <c r="Y19" s="53">
        <f>'[1] البيانات الرئيسية'!AD18</f>
        <v>515.26179999999999</v>
      </c>
      <c r="Z19" s="53">
        <f>'[1] البيانات الرئيسية'!AE18</f>
        <v>0</v>
      </c>
      <c r="AA19" s="53">
        <f>$AA$4*'[1] البيانات الرئيسية'!H18</f>
        <v>154.27000000000001</v>
      </c>
      <c r="AB19" s="55">
        <f>'[1] البيانات الرئيسية'!X18</f>
        <v>1079.8900000000001</v>
      </c>
      <c r="AC19" s="53">
        <f t="shared" si="12"/>
        <v>423.13226999999995</v>
      </c>
      <c r="AD19" s="53">
        <f t="shared" si="13"/>
        <v>28.208817999999997</v>
      </c>
      <c r="AE19" s="53">
        <f t="shared" si="14"/>
        <v>84.626453999999981</v>
      </c>
      <c r="AF19" s="56">
        <f t="shared" si="15"/>
        <v>6766.3193420000016</v>
      </c>
      <c r="AG19" s="53">
        <f t="shared" si="0"/>
        <v>227.89</v>
      </c>
      <c r="AH19" s="53">
        <f t="shared" si="0"/>
        <v>15.19</v>
      </c>
      <c r="AI19" s="53">
        <f t="shared" si="0"/>
        <v>30.39</v>
      </c>
      <c r="AJ19" s="53">
        <f>'[1] البيانات الرئيسية'!G18*$AJ$4</f>
        <v>121.5416</v>
      </c>
      <c r="AK19" s="53">
        <f>+$AK$4*'[1] البيانات الرئيسية'!G18</f>
        <v>151.92699999999999</v>
      </c>
      <c r="AL19" s="53">
        <f t="shared" si="1"/>
        <v>45.58</v>
      </c>
      <c r="AM19" s="53">
        <f t="shared" si="2"/>
        <v>15.1927</v>
      </c>
      <c r="AN19" s="53">
        <f t="shared" si="3"/>
        <v>84.626453999999981</v>
      </c>
      <c r="AO19" s="53">
        <f t="shared" si="16"/>
        <v>28.208817999999997</v>
      </c>
      <c r="AP19" s="53">
        <f t="shared" si="17"/>
        <v>423.13226999999995</v>
      </c>
      <c r="AQ19" s="53">
        <f t="shared" si="17"/>
        <v>28.208817999999997</v>
      </c>
      <c r="AR19" s="53">
        <f t="shared" si="18"/>
        <v>282.08817999999997</v>
      </c>
      <c r="AS19" s="53">
        <f>'[1] البيانات الرئيسية'!G18*مدرسة!$AS$4</f>
        <v>106.34890000000001</v>
      </c>
      <c r="AT19" s="55">
        <v>4.5</v>
      </c>
      <c r="AU19" s="55">
        <v>0.5</v>
      </c>
      <c r="AV19" s="53">
        <v>2</v>
      </c>
      <c r="AW19" s="53">
        <f>'[1] البيانات الرئيسية'!AG18</f>
        <v>0</v>
      </c>
      <c r="AX19" s="53">
        <f>'[1] البيانات الرئيسية'!AI18</f>
        <v>0</v>
      </c>
      <c r="AY19" s="53">
        <f t="shared" si="4"/>
        <v>1079.8900000000001</v>
      </c>
      <c r="AZ19" s="53">
        <f>+'[1] البيانات الرئيسية'!AJ18</f>
        <v>0</v>
      </c>
      <c r="BA19" s="53">
        <f>'[1] البيانات الرئيسية'!AM18</f>
        <v>1</v>
      </c>
      <c r="BB19" s="53"/>
      <c r="BC19" s="53">
        <f t="shared" si="19"/>
        <v>10.305236000000001</v>
      </c>
      <c r="BD19" s="53"/>
      <c r="BE19" s="53"/>
      <c r="BF19" s="53">
        <f>'[1] البيانات الرئيسية'!AR18</f>
        <v>0</v>
      </c>
      <c r="BG19" s="53">
        <f>'[1] البيانات الرئيسية'!AQ18</f>
        <v>0</v>
      </c>
      <c r="BH19" s="53">
        <v>0</v>
      </c>
      <c r="BI19" s="53">
        <f>'[1] البيانات الرئيسية'!AS18</f>
        <v>0</v>
      </c>
      <c r="BJ19" s="53">
        <v>27</v>
      </c>
      <c r="BK19" s="53">
        <f t="shared" si="20"/>
        <v>7.6</v>
      </c>
      <c r="BL19" s="57">
        <f t="shared" si="21"/>
        <v>2693.12</v>
      </c>
      <c r="BM19" s="58">
        <f t="shared" si="5"/>
        <v>4073.1993420000017</v>
      </c>
      <c r="BN19" s="59">
        <f t="shared" si="6"/>
        <v>0</v>
      </c>
      <c r="BO19" s="60"/>
      <c r="BP19" s="61"/>
      <c r="BQ19" s="78">
        <v>4073.1993420000017</v>
      </c>
      <c r="BR19" s="53">
        <f t="shared" si="7"/>
        <v>0</v>
      </c>
    </row>
    <row r="20" spans="1:111" s="79" customFormat="1" ht="24.75" thickTop="1" thickBot="1">
      <c r="A20" s="52">
        <f t="shared" si="22"/>
        <v>15</v>
      </c>
      <c r="B20" s="53"/>
      <c r="C20" s="53">
        <f>'[1] البيانات الرئيسية'!G19</f>
        <v>850.15</v>
      </c>
      <c r="D20" s="53">
        <f t="shared" si="8"/>
        <v>127.52</v>
      </c>
      <c r="E20" s="53">
        <f t="shared" si="9"/>
        <v>8.5</v>
      </c>
      <c r="F20" s="53">
        <f t="shared" si="10"/>
        <v>17</v>
      </c>
      <c r="G20" s="53">
        <f t="shared" si="11"/>
        <v>25.5</v>
      </c>
      <c r="H20" s="53">
        <f>'[1] البيانات الرئيسية'!I19</f>
        <v>481.26</v>
      </c>
      <c r="I20" s="53">
        <f xml:space="preserve"> '[1] البيانات الرئيسية'!J19</f>
        <v>10</v>
      </c>
      <c r="J20" s="54">
        <f>IF(OR('[1] البيانات الرئيسية'!D19='[1] البيانات الرئيسية'!$B$65532,'[1] البيانات الرئيسية'!E19='[1] البيانات الرئيسية'!$B$65532),42,IF(OR('[1] البيانات الرئيسية'!D19='[1] البيانات الرئيسية'!$B$65533,'[1] البيانات الرئيسية'!E19='[1] البيانات الرئيسية'!$B$65533),37.5,IF(OR('[1] البيانات الرئيسية'!D19='[1] البيانات الرئيسية'!$B$65534,'[1] البيانات الرئيسية'!E19='[1] البيانات الرئيسية'!$B$65534),28.5,IF(OR('[1] البيانات الرئيسية'!D19='[1] البيانات الرئيسية'!$B$65535,'[1] البيانات الرئيسية'!E19='[1] البيانات الرئيسية'!$B$65535),21,IF(OR('[1] البيانات الرئيسية'!D19='[1] البيانات الرئيسية'!$B$65536,'[1] البيانات الرئيسية'!E19='[1] البيانات الرئيسية'!$B$65536),14.4,IF(OR('[1] البيانات الرئيسية'!D19='[1] البيانات الرئيسية'!$B$65537,'[1] البيانات الرئيسية'!E19='[1] البيانات الرئيسية'!$B$65537),11.4,0))))))</f>
        <v>21</v>
      </c>
      <c r="K20" s="53">
        <f>'[1] البيانات الرئيسية'!N19</f>
        <v>0</v>
      </c>
      <c r="L20" s="53">
        <f>'[1] البيانات الرئيسية'!O19</f>
        <v>24.12</v>
      </c>
      <c r="M20" s="53">
        <f>'[1] البيانات الرئيسية'!P19</f>
        <v>25.400000000000002</v>
      </c>
      <c r="N20" s="53">
        <f>'[1] البيانات الرئيسية'!R19</f>
        <v>2</v>
      </c>
      <c r="O20" s="53">
        <f>'[1] البيانات الرئيسية'!S19</f>
        <v>4</v>
      </c>
      <c r="P20" s="53">
        <f>IF('[1] البيانات الرئيسية'!C19='[1] البيانات الرئيسية'!$A$65531,'[1] البيانات الرئيسية'!H19*50/100,IF('[1] البيانات الرئيسية'!C19='[1] البيانات الرئيسية'!$A$65532,'[1] البيانات الرئيسية'!H19*50/100,IF('[1] البيانات الرئيسية'!C19='[1] البيانات الرئيسية'!$A$65533,'[1] البيانات الرئيسية'!H19*50/100,IF('[1] البيانات الرئيسية'!C19='[1] البيانات الرئيسية'!$A$65534,'[1] البيانات الرئيسية'!H19*50/100,IF('[1] البيانات الرئيسية'!C19='[1] البيانات الرئيسية'!$A$65535,'[1] البيانات الرئيسية'!H19*50/100,IF('[1] البيانات الرئيسية'!C19='[1] البيانات الرئيسية'!$A$65536,'[1] البيانات الرئيسية'!H19*50/100,0))))))</f>
        <v>127</v>
      </c>
      <c r="Q20" s="53">
        <f>IF('[1] البيانات الرئيسية'!F19=5,'[1] البيانات الرئيسية'!H19*200%,IF('[1] البيانات الرئيسية'!F19=1,'[1] البيانات الرئيسية'!H19*175/100,IF('[1] البيانات الرئيسية'!F19=2,'[1] البيانات الرئيسية'!H19*150/100,IF('[1] البيانات الرئيسية'!F19=3,'[1] البيانات الرئيسية'!H19*125/100,IF('[1] البيانات الرئيسية'!F19=4,'[1] البيانات الرئيسية'!H19*100/100,0)))))</f>
        <v>317.5</v>
      </c>
      <c r="R20" s="53">
        <f>IF('[1] البيانات الرئيسية'!F19=5,'[1] البيانات الرئيسية'!H19*25/100,IF('[1] البيانات الرئيسية'!F19=1,'[1] البيانات الرئيسية'!H19*25/100,IF('[1] البيانات الرئيسية'!F19=2,'[1] البيانات الرئيسية'!H19*25/100,IF('[1] البيانات الرئيسية'!F19=3,'[1] البيانات الرئيسية'!H19*50/100,IF(AND('[1] البيانات الرئيسية'!F19=4,'[1] البيانات الرئيسية'!C19='[1] البيانات الرئيسية'!$A$65536),'[1] البيانات الرئيسية'!H19*125/100,IF('[1] البيانات الرئيسية'!F19=4,'[1] البيانات الرئيسية'!H19*75/100,0))))))</f>
        <v>127</v>
      </c>
      <c r="S20" s="53">
        <f>'[1] البيانات الرئيسية'!V19</f>
        <v>0</v>
      </c>
      <c r="T20" s="53">
        <f>'[1] البيانات الرئيسية'!W19</f>
        <v>0</v>
      </c>
      <c r="U20" s="53">
        <f>'[1] البيانات الرئيسية'!Y19</f>
        <v>0</v>
      </c>
      <c r="V20" s="53">
        <v>150</v>
      </c>
      <c r="W20" s="53">
        <f>'[1] البيانات الرئيسية'!AA19</f>
        <v>375</v>
      </c>
      <c r="X20" s="42">
        <f>+'[1] البيانات الرئيسية'!AC19</f>
        <v>0</v>
      </c>
      <c r="Y20" s="53">
        <f>'[1] البيانات الرئيسية'!AD19</f>
        <v>212.09</v>
      </c>
      <c r="Z20" s="53">
        <f>'[1] البيانات الرئيسية'!AE19</f>
        <v>0</v>
      </c>
      <c r="AA20" s="53">
        <f>$AA$4*'[1] البيانات الرئيسية'!H19</f>
        <v>63.5</v>
      </c>
      <c r="AB20" s="55">
        <f>'[1] البيانات الرئيسية'!X19</f>
        <v>444.5</v>
      </c>
      <c r="AC20" s="53">
        <f t="shared" si="12"/>
        <v>217.29149999999998</v>
      </c>
      <c r="AD20" s="53">
        <f t="shared" si="13"/>
        <v>14.486099999999999</v>
      </c>
      <c r="AE20" s="53">
        <f t="shared" si="14"/>
        <v>43.458299999999994</v>
      </c>
      <c r="AF20" s="56">
        <f t="shared" si="15"/>
        <v>3688.2758999999996</v>
      </c>
      <c r="AG20" s="53">
        <f t="shared" si="0"/>
        <v>127.52</v>
      </c>
      <c r="AH20" s="53">
        <f t="shared" si="0"/>
        <v>8.5</v>
      </c>
      <c r="AI20" s="53">
        <f t="shared" si="0"/>
        <v>17</v>
      </c>
      <c r="AJ20" s="53">
        <f>'[1] البيانات الرئيسية'!G19*$AJ$4</f>
        <v>68.012</v>
      </c>
      <c r="AK20" s="53">
        <f>+$AK$4*'[1] البيانات الرئيسية'!G19</f>
        <v>85.015000000000001</v>
      </c>
      <c r="AL20" s="53">
        <f t="shared" si="1"/>
        <v>25.5</v>
      </c>
      <c r="AM20" s="53">
        <f t="shared" si="2"/>
        <v>8.5015000000000001</v>
      </c>
      <c r="AN20" s="53">
        <f t="shared" si="3"/>
        <v>43.458299999999994</v>
      </c>
      <c r="AO20" s="53">
        <f t="shared" si="16"/>
        <v>14.486099999999999</v>
      </c>
      <c r="AP20" s="53">
        <f t="shared" si="17"/>
        <v>217.29149999999998</v>
      </c>
      <c r="AQ20" s="53">
        <f t="shared" si="17"/>
        <v>14.486099999999999</v>
      </c>
      <c r="AR20" s="53">
        <f t="shared" si="18"/>
        <v>144.86099999999999</v>
      </c>
      <c r="AS20" s="53">
        <f>'[1] البيانات الرئيسية'!G19*مدرسة!$AS$4</f>
        <v>59.510500000000008</v>
      </c>
      <c r="AT20" s="55">
        <v>4.5</v>
      </c>
      <c r="AU20" s="55">
        <v>0.5</v>
      </c>
      <c r="AV20" s="53">
        <v>2</v>
      </c>
      <c r="AW20" s="53">
        <f>'[1] البيانات الرئيسية'!AG19</f>
        <v>0</v>
      </c>
      <c r="AX20" s="53">
        <f>'[1] البيانات الرئيسية'!AI19</f>
        <v>0</v>
      </c>
      <c r="AY20" s="53">
        <f t="shared" si="4"/>
        <v>444.5</v>
      </c>
      <c r="AZ20" s="53">
        <f>+'[1] البيانات الرئيسية'!AJ19</f>
        <v>0</v>
      </c>
      <c r="BA20" s="53">
        <f>'[1] البيانات الرئيسية'!AM19</f>
        <v>1</v>
      </c>
      <c r="BB20" s="53"/>
      <c r="BC20" s="53">
        <f t="shared" si="19"/>
        <v>4.2418000000000005</v>
      </c>
      <c r="BD20" s="53"/>
      <c r="BE20" s="53"/>
      <c r="BF20" s="53">
        <f>'[1] البيانات الرئيسية'!AR19</f>
        <v>0</v>
      </c>
      <c r="BG20" s="53">
        <f>'[1] البيانات الرئيسية'!AQ19</f>
        <v>0</v>
      </c>
      <c r="BH20" s="53">
        <v>0</v>
      </c>
      <c r="BI20" s="53">
        <f>'[1] البيانات الرئيسية'!AS19</f>
        <v>0</v>
      </c>
      <c r="BJ20" s="53">
        <v>0</v>
      </c>
      <c r="BK20" s="53">
        <f t="shared" si="20"/>
        <v>4.25</v>
      </c>
      <c r="BL20" s="57">
        <f t="shared" si="21"/>
        <v>1295.1300000000001</v>
      </c>
      <c r="BM20" s="58">
        <f t="shared" si="5"/>
        <v>2393.1458999999995</v>
      </c>
      <c r="BN20" s="59">
        <f t="shared" si="6"/>
        <v>0</v>
      </c>
      <c r="BO20" s="60"/>
      <c r="BP20" s="61"/>
      <c r="BQ20" s="78">
        <v>2393.1458999999995</v>
      </c>
      <c r="BR20" s="53">
        <f t="shared" si="7"/>
        <v>0</v>
      </c>
    </row>
    <row r="21" spans="1:111" s="79" customFormat="1" ht="24.75" thickTop="1" thickBot="1">
      <c r="A21" s="52">
        <f t="shared" si="22"/>
        <v>16</v>
      </c>
      <c r="B21" s="53"/>
      <c r="C21" s="53">
        <f>'[1] البيانات الرئيسية'!G20</f>
        <v>807</v>
      </c>
      <c r="D21" s="53">
        <f t="shared" si="8"/>
        <v>121.05</v>
      </c>
      <c r="E21" s="53">
        <f t="shared" si="9"/>
        <v>8.07</v>
      </c>
      <c r="F21" s="53">
        <f t="shared" si="10"/>
        <v>16.14</v>
      </c>
      <c r="G21" s="53">
        <f t="shared" si="11"/>
        <v>24.21</v>
      </c>
      <c r="H21" s="53">
        <f>'[1] البيانات الرئيسية'!I20</f>
        <v>259.7</v>
      </c>
      <c r="I21" s="53">
        <f xml:space="preserve"> '[1] البيانات الرئيسية'!J20</f>
        <v>10</v>
      </c>
      <c r="J21" s="54">
        <f>IF(OR('[1] البيانات الرئيسية'!D20='[1] البيانات الرئيسية'!$B$65532,'[1] البيانات الرئيسية'!E20='[1] البيانات الرئيسية'!$B$65532),42,IF(OR('[1] البيانات الرئيسية'!D20='[1] البيانات الرئيسية'!$B$65533,'[1] البيانات الرئيسية'!E20='[1] البيانات الرئيسية'!$B$65533),37.5,IF(OR('[1] البيانات الرئيسية'!D20='[1] البيانات الرئيسية'!$B$65534,'[1] البيانات الرئيسية'!E20='[1] البيانات الرئيسية'!$B$65534),28.5,IF(OR('[1] البيانات الرئيسية'!D20='[1] البيانات الرئيسية'!$B$65535,'[1] البيانات الرئيسية'!E20='[1] البيانات الرئيسية'!$B$65535),21,IF(OR('[1] البيانات الرئيسية'!D20='[1] البيانات الرئيسية'!$B$65536,'[1] البيانات الرئيسية'!E20='[1] البيانات الرئيسية'!$B$65536),14.4,IF(OR('[1] البيانات الرئيسية'!D20='[1] البيانات الرئيسية'!$B$65537,'[1] البيانات الرئيسية'!E20='[1] البيانات الرئيسية'!$B$65537),11.4,0))))))</f>
        <v>14.4</v>
      </c>
      <c r="K21" s="53">
        <f>'[1] البيانات الرئيسية'!N20</f>
        <v>0</v>
      </c>
      <c r="L21" s="53">
        <f>'[1] البيانات الرئيسية'!O20</f>
        <v>4.8</v>
      </c>
      <c r="M21" s="53">
        <f>'[1] البيانات الرئيسية'!P20</f>
        <v>4.8</v>
      </c>
      <c r="N21" s="53">
        <f>'[1] البيانات الرئيسية'!R20</f>
        <v>2</v>
      </c>
      <c r="O21" s="53">
        <f>'[1] البيانات الرئيسية'!S20</f>
        <v>4</v>
      </c>
      <c r="P21" s="53">
        <f>IF('[1] البيانات الرئيسية'!C20='[1] البيانات الرئيسية'!$A$65531,'[1] البيانات الرئيسية'!H20*50/100,IF('[1] البيانات الرئيسية'!C20='[1] البيانات الرئيسية'!$A$65532,'[1] البيانات الرئيسية'!H20*50/100,IF('[1] البيانات الرئيسية'!C20='[1] البيانات الرئيسية'!$A$65533,'[1] البيانات الرئيسية'!H20*50/100,IF('[1] البيانات الرئيسية'!C20='[1] البيانات الرئيسية'!$A$65534,'[1] البيانات الرئيسية'!H20*50/100,IF('[1] البيانات الرئيسية'!C20='[1] البيانات الرئيسية'!$A$65535,'[1] البيانات الرئيسية'!H20*50/100,IF('[1] البيانات الرئيسية'!C20='[1] البيانات الرئيسية'!$A$65536,'[1] البيانات الرئيسية'!H20*50/100,0))))))</f>
        <v>123</v>
      </c>
      <c r="Q21" s="53">
        <f>IF('[1] البيانات الرئيسية'!F20=5,'[1] البيانات الرئيسية'!H20*200%,IF('[1] البيانات الرئيسية'!F20=1,'[1] البيانات الرئيسية'!H20*175/100,IF('[1] البيانات الرئيسية'!F20=2,'[1] البيانات الرئيسية'!H20*150/100,IF('[1] البيانات الرئيسية'!F20=3,'[1] البيانات الرئيسية'!H20*125/100,IF('[1] البيانات الرئيسية'!F20=4,'[1] البيانات الرئيسية'!H20*100/100,0)))))</f>
        <v>246</v>
      </c>
      <c r="R21" s="53">
        <f>IF('[1] البيانات الرئيسية'!F20=5,'[1] البيانات الرئيسية'!H20*25/100,IF('[1] البيانات الرئيسية'!F20=1,'[1] البيانات الرئيسية'!H20*25/100,IF('[1] البيانات الرئيسية'!F20=2,'[1] البيانات الرئيسية'!H20*25/100,IF('[1] البيانات الرئيسية'!F20=3,'[1] البيانات الرئيسية'!H20*50/100,IF(AND('[1] البيانات الرئيسية'!F20=4,'[1] البيانات الرئيسية'!C20='[1] البيانات الرئيسية'!$A$65536),'[1] البيانات الرئيسية'!H20*125/100,IF('[1] البيانات الرئيسية'!F20=4,'[1] البيانات الرئيسية'!H20*75/100,0))))))</f>
        <v>184.5</v>
      </c>
      <c r="S21" s="53">
        <f>'[1] البيانات الرئيسية'!V20</f>
        <v>100</v>
      </c>
      <c r="T21" s="53">
        <f>'[1] البيانات الرئيسية'!W20</f>
        <v>0</v>
      </c>
      <c r="U21" s="53">
        <f>'[1] البيانات الرئيسية'!Y20</f>
        <v>0</v>
      </c>
      <c r="V21" s="53">
        <v>150</v>
      </c>
      <c r="W21" s="53">
        <f>'[1] البيانات الرئيسية'!AA20</f>
        <v>400</v>
      </c>
      <c r="X21" s="42">
        <f>+'[1] البيانات الرئيسية'!AC20</f>
        <v>0</v>
      </c>
      <c r="Y21" s="53">
        <f>'[1] البيانات الرئيسية'!AD20</f>
        <v>205.41</v>
      </c>
      <c r="Z21" s="53">
        <f>'[1] البيانات الرئيسية'!AE20</f>
        <v>0</v>
      </c>
      <c r="AA21" s="53">
        <f>$AA$4*'[1] البيانات الرئيسية'!H20</f>
        <v>61.5</v>
      </c>
      <c r="AB21" s="55">
        <f>'[1] البيانات الرئيسية'!X20</f>
        <v>0</v>
      </c>
      <c r="AC21" s="53">
        <f t="shared" si="12"/>
        <v>225.0615</v>
      </c>
      <c r="AD21" s="53">
        <f t="shared" si="13"/>
        <v>15.004100000000001</v>
      </c>
      <c r="AE21" s="53">
        <f t="shared" si="14"/>
        <v>45.012300000000003</v>
      </c>
      <c r="AF21" s="56">
        <f t="shared" si="15"/>
        <v>3031.6578999999997</v>
      </c>
      <c r="AG21" s="53">
        <f t="shared" si="0"/>
        <v>121.05</v>
      </c>
      <c r="AH21" s="53">
        <f t="shared" si="0"/>
        <v>8.07</v>
      </c>
      <c r="AI21" s="53">
        <f t="shared" si="0"/>
        <v>16.14</v>
      </c>
      <c r="AJ21" s="53">
        <f>'[1] البيانات الرئيسية'!G20*$AJ$4</f>
        <v>64.56</v>
      </c>
      <c r="AK21" s="53">
        <f>+$AK$4*'[1] البيانات الرئيسية'!G20</f>
        <v>80.7</v>
      </c>
      <c r="AL21" s="53">
        <f t="shared" si="1"/>
        <v>24.21</v>
      </c>
      <c r="AM21" s="53">
        <f t="shared" si="2"/>
        <v>8.07</v>
      </c>
      <c r="AN21" s="53">
        <f t="shared" si="3"/>
        <v>45.012300000000003</v>
      </c>
      <c r="AO21" s="53">
        <f t="shared" si="16"/>
        <v>15.004100000000001</v>
      </c>
      <c r="AP21" s="53">
        <f t="shared" si="17"/>
        <v>225.0615</v>
      </c>
      <c r="AQ21" s="53">
        <f t="shared" si="17"/>
        <v>15.004100000000001</v>
      </c>
      <c r="AR21" s="53">
        <f t="shared" si="18"/>
        <v>150.04100000000003</v>
      </c>
      <c r="AS21" s="53">
        <f>'[1] البيانات الرئيسية'!G20*مدرسة!$AS$4</f>
        <v>56.49</v>
      </c>
      <c r="AT21" s="55">
        <v>4.5</v>
      </c>
      <c r="AU21" s="55">
        <v>0.5</v>
      </c>
      <c r="AV21" s="53">
        <v>2</v>
      </c>
      <c r="AW21" s="53">
        <f>'[1] البيانات الرئيسية'!AG20</f>
        <v>0</v>
      </c>
      <c r="AX21" s="53">
        <f>'[1] البيانات الرئيسية'!AI20</f>
        <v>0</v>
      </c>
      <c r="AY21" s="53">
        <f t="shared" si="4"/>
        <v>0</v>
      </c>
      <c r="AZ21" s="53">
        <f>+'[1] البيانات الرئيسية'!AJ20</f>
        <v>0</v>
      </c>
      <c r="BA21" s="53">
        <f>'[1] البيانات الرئيسية'!AM20</f>
        <v>1</v>
      </c>
      <c r="BB21" s="53"/>
      <c r="BC21" s="53">
        <f t="shared" si="19"/>
        <v>4.1082000000000001</v>
      </c>
      <c r="BD21" s="53"/>
      <c r="BE21" s="53"/>
      <c r="BF21" s="53">
        <f>'[1] البيانات الرئيسية'!AR20</f>
        <v>0</v>
      </c>
      <c r="BG21" s="53">
        <f>'[1] البيانات الرئيسية'!AQ20</f>
        <v>0</v>
      </c>
      <c r="BH21" s="53">
        <v>0</v>
      </c>
      <c r="BI21" s="53">
        <f>'[1] البيانات الرئيسية'!AS20</f>
        <v>0</v>
      </c>
      <c r="BJ21" s="53">
        <v>0</v>
      </c>
      <c r="BK21" s="53">
        <f t="shared" si="20"/>
        <v>4.04</v>
      </c>
      <c r="BL21" s="57">
        <f t="shared" si="21"/>
        <v>845.56</v>
      </c>
      <c r="BM21" s="58">
        <f t="shared" si="5"/>
        <v>2186.0978999999998</v>
      </c>
      <c r="BN21" s="59">
        <f t="shared" si="6"/>
        <v>0</v>
      </c>
      <c r="BO21" s="60"/>
      <c r="BP21" s="61"/>
      <c r="BQ21" s="78">
        <v>2186.0978999999998</v>
      </c>
      <c r="BR21" s="53">
        <f t="shared" si="7"/>
        <v>0</v>
      </c>
    </row>
    <row r="22" spans="1:111" s="79" customFormat="1" ht="24.75" thickTop="1" thickBot="1">
      <c r="A22" s="52">
        <f t="shared" si="22"/>
        <v>17</v>
      </c>
      <c r="B22" s="53"/>
      <c r="C22" s="53">
        <f>'[1] البيانات الرئيسية'!G21</f>
        <v>1146.5</v>
      </c>
      <c r="D22" s="53">
        <f t="shared" si="8"/>
        <v>171.98</v>
      </c>
      <c r="E22" s="53">
        <f t="shared" si="9"/>
        <v>11.47</v>
      </c>
      <c r="F22" s="53">
        <f t="shared" si="10"/>
        <v>22.93</v>
      </c>
      <c r="G22" s="53">
        <f t="shared" si="11"/>
        <v>34.4</v>
      </c>
      <c r="H22" s="53">
        <f>'[1] البيانات الرئيسية'!I21</f>
        <v>481.26</v>
      </c>
      <c r="I22" s="53">
        <f xml:space="preserve"> '[1] البيانات الرئيسية'!J21</f>
        <v>10</v>
      </c>
      <c r="J22" s="54">
        <f>IF(OR('[1] البيانات الرئيسية'!D21='[1] البيانات الرئيسية'!$B$65532,'[1] البيانات الرئيسية'!E21='[1] البيانات الرئيسية'!$B$65532),42,IF(OR('[1] البيانات الرئيسية'!D21='[1] البيانات الرئيسية'!$B$65533,'[1] البيانات الرئيسية'!E21='[1] البيانات الرئيسية'!$B$65533),37.5,IF(OR('[1] البيانات الرئيسية'!D21='[1] البيانات الرئيسية'!$B$65534,'[1] البيانات الرئيسية'!E21='[1] البيانات الرئيسية'!$B$65534),28.5,IF(OR('[1] البيانات الرئيسية'!D21='[1] البيانات الرئيسية'!$B$65535,'[1] البيانات الرئيسية'!E21='[1] البيانات الرئيسية'!$B$65535),21,IF(OR('[1] البيانات الرئيسية'!D21='[1] البيانات الرئيسية'!$B$65536,'[1] البيانات الرئيسية'!E21='[1] البيانات الرئيسية'!$B$65536),14.4,IF(OR('[1] البيانات الرئيسية'!D21='[1] البيانات الرئيسية'!$B$65537,'[1] البيانات الرئيسية'!E21='[1] البيانات الرئيسية'!$B$65537),11.4,0))))))</f>
        <v>28.5</v>
      </c>
      <c r="K22" s="53">
        <f>'[1] البيانات الرئيسية'!N21</f>
        <v>0</v>
      </c>
      <c r="L22" s="53">
        <f>'[1] البيانات الرئيسية'!O21</f>
        <v>38.795000000000002</v>
      </c>
      <c r="M22" s="53">
        <f>'[1] البيانات الرئيسية'!P21</f>
        <v>41.308999999999997</v>
      </c>
      <c r="N22" s="53">
        <f>'[1] البيانات الرئيسية'!R21</f>
        <v>2</v>
      </c>
      <c r="O22" s="53">
        <f>'[1] البيانات الرئيسية'!S21</f>
        <v>4</v>
      </c>
      <c r="P22" s="53">
        <f>IF('[1] البيانات الرئيسية'!C21='[1] البيانات الرئيسية'!$A$65531,'[1] البيانات الرئيسية'!H21*50/100,IF('[1] البيانات الرئيسية'!C21='[1] البيانات الرئيسية'!$A$65532,'[1] البيانات الرئيسية'!H21*50/100,IF('[1] البيانات الرئيسية'!C21='[1] البيانات الرئيسية'!$A$65533,'[1] البيانات الرئيسية'!H21*50/100,IF('[1] البيانات الرئيسية'!C21='[1] البيانات الرئيسية'!$A$65534,'[1] البيانات الرئيسية'!H21*50/100,IF('[1] البيانات الرئيسية'!C21='[1] البيانات الرئيسية'!$A$65535,'[1] البيانات الرئيسية'!H21*50/100,IF('[1] البيانات الرئيسية'!C21='[1] البيانات الرئيسية'!$A$65536,'[1] البيانات الرئيسية'!H21*50/100,0))))))</f>
        <v>206.54499999999999</v>
      </c>
      <c r="Q22" s="53">
        <f>IF('[1] البيانات الرئيسية'!F21=5,'[1] البيانات الرئيسية'!H21*200%,IF('[1] البيانات الرئيسية'!F21=1,'[1] البيانات الرئيسية'!H21*175/100,IF('[1] البيانات الرئيسية'!F21=2,'[1] البيانات الرئيسية'!H21*150/100,IF('[1] البيانات الرئيسية'!F21=3,'[1] البيانات الرئيسية'!H21*125/100,IF('[1] البيانات الرئيسية'!F21=4,'[1] البيانات الرئيسية'!H21*100/100,0)))))</f>
        <v>619.63499999999988</v>
      </c>
      <c r="R22" s="53">
        <f>IF('[1] البيانات الرئيسية'!F21=5,'[1] البيانات الرئيسية'!H21*25/100,IF('[1] البيانات الرئيسية'!F21=1,'[1] البيانات الرئيسية'!H21*25/100,IF('[1] البيانات الرئيسية'!F21=2,'[1] البيانات الرئيسية'!H21*25/100,IF('[1] البيانات الرئيسية'!F21=3,'[1] البيانات الرئيسية'!H21*50/100,IF(AND('[1] البيانات الرئيسية'!F21=4,'[1] البيانات الرئيسية'!C21='[1] البيانات الرئيسية'!$A$65536),'[1] البيانات الرئيسية'!H21*125/100,IF('[1] البيانات الرئيسية'!F21=4,'[1] البيانات الرئيسية'!H21*75/100,0))))))</f>
        <v>103.27249999999999</v>
      </c>
      <c r="S22" s="53">
        <f>'[1] البيانات الرئيسية'!V21</f>
        <v>100</v>
      </c>
      <c r="T22" s="53">
        <f>'[1] البيانات الرئيسية'!W21</f>
        <v>0</v>
      </c>
      <c r="U22" s="53">
        <f>'[1] البيانات الرئيسية'!Y21</f>
        <v>0</v>
      </c>
      <c r="V22" s="53">
        <v>150</v>
      </c>
      <c r="W22" s="53">
        <f>'[1] البيانات الرئيسية'!AA21</f>
        <v>350</v>
      </c>
      <c r="X22" s="42">
        <f>+'[1] البيانات الرئيسية'!AC21</f>
        <v>0</v>
      </c>
      <c r="Y22" s="53">
        <f>'[1] البيانات الرئيسية'!AD21</f>
        <v>344.93014999999997</v>
      </c>
      <c r="Z22" s="53">
        <f>'[1] البيانات الرئيسية'!AE21</f>
        <v>0</v>
      </c>
      <c r="AA22" s="53">
        <f>$AA$4*'[1] البيانات الرئيسية'!H21</f>
        <v>103.27249999999999</v>
      </c>
      <c r="AB22" s="55">
        <f>'[1] البيانات الرئيسية'!X21</f>
        <v>722.90749999999991</v>
      </c>
      <c r="AC22" s="53">
        <f t="shared" si="12"/>
        <v>313.83887249999998</v>
      </c>
      <c r="AD22" s="53">
        <f t="shared" si="13"/>
        <v>20.922591499999999</v>
      </c>
      <c r="AE22" s="53">
        <f t="shared" si="14"/>
        <v>62.767774499999994</v>
      </c>
      <c r="AF22" s="56">
        <f t="shared" si="15"/>
        <v>5091.2358885000003</v>
      </c>
      <c r="AG22" s="53">
        <f t="shared" si="0"/>
        <v>171.98</v>
      </c>
      <c r="AH22" s="53">
        <f t="shared" si="0"/>
        <v>11.47</v>
      </c>
      <c r="AI22" s="53">
        <f t="shared" si="0"/>
        <v>22.93</v>
      </c>
      <c r="AJ22" s="53">
        <f>'[1] البيانات الرئيسية'!G21*$AJ$4</f>
        <v>91.72</v>
      </c>
      <c r="AK22" s="53">
        <f>+$AK$4*'[1] البيانات الرئيسية'!G21</f>
        <v>114.65</v>
      </c>
      <c r="AL22" s="53">
        <f t="shared" si="1"/>
        <v>34.4</v>
      </c>
      <c r="AM22" s="53">
        <f t="shared" si="2"/>
        <v>11.465</v>
      </c>
      <c r="AN22" s="53">
        <f t="shared" si="3"/>
        <v>62.767774499999994</v>
      </c>
      <c r="AO22" s="53">
        <f t="shared" si="16"/>
        <v>20.922591499999999</v>
      </c>
      <c r="AP22" s="53">
        <f t="shared" si="17"/>
        <v>313.83887249999998</v>
      </c>
      <c r="AQ22" s="53">
        <f t="shared" si="17"/>
        <v>20.922591499999999</v>
      </c>
      <c r="AR22" s="53">
        <f t="shared" si="18"/>
        <v>209.22591499999999</v>
      </c>
      <c r="AS22" s="53">
        <f>'[1] البيانات الرئيسية'!G21*مدرسة!$AS$4</f>
        <v>80.25500000000001</v>
      </c>
      <c r="AT22" s="55">
        <v>4.5</v>
      </c>
      <c r="AU22" s="55">
        <v>0.5</v>
      </c>
      <c r="AV22" s="53">
        <v>2</v>
      </c>
      <c r="AW22" s="53">
        <f>'[1] البيانات الرئيسية'!AG21</f>
        <v>0</v>
      </c>
      <c r="AX22" s="53">
        <f>'[1] البيانات الرئيسية'!AI21</f>
        <v>0</v>
      </c>
      <c r="AY22" s="53">
        <f t="shared" si="4"/>
        <v>722.90749999999991</v>
      </c>
      <c r="AZ22" s="53">
        <f>+'[1] البيانات الرئيسية'!AJ21</f>
        <v>0</v>
      </c>
      <c r="BA22" s="53">
        <f>'[1] البيانات الرئيسية'!AM21</f>
        <v>1</v>
      </c>
      <c r="BB22" s="53"/>
      <c r="BC22" s="53">
        <f t="shared" si="19"/>
        <v>6.8986029999999996</v>
      </c>
      <c r="BD22" s="53"/>
      <c r="BE22" s="53"/>
      <c r="BF22" s="53">
        <f>'[1] البيانات الرئيسية'!AR21</f>
        <v>0</v>
      </c>
      <c r="BG22" s="53">
        <f>'[1] البيانات الرئيسية'!AQ21</f>
        <v>0</v>
      </c>
      <c r="BH22" s="53">
        <v>0</v>
      </c>
      <c r="BI22" s="53">
        <f>'[1] البيانات الرئيسية'!AS21</f>
        <v>0</v>
      </c>
      <c r="BJ22" s="53">
        <v>12</v>
      </c>
      <c r="BK22" s="53">
        <f t="shared" si="20"/>
        <v>5.73</v>
      </c>
      <c r="BL22" s="57">
        <f t="shared" si="21"/>
        <v>1922.08</v>
      </c>
      <c r="BM22" s="58">
        <f t="shared" si="5"/>
        <v>3169.1558885000004</v>
      </c>
      <c r="BN22" s="59">
        <f t="shared" si="6"/>
        <v>0</v>
      </c>
      <c r="BO22" s="60"/>
      <c r="BP22" s="61"/>
      <c r="BQ22" s="78">
        <v>3169.1558885000004</v>
      </c>
      <c r="BR22" s="53">
        <f t="shared" si="7"/>
        <v>0</v>
      </c>
    </row>
    <row r="23" spans="1:111" s="79" customFormat="1" ht="24.75" thickTop="1" thickBot="1">
      <c r="A23" s="52">
        <f t="shared" si="22"/>
        <v>18</v>
      </c>
      <c r="B23" s="53"/>
      <c r="C23" s="53">
        <f>'[1] البيانات الرئيسية'!G22</f>
        <v>885.51</v>
      </c>
      <c r="D23" s="53">
        <f t="shared" si="8"/>
        <v>132.83000000000001</v>
      </c>
      <c r="E23" s="53">
        <f t="shared" si="9"/>
        <v>8.86</v>
      </c>
      <c r="F23" s="53">
        <f t="shared" si="10"/>
        <v>17.71</v>
      </c>
      <c r="G23" s="53">
        <f t="shared" si="11"/>
        <v>26.57</v>
      </c>
      <c r="H23" s="53">
        <f>'[1] البيانات الرئيسية'!I22</f>
        <v>481.26</v>
      </c>
      <c r="I23" s="53">
        <f xml:space="preserve"> '[1] البيانات الرئيسية'!J22</f>
        <v>10</v>
      </c>
      <c r="J23" s="54">
        <f>IF(OR('[1] البيانات الرئيسية'!D22='[1] البيانات الرئيسية'!$B$65532,'[1] البيانات الرئيسية'!E22='[1] البيانات الرئيسية'!$B$65532),42,IF(OR('[1] البيانات الرئيسية'!D22='[1] البيانات الرئيسية'!$B$65533,'[1] البيانات الرئيسية'!E22='[1] البيانات الرئيسية'!$B$65533),37.5,IF(OR('[1] البيانات الرئيسية'!D22='[1] البيانات الرئيسية'!$B$65534,'[1] البيانات الرئيسية'!E22='[1] البيانات الرئيسية'!$B$65534),28.5,IF(OR('[1] البيانات الرئيسية'!D22='[1] البيانات الرئيسية'!$B$65535,'[1] البيانات الرئيسية'!E22='[1] البيانات الرئيسية'!$B$65535),21,IF(OR('[1] البيانات الرئيسية'!D22='[1] البيانات الرئيسية'!$B$65536,'[1] البيانات الرئيسية'!E22='[1] البيانات الرئيسية'!$B$65536),14.4,IF(OR('[1] البيانات الرئيسية'!D22='[1] البيانات الرئيسية'!$B$65537,'[1] البيانات الرئيسية'!E22='[1] البيانات الرئيسية'!$B$65537),11.4,0))))))</f>
        <v>21</v>
      </c>
      <c r="K23" s="53">
        <f>'[1] البيانات الرئيسية'!N22</f>
        <v>0</v>
      </c>
      <c r="L23" s="53">
        <f>'[1] البيانات الرئيسية'!O22</f>
        <v>24.92</v>
      </c>
      <c r="M23" s="53">
        <f>'[1] البيانات الرئيسية'!P22</f>
        <v>25.8</v>
      </c>
      <c r="N23" s="53">
        <f>'[1] البيانات الرئيسية'!R22</f>
        <v>4</v>
      </c>
      <c r="O23" s="53">
        <f>'[1] البيانات الرئيسية'!S22</f>
        <v>4</v>
      </c>
      <c r="P23" s="53">
        <f>IF('[1] البيانات الرئيسية'!C22='[1] البيانات الرئيسية'!$A$65531,'[1] البيانات الرئيسية'!H22*50/100,IF('[1] البيانات الرئيسية'!C22='[1] البيانات الرئيسية'!$A$65532,'[1] البيانات الرئيسية'!H22*50/100,IF('[1] البيانات الرئيسية'!C22='[1] البيانات الرئيسية'!$A$65533,'[1] البيانات الرئيسية'!H22*50/100,IF('[1] البيانات الرئيسية'!C22='[1] البيانات الرئيسية'!$A$65534,'[1] البيانات الرئيسية'!H22*50/100,IF('[1] البيانات الرئيسية'!C22='[1] البيانات الرئيسية'!$A$65535,'[1] البيانات الرئيسية'!H22*50/100,IF('[1] البيانات الرئيسية'!C22='[1] البيانات الرئيسية'!$A$65536,'[1] البيانات الرئيسية'!H22*50/100,0))))))</f>
        <v>129</v>
      </c>
      <c r="Q23" s="53">
        <f>IF('[1] البيانات الرئيسية'!F22=5,'[1] البيانات الرئيسية'!H22*200%,IF('[1] البيانات الرئيسية'!F22=1,'[1] البيانات الرئيسية'!H22*175/100,IF('[1] البيانات الرئيسية'!F22=2,'[1] البيانات الرئيسية'!H22*150/100,IF('[1] البيانات الرئيسية'!F22=3,'[1] البيانات الرئيسية'!H22*125/100,IF('[1] البيانات الرئيسية'!F22=4,'[1] البيانات الرئيسية'!H22*100/100,0)))))</f>
        <v>322.5</v>
      </c>
      <c r="R23" s="53">
        <f>IF('[1] البيانات الرئيسية'!F22=5,'[1] البيانات الرئيسية'!H22*25/100,IF('[1] البيانات الرئيسية'!F22=1,'[1] البيانات الرئيسية'!H22*25/100,IF('[1] البيانات الرئيسية'!F22=2,'[1] البيانات الرئيسية'!H22*25/100,IF('[1] البيانات الرئيسية'!F22=3,'[1] البيانات الرئيسية'!H22*50/100,IF(AND('[1] البيانات الرئيسية'!F22=4,'[1] البيانات الرئيسية'!C22='[1] البيانات الرئيسية'!$A$65536),'[1] البيانات الرئيسية'!H22*125/100,IF('[1] البيانات الرئيسية'!F22=4,'[1] البيانات الرئيسية'!H22*75/100,0))))))</f>
        <v>129</v>
      </c>
      <c r="S23" s="53">
        <f>'[1] البيانات الرئيسية'!V22</f>
        <v>100</v>
      </c>
      <c r="T23" s="53">
        <f>'[1] البيانات الرئيسية'!W22</f>
        <v>0</v>
      </c>
      <c r="U23" s="53">
        <f>'[1] البيانات الرئيسية'!Y22</f>
        <v>0</v>
      </c>
      <c r="V23" s="53">
        <v>150</v>
      </c>
      <c r="W23" s="53">
        <f>'[1] البيانات الرئيسية'!AA22</f>
        <v>375</v>
      </c>
      <c r="X23" s="42">
        <f>+'[1] البيانات الرئيسية'!AC22</f>
        <v>0</v>
      </c>
      <c r="Y23" s="53">
        <f>'[1] البيانات الرئيسية'!AD22</f>
        <v>215.42999999999998</v>
      </c>
      <c r="Z23" s="53">
        <f>'[1] البيانات الرئيسية'!AE22</f>
        <v>0</v>
      </c>
      <c r="AA23" s="53">
        <f>$AA$4*'[1] البيانات الرئيسية'!H22</f>
        <v>64.5</v>
      </c>
      <c r="AB23" s="55">
        <f>'[1] البيانات الرئيسية'!X22</f>
        <v>0</v>
      </c>
      <c r="AC23" s="53">
        <f t="shared" si="12"/>
        <v>234.77250000000001</v>
      </c>
      <c r="AD23" s="53">
        <f t="shared" si="13"/>
        <v>15.6515</v>
      </c>
      <c r="AE23" s="53">
        <f t="shared" si="14"/>
        <v>46.954500000000003</v>
      </c>
      <c r="AF23" s="56">
        <f t="shared" si="15"/>
        <v>3425.2684999999997</v>
      </c>
      <c r="AG23" s="53">
        <f t="shared" si="0"/>
        <v>132.83000000000001</v>
      </c>
      <c r="AH23" s="53">
        <f t="shared" si="0"/>
        <v>8.86</v>
      </c>
      <c r="AI23" s="53">
        <f t="shared" si="0"/>
        <v>17.71</v>
      </c>
      <c r="AJ23" s="53">
        <f>'[1] البيانات الرئيسية'!G22*$AJ$4</f>
        <v>70.840800000000002</v>
      </c>
      <c r="AK23" s="53">
        <f>+$AK$4*'[1] البيانات الرئيسية'!G22</f>
        <v>88.551000000000002</v>
      </c>
      <c r="AL23" s="53">
        <f t="shared" si="1"/>
        <v>26.57</v>
      </c>
      <c r="AM23" s="53">
        <f t="shared" si="2"/>
        <v>8.8551000000000002</v>
      </c>
      <c r="AN23" s="53">
        <f t="shared" si="3"/>
        <v>46.954500000000003</v>
      </c>
      <c r="AO23" s="53">
        <f t="shared" si="16"/>
        <v>15.6515</v>
      </c>
      <c r="AP23" s="53">
        <f t="shared" si="17"/>
        <v>234.77250000000001</v>
      </c>
      <c r="AQ23" s="53">
        <f t="shared" si="17"/>
        <v>15.6515</v>
      </c>
      <c r="AR23" s="53">
        <f t="shared" si="18"/>
        <v>156.51500000000001</v>
      </c>
      <c r="AS23" s="53">
        <f>'[1] البيانات الرئيسية'!G22*مدرسة!$AS$4</f>
        <v>61.985700000000008</v>
      </c>
      <c r="AT23" s="55">
        <v>4.5</v>
      </c>
      <c r="AU23" s="55">
        <v>0.5</v>
      </c>
      <c r="AV23" s="53">
        <v>2</v>
      </c>
      <c r="AW23" s="53">
        <f>'[1] البيانات الرئيسية'!AG22</f>
        <v>0</v>
      </c>
      <c r="AX23" s="53">
        <f>'[1] البيانات الرئيسية'!AI22</f>
        <v>0</v>
      </c>
      <c r="AY23" s="53">
        <f t="shared" si="4"/>
        <v>0</v>
      </c>
      <c r="AZ23" s="53">
        <f>+'[1] البيانات الرئيسية'!AJ22</f>
        <v>0</v>
      </c>
      <c r="BA23" s="53">
        <f>'[1] البيانات الرئيسية'!AM22</f>
        <v>1</v>
      </c>
      <c r="BB23" s="53"/>
      <c r="BC23" s="53">
        <f t="shared" si="19"/>
        <v>4.3085999999999993</v>
      </c>
      <c r="BD23" s="53"/>
      <c r="BE23" s="53"/>
      <c r="BF23" s="53">
        <f>'[1] البيانات الرئيسية'!AR22</f>
        <v>0</v>
      </c>
      <c r="BG23" s="53">
        <f>'[1] البيانات الرئيسية'!AQ22</f>
        <v>0</v>
      </c>
      <c r="BH23" s="53">
        <v>0</v>
      </c>
      <c r="BI23" s="53">
        <f>'[1] البيانات الرئيسية'!AS22</f>
        <v>0</v>
      </c>
      <c r="BJ23" s="53">
        <v>0</v>
      </c>
      <c r="BK23" s="53">
        <f t="shared" si="20"/>
        <v>4.43</v>
      </c>
      <c r="BL23" s="57">
        <f t="shared" si="21"/>
        <v>902.49</v>
      </c>
      <c r="BM23" s="58">
        <f t="shared" si="5"/>
        <v>2522.7784999999994</v>
      </c>
      <c r="BN23" s="59">
        <f t="shared" si="6"/>
        <v>0</v>
      </c>
      <c r="BO23" s="60"/>
      <c r="BP23" s="61"/>
      <c r="BQ23" s="78">
        <v>2522.7784999999994</v>
      </c>
      <c r="BR23" s="53">
        <f t="shared" si="7"/>
        <v>0</v>
      </c>
    </row>
    <row r="24" spans="1:111" s="79" customFormat="1" ht="24.75" thickTop="1" thickBot="1">
      <c r="A24" s="52">
        <f t="shared" si="22"/>
        <v>19</v>
      </c>
      <c r="B24" s="53"/>
      <c r="C24" s="53">
        <f>'[1] البيانات الرئيسية'!G23</f>
        <v>929.4</v>
      </c>
      <c r="D24" s="53">
        <f t="shared" si="8"/>
        <v>139.41</v>
      </c>
      <c r="E24" s="53">
        <f t="shared" si="9"/>
        <v>9.2899999999999991</v>
      </c>
      <c r="F24" s="53">
        <f t="shared" si="10"/>
        <v>18.59</v>
      </c>
      <c r="G24" s="53">
        <f t="shared" si="11"/>
        <v>27.88</v>
      </c>
      <c r="H24" s="53">
        <f>'[1] البيانات الرئيسية'!I23</f>
        <v>160.41999999999999</v>
      </c>
      <c r="I24" s="53">
        <f xml:space="preserve"> '[1] البيانات الرئيسية'!J23</f>
        <v>10</v>
      </c>
      <c r="J24" s="54">
        <f>IF(OR('[1] البيانات الرئيسية'!D23='[1] البيانات الرئيسية'!$B$65532,'[1] البيانات الرئيسية'!E23='[1] البيانات الرئيسية'!$B$65532),42,IF(OR('[1] البيانات الرئيسية'!D23='[1] البيانات الرئيسية'!$B$65533,'[1] البيانات الرئيسية'!E23='[1] البيانات الرئيسية'!$B$65533),37.5,IF(OR('[1] البيانات الرئيسية'!D23='[1] البيانات الرئيسية'!$B$65534,'[1] البيانات الرئيسية'!E23='[1] البيانات الرئيسية'!$B$65534),28.5,IF(OR('[1] البيانات الرئيسية'!D23='[1] البيانات الرئيسية'!$B$65535,'[1] البيانات الرئيسية'!E23='[1] البيانات الرئيسية'!$B$65535),21,IF(OR('[1] البيانات الرئيسية'!D23='[1] البيانات الرئيسية'!$B$65536,'[1] البيانات الرئيسية'!E23='[1] البيانات الرئيسية'!$B$65536),14.4,IF(OR('[1] البيانات الرئيسية'!D23='[1] البيانات الرئيسية'!$B$65537,'[1] البيانات الرئيسية'!E23='[1] البيانات الرئيسية'!$B$65537),11.4,0))))))</f>
        <v>21</v>
      </c>
      <c r="K24" s="53">
        <f>'[1] البيانات الرئيسية'!N23</f>
        <v>0</v>
      </c>
      <c r="L24" s="53">
        <f>'[1] البيانات الرئيسية'!O23</f>
        <v>24.92</v>
      </c>
      <c r="M24" s="53">
        <f>'[1] البيانات الرئيسية'!P23</f>
        <v>26.6</v>
      </c>
      <c r="N24" s="75">
        <f>'[1] البيانات الرئيسية'!R23</f>
        <v>0</v>
      </c>
      <c r="O24" s="53">
        <f>'[1] البيانات الرئيسية'!S23</f>
        <v>4</v>
      </c>
      <c r="P24" s="53">
        <f>IF('[1] البيانات الرئيسية'!C23='[1] البيانات الرئيسية'!$A$65531,'[1] البيانات الرئيسية'!H23*50/100,IF('[1] البيانات الرئيسية'!C23='[1] البيانات الرئيسية'!$A$65532,'[1] البيانات الرئيسية'!H23*50/100,IF('[1] البيانات الرئيسية'!C23='[1] البيانات الرئيسية'!$A$65533,'[1] البيانات الرئيسية'!H23*50/100,IF('[1] البيانات الرئيسية'!C23='[1] البيانات الرئيسية'!$A$65534,'[1] البيانات الرئيسية'!H23*50/100,IF('[1] البيانات الرئيسية'!C23='[1] البيانات الرئيسية'!$A$65535,'[1] البيانات الرئيسية'!H23*50/100,IF('[1] البيانات الرئيسية'!C23='[1] البيانات الرئيسية'!$A$65536,'[1] البيانات الرئيسية'!H23*50/100,0))))))</f>
        <v>133</v>
      </c>
      <c r="Q24" s="53">
        <f>IF('[1] البيانات الرئيسية'!F23=5,'[1] البيانات الرئيسية'!H23*200%,IF('[1] البيانات الرئيسية'!F23=1,'[1] البيانات الرئيسية'!H23*175/100,IF('[1] البيانات الرئيسية'!F23=2,'[1] البيانات الرئيسية'!H23*150/100,IF('[1] البيانات الرئيسية'!F23=3,'[1] البيانات الرئيسية'!H23*125/100,IF('[1] البيانات الرئيسية'!F23=4,'[1] البيانات الرئيسية'!H23*100/100,0)))))</f>
        <v>332.5</v>
      </c>
      <c r="R24" s="53">
        <f>IF('[1] البيانات الرئيسية'!F23=5,'[1] البيانات الرئيسية'!H23*25/100,IF('[1] البيانات الرئيسية'!F23=1,'[1] البيانات الرئيسية'!H23*25/100,IF('[1] البيانات الرئيسية'!F23=2,'[1] البيانات الرئيسية'!H23*25/100,IF('[1] البيانات الرئيسية'!F23=3,'[1] البيانات الرئيسية'!H23*50/100,IF(AND('[1] البيانات الرئيسية'!F23=4,'[1] البيانات الرئيسية'!C23='[1] البيانات الرئيسية'!$A$65536),'[1] البيانات الرئيسية'!H23*125/100,IF('[1] البيانات الرئيسية'!F23=4,'[1] البيانات الرئيسية'!H23*75/100,0))))))</f>
        <v>133</v>
      </c>
      <c r="S24" s="53">
        <f>'[1] البيانات الرئيسية'!V23</f>
        <v>100</v>
      </c>
      <c r="T24" s="53">
        <f>'[1] البيانات الرئيسية'!W23</f>
        <v>0</v>
      </c>
      <c r="U24" s="53">
        <f>'[1] البيانات الرئيسية'!Y23</f>
        <v>0</v>
      </c>
      <c r="V24" s="53">
        <v>150</v>
      </c>
      <c r="W24" s="53">
        <f>'[1] البيانات الرئيسية'!AA23</f>
        <v>375</v>
      </c>
      <c r="X24" s="42">
        <f>+'[1] البيانات الرئيسية'!AC23</f>
        <v>0</v>
      </c>
      <c r="Y24" s="53">
        <f>'[1] البيانات الرئيسية'!AD23</f>
        <v>222.10999999999999</v>
      </c>
      <c r="Z24" s="53">
        <f>'[1] البيانات الرئيسية'!AE23</f>
        <v>0</v>
      </c>
      <c r="AA24" s="53">
        <f>$AA$4*'[1] البيانات الرئيسية'!H23</f>
        <v>66.5</v>
      </c>
      <c r="AB24" s="55">
        <f>'[1] البيانات الرئيسية'!X23</f>
        <v>465.5</v>
      </c>
      <c r="AC24" s="53">
        <f t="shared" si="12"/>
        <v>238.29449999999997</v>
      </c>
      <c r="AD24" s="53">
        <f t="shared" si="13"/>
        <v>15.886299999999999</v>
      </c>
      <c r="AE24" s="53">
        <f t="shared" si="14"/>
        <v>47.658899999999996</v>
      </c>
      <c r="AF24" s="56">
        <f t="shared" si="15"/>
        <v>3650.9597000000003</v>
      </c>
      <c r="AG24" s="53">
        <f t="shared" si="0"/>
        <v>139.41</v>
      </c>
      <c r="AH24" s="53">
        <f t="shared" si="0"/>
        <v>9.2899999999999991</v>
      </c>
      <c r="AI24" s="53">
        <f t="shared" si="0"/>
        <v>18.59</v>
      </c>
      <c r="AJ24" s="53">
        <f>'[1] البيانات الرئيسية'!G23*$AJ$4</f>
        <v>74.352000000000004</v>
      </c>
      <c r="AK24" s="53">
        <f>+$AK$4*'[1] البيانات الرئيسية'!G23</f>
        <v>92.94</v>
      </c>
      <c r="AL24" s="53">
        <f t="shared" si="1"/>
        <v>27.88</v>
      </c>
      <c r="AM24" s="53">
        <f t="shared" si="2"/>
        <v>9.2940000000000005</v>
      </c>
      <c r="AN24" s="53">
        <f t="shared" si="3"/>
        <v>47.658899999999996</v>
      </c>
      <c r="AO24" s="53">
        <f t="shared" si="16"/>
        <v>15.886299999999999</v>
      </c>
      <c r="AP24" s="53">
        <f t="shared" si="17"/>
        <v>238.29449999999997</v>
      </c>
      <c r="AQ24" s="53">
        <f t="shared" si="17"/>
        <v>15.886299999999999</v>
      </c>
      <c r="AR24" s="53">
        <f t="shared" si="18"/>
        <v>158.863</v>
      </c>
      <c r="AS24" s="53">
        <f>'[1] البيانات الرئيسية'!G23*مدرسة!$AS$4</f>
        <v>65.058000000000007</v>
      </c>
      <c r="AT24" s="55">
        <v>4.5</v>
      </c>
      <c r="AU24" s="55">
        <v>0.5</v>
      </c>
      <c r="AV24" s="53">
        <v>2</v>
      </c>
      <c r="AW24" s="53">
        <f>'[1] البيانات الرئيسية'!AG23</f>
        <v>0</v>
      </c>
      <c r="AX24" s="53">
        <f>'[1] البيانات الرئيسية'!AI23</f>
        <v>0</v>
      </c>
      <c r="AY24" s="53">
        <f t="shared" si="4"/>
        <v>465.5</v>
      </c>
      <c r="AZ24" s="53">
        <f>+'[1] البيانات الرئيسية'!AJ23</f>
        <v>0</v>
      </c>
      <c r="BA24" s="53">
        <f>'[1] البيانات الرئيسية'!AM23</f>
        <v>1</v>
      </c>
      <c r="BB24" s="53"/>
      <c r="BC24" s="53">
        <f t="shared" si="19"/>
        <v>4.4421999999999997</v>
      </c>
      <c r="BD24" s="53"/>
      <c r="BE24" s="53"/>
      <c r="BF24" s="53">
        <f>'[1] البيانات الرئيسية'!AR23</f>
        <v>0</v>
      </c>
      <c r="BG24" s="53">
        <f>'[1] البيانات الرئيسية'!AQ23</f>
        <v>0</v>
      </c>
      <c r="BH24" s="53">
        <v>0</v>
      </c>
      <c r="BI24" s="53">
        <f>'[1] البيانات الرئيسية'!AS23</f>
        <v>0</v>
      </c>
      <c r="BJ24" s="53">
        <v>0</v>
      </c>
      <c r="BK24" s="53">
        <f t="shared" si="20"/>
        <v>4.6500000000000004</v>
      </c>
      <c r="BL24" s="57">
        <f t="shared" si="21"/>
        <v>1396</v>
      </c>
      <c r="BM24" s="58">
        <f t="shared" si="5"/>
        <v>2254.9597000000003</v>
      </c>
      <c r="BN24" s="59">
        <f t="shared" si="6"/>
        <v>0</v>
      </c>
      <c r="BO24" s="60"/>
      <c r="BP24" s="61"/>
      <c r="BQ24" s="78">
        <v>2254.9597000000003</v>
      </c>
      <c r="BR24" s="53">
        <f t="shared" si="7"/>
        <v>0</v>
      </c>
    </row>
    <row r="25" spans="1:111" s="79" customFormat="1" ht="24.75" thickTop="1" thickBot="1">
      <c r="A25" s="52">
        <f t="shared" si="22"/>
        <v>20</v>
      </c>
      <c r="B25" s="53"/>
      <c r="C25" s="53">
        <f>'[1] البيانات الرئيسية'!G24</f>
        <v>1118.1199999999999</v>
      </c>
      <c r="D25" s="53">
        <f t="shared" si="8"/>
        <v>167.72</v>
      </c>
      <c r="E25" s="53">
        <f t="shared" si="9"/>
        <v>11.18</v>
      </c>
      <c r="F25" s="53">
        <f t="shared" si="10"/>
        <v>22.36</v>
      </c>
      <c r="G25" s="53">
        <f t="shared" si="11"/>
        <v>33.54</v>
      </c>
      <c r="H25" s="53">
        <f>'[1] البيانات الرئيسية'!I24</f>
        <v>481.26</v>
      </c>
      <c r="I25" s="53">
        <f xml:space="preserve"> '[1] البيانات الرئيسية'!J24</f>
        <v>10</v>
      </c>
      <c r="J25" s="54">
        <f>IF(OR('[1] البيانات الرئيسية'!D24='[1] البيانات الرئيسية'!$B$65532,'[1] البيانات الرئيسية'!E24='[1] البيانات الرئيسية'!$B$65532),42,IF(OR('[1] البيانات الرئيسية'!D24='[1] البيانات الرئيسية'!$B$65533,'[1] البيانات الرئيسية'!E24='[1] البيانات الرئيسية'!$B$65533),37.5,IF(OR('[1] البيانات الرئيسية'!D24='[1] البيانات الرئيسية'!$B$65534,'[1] البيانات الرئيسية'!E24='[1] البيانات الرئيسية'!$B$65534),28.5,IF(OR('[1] البيانات الرئيسية'!D24='[1] البيانات الرئيسية'!$B$65535,'[1] البيانات الرئيسية'!E24='[1] البيانات الرئيسية'!$B$65535),21,IF(OR('[1] البيانات الرئيسية'!D24='[1] البيانات الرئيسية'!$B$65536,'[1] البيانات الرئيسية'!E24='[1] البيانات الرئيسية'!$B$65536),14.4,IF(OR('[1] البيانات الرئيسية'!D24='[1] البيانات الرئيسية'!$B$65537,'[1] البيانات الرئيسية'!E24='[1] البيانات الرئيسية'!$B$65537),11.4,0))))))</f>
        <v>28.5</v>
      </c>
      <c r="K25" s="53">
        <f>'[1] البيانات الرئيسية'!N24</f>
        <v>0</v>
      </c>
      <c r="L25" s="53">
        <f>'[1] البيانات الرئيسية'!O24</f>
        <v>37.110000000000007</v>
      </c>
      <c r="M25" s="53">
        <f>'[1] البيانات الرئيسية'!P24</f>
        <v>39.477000000000004</v>
      </c>
      <c r="N25" s="53">
        <f>'[1] البيانات الرئيسية'!R24</f>
        <v>2</v>
      </c>
      <c r="O25" s="53">
        <f>'[1] البيانات الرئيسية'!S24</f>
        <v>4</v>
      </c>
      <c r="P25" s="53">
        <f>IF('[1] البيانات الرئيسية'!C24='[1] البيانات الرئيسية'!$A$65531,'[1] البيانات الرئيسية'!H24*50/100,IF('[1] البيانات الرئيسية'!C24='[1] البيانات الرئيسية'!$A$65532,'[1] البيانات الرئيسية'!H24*50/100,IF('[1] البيانات الرئيسية'!C24='[1] البيانات الرئيسية'!$A$65533,'[1] البيانات الرئيسية'!H24*50/100,IF('[1] البيانات الرئيسية'!C24='[1] البيانات الرئيسية'!$A$65534,'[1] البيانات الرئيسية'!H24*50/100,IF('[1] البيانات الرئيسية'!C24='[1] البيانات الرئيسية'!$A$65535,'[1] البيانات الرئيسية'!H24*50/100,IF('[1] البيانات الرئيسية'!C24='[1] البيانات الرئيسية'!$A$65536,'[1] البيانات الرئيسية'!H24*50/100,0))))))</f>
        <v>197.38499999999999</v>
      </c>
      <c r="Q25" s="53">
        <f>IF('[1] البيانات الرئيسية'!F24=5,'[1] البيانات الرئيسية'!H24*200%,IF('[1] البيانات الرئيسية'!F24=1,'[1] البيانات الرئيسية'!H24*175/100,IF('[1] البيانات الرئيسية'!F24=2,'[1] البيانات الرئيسية'!H24*150/100,IF('[1] البيانات الرئيسية'!F24=3,'[1] البيانات الرئيسية'!H24*125/100,IF('[1] البيانات الرئيسية'!F24=4,'[1] البيانات الرئيسية'!H24*100/100,0)))))</f>
        <v>592.15499999999997</v>
      </c>
      <c r="R25" s="53">
        <f>IF('[1] البيانات الرئيسية'!F24=5,'[1] البيانات الرئيسية'!H24*25/100,IF('[1] البيانات الرئيسية'!F24=1,'[1] البيانات الرئيسية'!H24*25/100,IF('[1] البيانات الرئيسية'!F24=2,'[1] البيانات الرئيسية'!H24*25/100,IF('[1] البيانات الرئيسية'!F24=3,'[1] البيانات الرئيسية'!H24*50/100,IF(AND('[1] البيانات الرئيسية'!F24=4,'[1] البيانات الرئيسية'!C24='[1] البيانات الرئيسية'!$A$65536),'[1] البيانات الرئيسية'!H24*125/100,IF('[1] البيانات الرئيسية'!F24=4,'[1] البيانات الرئيسية'!H24*75/100,0))))))</f>
        <v>98.692499999999995</v>
      </c>
      <c r="S25" s="53">
        <f>'[1] البيانات الرئيسية'!V24</f>
        <v>100</v>
      </c>
      <c r="T25" s="53">
        <f>'[1] البيانات الرئيسية'!W24</f>
        <v>0</v>
      </c>
      <c r="U25" s="53">
        <f>'[1] البيانات الرئيسية'!Y24</f>
        <v>40</v>
      </c>
      <c r="V25" s="53">
        <v>150</v>
      </c>
      <c r="W25" s="53">
        <f>'[1] البيانات الرئيسية'!AA24</f>
        <v>350</v>
      </c>
      <c r="X25" s="42">
        <f>+'[1] البيانات الرئيسية'!AC24</f>
        <v>0</v>
      </c>
      <c r="Y25" s="53">
        <f>'[1] البيانات الرئيسية'!AD24</f>
        <v>329.63294999999999</v>
      </c>
      <c r="Z25" s="53">
        <f>'[1] البيانات الرئيسية'!AE24</f>
        <v>0</v>
      </c>
      <c r="AA25" s="53">
        <f>$AA$4*'[1] البيانات الرئيسية'!H24</f>
        <v>98.692499999999995</v>
      </c>
      <c r="AB25" s="55">
        <f>'[1] البيانات الرئيسية'!X24</f>
        <v>197.38499999999999</v>
      </c>
      <c r="AC25" s="53">
        <f t="shared" si="12"/>
        <v>310.14674249999996</v>
      </c>
      <c r="AD25" s="53">
        <f t="shared" si="13"/>
        <v>20.6764495</v>
      </c>
      <c r="AE25" s="53">
        <f t="shared" si="14"/>
        <v>62.029348499999998</v>
      </c>
      <c r="AF25" s="56">
        <f t="shared" si="15"/>
        <v>4502.0624905000004</v>
      </c>
      <c r="AG25" s="53">
        <f t="shared" si="0"/>
        <v>167.72</v>
      </c>
      <c r="AH25" s="53">
        <f t="shared" si="0"/>
        <v>11.18</v>
      </c>
      <c r="AI25" s="53">
        <f t="shared" si="0"/>
        <v>22.36</v>
      </c>
      <c r="AJ25" s="53">
        <f>'[1] البيانات الرئيسية'!G24*$AJ$4</f>
        <v>89.44959999999999</v>
      </c>
      <c r="AK25" s="53">
        <f>+$AK$4*'[1] البيانات الرئيسية'!G24</f>
        <v>111.812</v>
      </c>
      <c r="AL25" s="53">
        <f t="shared" si="1"/>
        <v>33.54</v>
      </c>
      <c r="AM25" s="53">
        <f t="shared" si="2"/>
        <v>11.181199999999999</v>
      </c>
      <c r="AN25" s="53">
        <f t="shared" si="3"/>
        <v>62.029348499999998</v>
      </c>
      <c r="AO25" s="53">
        <f t="shared" si="16"/>
        <v>20.6764495</v>
      </c>
      <c r="AP25" s="53">
        <f t="shared" si="17"/>
        <v>310.14674249999996</v>
      </c>
      <c r="AQ25" s="53">
        <f t="shared" si="17"/>
        <v>20.6764495</v>
      </c>
      <c r="AR25" s="53">
        <f t="shared" si="18"/>
        <v>206.76449500000001</v>
      </c>
      <c r="AS25" s="53">
        <f>'[1] البيانات الرئيسية'!G24*مدرسة!$AS$4</f>
        <v>78.2684</v>
      </c>
      <c r="AT25" s="55">
        <v>4.5</v>
      </c>
      <c r="AU25" s="55">
        <v>0.5</v>
      </c>
      <c r="AV25" s="53">
        <v>2</v>
      </c>
      <c r="AW25" s="53">
        <f>'[1] البيانات الرئيسية'!AG24</f>
        <v>0</v>
      </c>
      <c r="AX25" s="53">
        <f>'[1] البيانات الرئيسية'!AI24</f>
        <v>0</v>
      </c>
      <c r="AY25" s="53">
        <f t="shared" si="4"/>
        <v>197.38499999999999</v>
      </c>
      <c r="AZ25" s="53">
        <f>+'[1] البيانات الرئيسية'!AJ24</f>
        <v>0</v>
      </c>
      <c r="BA25" s="53">
        <f>'[1] البيانات الرئيسية'!AM24</f>
        <v>1</v>
      </c>
      <c r="BB25" s="53"/>
      <c r="BC25" s="53">
        <f t="shared" si="19"/>
        <v>6.5926590000000003</v>
      </c>
      <c r="BD25" s="53"/>
      <c r="BE25" s="53"/>
      <c r="BF25" s="53">
        <f>'[1] البيانات الرئيسية'!AR24</f>
        <v>0</v>
      </c>
      <c r="BG25" s="53">
        <f>'[1] البيانات الرئيسية'!AQ24</f>
        <v>0</v>
      </c>
      <c r="BH25" s="53">
        <v>0</v>
      </c>
      <c r="BI25" s="53">
        <f>'[1] البيانات الرئيسية'!AS24</f>
        <v>0</v>
      </c>
      <c r="BJ25" s="53">
        <v>10</v>
      </c>
      <c r="BK25" s="53">
        <f t="shared" si="20"/>
        <v>5.59</v>
      </c>
      <c r="BL25" s="57">
        <f t="shared" si="21"/>
        <v>1373.37</v>
      </c>
      <c r="BM25" s="58">
        <f t="shared" si="5"/>
        <v>3128.6924905000005</v>
      </c>
      <c r="BN25" s="59">
        <f t="shared" si="6"/>
        <v>0</v>
      </c>
      <c r="BO25" s="60"/>
      <c r="BP25" s="61"/>
      <c r="BQ25" s="78">
        <v>3128.6924905000005</v>
      </c>
      <c r="BR25" s="53">
        <f t="shared" si="7"/>
        <v>0</v>
      </c>
    </row>
    <row r="26" spans="1:111" s="79" customFormat="1" ht="24.75" thickTop="1" thickBot="1">
      <c r="A26" s="80">
        <v>0</v>
      </c>
      <c r="B26" s="81" t="s">
        <v>61</v>
      </c>
      <c r="C26" s="81">
        <f t="shared" ref="C26:AF26" si="23">SUM(C6:C25)</f>
        <v>19158.47</v>
      </c>
      <c r="D26" s="81">
        <f t="shared" si="23"/>
        <v>2873.79</v>
      </c>
      <c r="E26" s="81">
        <f t="shared" si="23"/>
        <v>191.59</v>
      </c>
      <c r="F26" s="81">
        <f t="shared" si="23"/>
        <v>383.16999999999996</v>
      </c>
      <c r="G26" s="81">
        <f t="shared" si="23"/>
        <v>574.76999999999987</v>
      </c>
      <c r="H26" s="81">
        <f t="shared" si="23"/>
        <v>6125.2200000000012</v>
      </c>
      <c r="I26" s="81">
        <f t="shared" si="23"/>
        <v>200</v>
      </c>
      <c r="J26" s="81">
        <f t="shared" si="23"/>
        <v>399.3</v>
      </c>
      <c r="K26" s="81">
        <f t="shared" si="23"/>
        <v>0</v>
      </c>
      <c r="L26" s="81">
        <f t="shared" si="23"/>
        <v>516.0390000000001</v>
      </c>
      <c r="M26" s="81">
        <f t="shared" si="23"/>
        <v>557.67299999999989</v>
      </c>
      <c r="N26" s="81">
        <f t="shared" si="23"/>
        <v>52</v>
      </c>
      <c r="O26" s="81">
        <f t="shared" si="23"/>
        <v>80</v>
      </c>
      <c r="P26" s="81">
        <f t="shared" si="23"/>
        <v>3080.3549999999996</v>
      </c>
      <c r="Q26" s="81">
        <f t="shared" si="23"/>
        <v>7939.2974999999988</v>
      </c>
      <c r="R26" s="81">
        <f t="shared" si="23"/>
        <v>3106.6775000000002</v>
      </c>
      <c r="S26" s="81">
        <f t="shared" si="23"/>
        <v>1200</v>
      </c>
      <c r="T26" s="81">
        <f t="shared" si="23"/>
        <v>0</v>
      </c>
      <c r="U26" s="81">
        <f t="shared" si="23"/>
        <v>40</v>
      </c>
      <c r="V26" s="81">
        <f t="shared" si="23"/>
        <v>3000</v>
      </c>
      <c r="W26" s="81">
        <f t="shared" si="23"/>
        <v>7550</v>
      </c>
      <c r="X26" s="81">
        <f t="shared" si="23"/>
        <v>37.5</v>
      </c>
      <c r="Y26" s="81">
        <f t="shared" si="23"/>
        <v>5144.1928500000004</v>
      </c>
      <c r="Z26" s="81">
        <f t="shared" si="23"/>
        <v>30</v>
      </c>
      <c r="AA26" s="81">
        <f t="shared" si="23"/>
        <v>1540.1774999999998</v>
      </c>
      <c r="AB26" s="81">
        <f t="shared" si="23"/>
        <v>5919.7800000000007</v>
      </c>
      <c r="AC26" s="81">
        <f t="shared" si="23"/>
        <v>5140.9818524999991</v>
      </c>
      <c r="AD26" s="81">
        <f t="shared" si="23"/>
        <v>342.7321235</v>
      </c>
      <c r="AE26" s="81">
        <f t="shared" si="23"/>
        <v>1028.1963705000001</v>
      </c>
      <c r="AF26" s="81">
        <f t="shared" si="23"/>
        <v>76211.912696500003</v>
      </c>
      <c r="AG26" s="81">
        <f t="shared" ref="AG26:BM26" si="24">ROUND(SUM(AG6:AG25),2)</f>
        <v>2873.79</v>
      </c>
      <c r="AH26" s="81">
        <f t="shared" si="24"/>
        <v>191.59</v>
      </c>
      <c r="AI26" s="81">
        <f t="shared" si="24"/>
        <v>383.17</v>
      </c>
      <c r="AJ26" s="81">
        <f t="shared" si="24"/>
        <v>1532.68</v>
      </c>
      <c r="AK26" s="81">
        <f t="shared" si="24"/>
        <v>1915.85</v>
      </c>
      <c r="AL26" s="81">
        <f t="shared" si="24"/>
        <v>574.77</v>
      </c>
      <c r="AM26" s="81">
        <f t="shared" si="24"/>
        <v>191.58</v>
      </c>
      <c r="AN26" s="81">
        <f t="shared" si="24"/>
        <v>1028.2</v>
      </c>
      <c r="AO26" s="81">
        <f t="shared" si="24"/>
        <v>342.73</v>
      </c>
      <c r="AP26" s="81">
        <f t="shared" si="24"/>
        <v>5140.9799999999996</v>
      </c>
      <c r="AQ26" s="81">
        <f t="shared" si="24"/>
        <v>342.73</v>
      </c>
      <c r="AR26" s="81">
        <f t="shared" si="24"/>
        <v>3427.32</v>
      </c>
      <c r="AS26" s="81">
        <f t="shared" si="24"/>
        <v>1341.09</v>
      </c>
      <c r="AT26" s="81">
        <f t="shared" si="24"/>
        <v>90</v>
      </c>
      <c r="AU26" s="81">
        <f t="shared" si="24"/>
        <v>10</v>
      </c>
      <c r="AV26" s="81">
        <f t="shared" si="24"/>
        <v>40</v>
      </c>
      <c r="AW26" s="81">
        <f t="shared" si="24"/>
        <v>0</v>
      </c>
      <c r="AX26" s="81">
        <f t="shared" si="24"/>
        <v>0</v>
      </c>
      <c r="AY26" s="81">
        <f t="shared" si="24"/>
        <v>5919.78</v>
      </c>
      <c r="AZ26" s="81">
        <f t="shared" si="24"/>
        <v>0</v>
      </c>
      <c r="BA26" s="81">
        <f t="shared" si="24"/>
        <v>20</v>
      </c>
      <c r="BB26" s="81">
        <f t="shared" si="24"/>
        <v>0</v>
      </c>
      <c r="BC26" s="81">
        <f t="shared" si="24"/>
        <v>102.88</v>
      </c>
      <c r="BD26" s="81">
        <f t="shared" si="24"/>
        <v>250</v>
      </c>
      <c r="BE26" s="81">
        <f t="shared" si="24"/>
        <v>0</v>
      </c>
      <c r="BF26" s="81">
        <f t="shared" si="24"/>
        <v>4.47</v>
      </c>
      <c r="BG26" s="81">
        <f t="shared" si="24"/>
        <v>0</v>
      </c>
      <c r="BH26" s="81">
        <f t="shared" si="24"/>
        <v>0</v>
      </c>
      <c r="BI26" s="81">
        <f t="shared" si="24"/>
        <v>7.1</v>
      </c>
      <c r="BJ26" s="81">
        <f t="shared" si="24"/>
        <v>73.94</v>
      </c>
      <c r="BK26" s="81">
        <f t="shared" si="24"/>
        <v>95.83</v>
      </c>
      <c r="BL26" s="82">
        <f t="shared" si="24"/>
        <v>25900.49</v>
      </c>
      <c r="BM26" s="82">
        <f t="shared" si="24"/>
        <v>50311.42</v>
      </c>
      <c r="BN26" s="59" t="str">
        <f t="shared" si="6"/>
        <v>الجملة معاشات</v>
      </c>
      <c r="BO26" s="83"/>
      <c r="BP26" s="84"/>
      <c r="BQ26" s="62"/>
      <c r="BR26" s="81">
        <f>SUM(BR6:BR25)</f>
        <v>287.5300000000002</v>
      </c>
    </row>
    <row r="27" spans="1:111" s="92" customFormat="1" ht="17.25" thickTop="1" thickBot="1">
      <c r="A27" s="85"/>
      <c r="B27" s="53"/>
      <c r="C27" s="53">
        <f>ROUND(SUM(C6:C25),2)</f>
        <v>19158.47</v>
      </c>
      <c r="D27" s="53"/>
      <c r="E27" s="53"/>
      <c r="F27" s="53"/>
      <c r="G27" s="53"/>
      <c r="H27" s="53"/>
      <c r="I27" s="53"/>
      <c r="J27" s="54">
        <f>IF(OR('[1] البيانات الرئيسية'!D38='[1] البيانات الرئيسية'!$B$65532,'[1] البيانات الرئيسية'!E38='[1] البيانات الرئيسية'!$B$65532),42,IF(OR('[1] البيانات الرئيسية'!D38='[1] البيانات الرئيسية'!$B$65533,'[1] البيانات الرئيسية'!E38='[1] البيانات الرئيسية'!$B$65533),37.5,IF(OR('[1] البيانات الرئيسية'!D38='[1] البيانات الرئيسية'!$B$65534,'[1] البيانات الرئيسية'!E38='[1] البيانات الرئيسية'!$B$65534),28.5,IF(OR('[1] البيانات الرئيسية'!D38='[1] البيانات الرئيسية'!$B$65535,'[1] البيانات الرئيسية'!E38='[1] البيانات الرئيسية'!$B$65535),21,IF(OR('[1] البيانات الرئيسية'!D38='[1] البيانات الرئيسية'!$B$65536,'[1] البيانات الرئيسية'!E38='[1] البيانات الرئيسية'!$B$65536),14.4,IF(OR('[1] البيانات الرئيسية'!D38='[1] البيانات الرئيسية'!$B$65537,'[1] البيانات الرئيسية'!E38='[1] البيانات الرئيسية'!$B$65537),11.4,0))))))</f>
        <v>28.5</v>
      </c>
      <c r="K27" s="53"/>
      <c r="L27" s="53"/>
      <c r="M27" s="53"/>
      <c r="N27" s="53"/>
      <c r="O27" s="53"/>
      <c r="P27" s="53"/>
      <c r="Q27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27" s="53">
        <f>IF('[1] البيانات الرئيسية'!F28=5,'[1] البيانات الرئيسية'!G28*25/100,IF('[1] البيانات الرئيسية'!F28=1,'[1] البيانات الرئيسية'!G28*25/100,IF('[1] البيانات الرئيسية'!F28=2,'[1] البيانات الرئيسية'!G28*25/100,IF('[1] البيانات الرئيسية'!F28=3,'[1] البيانات الرئيسية'!G28*50/100,IF(AND('[1] البيانات الرئيسية'!F28=4,'[1] البيانات الرئيسية'!C28='[1] البيانات الرئيسية'!$A$65536),'[1] البيانات الرئيسية'!G28*125/100,IF('[1] البيانات الرئيسية'!F28=4,'[1] البيانات الرئيسية'!G28*75/100,0))))))</f>
        <v>425.07499999999999</v>
      </c>
      <c r="S27" s="53"/>
      <c r="T27" s="53"/>
      <c r="U27" s="53"/>
      <c r="V27" s="53"/>
      <c r="W27" s="53"/>
      <c r="X27" s="53"/>
      <c r="Y27" s="53"/>
      <c r="Z27" s="53"/>
      <c r="AA27" s="53"/>
      <c r="AB27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27" s="53"/>
      <c r="AD27" s="86">
        <f>SUM(C26:AE26)</f>
        <v>76211.912696499989</v>
      </c>
      <c r="AE27" s="53"/>
      <c r="AF27" s="56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5"/>
      <c r="AU27" s="55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6"/>
      <c r="BM27" s="87"/>
      <c r="BN27" s="88"/>
      <c r="BO27" s="89"/>
      <c r="BP27" s="90"/>
      <c r="BQ27" s="62"/>
      <c r="BR27" s="53"/>
      <c r="BS27" s="91">
        <f t="shared" ref="BS27:DG27" si="25">SUM(BR7:BR26)</f>
        <v>486.0600000000004</v>
      </c>
      <c r="BT27" s="91">
        <f t="shared" si="25"/>
        <v>2064.6407000000004</v>
      </c>
      <c r="BU27" s="91">
        <f t="shared" si="25"/>
        <v>0</v>
      </c>
      <c r="BV27" s="91">
        <f t="shared" si="25"/>
        <v>0</v>
      </c>
      <c r="BW27" s="91">
        <f t="shared" si="25"/>
        <v>0</v>
      </c>
      <c r="BX27" s="91">
        <f t="shared" si="25"/>
        <v>0</v>
      </c>
      <c r="BY27" s="91">
        <f t="shared" si="25"/>
        <v>0</v>
      </c>
      <c r="BZ27" s="91">
        <f t="shared" si="25"/>
        <v>0</v>
      </c>
      <c r="CA27" s="91">
        <f t="shared" si="25"/>
        <v>0</v>
      </c>
      <c r="CB27" s="91">
        <f t="shared" si="25"/>
        <v>0</v>
      </c>
      <c r="CC27" s="91">
        <f t="shared" si="25"/>
        <v>0</v>
      </c>
      <c r="CD27" s="91">
        <f t="shared" si="25"/>
        <v>0</v>
      </c>
      <c r="CE27" s="91">
        <f t="shared" si="25"/>
        <v>0</v>
      </c>
      <c r="CF27" s="91">
        <f t="shared" si="25"/>
        <v>0</v>
      </c>
      <c r="CG27" s="91">
        <f t="shared" si="25"/>
        <v>0</v>
      </c>
      <c r="CH27" s="91">
        <f t="shared" si="25"/>
        <v>0</v>
      </c>
      <c r="CI27" s="91">
        <f t="shared" si="25"/>
        <v>0</v>
      </c>
      <c r="CJ27" s="91">
        <f t="shared" si="25"/>
        <v>0</v>
      </c>
      <c r="CK27" s="91">
        <f t="shared" si="25"/>
        <v>0</v>
      </c>
      <c r="CL27" s="91">
        <f t="shared" si="25"/>
        <v>0</v>
      </c>
      <c r="CM27" s="91">
        <f t="shared" si="25"/>
        <v>0</v>
      </c>
      <c r="CN27" s="91">
        <f t="shared" si="25"/>
        <v>0</v>
      </c>
      <c r="CO27" s="91">
        <f t="shared" si="25"/>
        <v>0</v>
      </c>
      <c r="CP27" s="91">
        <f t="shared" si="25"/>
        <v>0</v>
      </c>
      <c r="CQ27" s="91">
        <f t="shared" si="25"/>
        <v>0</v>
      </c>
      <c r="CR27" s="91">
        <f t="shared" si="25"/>
        <v>0</v>
      </c>
      <c r="CS27" s="91">
        <f t="shared" si="25"/>
        <v>0</v>
      </c>
      <c r="CT27" s="91">
        <f t="shared" si="25"/>
        <v>0</v>
      </c>
      <c r="CU27" s="91">
        <f t="shared" si="25"/>
        <v>0</v>
      </c>
      <c r="CV27" s="91">
        <f t="shared" si="25"/>
        <v>0</v>
      </c>
      <c r="CW27" s="91">
        <f t="shared" si="25"/>
        <v>0</v>
      </c>
      <c r="CX27" s="91">
        <f t="shared" si="25"/>
        <v>0</v>
      </c>
      <c r="CY27" s="91">
        <f t="shared" si="25"/>
        <v>0</v>
      </c>
      <c r="CZ27" s="91">
        <f t="shared" si="25"/>
        <v>0</v>
      </c>
      <c r="DA27" s="91">
        <f t="shared" si="25"/>
        <v>0</v>
      </c>
      <c r="DB27" s="91">
        <f t="shared" si="25"/>
        <v>0</v>
      </c>
      <c r="DC27" s="91">
        <f t="shared" si="25"/>
        <v>0</v>
      </c>
      <c r="DD27" s="91">
        <f t="shared" si="25"/>
        <v>0</v>
      </c>
      <c r="DE27" s="91">
        <f t="shared" si="25"/>
        <v>0</v>
      </c>
      <c r="DF27" s="91">
        <f t="shared" si="25"/>
        <v>0</v>
      </c>
      <c r="DG27" s="91">
        <f t="shared" si="25"/>
        <v>0</v>
      </c>
    </row>
    <row r="28" spans="1:111" s="63" customFormat="1" ht="17.25" thickTop="1" thickBot="1">
      <c r="A28" s="52"/>
      <c r="B28" s="53"/>
      <c r="C28" s="53"/>
      <c r="D28" s="53"/>
      <c r="E28" s="53"/>
      <c r="F28" s="53"/>
      <c r="G28" s="53"/>
      <c r="H28" s="53"/>
      <c r="I28" s="53"/>
      <c r="J28" s="54">
        <f>IF(OR('[1] البيانات الرئيسية'!D37='[1] البيانات الرئيسية'!$B$65532,'[1] البيانات الرئيسية'!E37='[1] البيانات الرئيسية'!$B$65532),42,IF(OR('[1] البيانات الرئيسية'!D37='[1] البيانات الرئيسية'!$B$65533,'[1] البيانات الرئيسية'!E37='[1] البيانات الرئيسية'!$B$65533),37.5,IF(OR('[1] البيانات الرئيسية'!D37='[1] البيانات الرئيسية'!$B$65534,'[1] البيانات الرئيسية'!E37='[1] البيانات الرئيسية'!$B$65534),28.5,IF(OR('[1] البيانات الرئيسية'!D37='[1] البيانات الرئيسية'!$B$65535,'[1] البيانات الرئيسية'!E37='[1] البيانات الرئيسية'!$B$65535),21,IF(OR('[1] البيانات الرئيسية'!D37='[1] البيانات الرئيسية'!$B$65536,'[1] البيانات الرئيسية'!E37='[1] البيانات الرئيسية'!$B$65536),14.4,IF(OR('[1] البيانات الرئيسية'!D37='[1] البيانات الرئيسية'!$B$65537,'[1] البيانات الرئيسية'!E37='[1] البيانات الرئيسية'!$B$65537),11.4,0))))))</f>
        <v>28.5</v>
      </c>
      <c r="K28" s="53"/>
      <c r="L28" s="53"/>
      <c r="M28" s="53"/>
      <c r="N28" s="53"/>
      <c r="O28" s="53"/>
      <c r="P28" s="53"/>
      <c r="Q28" s="53">
        <f>IF('[1] البيانات الرئيسية'!F10=5,'[1] البيانات الرئيسية'!H10*150%,IF('[1] البيانات الرئيسية'!F10=1,'[1] البيانات الرئيسية'!H10*125/100,IF('[1] البيانات الرئيسية'!F10=2,'[1] البيانات الرئيسية'!H10*100/100,IF('[1] البيانات الرئيسية'!F10=3,'[1] البيانات الرئيسية'!H10*75/100,IF('[1] البيانات الرئيسية'!F10=4,'[1] البيانات الرئيسية'!H10*50/100,0)))))</f>
        <v>370.84</v>
      </c>
      <c r="R28" s="53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28" s="53"/>
      <c r="T28" s="53"/>
      <c r="U28" s="53"/>
      <c r="V28" s="53"/>
      <c r="W28" s="53">
        <v>0</v>
      </c>
      <c r="X28" s="53"/>
      <c r="Y28" s="53"/>
      <c r="Z28" s="53"/>
      <c r="AA28" s="53"/>
      <c r="AB28" s="55">
        <f>IF('[1] البيانات الرئيسية'!C10='[1] البيانات الرئيسية'!$A$65531,'[1] البيانات الرئيسية'!H10*50/100,IF('[1] البيانات الرئيسية'!C10='[1] البيانات الرئيسية'!$A$65532,'[1] البيانات الرئيسية'!H10*50/100,IF('[1] البيانات الرئيسية'!C10='[1] البيانات الرئيسية'!$A$65533,'[1] البيانات الرئيسية'!H10*50/100,IF('[1] البيانات الرئيسية'!C10='[1] البيانات الرئيسية'!$A$65534,'[1] البيانات الرئيسية'!H10*50/100,IF('[1] البيانات الرئيسية'!C10='[1] البيانات الرئيسية'!$A$65535,'[1] البيانات الرئيسية'!H10*50/100,IF('[1] البيانات الرئيسية'!C10='[1] البيانات الرئيسية'!$A$65536,'[1] البيانات الرئيسية'!H10*50/100,0))))))</f>
        <v>185.42</v>
      </c>
      <c r="AC28" s="53" t="e">
        <f>IF(SUM(J28:AB28)&gt;4,IF(SUM(J28:AB28)*$AC$4&gt;364.5,364.5,SUM(J28:AB28)*$AC$4),0)</f>
        <v>#REF!</v>
      </c>
      <c r="AD28" s="53" t="e">
        <f>IF(SUM(J28:AB28)&gt;4,IF(SUM(J28:AB28)*$AD$4&gt;24.3,24.3,SUM(J28:AB28)*$AD$4),0)</f>
        <v>#REF!</v>
      </c>
      <c r="AE28" s="53"/>
      <c r="AF28" s="53"/>
      <c r="AG28" s="56"/>
      <c r="AH28" s="53"/>
      <c r="AI28" s="53"/>
      <c r="AJ28" s="53"/>
      <c r="AK28" s="53"/>
      <c r="AL28" s="53"/>
      <c r="AM28" s="53">
        <v>21</v>
      </c>
      <c r="AN28" s="53"/>
      <c r="AO28" s="53"/>
      <c r="AP28" s="53"/>
      <c r="AQ28" s="53"/>
      <c r="AR28" s="53"/>
      <c r="AS28" s="53" t="e">
        <f>IF(SUM(J28:AB28)*$AR$4&gt;243,243,SUM(J28:AB28)*$AR$4)</f>
        <v>#REF!</v>
      </c>
      <c r="AT28" s="53"/>
      <c r="AU28" s="55"/>
      <c r="AV28" s="55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6"/>
      <c r="BN28" s="87"/>
      <c r="BO28" s="89"/>
      <c r="BP28" s="88"/>
      <c r="BQ28" s="93"/>
      <c r="BR28" s="62"/>
      <c r="BS28" s="53"/>
    </row>
    <row r="29" spans="1:111" s="63" customFormat="1" ht="17.25" thickTop="1" thickBot="1">
      <c r="A29" s="52"/>
      <c r="B29" s="53" t="s">
        <v>62</v>
      </c>
      <c r="C29" s="53"/>
      <c r="D29" s="53"/>
      <c r="E29" s="53"/>
      <c r="F29" s="53"/>
      <c r="G29" s="53"/>
      <c r="H29" s="53"/>
      <c r="I29" s="53"/>
      <c r="J29" s="54">
        <f>IF(OR('[1] البيانات الرئيسية'!D35='[1] البيانات الرئيسية'!$B$65532,'[1] البيانات الرئيسية'!E35='[1] البيانات الرئيسية'!$B$65532),42,IF(OR('[1] البيانات الرئيسية'!D35='[1] البيانات الرئيسية'!$B$65533,'[1] البيانات الرئيسية'!E35='[1] البيانات الرئيسية'!$B$65533),37.5,IF(OR('[1] البيانات الرئيسية'!D35='[1] البيانات الرئيسية'!$B$65534,'[1] البيانات الرئيسية'!E35='[1] البيانات الرئيسية'!$B$65534),28.5,IF(OR('[1] البيانات الرئيسية'!D35='[1] البيانات الرئيسية'!$B$65535,'[1] البيانات الرئيسية'!E35='[1] البيانات الرئيسية'!$B$65535),21,IF(OR('[1] البيانات الرئيسية'!D35='[1] البيانات الرئيسية'!$B$65536,'[1] البيانات الرئيسية'!E35='[1] البيانات الرئيسية'!$B$65536),14.4,IF(OR('[1] البيانات الرئيسية'!D35='[1] البيانات الرئيسية'!$B$65537,'[1] البيانات الرئيسية'!E35='[1] البيانات الرئيسية'!$B$65537),11.4,0))))))</f>
        <v>28.5</v>
      </c>
      <c r="K29" s="53"/>
      <c r="L29" s="53"/>
      <c r="M29" s="53"/>
      <c r="N29" s="53"/>
      <c r="O29" s="53"/>
      <c r="P29" s="53"/>
      <c r="Q29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29" s="53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29" s="53"/>
      <c r="T29" s="53"/>
      <c r="U29" s="53"/>
      <c r="V29" s="53"/>
      <c r="W29" s="53"/>
      <c r="X29" s="53"/>
      <c r="Y29" s="53"/>
      <c r="Z29" s="53"/>
      <c r="AA29" s="53"/>
      <c r="AB29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29" s="53"/>
      <c r="AD29" s="53"/>
      <c r="AE29" s="53"/>
      <c r="AF29" s="53"/>
      <c r="AG29" s="56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5"/>
      <c r="AV29" s="55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>
        <f>BM26+BL26</f>
        <v>76211.91</v>
      </c>
      <c r="BM29" s="56"/>
      <c r="BN29" s="87"/>
      <c r="BO29" s="89"/>
      <c r="BP29" s="88"/>
      <c r="BQ29" s="93"/>
      <c r="BR29" s="62"/>
      <c r="BS29" s="53"/>
    </row>
    <row r="30" spans="1:111" s="63" customFormat="1" ht="17.25" thickTop="1" thickBot="1">
      <c r="A30" s="52"/>
      <c r="B30" s="53"/>
      <c r="C30" s="53"/>
      <c r="D30" s="53"/>
      <c r="E30" s="53"/>
      <c r="F30" s="53"/>
      <c r="G30" s="53"/>
      <c r="H30" s="53"/>
      <c r="I30" s="53"/>
      <c r="J30" s="54">
        <f>IF(OR('[1] البيانات الرئيسية'!D33='[1] البيانات الرئيسية'!$B$65532,'[1] البيانات الرئيسية'!E33='[1] البيانات الرئيسية'!$B$65532),42,IF(OR('[1] البيانات الرئيسية'!D33='[1] البيانات الرئيسية'!$B$65533,'[1] البيانات الرئيسية'!E33='[1] البيانات الرئيسية'!$B$65533),37.5,IF(OR('[1] البيانات الرئيسية'!D33='[1] البيانات الرئيسية'!$B$65534,'[1] البيانات الرئيسية'!E33='[1] البيانات الرئيسية'!$B$65534),28.5,IF(OR('[1] البيانات الرئيسية'!D33='[1] البيانات الرئيسية'!$B$65535,'[1] البيانات الرئيسية'!E33='[1] البيانات الرئيسية'!$B$65535),21,IF(OR('[1] البيانات الرئيسية'!D33='[1] البيانات الرئيسية'!$B$65536,'[1] البيانات الرئيسية'!E33='[1] البيانات الرئيسية'!$B$65536),14.4,IF(OR('[1] البيانات الرئيسية'!D33='[1] البيانات الرئيسية'!$B$65537,'[1] البيانات الرئيسية'!E33='[1] البيانات الرئيسية'!$B$65537),11.4,0))))))</f>
        <v>28.5</v>
      </c>
      <c r="K30" s="53"/>
      <c r="L30" s="53"/>
      <c r="M30" s="53"/>
      <c r="N30" s="53"/>
      <c r="O30" s="53"/>
      <c r="P30" s="53"/>
      <c r="Q30" s="53">
        <f>IF('[1] البيانات الرئيسية'!F38=5,'[1] البيانات الرئيسية'!H38*150%,IF('[1] البيانات الرئيسية'!F38=1,'[1] البيانات الرئيسية'!H38*125/100,IF('[1] البيانات الرئيسية'!F38=2,'[1] البيانات الرئيسية'!H38*100/100,IF('[1] البيانات الرئيسية'!F38=3,'[1] البيانات الرئيسية'!H38*75/100,IF('[1] البيانات الرئيسية'!F38=4,'[1] البيانات الرئيسية'!H38*50/100,0)))))</f>
        <v>413.69</v>
      </c>
      <c r="R30" s="53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30" s="53"/>
      <c r="T30" s="53"/>
      <c r="U30" s="53"/>
      <c r="V30" s="53"/>
      <c r="W30" s="53"/>
      <c r="X30" s="53"/>
      <c r="Y30" s="53"/>
      <c r="Z30" s="53"/>
      <c r="AA30" s="53"/>
      <c r="AB30" s="55">
        <f>IF('[1] البيانات الرئيسية'!C38='[1] البيانات الرئيسية'!$A$65531,'[1] البيانات الرئيسية'!H38*50/100,IF('[1] البيانات الرئيسية'!C38='[1] البيانات الرئيسية'!$A$65532,'[1] البيانات الرئيسية'!H38*50/100,IF('[1] البيانات الرئيسية'!C38='[1] البيانات الرئيسية'!$A$65533,'[1] البيانات الرئيسية'!H38*50/100,IF('[1] البيانات الرئيسية'!C38='[1] البيانات الرئيسية'!$A$65534,'[1] البيانات الرئيسية'!H38*50/100,IF('[1] البيانات الرئيسية'!C38='[1] البيانات الرئيسية'!$A$65535,'[1] البيانات الرئيسية'!H38*50/100,IF('[1] البيانات الرئيسية'!C38='[1] البيانات الرئيسية'!$A$65536,'[1] البيانات الرئيسية'!H38*50/100,0))))))</f>
        <v>206.845</v>
      </c>
      <c r="AC30" s="53"/>
      <c r="AD30" s="53"/>
      <c r="AE30" s="53"/>
      <c r="AF30" s="53"/>
      <c r="AG30" s="56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5"/>
      <c r="AV30" s="55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6"/>
      <c r="BN30" s="87"/>
      <c r="BO30" s="89"/>
      <c r="BP30" s="88"/>
      <c r="BQ30" s="93"/>
      <c r="BR30" s="62"/>
      <c r="BS30" s="53"/>
    </row>
    <row r="31" spans="1:111" s="63" customFormat="1" ht="17.25" thickTop="1" thickBot="1">
      <c r="A31" s="52"/>
      <c r="B31" s="53"/>
      <c r="C31" s="53"/>
      <c r="D31" s="53"/>
      <c r="E31" s="53"/>
      <c r="F31" s="53"/>
      <c r="G31" s="53"/>
      <c r="H31" s="53"/>
      <c r="I31" s="53"/>
      <c r="J31" s="54">
        <f>IF(OR('[1] البيانات الرئيسية'!D28='[1] البيانات الرئيسية'!$B$65532,'[1] البيانات الرئيسية'!E28='[1] البيانات الرئيسية'!$B$65532),42,IF(OR('[1] البيانات الرئيسية'!D28='[1] البيانات الرئيسية'!$B$65533,'[1] البيانات الرئيسية'!E28='[1] البيانات الرئيسية'!$B$65533),37.5,IF(OR('[1] البيانات الرئيسية'!D28='[1] البيانات الرئيسية'!$B$65534,'[1] البيانات الرئيسية'!E28='[1] البيانات الرئيسية'!$B$65534),28.5,IF(OR('[1] البيانات الرئيسية'!D28='[1] البيانات الرئيسية'!$B$65535,'[1] البيانات الرئيسية'!E28='[1] البيانات الرئيسية'!$B$65535),21,IF(OR('[1] البيانات الرئيسية'!D28='[1] البيانات الرئيسية'!$B$65536,'[1] البيانات الرئيسية'!E28='[1] البيانات الرئيسية'!$B$65536),14.4,IF(OR('[1] البيانات الرئيسية'!D28='[1] البيانات الرئيسية'!$B$65537,'[1] البيانات الرئيسية'!E28='[1] البيانات الرئيسية'!$B$65537),11.4,0))))))</f>
        <v>21</v>
      </c>
      <c r="K31" s="53"/>
      <c r="L31" s="53"/>
      <c r="M31" s="53"/>
      <c r="N31" s="53"/>
      <c r="O31" s="53"/>
      <c r="P31" s="53"/>
      <c r="Q31" s="53">
        <f>IF('[1] البيانات الرئيسية'!F37=5,'[1] البيانات الرئيسية'!H37*150%,IF('[1] البيانات الرئيسية'!F37=1,'[1] البيانات الرئيسية'!H37*125/100,IF('[1] البيانات الرئيسية'!F37=2,'[1] البيانات الرئيسية'!H37*100/100,IF('[1] البيانات الرئيسية'!F37=3,'[1] البيانات الرئيسية'!H37*75/100,IF('[1] البيانات الرئيسية'!F37=4,'[1] البيانات الرئيسية'!H37*50/100,0)))))</f>
        <v>513.42999999999995</v>
      </c>
      <c r="R31" s="53">
        <f>IF('[1] البيانات الرئيسية'!F33=5,'[1] البيانات الرئيسية'!G33*25/100,IF('[1] البيانات الرئيسية'!F33=1,'[1] البيانات الرئيسية'!G33*25/100,IF('[1] البيانات الرئيسية'!F33=2,'[1] البيانات الرئيسية'!G33*25/100,IF('[1] البيانات الرئيسية'!F33=3,'[1] البيانات الرئيسية'!G33*50/100,IF(AND('[1] البيانات الرئيسية'!F33=4,'[1] البيانات الرئيسية'!C33='[1] البيانات الرئيسية'!$A$65536),'[1] البيانات الرئيسية'!G33*125/100,IF('[1] البيانات الرئيسية'!F33=4,'[1] البيانات الرئيسية'!G33*75/100,0))))))</f>
        <v>279.52999999999997</v>
      </c>
      <c r="S31" s="53"/>
      <c r="T31" s="53"/>
      <c r="U31" s="53"/>
      <c r="V31" s="53"/>
      <c r="W31" s="53"/>
      <c r="X31" s="53"/>
      <c r="Y31" s="53"/>
      <c r="Z31" s="53"/>
      <c r="AA31" s="53"/>
      <c r="AB31" s="55">
        <f>IF('[1] البيانات الرئيسية'!C37='[1] البيانات الرئيسية'!$A$65531,'[1] البيانات الرئيسية'!H37*50/100,IF('[1] البيانات الرئيسية'!C37='[1] البيانات الرئيسية'!$A$65532,'[1] البيانات الرئيسية'!H37*50/100,IF('[1] البيانات الرئيسية'!C37='[1] البيانات الرئيسية'!$A$65533,'[1] البيانات الرئيسية'!H37*50/100,IF('[1] البيانات الرئيسية'!C37='[1] البيانات الرئيسية'!$A$65534,'[1] البيانات الرئيسية'!H37*50/100,IF('[1] البيانات الرئيسية'!C37='[1] البيانات الرئيسية'!$A$65535,'[1] البيانات الرئيسية'!H37*50/100,IF('[1] البيانات الرئيسية'!C37='[1] البيانات الرئيسية'!$A$65536,'[1] البيانات الرئيسية'!H37*50/100,0))))))</f>
        <v>256.71499999999997</v>
      </c>
      <c r="AC31" s="53"/>
      <c r="AD31" s="53"/>
      <c r="AE31" s="53"/>
      <c r="AF31" s="53"/>
      <c r="AG31" s="56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5"/>
      <c r="AV31" s="55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6"/>
      <c r="BN31" s="87"/>
      <c r="BO31" s="89"/>
      <c r="BP31" s="88"/>
      <c r="BQ31" s="93"/>
      <c r="BR31" s="62"/>
      <c r="BS31" s="53"/>
    </row>
    <row r="32" spans="1:111" s="63" customFormat="1" ht="17.25" thickTop="1" thickBot="1">
      <c r="A32" s="52"/>
      <c r="B32" s="53"/>
      <c r="C32" s="53"/>
      <c r="D32" s="53"/>
      <c r="E32" s="53"/>
      <c r="F32" s="53"/>
      <c r="G32" s="53"/>
      <c r="H32" s="53"/>
      <c r="I32" s="53"/>
      <c r="J32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2" s="53"/>
      <c r="L32" s="53"/>
      <c r="M32" s="53"/>
      <c r="N32" s="53"/>
      <c r="O32" s="53"/>
      <c r="P32" s="53"/>
      <c r="Q32" s="53">
        <f>IF('[1] البيانات الرئيسية'!F35=5,'[1] البيانات الرئيسية'!H35*150%,IF('[1] البيانات الرئيسية'!F35=1,'[1] البيانات الرئيسية'!H35*125/100,IF('[1] البيانات الرئيسية'!F35=2,'[1] البيانات الرئيسية'!H35*100/100,IF('[1] البيانات الرئيسية'!F35=3,'[1] البيانات الرئيسية'!H35*75/100,IF('[1] البيانات الرئيسية'!F35=4,'[1] البيانات الرئيسية'!H35*50/100,0)))))</f>
        <v>531.1</v>
      </c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5">
        <f>IF('[1] البيانات الرئيسية'!C35='[1] البيانات الرئيسية'!$A$65531,'[1] البيانات الرئيسية'!H35*50/100,IF('[1] البيانات الرئيسية'!C35='[1] البيانات الرئيسية'!$A$65532,'[1] البيانات الرئيسية'!H35*50/100,IF('[1] البيانات الرئيسية'!C35='[1] البيانات الرئيسية'!$A$65533,'[1] البيانات الرئيسية'!H35*50/100,IF('[1] البيانات الرئيسية'!C35='[1] البيانات الرئيسية'!$A$65534,'[1] البيانات الرئيسية'!H35*50/100,IF('[1] البيانات الرئيسية'!C35='[1] البيانات الرئيسية'!$A$65535,'[1] البيانات الرئيسية'!H35*50/100,IF('[1] البيانات الرئيسية'!C35='[1] البيانات الرئيسية'!$A$65536,'[1] البيانات الرئيسية'!H35*50/100,0))))))</f>
        <v>265.55</v>
      </c>
      <c r="AC32" s="53"/>
      <c r="AD32" s="53"/>
      <c r="AE32" s="53"/>
      <c r="AF32" s="53"/>
      <c r="AG32" s="56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5"/>
      <c r="AV32" s="55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6"/>
      <c r="BN32" s="87"/>
      <c r="BO32" s="89"/>
      <c r="BP32" s="88"/>
      <c r="BQ32" s="93"/>
      <c r="BR32" s="62"/>
      <c r="BS32" s="53"/>
    </row>
    <row r="33" spans="1:71" s="63" customFormat="1" ht="17.25" thickTop="1" thickBot="1">
      <c r="A33" s="52"/>
      <c r="B33" s="53"/>
      <c r="C33" s="53"/>
      <c r="D33" s="53"/>
      <c r="E33" s="53"/>
      <c r="F33" s="53"/>
      <c r="G33" s="53"/>
      <c r="H33" s="53"/>
      <c r="I33" s="53"/>
      <c r="J33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3" s="53"/>
      <c r="L33" s="53"/>
      <c r="M33" s="53"/>
      <c r="N33" s="53"/>
      <c r="O33" s="53"/>
      <c r="P33" s="53"/>
      <c r="Q33" s="53">
        <f>IF('[1] البيانات الرئيسية'!F33=5,'[1] البيانات الرئيسية'!H33*150%,IF('[1] البيانات الرئيسية'!F33=1,'[1] البيانات الرئيسية'!H33*125/100,IF('[1] البيانات الرئيسية'!F33=2,'[1] البيانات الرئيسية'!H33*100/100,IF('[1] البيانات الرئيسية'!F33=3,'[1] البيانات الرئيسية'!H33*75/100,IF('[1] البيانات الرئيسية'!F33=4,'[1] البيانات الرئيسية'!H33*50/100,0)))))</f>
        <v>394.77</v>
      </c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5">
        <f>IF('[1] البيانات الرئيسية'!C33='[1] البيانات الرئيسية'!$A$65531,'[1] البيانات الرئيسية'!H33*50/100,IF('[1] البيانات الرئيسية'!C33='[1] البيانات الرئيسية'!$A$65532,'[1] البيانات الرئيسية'!H33*50/100,IF('[1] البيانات الرئيسية'!C33='[1] البيانات الرئيسية'!$A$65533,'[1] البيانات الرئيسية'!H33*50/100,IF('[1] البيانات الرئيسية'!C33='[1] البيانات الرئيسية'!$A$65534,'[1] البيانات الرئيسية'!H33*50/100,IF('[1] البيانات الرئيسية'!C33='[1] البيانات الرئيسية'!$A$65535,'[1] البيانات الرئيسية'!H33*50/100,IF('[1] البيانات الرئيسية'!C33='[1] البيانات الرئيسية'!$A$65536,'[1] البيانات الرئيسية'!H33*50/100,0))))))</f>
        <v>197.38499999999999</v>
      </c>
      <c r="AC33" s="53"/>
      <c r="AD33" s="53"/>
      <c r="AE33" s="53"/>
      <c r="AF33" s="53"/>
      <c r="AG33" s="56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5"/>
      <c r="AV33" s="55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6"/>
      <c r="BN33" s="87"/>
      <c r="BO33" s="89"/>
      <c r="BP33" s="88"/>
      <c r="BQ33" s="93"/>
      <c r="BR33" s="62"/>
      <c r="BS33" s="53"/>
    </row>
    <row r="34" spans="1:71" s="63" customFormat="1" ht="17.25" thickTop="1" thickBot="1">
      <c r="A34" s="52"/>
      <c r="B34" s="53"/>
      <c r="C34" s="53"/>
      <c r="D34" s="53"/>
      <c r="E34" s="53"/>
      <c r="F34" s="53"/>
      <c r="G34" s="53"/>
      <c r="H34" s="53"/>
      <c r="I34" s="53"/>
      <c r="J34" s="54">
        <f>IF(OR('[1] البيانات الرئيسية'!D34='[1] البيانات الرئيسية'!$B$65532,'[1] البيانات الرئيسية'!E34='[1] البيانات الرئيسية'!$B$65532),42,IF(OR('[1] البيانات الرئيسية'!D34='[1] البيانات الرئيسية'!$B$65533,'[1] البيانات الرئيسية'!E34='[1] البيانات الرئيسية'!$B$65533),37.5,IF(OR('[1] البيانات الرئيسية'!D34='[1] البيانات الرئيسية'!$B$65534,'[1] البيانات الرئيسية'!E34='[1] البيانات الرئيسية'!$B$65534),28.5,IF(OR('[1] البيانات الرئيسية'!D34='[1] البيانات الرئيسية'!$B$65535,'[1] البيانات الرئيسية'!E34='[1] البيانات الرئيسية'!$B$65535),21,IF(OR('[1] البيانات الرئيسية'!D34='[1] البيانات الرئيسية'!$B$65536,'[1] البيانات الرئيسية'!E34='[1] البيانات الرئيسية'!$B$65536),14.4,IF(OR('[1] البيانات الرئيسية'!D34='[1] البيانات الرئيسية'!$B$65537,'[1] البيانات الرئيسية'!E34='[1] البيانات الرئيسية'!$B$65537),11.4,0))))))</f>
        <v>37.5</v>
      </c>
      <c r="K34" s="53"/>
      <c r="L34" s="53"/>
      <c r="M34" s="53"/>
      <c r="N34" s="53"/>
      <c r="O34" s="53"/>
      <c r="P34" s="53"/>
      <c r="Q34" s="53">
        <f>IF('[1] البيانات الرئيسية'!F28=5,'[1] البيانات الرئيسية'!H28*150%,IF('[1] البيانات الرئيسية'!F28=1,'[1] البيانات الرئيسية'!H28*125/100,IF('[1] البيانات الرئيسية'!F28=2,'[1] البيانات الرئيسية'!H28*100/100,IF('[1] البيانات الرئيسية'!F28=3,'[1] البيانات الرئيسية'!H28*75/100,IF('[1] البيانات الرئيسية'!F28=4,'[1] البيانات الرئيسية'!H28*50/100,0)))))</f>
        <v>190.5</v>
      </c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5">
        <f>IF('[1] البيانات الرئيسية'!C28='[1] البيانات الرئيسية'!$A$65531,'[1] البيانات الرئيسية'!H28*50/100,IF('[1] البيانات الرئيسية'!C28='[1] البيانات الرئيسية'!$A$65532,'[1] البيانات الرئيسية'!H28*50/100,IF('[1] البيانات الرئيسية'!C28='[1] البيانات الرئيسية'!$A$65533,'[1] البيانات الرئيسية'!H28*50/100,IF('[1] البيانات الرئيسية'!C28='[1] البيانات الرئيسية'!$A$65534,'[1] البيانات الرئيسية'!H28*50/100,IF('[1] البيانات الرئيسية'!C28='[1] البيانات الرئيسية'!$A$65535,'[1] البيانات الرئيسية'!H28*50/100,IF('[1] البيانات الرئيسية'!C28='[1] البيانات الرئيسية'!$A$65536,'[1] البيانات الرئيسية'!H28*50/100,0))))))</f>
        <v>127</v>
      </c>
      <c r="AC34" s="53"/>
      <c r="AD34" s="53"/>
      <c r="AE34" s="53"/>
      <c r="AF34" s="53"/>
      <c r="AG34" s="56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5"/>
      <c r="AV34" s="55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6"/>
      <c r="BN34" s="87"/>
      <c r="BO34" s="89"/>
      <c r="BP34" s="88"/>
      <c r="BQ34" s="93"/>
      <c r="BR34" s="62"/>
      <c r="BS34" s="53"/>
    </row>
    <row r="35" spans="1:71" s="63" customFormat="1" ht="17.25" thickTop="1" thickBot="1">
      <c r="A35" s="52"/>
      <c r="B35" s="53"/>
      <c r="C35" s="53"/>
      <c r="D35" s="53"/>
      <c r="E35" s="53"/>
      <c r="F35" s="53"/>
      <c r="G35" s="53"/>
      <c r="H35" s="53"/>
      <c r="I35" s="53"/>
      <c r="J35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5" s="53"/>
      <c r="L35" s="53"/>
      <c r="M35" s="53"/>
      <c r="N35" s="53"/>
      <c r="O35" s="53"/>
      <c r="P35" s="53"/>
      <c r="Q35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5" s="53">
        <f>2800*3%</f>
        <v>84</v>
      </c>
      <c r="AD35" s="53"/>
      <c r="AE35" s="53"/>
      <c r="AF35" s="53"/>
      <c r="AG35" s="56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5"/>
      <c r="AV35" s="55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6"/>
      <c r="BN35" s="87"/>
      <c r="BO35" s="89"/>
      <c r="BP35" s="88"/>
      <c r="BQ35" s="93"/>
      <c r="BR35" s="62"/>
      <c r="BS35" s="53"/>
    </row>
    <row r="36" spans="1:71" s="63" customFormat="1" ht="17.25" thickTop="1" thickBot="1">
      <c r="A36" s="52"/>
      <c r="B36" s="53"/>
      <c r="C36" s="53"/>
      <c r="D36" s="53"/>
      <c r="E36" s="53"/>
      <c r="F36" s="53"/>
      <c r="G36" s="53"/>
      <c r="H36" s="53"/>
      <c r="I36" s="53"/>
      <c r="J36" s="54">
        <f>IF(OR('[1] البيانات الرئيسية'!D31='[1] البيانات الرئيسية'!$B$65532,'[1] البيانات الرئيسية'!E31='[1] البيانات الرئيسية'!$B$65532),42,IF(OR('[1] البيانات الرئيسية'!D31='[1] البيانات الرئيسية'!$B$65533,'[1] البيانات الرئيسية'!E31='[1] البيانات الرئيسية'!$B$65533),37.5,IF(OR('[1] البيانات الرئيسية'!D31='[1] البيانات الرئيسية'!$B$65534,'[1] البيانات الرئيسية'!E31='[1] البيانات الرئيسية'!$B$65534),28.5,IF(OR('[1] البيانات الرئيسية'!D31='[1] البيانات الرئيسية'!$B$65535,'[1] البيانات الرئيسية'!E31='[1] البيانات الرئيسية'!$B$65535),21,IF(OR('[1] البيانات الرئيسية'!D31='[1] البيانات الرئيسية'!$B$65536,'[1] البيانات الرئيسية'!E31='[1] البيانات الرئيسية'!$B$65536),14.4,IF(OR('[1] البيانات الرئيسية'!D31='[1] البيانات الرئيسية'!$B$65537,'[1] البيانات الرئيسية'!E31='[1] البيانات الرئيسية'!$B$65537),11.4,0))))))</f>
        <v>37.5</v>
      </c>
      <c r="K36" s="53"/>
      <c r="L36" s="53"/>
      <c r="M36" s="53"/>
      <c r="N36" s="53"/>
      <c r="O36" s="53"/>
      <c r="P36" s="53"/>
      <c r="Q36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6" s="53"/>
      <c r="AD36" s="53"/>
      <c r="AE36" s="53"/>
      <c r="AF36" s="53"/>
      <c r="AG36" s="56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5"/>
      <c r="AV36" s="55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6"/>
      <c r="BN36" s="87"/>
      <c r="BO36" s="89"/>
      <c r="BP36" s="88"/>
      <c r="BQ36" s="93"/>
      <c r="BR36" s="62"/>
      <c r="BS36" s="53"/>
    </row>
    <row r="37" spans="1:71" s="63" customFormat="1" ht="17.25" thickTop="1" thickBot="1">
      <c r="A37" s="52"/>
      <c r="B37" s="53"/>
      <c r="C37" s="53"/>
      <c r="D37" s="53"/>
      <c r="E37" s="53"/>
      <c r="F37" s="53"/>
      <c r="G37" s="53"/>
      <c r="H37" s="53"/>
      <c r="I37" s="53"/>
      <c r="J37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7" s="53"/>
      <c r="L37" s="53"/>
      <c r="M37" s="53"/>
      <c r="N37" s="53"/>
      <c r="O37" s="53"/>
      <c r="P37" s="53"/>
      <c r="Q37" s="53">
        <f>IF('[1] البيانات الرئيسية'!F34=5,'[1] البيانات الرئيسية'!H34*150%,IF('[1] البيانات الرئيسية'!F34=1,'[1] البيانات الرئيسية'!H34*125/100,IF('[1] البيانات الرئيسية'!F34=2,'[1] البيانات الرئيسية'!H34*100/100,IF('[1] البيانات الرئيسية'!F34=3,'[1] البيانات الرئيسية'!H34*75/100,IF('[1] البيانات الرئيسية'!F34=4,'[1] البيانات الرئيسية'!H34*50/100,0)))))</f>
        <v>760.75</v>
      </c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5">
        <f>IF('[1] البيانات الرئيسية'!C34='[1] البيانات الرئيسية'!$A$65531,'[1] البيانات الرئيسية'!H34*50/100,IF('[1] البيانات الرئيسية'!C34='[1] البيانات الرئيسية'!$A$65532,'[1] البيانات الرئيسية'!H34*50/100,IF('[1] البيانات الرئيسية'!C34='[1] البيانات الرئيسية'!$A$65533,'[1] البيانات الرئيسية'!H34*50/100,IF('[1] البيانات الرئيسية'!C34='[1] البيانات الرئيسية'!$A$65534,'[1] البيانات الرئيسية'!H34*50/100,IF('[1] البيانات الرئيسية'!C34='[1] البيانات الرئيسية'!$A$65535,'[1] البيانات الرئيسية'!H34*50/100,IF('[1] البيانات الرئيسية'!C34='[1] البيانات الرئيسية'!$A$65536,'[1] البيانات الرئيسية'!H34*50/100,0))))))</f>
        <v>304.3</v>
      </c>
      <c r="AC37" s="53"/>
      <c r="AD37" s="53"/>
      <c r="AE37" s="53"/>
      <c r="AF37" s="53"/>
      <c r="AG37" s="56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5"/>
      <c r="AV37" s="55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6"/>
      <c r="BN37" s="87"/>
      <c r="BO37" s="89"/>
      <c r="BP37" s="88"/>
      <c r="BQ37" s="93"/>
      <c r="BR37" s="62"/>
      <c r="BS37" s="53"/>
    </row>
    <row r="38" spans="1:71" s="63" customFormat="1" ht="17.25" thickTop="1" thickBot="1">
      <c r="A38" s="52"/>
      <c r="B38" s="53"/>
      <c r="C38" s="53"/>
      <c r="D38" s="53"/>
      <c r="E38" s="53"/>
      <c r="F38" s="53"/>
      <c r="G38" s="53"/>
      <c r="H38" s="53"/>
      <c r="I38" s="53"/>
      <c r="J38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8" s="53"/>
      <c r="L38" s="53"/>
      <c r="M38" s="53"/>
      <c r="N38" s="53"/>
      <c r="O38" s="53"/>
      <c r="P38" s="53"/>
      <c r="Q38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8" s="53"/>
      <c r="AD38" s="53"/>
      <c r="AE38" s="53"/>
      <c r="AF38" s="53"/>
      <c r="AG38" s="56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5"/>
      <c r="AV38" s="55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6"/>
      <c r="BN38" s="87"/>
      <c r="BO38" s="94"/>
      <c r="BP38" s="95"/>
      <c r="BQ38" s="93"/>
      <c r="BR38" s="62"/>
      <c r="BS38" s="53"/>
    </row>
    <row r="39" spans="1:71" s="63" customFormat="1" ht="17.25" thickTop="1" thickBot="1">
      <c r="A39" s="52"/>
      <c r="B39" s="96"/>
      <c r="C39" s="56"/>
      <c r="D39" s="56"/>
      <c r="E39" s="56"/>
      <c r="F39" s="56"/>
      <c r="G39" s="56"/>
      <c r="H39" s="56"/>
      <c r="I39" s="56"/>
      <c r="J39" s="54">
        <f>IF(OR('[1] البيانات الرئيسية'!D32='[1] البيانات الرئيسية'!$B$65532,'[1] البيانات الرئيسية'!E32='[1] البيانات الرئيسية'!$B$65532),42,IF(OR('[1] البيانات الرئيسية'!D32='[1] البيانات الرئيسية'!$B$65533,'[1] البيانات الرئيسية'!E32='[1] البيانات الرئيسية'!$B$65533),37.5,IF(OR('[1] البيانات الرئيسية'!D32='[1] البيانات الرئيسية'!$B$65534,'[1] البيانات الرئيسية'!E32='[1] البيانات الرئيسية'!$B$65534),28.5,IF(OR('[1] البيانات الرئيسية'!D32='[1] البيانات الرئيسية'!$B$65535,'[1] البيانات الرئيسية'!E32='[1] البيانات الرئيسية'!$B$65535),21,IF(OR('[1] البيانات الرئيسية'!D32='[1] البيانات الرئيسية'!$B$65536,'[1] البيانات الرئيسية'!E32='[1] البيانات الرئيسية'!$B$65536),14.4,IF(OR('[1] البيانات الرئيسية'!D32='[1] البيانات الرئيسية'!$B$65537,'[1] البيانات الرئيسية'!E32='[1] البيانات الرئيسية'!$B$65537),11.4,0))))))</f>
        <v>28.5</v>
      </c>
      <c r="K39" s="56"/>
      <c r="L39" s="56"/>
      <c r="M39" s="56"/>
      <c r="N39" s="56"/>
      <c r="O39" s="56"/>
      <c r="P39" s="53"/>
      <c r="Q39" s="53">
        <f>IF('[1] البيانات الرئيسية'!F31=5,'[1] البيانات الرئيسية'!H31*150%,IF('[1] البيانات الرئيسية'!F31=1,'[1] البيانات الرئيسية'!H31*125/100,IF('[1] البيانات الرئيسية'!F31=2,'[1] البيانات الرئيسية'!H31*100/100,IF('[1] البيانات الرئيسية'!F31=3,'[1] البيانات الرئيسية'!H31*75/100,IF('[1] البيانات الرئيسية'!F31=4,'[1] البيانات الرئيسية'!H31*50/100,0)))))</f>
        <v>744.52499999999998</v>
      </c>
      <c r="R39" s="53"/>
      <c r="S39" s="56"/>
      <c r="T39" s="56"/>
      <c r="U39" s="56"/>
      <c r="V39" s="56"/>
      <c r="W39" s="56"/>
      <c r="X39" s="56"/>
      <c r="Y39" s="56"/>
      <c r="Z39" s="56"/>
      <c r="AA39" s="56"/>
      <c r="AB39" s="55">
        <f>IF('[1] البيانات الرئيسية'!C31='[1] البيانات الرئيسية'!$A$65531,'[1] البيانات الرئيسية'!H31*50/100,IF('[1] البيانات الرئيسية'!C31='[1] البيانات الرئيسية'!$A$65532,'[1] البيانات الرئيسية'!H31*50/100,IF('[1] البيانات الرئيسية'!C31='[1] البيانات الرئيسية'!$A$65533,'[1] البيانات الرئيسية'!H31*50/100,IF('[1] البيانات الرئيسية'!C31='[1] البيانات الرئيسية'!$A$65534,'[1] البيانات الرئيسية'!H31*50/100,IF('[1] البيانات الرئيسية'!C31='[1] البيانات الرئيسية'!$A$65535,'[1] البيانات الرئيسية'!H31*50/100,IF('[1] البيانات الرئيسية'!C31='[1] البيانات الرئيسية'!$A$65536,'[1] البيانات الرئيسية'!H31*50/100,0))))))</f>
        <v>297.81</v>
      </c>
      <c r="AC39" s="56"/>
      <c r="AD39" s="56"/>
      <c r="AE39" s="53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3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3"/>
      <c r="BM39" s="56"/>
      <c r="BN39" s="56"/>
      <c r="BO39" s="89"/>
      <c r="BP39" s="88"/>
      <c r="BQ39" s="93"/>
      <c r="BR39" s="62"/>
      <c r="BS39" s="53"/>
    </row>
    <row r="40" spans="1:71" s="63" customFormat="1" ht="17.25" thickTop="1" thickBot="1">
      <c r="A40" s="52"/>
      <c r="B40" s="53"/>
      <c r="C40" s="53"/>
      <c r="D40" s="53"/>
      <c r="E40" s="53"/>
      <c r="F40" s="53"/>
      <c r="G40" s="53"/>
      <c r="H40" s="53"/>
      <c r="I40" s="53"/>
      <c r="J40" s="54">
        <f>IF(OR('[1] البيانات الرئيسية'!D44='[1] البيانات الرئيسية'!$B$65532,'[1] البيانات الرئيسية'!E44='[1] البيانات الرئيسية'!$B$65532),42,IF(OR('[1] البيانات الرئيسية'!D44='[1] البيانات الرئيسية'!$B$65533,'[1] البيانات الرئيسية'!E44='[1] البيانات الرئيسية'!$B$65533),37.5,IF(OR('[1] البيانات الرئيسية'!D44='[1] البيانات الرئيسية'!$B$65534,'[1] البيانات الرئيسية'!E44='[1] البيانات الرئيسية'!$B$65534),28.5,IF(OR('[1] البيانات الرئيسية'!D44='[1] البيانات الرئيسية'!$B$65535,'[1] البيانات الرئيسية'!E44='[1] البيانات الرئيسية'!$B$65535),21,IF(OR('[1] البيانات الرئيسية'!D44='[1] البيانات الرئيسية'!$B$65536,'[1] البيانات الرئيسية'!E44='[1] البيانات الرئيسية'!$B$65536),14.4,IF(OR('[1] البيانات الرئيسية'!D44='[1] البيانات الرئيسية'!$B$65537,'[1] البيانات الرئيسية'!E44='[1] البيانات الرئيسية'!$B$65537),11.4,0))))))</f>
        <v>0</v>
      </c>
      <c r="K40" s="53"/>
      <c r="L40" s="53"/>
      <c r="M40" s="53"/>
      <c r="N40" s="53"/>
      <c r="O40" s="53"/>
      <c r="P40" s="53"/>
      <c r="Q40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0" s="53"/>
      <c r="AD40" s="53"/>
      <c r="AE40" s="53"/>
      <c r="AF40" s="53"/>
      <c r="AG40" s="56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5"/>
      <c r="AV40" s="55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6"/>
      <c r="BN40" s="87"/>
      <c r="BO40" s="89"/>
      <c r="BP40" s="88"/>
      <c r="BQ40" s="93"/>
      <c r="BR40" s="62"/>
      <c r="BS40" s="53"/>
    </row>
    <row r="41" spans="1:71" s="63" customFormat="1" ht="17.25" thickTop="1" thickBot="1">
      <c r="A41" s="52"/>
      <c r="B41" s="53"/>
      <c r="C41" s="53"/>
      <c r="D41" s="53">
        <f>C11*36%</f>
        <v>387.23760000000004</v>
      </c>
      <c r="E41" s="53"/>
      <c r="F41" s="53"/>
      <c r="G41" s="53"/>
      <c r="H41" s="53"/>
      <c r="I41" s="53"/>
      <c r="J41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1" s="53"/>
      <c r="L41" s="53"/>
      <c r="M41" s="53"/>
      <c r="N41" s="53"/>
      <c r="O41" s="53"/>
      <c r="P41" s="53"/>
      <c r="Q41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1" s="53"/>
      <c r="AD41" s="53"/>
      <c r="AE41" s="53"/>
      <c r="AF41" s="53"/>
      <c r="AG41" s="56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5"/>
      <c r="AV41" s="55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6"/>
      <c r="BN41" s="87"/>
      <c r="BO41" s="89"/>
      <c r="BP41" s="88"/>
      <c r="BQ41" s="93"/>
      <c r="BR41" s="62"/>
      <c r="BS41" s="53"/>
    </row>
    <row r="42" spans="1:71" s="63" customFormat="1" ht="17.25" thickTop="1" thickBot="1">
      <c r="A42" s="52"/>
      <c r="B42" s="53"/>
      <c r="C42" s="53"/>
      <c r="D42" s="53"/>
      <c r="E42" s="53"/>
      <c r="F42" s="53"/>
      <c r="G42" s="53"/>
      <c r="H42" s="53"/>
      <c r="I42" s="53"/>
      <c r="J42" s="54">
        <f>IF(OR('[1] البيانات الرئيسية'!D45='[1] البيانات الرئيسية'!$B$65532,'[1] البيانات الرئيسية'!E45='[1] البيانات الرئيسية'!$B$65532),42,IF(OR('[1] البيانات الرئيسية'!D45='[1] البيانات الرئيسية'!$B$65533,'[1] البيانات الرئيسية'!E45='[1] البيانات الرئيسية'!$B$65533),37.5,IF(OR('[1] البيانات الرئيسية'!D45='[1] البيانات الرئيسية'!$B$65534,'[1] البيانات الرئيسية'!E45='[1] البيانات الرئيسية'!$B$65534),28.5,IF(OR('[1] البيانات الرئيسية'!D45='[1] البيانات الرئيسية'!$B$65535,'[1] البيانات الرئيسية'!E45='[1] البيانات الرئيسية'!$B$65535),21,IF(OR('[1] البيانات الرئيسية'!D45='[1] البيانات الرئيسية'!$B$65536,'[1] البيانات الرئيسية'!E45='[1] البيانات الرئيسية'!$B$65536),14.4,IF(OR('[1] البيانات الرئيسية'!D45='[1] البيانات الرئيسية'!$B$65537,'[1] البيانات الرئيسية'!E45='[1] البيانات الرئيسية'!$B$65537),11.4,0))))))</f>
        <v>0</v>
      </c>
      <c r="K42" s="53"/>
      <c r="L42" s="53"/>
      <c r="M42" s="53"/>
      <c r="N42" s="53"/>
      <c r="O42" s="53"/>
      <c r="P42" s="53"/>
      <c r="Q42" s="53">
        <f>IF('[1] البيانات الرئيسية'!F32=5,'[1] البيانات الرئيسية'!H32*150%,IF('[1] البيانات الرئيسية'!F32=1,'[1] البيانات الرئيسية'!H32*125/100,IF('[1] البيانات الرئيسية'!F32=2,'[1] البيانات الرئيسية'!H32*100/100,IF('[1] البيانات الرئيسية'!F32=3,'[1] البيانات الرئيسية'!H32*75/100,IF('[1] البيانات الرئيسية'!F32=4,'[1] البيانات الرئيسية'!H32*50/100,0)))))</f>
        <v>603.05999999999995</v>
      </c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5">
        <f>IF('[1] البيانات الرئيسية'!C32='[1] البيانات الرئيسية'!$A$65531,'[1] البيانات الرئيسية'!H32*50/100,IF('[1] البيانات الرئيسية'!C32='[1] البيانات الرئيسية'!$A$65532,'[1] البيانات الرئيسية'!H32*50/100,IF('[1] البيانات الرئيسية'!C32='[1] البيانات الرئيسية'!$A$65533,'[1] البيانات الرئيسية'!H32*50/100,IF('[1] البيانات الرئيسية'!C32='[1] البيانات الرئيسية'!$A$65534,'[1] البيانات الرئيسية'!H32*50/100,IF('[1] البيانات الرئيسية'!C32='[1] البيانات الرئيسية'!$A$65535,'[1] البيانات الرئيسية'!H32*50/100,IF('[1] البيانات الرئيسية'!C32='[1] البيانات الرئيسية'!$A$65536,'[1] البيانات الرئيسية'!H32*50/100,0))))))</f>
        <v>301.52999999999997</v>
      </c>
      <c r="AC42" s="53"/>
      <c r="AD42" s="53"/>
      <c r="AE42" s="53"/>
      <c r="AF42" s="53"/>
      <c r="AG42" s="56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5"/>
      <c r="AV42" s="55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6"/>
      <c r="BN42" s="87"/>
      <c r="BO42" s="89"/>
      <c r="BP42" s="88"/>
      <c r="BQ42" s="93"/>
      <c r="BR42" s="62"/>
      <c r="BS42" s="53"/>
    </row>
    <row r="43" spans="1:71" s="63" customFormat="1" ht="17.25" thickTop="1" thickBot="1">
      <c r="A43" s="52"/>
      <c r="B43" s="53"/>
      <c r="C43" s="53"/>
      <c r="D43" s="53"/>
      <c r="E43" s="53"/>
      <c r="F43" s="53"/>
      <c r="G43" s="53"/>
      <c r="H43" s="53"/>
      <c r="I43" s="53"/>
      <c r="J43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3" s="53"/>
      <c r="L43" s="53"/>
      <c r="M43" s="53"/>
      <c r="N43" s="53"/>
      <c r="O43" s="53"/>
      <c r="P43" s="53"/>
      <c r="Q43" s="53">
        <f>IF('[1] البيانات الرئيسية'!F44=5,'[1] البيانات الرئيسية'!H44*150%,IF('[1] البيانات الرئيسية'!F44=1,'[1] البيانات الرئيسية'!H44*125/100,IF('[1] البيانات الرئيسية'!F44=2,'[1] البيانات الرئيسية'!H44*100/100,IF('[1] البيانات الرئيسية'!F44=3,'[1] البيانات الرئيسية'!H44*75/100,IF('[1] البيانات الرئيسية'!F44=4,'[1] البيانات الرئيسية'!H44*50/100,0)))))</f>
        <v>0</v>
      </c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5">
        <f>IF('[1] البيانات الرئيسية'!C44='[1] البيانات الرئيسية'!$A$65531,'[1] البيانات الرئيسية'!H44*50/100,IF('[1] البيانات الرئيسية'!C44='[1] البيانات الرئيسية'!$A$65532,'[1] البيانات الرئيسية'!H44*50/100,IF('[1] البيانات الرئيسية'!C44='[1] البيانات الرئيسية'!$A$65533,'[1] البيانات الرئيسية'!H44*50/100,IF('[1] البيانات الرئيسية'!C44='[1] البيانات الرئيسية'!$A$65534,'[1] البيانات الرئيسية'!H44*50/100,IF('[1] البيانات الرئيسية'!C44='[1] البيانات الرئيسية'!$A$65535,'[1] البيانات الرئيسية'!H44*50/100,IF('[1] البيانات الرئيسية'!C44='[1] البيانات الرئيسية'!$A$65536,'[1] البيانات الرئيسية'!H44*50/100,0))))))</f>
        <v>0</v>
      </c>
      <c r="AC43" s="53"/>
      <c r="AD43" s="53"/>
      <c r="AE43" s="53"/>
      <c r="AF43" s="53"/>
      <c r="AG43" s="56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5"/>
      <c r="AV43" s="55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6"/>
      <c r="BN43" s="87"/>
      <c r="BO43" s="89"/>
      <c r="BP43" s="88"/>
      <c r="BQ43" s="93"/>
      <c r="BR43" s="62"/>
      <c r="BS43" s="53"/>
    </row>
    <row r="44" spans="1:71" s="63" customFormat="1" ht="17.25" thickTop="1" thickBot="1">
      <c r="A44" s="52"/>
      <c r="B44" s="53"/>
      <c r="C44" s="53"/>
      <c r="D44" s="53"/>
      <c r="E44" s="53"/>
      <c r="F44" s="53"/>
      <c r="G44" s="53"/>
      <c r="H44" s="53"/>
      <c r="I44" s="53"/>
      <c r="J44" s="54">
        <f>IF(OR('[1] البيانات الرئيسية'!D5='[1] البيانات الرئيسية'!$B$65532,'[1] البيانات الرئيسية'!E5='[1] البيانات الرئيسية'!$B$65532),42,IF(OR('[1] البيانات الرئيسية'!D5='[1] البيانات الرئيسية'!$B$65533,'[1] البيانات الرئيسية'!E5='[1] البيانات الرئيسية'!$B$65533),37.5,IF(OR('[1] البيانات الرئيسية'!D5='[1] البيانات الرئيسية'!$B$65534,'[1] البيانات الرئيسية'!E5='[1] البيانات الرئيسية'!$B$65534),28.5,IF(OR('[1] البيانات الرئيسية'!D5='[1] البيانات الرئيسية'!$B$65535,'[1] البيانات الرئيسية'!E5='[1] البيانات الرئيسية'!$B$65535),21,IF(OR('[1] البيانات الرئيسية'!D5='[1] البيانات الرئيسية'!$B$65536,'[1] البيانات الرئيسية'!E5='[1] البيانات الرئيسية'!$B$65536),14.4,IF(OR('[1] البيانات الرئيسية'!D5='[1] البيانات الرئيسية'!$B$65537,'[1] البيانات الرئيسية'!E5='[1] البيانات الرئيسية'!$B$65537),11.4,0))))))</f>
        <v>14.4</v>
      </c>
      <c r="K44" s="53"/>
      <c r="L44" s="53"/>
      <c r="M44" s="53"/>
      <c r="N44" s="53"/>
      <c r="O44" s="53"/>
      <c r="P44" s="53"/>
      <c r="Q44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4" s="53"/>
      <c r="AD44" s="53"/>
      <c r="AE44" s="53"/>
      <c r="AF44" s="53"/>
      <c r="AG44" s="56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5"/>
      <c r="AV44" s="55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6"/>
      <c r="BN44" s="87"/>
      <c r="BO44" s="89"/>
      <c r="BP44" s="88"/>
      <c r="BQ44" s="93"/>
      <c r="BR44" s="62"/>
      <c r="BS44" s="53"/>
    </row>
    <row r="45" spans="1:71" s="63" customFormat="1" ht="17.25" thickTop="1" thickBot="1">
      <c r="A45" s="52"/>
      <c r="B45" s="53"/>
      <c r="C45" s="53"/>
      <c r="D45" s="53"/>
      <c r="E45" s="53"/>
      <c r="F45" s="53"/>
      <c r="G45" s="53"/>
      <c r="H45" s="53"/>
      <c r="I45" s="53"/>
      <c r="J45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5" s="53"/>
      <c r="L45" s="53"/>
      <c r="M45" s="53"/>
      <c r="N45" s="53"/>
      <c r="O45" s="53"/>
      <c r="P45" s="53"/>
      <c r="Q45" s="53">
        <f>IF('[1] البيانات الرئيسية'!F45=5,'[1] البيانات الرئيسية'!H45*150%,IF('[1] البيانات الرئيسية'!F45=1,'[1] البيانات الرئيسية'!H45*125/100,IF('[1] البيانات الرئيسية'!F45=2,'[1] البيانات الرئيسية'!H45*100/100,IF('[1] البيانات الرئيسية'!F45=3,'[1] البيانات الرئيسية'!H45*75/100,IF('[1] البيانات الرئيسية'!F45=4,'[1] البيانات الرئيسية'!H45*50/100,0)))))</f>
        <v>0</v>
      </c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5">
        <f>IF('[1] البيانات الرئيسية'!C45='[1] البيانات الرئيسية'!$A$65531,'[1] البيانات الرئيسية'!H45*50/100,IF('[1] البيانات الرئيسية'!C45='[1] البيانات الرئيسية'!$A$65532,'[1] البيانات الرئيسية'!H45*50/100,IF('[1] البيانات الرئيسية'!C45='[1] البيانات الرئيسية'!$A$65533,'[1] البيانات الرئيسية'!H45*50/100,IF('[1] البيانات الرئيسية'!C45='[1] البيانات الرئيسية'!$A$65534,'[1] البيانات الرئيسية'!H45*50/100,IF('[1] البيانات الرئيسية'!C45='[1] البيانات الرئيسية'!$A$65535,'[1] البيانات الرئيسية'!H45*50/100,IF('[1] البيانات الرئيسية'!C45='[1] البيانات الرئيسية'!$A$65536,'[1] البيانات الرئيسية'!H45*50/100,0))))))</f>
        <v>0</v>
      </c>
      <c r="AC45" s="53"/>
      <c r="AD45" s="53"/>
      <c r="AE45" s="53"/>
      <c r="AF45" s="53"/>
      <c r="AG45" s="56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6"/>
      <c r="AU45" s="97"/>
      <c r="AV45" s="97"/>
      <c r="AW45" s="53"/>
      <c r="AX45" s="53"/>
      <c r="AY45" s="53"/>
      <c r="AZ45" s="53"/>
      <c r="BA45" s="53"/>
      <c r="BB45" s="98"/>
      <c r="BC45" s="98"/>
      <c r="BD45" s="98"/>
      <c r="BE45" s="98"/>
      <c r="BF45" s="98"/>
      <c r="BG45" s="53"/>
      <c r="BH45" s="53"/>
      <c r="BI45" s="53"/>
      <c r="BJ45" s="53"/>
      <c r="BK45" s="53"/>
      <c r="BL45" s="53"/>
      <c r="BM45" s="56"/>
      <c r="BN45" s="87"/>
      <c r="BO45" s="89"/>
      <c r="BP45" s="88"/>
      <c r="BQ45" s="93"/>
      <c r="BR45" s="62"/>
      <c r="BS45" s="53"/>
    </row>
    <row r="46" spans="1:71" s="63" customFormat="1" ht="17.25" thickTop="1" thickBot="1">
      <c r="A46" s="52"/>
      <c r="B46" s="53"/>
      <c r="C46" s="53"/>
      <c r="D46" s="53"/>
      <c r="E46" s="53"/>
      <c r="F46" s="53"/>
      <c r="G46" s="53"/>
      <c r="H46" s="53"/>
      <c r="I46" s="53"/>
      <c r="J46" s="54">
        <f>IF(OR('[1] البيانات الرئيسية'!D46='[1] البيانات الرئيسية'!$B$65532,'[1] البيانات الرئيسية'!E46='[1] البيانات الرئيسية'!$B$65532),42,IF(OR('[1] البيانات الرئيسية'!D46='[1] البيانات الرئيسية'!$B$65533,'[1] البيانات الرئيسية'!E46='[1] البيانات الرئيسية'!$B$65533),37.5,IF(OR('[1] البيانات الرئيسية'!D46='[1] البيانات الرئيسية'!$B$65534,'[1] البيانات الرئيسية'!E46='[1] البيانات الرئيسية'!$B$65534),28.5,IF(OR('[1] البيانات الرئيسية'!D46='[1] البيانات الرئيسية'!$B$65535,'[1] البيانات الرئيسية'!E46='[1] البيانات الرئيسية'!$B$65535),21,IF(OR('[1] البيانات الرئيسية'!D46='[1] البيانات الرئيسية'!$B$65536,'[1] البيانات الرئيسية'!E46='[1] البيانات الرئيسية'!$B$65536),14.4,IF(OR('[1] البيانات الرئيسية'!D46='[1] البيانات الرئيسية'!$B$65537,'[1] البيانات الرئيسية'!E46='[1] البيانات الرئيسية'!$B$65537),11.4,0))))))</f>
        <v>0</v>
      </c>
      <c r="K46" s="53"/>
      <c r="L46" s="53"/>
      <c r="M46" s="53"/>
      <c r="N46" s="53"/>
      <c r="O46" s="53"/>
      <c r="P46" s="53"/>
      <c r="Q46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6" s="53"/>
      <c r="AD46" s="53"/>
      <c r="AE46" s="53"/>
      <c r="AF46" s="53"/>
      <c r="AG46" s="56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5"/>
      <c r="AV46" s="55"/>
      <c r="AW46" s="53"/>
      <c r="AX46" s="53"/>
      <c r="AY46" s="53"/>
      <c r="AZ46" s="53"/>
      <c r="BA46" s="53"/>
      <c r="BB46" s="98"/>
      <c r="BC46" s="98"/>
      <c r="BD46" s="98"/>
      <c r="BE46" s="98"/>
      <c r="BF46" s="98"/>
      <c r="BG46" s="53"/>
      <c r="BH46" s="53"/>
      <c r="BI46" s="53"/>
      <c r="BJ46" s="53"/>
      <c r="BK46" s="53"/>
      <c r="BL46" s="53"/>
      <c r="BM46" s="56"/>
      <c r="BN46" s="87"/>
      <c r="BO46" s="89"/>
      <c r="BP46" s="88"/>
      <c r="BQ46" s="93"/>
      <c r="BR46" s="62"/>
      <c r="BS46" s="53"/>
    </row>
    <row r="47" spans="1:71" s="63" customFormat="1" ht="17.25" thickTop="1" thickBot="1">
      <c r="A47" s="52"/>
      <c r="B47" s="53"/>
      <c r="C47" s="53"/>
      <c r="D47" s="53"/>
      <c r="E47" s="53"/>
      <c r="F47" s="53"/>
      <c r="G47" s="53"/>
      <c r="H47" s="53"/>
      <c r="I47" s="53"/>
      <c r="J47" s="54">
        <f>IF(OR('[1] البيانات الرئيسية'!D55='[1] البيانات الرئيسية'!$B$65532,'[1] البيانات الرئيسية'!E55='[1] البيانات الرئيسية'!$B$65532),42,IF(OR('[1] البيانات الرئيسية'!D55='[1] البيانات الرئيسية'!$B$65533,'[1] البيانات الرئيسية'!E55='[1] البيانات الرئيسية'!$B$65533),37.5,IF(OR('[1] البيانات الرئيسية'!D55='[1] البيانات الرئيسية'!$B$65534,'[1] البيانات الرئيسية'!E55='[1] البيانات الرئيسية'!$B$65534),28.5,IF(OR('[1] البيانات الرئيسية'!D55='[1] البيانات الرئيسية'!$B$65535,'[1] البيانات الرئيسية'!E55='[1] البيانات الرئيسية'!$B$65535),21,IF(OR('[1] البيانات الرئيسية'!D55='[1] البيانات الرئيسية'!$B$65536,'[1] البيانات الرئيسية'!E55='[1] البيانات الرئيسية'!$B$65536),14.4,IF(OR('[1] البيانات الرئيسية'!D55='[1] البيانات الرئيسية'!$B$65537,'[1] البيانات الرئيسية'!E55='[1] البيانات الرئيسية'!$B$65537),11.4,0))))))</f>
        <v>11.4</v>
      </c>
      <c r="K47" s="53"/>
      <c r="L47" s="53"/>
      <c r="M47" s="53"/>
      <c r="N47" s="53"/>
      <c r="O47" s="53"/>
      <c r="P47" s="53"/>
      <c r="Q47" s="53">
        <f>IF('[1] البيانات الرئيسية'!F5=5,'[1] البيانات الرئيسية'!H5*150%,IF('[1] البيانات الرئيسية'!F5=1,'[1] البيانات الرئيسية'!H5*125/100,IF('[1] البيانات الرئيسية'!F5=2,'[1] البيانات الرئيسية'!H5*100/100,IF('[1] البيانات الرئيسية'!F5=3,'[1] البيانات الرئيسية'!H5*75/100,IF('[1] البيانات الرئيسية'!F5=4,'[1] البيانات الرئيسية'!H5*50/100,0)))))</f>
        <v>123</v>
      </c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5">
        <f>IF('[1] البيانات الرئيسية'!C5='[1] البيانات الرئيسية'!$A$65531,'[1] البيانات الرئيسية'!H5*50/100,IF('[1] البيانات الرئيسية'!C5='[1] البيانات الرئيسية'!$A$65532,'[1] البيانات الرئيسية'!H5*50/100,IF('[1] البيانات الرئيسية'!C5='[1] البيانات الرئيسية'!$A$65533,'[1] البيانات الرئيسية'!H5*50/100,IF('[1] البيانات الرئيسية'!C5='[1] البيانات الرئيسية'!$A$65534,'[1] البيانات الرئيسية'!H5*50/100,IF('[1] البيانات الرئيسية'!C5='[1] البيانات الرئيسية'!$A$65535,'[1] البيانات الرئيسية'!H5*50/100,IF('[1] البيانات الرئيسية'!C5='[1] البيانات الرئيسية'!$A$65536,'[1] البيانات الرئيسية'!H5*50/100,0))))))</f>
        <v>123</v>
      </c>
      <c r="AC47" s="53"/>
      <c r="AD47" s="53"/>
      <c r="AE47" s="53"/>
      <c r="AF47" s="53"/>
      <c r="AG47" s="56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5"/>
      <c r="AV47" s="55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6"/>
      <c r="BN47" s="87"/>
      <c r="BO47" s="89"/>
      <c r="BP47" s="88"/>
      <c r="BQ47" s="93"/>
      <c r="BR47" s="62"/>
      <c r="BS47" s="53"/>
    </row>
    <row r="48" spans="1:71" s="63" customFormat="1" ht="17.25" thickTop="1" thickBot="1">
      <c r="A48" s="52"/>
      <c r="B48" s="53"/>
      <c r="C48" s="53"/>
      <c r="D48" s="53"/>
      <c r="E48" s="53"/>
      <c r="F48" s="53"/>
      <c r="G48" s="53"/>
      <c r="H48" s="53"/>
      <c r="I48" s="53"/>
      <c r="J48" s="54">
        <f>IF(OR('[1] البيانات الرئيسية'!D48='[1] البيانات الرئيسية'!$B$65532,'[1] البيانات الرئيسية'!E48='[1] البيانات الرئيسية'!$B$65532),42,IF(OR('[1] البيانات الرئيسية'!D48='[1] البيانات الرئيسية'!$B$65533,'[1] البيانات الرئيسية'!E48='[1] البيانات الرئيسية'!$B$65533),37.5,IF(OR('[1] البيانات الرئيسية'!D48='[1] البيانات الرئيسية'!$B$65534,'[1] البيانات الرئيسية'!E48='[1] البيانات الرئيسية'!$B$65534),28.5,IF(OR('[1] البيانات الرئيسية'!D48='[1] البيانات الرئيسية'!$B$65535,'[1] البيانات الرئيسية'!E48='[1] البيانات الرئيسية'!$B$65535),21,IF(OR('[1] البيانات الرئيسية'!D48='[1] البيانات الرئيسية'!$B$65536,'[1] البيانات الرئيسية'!E48='[1] البيانات الرئيسية'!$B$65536),14.4,IF(OR('[1] البيانات الرئيسية'!D48='[1] البيانات الرئيسية'!$B$65537,'[1] البيانات الرئيسية'!E48='[1] البيانات الرئيسية'!$B$65537),11.4,0))))))</f>
        <v>0</v>
      </c>
      <c r="K48" s="53"/>
      <c r="L48" s="53"/>
      <c r="M48" s="53"/>
      <c r="N48" s="53"/>
      <c r="O48" s="53"/>
      <c r="P48" s="53"/>
      <c r="Q48" s="53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5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8" s="53"/>
      <c r="AD48" s="53"/>
      <c r="AE48" s="53"/>
      <c r="AF48" s="53"/>
      <c r="AG48" s="56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5"/>
      <c r="AV48" s="55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6"/>
      <c r="BN48" s="87"/>
      <c r="BO48" s="94"/>
      <c r="BP48" s="95"/>
      <c r="BQ48" s="93"/>
      <c r="BR48" s="62"/>
      <c r="BS48" s="53"/>
    </row>
    <row r="49" spans="1:72" s="63" customFormat="1" ht="17.25" thickTop="1" thickBot="1">
      <c r="A49" s="52"/>
      <c r="B49" s="53"/>
      <c r="C49" s="53"/>
      <c r="D49" s="53"/>
      <c r="E49" s="53"/>
      <c r="F49" s="53"/>
      <c r="G49" s="53"/>
      <c r="H49" s="53"/>
      <c r="I49" s="53"/>
      <c r="J49" s="54">
        <f>IF(OR('[1] البيانات الرئيسية'!D49='[1] البيانات الرئيسية'!$B$65532,'[1] البيانات الرئيسية'!E49='[1] البيانات الرئيسية'!$B$65532),42,IF(OR('[1] البيانات الرئيسية'!D49='[1] البيانات الرئيسية'!$B$65533,'[1] البيانات الرئيسية'!E49='[1] البيانات الرئيسية'!$B$65533),37.5,IF(OR('[1] البيانات الرئيسية'!D49='[1] البيانات الرئيسية'!$B$65534,'[1] البيانات الرئيسية'!E49='[1] البيانات الرئيسية'!$B$65534),28.5,IF(OR('[1] البيانات الرئيسية'!D49='[1] البيانات الرئيسية'!$B$65535,'[1] البيانات الرئيسية'!E49='[1] البيانات الرئيسية'!$B$65535),21,IF(OR('[1] البيانات الرئيسية'!D49='[1] البيانات الرئيسية'!$B$65536,'[1] البيانات الرئيسية'!E49='[1] البيانات الرئيسية'!$B$65536),14.4,IF(OR('[1] البيانات الرئيسية'!D49='[1] البيانات الرئيسية'!$B$65537,'[1] البيانات الرئيسية'!E49='[1] البيانات الرئيسية'!$B$65537),11.4,0))))))</f>
        <v>0</v>
      </c>
      <c r="K49" s="53"/>
      <c r="L49" s="53"/>
      <c r="M49" s="53"/>
      <c r="N49" s="53"/>
      <c r="O49" s="53"/>
      <c r="P49" s="53"/>
      <c r="Q49" s="53">
        <f>IF('[1] البيانات الرئيسية'!F46=5,'[1] البيانات الرئيسية'!H46*150%,IF('[1] البيانات الرئيسية'!F46=1,'[1] البيانات الرئيسية'!H46*125/100,IF('[1] البيانات الرئيسية'!F46=2,'[1] البيانات الرئيسية'!H46*100/100,IF('[1] البيانات الرئيسية'!F46=3,'[1] البيانات الرئيسية'!H46*75/100,IF('[1] البيانات الرئيسية'!F46=4,'[1] البيانات الرئيسية'!H46*50/100,0)))))</f>
        <v>0</v>
      </c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5">
        <f>IF('[1] البيانات الرئيسية'!C46='[1] البيانات الرئيسية'!$A$65531,'[1] البيانات الرئيسية'!H46*50/100,IF('[1] البيانات الرئيسية'!C46='[1] البيانات الرئيسية'!$A$65532,'[1] البيانات الرئيسية'!H46*50/100,IF('[1] البيانات الرئيسية'!C46='[1] البيانات الرئيسية'!$A$65533,'[1] البيانات الرئيسية'!H46*50/100,IF('[1] البيانات الرئيسية'!C46='[1] البيانات الرئيسية'!$A$65534,'[1] البيانات الرئيسية'!H46*50/100,IF('[1] البيانات الرئيسية'!C46='[1] البيانات الرئيسية'!$A$65535,'[1] البيانات الرئيسية'!H46*50/100,IF('[1] البيانات الرئيسية'!C46='[1] البيانات الرئيسية'!$A$65536,'[1] البيانات الرئيسية'!H46*50/100,0))))))</f>
        <v>0</v>
      </c>
      <c r="AC49" s="53"/>
      <c r="AD49" s="53"/>
      <c r="AE49" s="53"/>
      <c r="AF49" s="53"/>
      <c r="AG49" s="56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5"/>
      <c r="AV49" s="55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6"/>
      <c r="BN49" s="87"/>
      <c r="BO49" s="89"/>
      <c r="BP49" s="88"/>
      <c r="BQ49" s="93"/>
      <c r="BR49" s="62"/>
      <c r="BS49" s="53"/>
    </row>
    <row r="50" spans="1:72" s="63" customFormat="1" ht="17.25" thickTop="1" thickBot="1">
      <c r="A50" s="52"/>
      <c r="B50" s="53"/>
      <c r="C50" s="53"/>
      <c r="D50" s="53"/>
      <c r="E50" s="53"/>
      <c r="F50" s="53"/>
      <c r="G50" s="53"/>
      <c r="H50" s="53"/>
      <c r="I50" s="53"/>
      <c r="J50" s="54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50" s="53"/>
      <c r="L50" s="53"/>
      <c r="M50" s="53"/>
      <c r="N50" s="53"/>
      <c r="O50" s="53"/>
      <c r="P50" s="53"/>
      <c r="Q50" s="53">
        <f>IF('[1] البيانات الرئيسية'!F55=5,'[1] البيانات الرئيسية'!H55*150%,IF('[1] البيانات الرئيسية'!F55=1,'[1] البيانات الرئيسية'!H55*125/100,IF('[1] البيانات الرئيسية'!F55=2,'[1] البيانات الرئيسية'!H55*100/100,IF('[1] البيانات الرئيسية'!F55=3,'[1] البيانات الرئيسية'!H55*75/100,IF('[1] البيانات الرئيسية'!F55=4,'[1] البيانات الرئيسية'!H55*50/100,0)))))</f>
        <v>0</v>
      </c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5">
        <f>IF('[1] البيانات الرئيسية'!C55='[1] البيانات الرئيسية'!$A$65531,'[1] البيانات الرئيسية'!H55*50/100,IF('[1] البيانات الرئيسية'!C55='[1] البيانات الرئيسية'!$A$65532,'[1] البيانات الرئيسية'!H55*50/100,IF('[1] البيانات الرئيسية'!C55='[1] البيانات الرئيسية'!$A$65533,'[1] البيانات الرئيسية'!H55*50/100,IF('[1] البيانات الرئيسية'!C55='[1] البيانات الرئيسية'!$A$65534,'[1] البيانات الرئيسية'!H55*50/100,IF('[1] البيانات الرئيسية'!C55='[1] البيانات الرئيسية'!$A$65535,'[1] البيانات الرئيسية'!H55*50/100,IF('[1] البيانات الرئيسية'!C55='[1] البيانات الرئيسية'!$A$65536,'[1] البيانات الرئيسية'!H55*50/100,0))))))</f>
        <v>0</v>
      </c>
      <c r="AC50" s="53"/>
      <c r="AD50" s="53"/>
      <c r="AE50" s="53"/>
      <c r="AF50" s="53"/>
      <c r="AG50" s="56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5"/>
      <c r="AV50" s="55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6"/>
      <c r="BN50" s="87"/>
      <c r="BO50" s="89"/>
      <c r="BP50" s="88"/>
      <c r="BQ50" s="93"/>
      <c r="BR50" s="62"/>
      <c r="BS50" s="53"/>
    </row>
    <row r="51" spans="1:72" s="63" customFormat="1" ht="17.25" thickTop="1" thickBot="1">
      <c r="A51" s="52"/>
      <c r="B51" s="96"/>
      <c r="C51" s="56"/>
      <c r="D51" s="56"/>
      <c r="E51" s="56"/>
      <c r="F51" s="56"/>
      <c r="G51" s="56"/>
      <c r="H51" s="56"/>
      <c r="I51" s="56"/>
      <c r="J51" s="99"/>
      <c r="K51" s="56"/>
      <c r="L51" s="56"/>
      <c r="M51" s="56"/>
      <c r="N51" s="56"/>
      <c r="O51" s="56"/>
      <c r="P51" s="53"/>
      <c r="Q51" s="53">
        <f>IF('[1] البيانات الرئيسية'!F48=5,'[1] البيانات الرئيسية'!H48*150%,IF('[1] البيانات الرئيسية'!F48=1,'[1] البيانات الرئيسية'!H48*125/100,IF('[1] البيانات الرئيسية'!F48=2,'[1] البيانات الرئيسية'!H48*100/100,IF('[1] البيانات الرئيسية'!F48=3,'[1] البيانات الرئيسية'!H48*75/100,IF('[1] البيانات الرئيسية'!F48=4,'[1] البيانات الرئيسية'!H48*50/100,0)))))</f>
        <v>0</v>
      </c>
      <c r="R51" s="53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3"/>
      <c r="BM51" s="56"/>
      <c r="BN51" s="56"/>
      <c r="BO51" s="89"/>
      <c r="BP51" s="88"/>
      <c r="BQ51" s="93"/>
      <c r="BR51" s="62"/>
      <c r="BS51" s="53"/>
    </row>
    <row r="52" spans="1:72" s="63" customFormat="1" ht="17.25" thickTop="1" thickBot="1">
      <c r="A52" s="52"/>
      <c r="B52" s="53"/>
      <c r="C52" s="53"/>
      <c r="D52" s="53"/>
      <c r="E52" s="53"/>
      <c r="F52" s="53"/>
      <c r="G52" s="53"/>
      <c r="H52" s="53"/>
      <c r="I52" s="53"/>
      <c r="J52" s="54"/>
      <c r="K52" s="53"/>
      <c r="L52" s="53"/>
      <c r="M52" s="53"/>
      <c r="N52" s="53"/>
      <c r="O52" s="53"/>
      <c r="P52" s="53"/>
      <c r="Q52" s="53">
        <f>IF('[1] البيانات الرئيسية'!F49=5,'[1] البيانات الرئيسية'!H49*150%,IF('[1] البيانات الرئيسية'!F49=1,'[1] البيانات الرئيسية'!H49*125/100,IF('[1] البيانات الرئيسية'!F49=2,'[1] البيانات الرئيسية'!H49*100/100,IF('[1] البيانات الرئيسية'!F49=3,'[1] البيانات الرئيسية'!H49*75/100,IF('[1] البيانات الرئيسية'!F49=4,'[1] البيانات الرئيسية'!H49*50/100,0)))))</f>
        <v>0</v>
      </c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5"/>
      <c r="AC52" s="53"/>
      <c r="AD52" s="53"/>
      <c r="AE52" s="53"/>
      <c r="AF52" s="53"/>
      <c r="AG52" s="56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5"/>
      <c r="AV52" s="55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6"/>
      <c r="BN52" s="87"/>
      <c r="BO52" s="94"/>
      <c r="BP52" s="95"/>
      <c r="BQ52" s="93"/>
      <c r="BR52" s="62"/>
      <c r="BS52" s="53"/>
    </row>
    <row r="53" spans="1:72" s="63" customFormat="1" ht="17.25" thickTop="1" thickBot="1">
      <c r="A53" s="52"/>
      <c r="B53" s="53"/>
      <c r="C53" s="53"/>
      <c r="D53" s="53"/>
      <c r="E53" s="53"/>
      <c r="F53" s="53"/>
      <c r="G53" s="53"/>
      <c r="H53" s="53"/>
      <c r="I53" s="53"/>
      <c r="J53" s="54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5"/>
      <c r="AC53" s="53"/>
      <c r="AD53" s="53"/>
      <c r="AE53" s="53"/>
      <c r="AF53" s="53"/>
      <c r="AG53" s="56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5"/>
      <c r="AV53" s="55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6"/>
      <c r="BN53" s="87"/>
      <c r="BO53" s="89"/>
      <c r="BP53" s="88"/>
      <c r="BQ53" s="93"/>
      <c r="BR53" s="62"/>
      <c r="BS53" s="53"/>
    </row>
    <row r="54" spans="1:72" s="63" customFormat="1" ht="17.25" thickTop="1" thickBot="1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100"/>
      <c r="AD54" s="53"/>
      <c r="AE54" s="53"/>
      <c r="AF54" s="98"/>
      <c r="AG54" s="53"/>
      <c r="AH54" s="56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5"/>
      <c r="AW54" s="55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6"/>
      <c r="BO54" s="101"/>
      <c r="BP54" s="88"/>
      <c r="BQ54" s="88"/>
      <c r="BR54" s="93"/>
      <c r="BS54" s="62"/>
      <c r="BT54" s="53"/>
    </row>
    <row r="55" spans="1:72" s="63" customFormat="1" ht="17.25" thickTop="1" thickBot="1">
      <c r="A55" s="52"/>
      <c r="B55" s="9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3"/>
      <c r="R55" s="53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102"/>
      <c r="BP55" s="88"/>
      <c r="BQ55" s="88"/>
      <c r="BR55" s="93"/>
      <c r="BS55" s="62"/>
      <c r="BT55" s="53"/>
    </row>
    <row r="56" spans="1:72" s="63" customFormat="1" ht="17.25" thickTop="1" thickBot="1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5"/>
      <c r="AD56" s="53"/>
      <c r="AE56" s="53"/>
      <c r="AF56" s="53"/>
      <c r="AG56" s="53"/>
      <c r="AH56" s="56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5"/>
      <c r="AW56" s="55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6"/>
      <c r="BO56" s="101"/>
      <c r="BP56" s="88"/>
      <c r="BQ56" s="88"/>
      <c r="BR56" s="93"/>
      <c r="BS56" s="62"/>
      <c r="BT56" s="53"/>
    </row>
    <row r="57" spans="1:72" s="63" customFormat="1" ht="17.25" thickTop="1" thickBot="1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5"/>
      <c r="AD57" s="53"/>
      <c r="AE57" s="53"/>
      <c r="AF57" s="53"/>
      <c r="AG57" s="53"/>
      <c r="AH57" s="56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5"/>
      <c r="AW57" s="55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6"/>
      <c r="BO57" s="101"/>
      <c r="BP57" s="88"/>
      <c r="BQ57" s="88"/>
      <c r="BR57" s="93"/>
      <c r="BS57" s="62"/>
      <c r="BT57" s="53"/>
    </row>
    <row r="58" spans="1:72" s="63" customFormat="1" ht="17.25" thickTop="1" thickBot="1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5"/>
      <c r="AD58" s="53"/>
      <c r="AE58" s="53"/>
      <c r="AF58" s="53"/>
      <c r="AG58" s="53"/>
      <c r="AH58" s="56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5"/>
      <c r="AW58" s="55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6"/>
      <c r="BO58" s="101"/>
      <c r="BP58" s="88"/>
      <c r="BQ58" s="88"/>
      <c r="BR58" s="93"/>
      <c r="BS58" s="62"/>
      <c r="BT58" s="53"/>
    </row>
    <row r="59" spans="1:72" s="63" customFormat="1" ht="17.25" thickTop="1" thickBot="1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5"/>
      <c r="AD59" s="53"/>
      <c r="AE59" s="53"/>
      <c r="AF59" s="53"/>
      <c r="AG59" s="53"/>
      <c r="AH59" s="56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5"/>
      <c r="AW59" s="55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6"/>
      <c r="BO59" s="101"/>
      <c r="BP59" s="88"/>
      <c r="BQ59" s="88"/>
      <c r="BR59" s="93"/>
      <c r="BS59" s="62"/>
      <c r="BT59" s="53"/>
    </row>
    <row r="60" spans="1:72" s="63" customFormat="1" ht="17.25" thickTop="1" thickBot="1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5"/>
      <c r="AD60" s="53"/>
      <c r="AE60" s="53"/>
      <c r="AF60" s="53"/>
      <c r="AG60" s="53"/>
      <c r="AH60" s="56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5"/>
      <c r="AW60" s="55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6"/>
      <c r="BO60" s="101"/>
      <c r="BP60" s="88"/>
      <c r="BQ60" s="88"/>
      <c r="BR60" s="93"/>
      <c r="BS60" s="62"/>
      <c r="BT60" s="53"/>
    </row>
    <row r="61" spans="1:72" s="63" customFormat="1" ht="17.25" thickTop="1" thickBot="1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5"/>
      <c r="AD61" s="53"/>
      <c r="AE61" s="53"/>
      <c r="AF61" s="53"/>
      <c r="AG61" s="53"/>
      <c r="AH61" s="56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5"/>
      <c r="AW61" s="55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6"/>
      <c r="BO61" s="101"/>
      <c r="BP61" s="88"/>
      <c r="BQ61" s="88"/>
      <c r="BR61" s="93"/>
      <c r="BS61" s="62"/>
      <c r="BT61" s="53"/>
    </row>
    <row r="62" spans="1:72" s="63" customFormat="1" ht="17.25" thickTop="1" thickBot="1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5"/>
      <c r="AD62" s="53"/>
      <c r="AE62" s="53"/>
      <c r="AF62" s="53"/>
      <c r="AG62" s="53"/>
      <c r="AH62" s="56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5"/>
      <c r="AW62" s="55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6"/>
      <c r="BO62" s="101"/>
      <c r="BP62" s="88"/>
      <c r="BQ62" s="88"/>
      <c r="BR62" s="93"/>
      <c r="BS62" s="62"/>
      <c r="BT62" s="53"/>
    </row>
    <row r="63" spans="1:72" s="63" customFormat="1" ht="17.25" thickTop="1" thickBot="1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5"/>
      <c r="AD63" s="53"/>
      <c r="AE63" s="53"/>
      <c r="AF63" s="53"/>
      <c r="AG63" s="53"/>
      <c r="AH63" s="56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5"/>
      <c r="AW63" s="55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6"/>
      <c r="BO63" s="101"/>
      <c r="BP63" s="88"/>
      <c r="BQ63" s="88"/>
      <c r="BR63" s="93"/>
      <c r="BS63" s="62"/>
      <c r="BT63" s="53"/>
    </row>
    <row r="64" spans="1:72" s="63" customFormat="1" ht="17.25" thickTop="1" thickBot="1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5"/>
      <c r="AD64" s="53"/>
      <c r="AE64" s="53"/>
      <c r="AF64" s="53"/>
      <c r="AG64" s="53"/>
      <c r="AH64" s="56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5"/>
      <c r="AW64" s="55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6"/>
      <c r="BO64" s="101"/>
      <c r="BP64" s="103"/>
      <c r="BQ64" s="103"/>
      <c r="BR64" s="104"/>
      <c r="BS64" s="62"/>
      <c r="BT64" s="53"/>
    </row>
    <row r="65" spans="1:76" s="63" customFormat="1" ht="17.25" thickTop="1" thickBot="1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5"/>
      <c r="AD65" s="53"/>
      <c r="AE65" s="53"/>
      <c r="AF65" s="53"/>
      <c r="AG65" s="53"/>
      <c r="AH65" s="56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5"/>
      <c r="AW65" s="55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6"/>
      <c r="BO65" s="101"/>
      <c r="BP65" s="103"/>
      <c r="BQ65" s="103"/>
      <c r="BR65" s="104"/>
      <c r="BS65" s="62"/>
      <c r="BT65" s="53"/>
    </row>
    <row r="66" spans="1:76" s="63" customFormat="1" ht="17.25" thickTop="1" thickBot="1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5"/>
      <c r="AD66" s="53"/>
      <c r="AE66" s="53"/>
      <c r="AF66" s="53"/>
      <c r="AG66" s="53"/>
      <c r="AH66" s="56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5"/>
      <c r="AW66" s="55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6"/>
      <c r="BO66" s="101"/>
      <c r="BP66" s="103"/>
      <c r="BQ66" s="103"/>
      <c r="BR66" s="104"/>
      <c r="BS66" s="73"/>
      <c r="BT66" s="53"/>
    </row>
    <row r="67" spans="1:76" s="63" customFormat="1" ht="17.25" thickTop="1" thickBot="1">
      <c r="A67" s="52"/>
      <c r="B67" s="66"/>
      <c r="C67" s="66"/>
      <c r="D67" s="66"/>
      <c r="E67" s="66"/>
      <c r="F67" s="66"/>
      <c r="G67" s="66"/>
      <c r="H67" s="66"/>
      <c r="I67" s="66"/>
      <c r="J67" s="66"/>
      <c r="K67" s="67"/>
      <c r="L67" s="66"/>
      <c r="M67" s="66"/>
      <c r="N67" s="66"/>
      <c r="O67" s="66"/>
      <c r="P67" s="66"/>
      <c r="Q67" s="66"/>
      <c r="R67" s="66"/>
      <c r="S67" s="53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9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9"/>
      <c r="AY67" s="69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105"/>
      <c r="BP67" s="66"/>
      <c r="BQ67" s="106"/>
      <c r="BR67" s="103"/>
      <c r="BS67" s="103"/>
      <c r="BT67" s="104"/>
      <c r="BU67" s="73"/>
      <c r="BV67" s="66"/>
    </row>
    <row r="68" spans="1:76" s="74" customFormat="1" ht="17.25" thickTop="1" thickBot="1">
      <c r="A68" s="107"/>
      <c r="B68" s="66"/>
      <c r="C68" s="66"/>
      <c r="D68" s="66"/>
      <c r="E68" s="66"/>
      <c r="F68" s="66"/>
      <c r="G68" s="66"/>
      <c r="H68" s="66"/>
      <c r="I68" s="66"/>
      <c r="J68" s="66"/>
      <c r="K68" s="67"/>
      <c r="L68" s="66"/>
      <c r="M68" s="66"/>
      <c r="N68" s="66"/>
      <c r="O68" s="66"/>
      <c r="P68" s="66"/>
      <c r="Q68" s="66"/>
      <c r="R68" s="66"/>
      <c r="S68" s="53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9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9"/>
      <c r="AY68" s="69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105"/>
      <c r="BP68" s="66"/>
      <c r="BQ68" s="106"/>
      <c r="BR68" s="103"/>
      <c r="BS68" s="103"/>
      <c r="BT68" s="104"/>
      <c r="BU68" s="73"/>
      <c r="BV68" s="66"/>
    </row>
    <row r="69" spans="1:76" s="74" customFormat="1" ht="17.25" thickTop="1" thickBot="1">
      <c r="A69" s="107"/>
      <c r="B69" s="66"/>
      <c r="C69" s="66"/>
      <c r="D69" s="66"/>
      <c r="E69" s="66"/>
      <c r="F69" s="66"/>
      <c r="G69" s="66"/>
      <c r="H69" s="66"/>
      <c r="I69" s="66"/>
      <c r="J69" s="66"/>
      <c r="K69" s="67"/>
      <c r="L69" s="66"/>
      <c r="M69" s="66"/>
      <c r="N69" s="66"/>
      <c r="O69" s="66"/>
      <c r="P69" s="66"/>
      <c r="Q69" s="66"/>
      <c r="R69" s="66"/>
      <c r="S69" s="53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9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9"/>
      <c r="AY69" s="69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105"/>
      <c r="BP69" s="66"/>
      <c r="BQ69" s="106"/>
      <c r="BR69" s="108"/>
      <c r="BS69" s="108"/>
      <c r="BT69" s="109"/>
      <c r="BU69" s="73"/>
      <c r="BV69" s="66"/>
    </row>
    <row r="70" spans="1:76" s="74" customFormat="1" ht="17.25" thickTop="1" thickBot="1">
      <c r="A70" s="107"/>
      <c r="B70" s="66"/>
      <c r="C70" s="66"/>
      <c r="D70" s="66"/>
      <c r="E70" s="66"/>
      <c r="F70" s="66"/>
      <c r="G70" s="66"/>
      <c r="H70" s="66"/>
      <c r="I70" s="66"/>
      <c r="J70" s="66"/>
      <c r="K70" s="67"/>
      <c r="L70" s="66"/>
      <c r="M70" s="66"/>
      <c r="N70" s="66"/>
      <c r="O70" s="66"/>
      <c r="P70" s="66"/>
      <c r="Q70" s="66"/>
      <c r="R70" s="66"/>
      <c r="S70" s="53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9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9"/>
      <c r="AY70" s="69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105"/>
      <c r="BP70" s="66"/>
      <c r="BQ70" s="106"/>
      <c r="BR70" s="88"/>
      <c r="BS70" s="88"/>
      <c r="BT70" s="93"/>
      <c r="BU70" s="73"/>
      <c r="BV70" s="66"/>
    </row>
    <row r="71" spans="1:76" s="74" customFormat="1" ht="17.25" thickTop="1" thickBot="1">
      <c r="A71" s="107"/>
      <c r="B71" s="66"/>
      <c r="C71" s="66"/>
      <c r="D71" s="66"/>
      <c r="E71" s="66"/>
      <c r="F71" s="66"/>
      <c r="G71" s="66"/>
      <c r="H71" s="66"/>
      <c r="I71" s="66"/>
      <c r="J71" s="66"/>
      <c r="K71" s="67"/>
      <c r="L71" s="66"/>
      <c r="M71" s="66"/>
      <c r="N71" s="66"/>
      <c r="O71" s="66"/>
      <c r="P71" s="66"/>
      <c r="Q71" s="66"/>
      <c r="R71" s="66"/>
      <c r="S71" s="53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9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9"/>
      <c r="AY71" s="69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105"/>
      <c r="BP71" s="66"/>
      <c r="BQ71" s="106"/>
      <c r="BR71" s="88"/>
      <c r="BS71" s="88"/>
      <c r="BT71" s="93"/>
      <c r="BU71" s="108"/>
      <c r="BV71" s="66"/>
    </row>
    <row r="72" spans="1:76" s="74" customFormat="1" ht="17.25" thickTop="1" thickBot="1">
      <c r="A72" s="107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53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10"/>
      <c r="BP72" s="108"/>
      <c r="BQ72" s="108"/>
      <c r="BR72" s="88"/>
      <c r="BS72" s="88"/>
      <c r="BT72" s="93"/>
      <c r="BU72" s="62"/>
      <c r="BV72" s="108"/>
    </row>
    <row r="73" spans="1:76" s="113" customFormat="1" ht="17.25" thickTop="1" thickBot="1">
      <c r="A73" s="111"/>
      <c r="B73" s="53"/>
      <c r="C73" s="53"/>
      <c r="D73" s="53"/>
      <c r="E73" s="53"/>
      <c r="F73" s="53"/>
      <c r="G73" s="53"/>
      <c r="H73" s="53"/>
      <c r="I73" s="53"/>
      <c r="J73" s="53"/>
      <c r="K73" s="54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5"/>
      <c r="AF73" s="53"/>
      <c r="AG73" s="53"/>
      <c r="AH73" s="53"/>
      <c r="AI73" s="53"/>
      <c r="AJ73" s="56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5"/>
      <c r="AY73" s="55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112"/>
      <c r="BP73" s="56"/>
      <c r="BQ73" s="87"/>
      <c r="BR73" s="88"/>
      <c r="BS73" s="88"/>
      <c r="BT73" s="93"/>
      <c r="BU73" s="62"/>
      <c r="BV73" s="53"/>
    </row>
    <row r="74" spans="1:76" s="63" customFormat="1" ht="17.25" thickTop="1" thickBot="1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4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5"/>
      <c r="AF74" s="53"/>
      <c r="AG74" s="53"/>
      <c r="AH74" s="53"/>
      <c r="AI74" s="53"/>
      <c r="AJ74" s="56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5"/>
      <c r="AY74" s="55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112"/>
      <c r="BP74" s="56"/>
      <c r="BQ74" s="87"/>
      <c r="BR74" s="88"/>
      <c r="BS74" s="88"/>
      <c r="BT74" s="93"/>
      <c r="BU74" s="62"/>
      <c r="BV74" s="53"/>
    </row>
    <row r="75" spans="1:76" s="63" customFormat="1" ht="17.25" thickTop="1" thickBot="1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4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5"/>
      <c r="AF75" s="53"/>
      <c r="AG75" s="53"/>
      <c r="AH75" s="53"/>
      <c r="AI75" s="53"/>
      <c r="AJ75" s="56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5"/>
      <c r="AY75" s="55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112"/>
      <c r="BP75" s="56"/>
      <c r="BQ75" s="87"/>
      <c r="BR75" s="88"/>
      <c r="BS75" s="88"/>
      <c r="BT75" s="93"/>
      <c r="BU75" s="62"/>
      <c r="BV75" s="53"/>
    </row>
    <row r="76" spans="1:76" s="63" customFormat="1" ht="17.25" thickTop="1" thickBot="1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4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5"/>
      <c r="AH76" s="53"/>
      <c r="AI76" s="53"/>
      <c r="AJ76" s="53"/>
      <c r="AK76" s="53"/>
      <c r="AL76" s="56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5"/>
      <c r="BA76" s="55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112"/>
      <c r="BP76" s="53"/>
      <c r="BQ76" s="53"/>
      <c r="BR76" s="56"/>
      <c r="BS76" s="87"/>
      <c r="BT76" s="88"/>
      <c r="BU76" s="88"/>
      <c r="BV76" s="93"/>
      <c r="BW76" s="62"/>
      <c r="BX76" s="53"/>
    </row>
    <row r="77" spans="1:76" s="63" customFormat="1" ht="17.25" thickTop="1" thickBot="1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4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5"/>
      <c r="AH77" s="53"/>
      <c r="AI77" s="53"/>
      <c r="AJ77" s="53"/>
      <c r="AK77" s="53"/>
      <c r="AL77" s="56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5"/>
      <c r="BA77" s="55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112"/>
      <c r="BP77" s="53"/>
      <c r="BQ77" s="53"/>
      <c r="BR77" s="56"/>
      <c r="BS77" s="87"/>
      <c r="BT77" s="88"/>
      <c r="BU77" s="88"/>
      <c r="BV77" s="93"/>
      <c r="BX77" s="53"/>
    </row>
    <row r="78" spans="1:76" s="63" customFormat="1" ht="17.25" thickTop="1" thickBot="1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4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5"/>
      <c r="AH78" s="53"/>
      <c r="AI78" s="53"/>
      <c r="AJ78" s="53"/>
      <c r="AK78" s="53"/>
      <c r="AL78" s="56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5"/>
      <c r="BA78" s="55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112"/>
      <c r="BP78" s="53"/>
      <c r="BQ78" s="53"/>
      <c r="BR78" s="56"/>
      <c r="BS78" s="87"/>
      <c r="BT78" s="88"/>
      <c r="BU78" s="88"/>
      <c r="BV78" s="93"/>
      <c r="BW78" s="62"/>
      <c r="BX78" s="53"/>
    </row>
    <row r="79" spans="1:76" s="63" customFormat="1" ht="17.25" thickTop="1" thickBot="1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4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5"/>
      <c r="AH79" s="53"/>
      <c r="AI79" s="53"/>
      <c r="AJ79" s="53"/>
      <c r="AK79" s="53"/>
      <c r="AL79" s="56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5"/>
      <c r="BA79" s="55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112"/>
      <c r="BP79" s="53"/>
      <c r="BQ79" s="53"/>
      <c r="BR79" s="56"/>
      <c r="BS79" s="87"/>
      <c r="BT79" s="88"/>
      <c r="BU79" s="88"/>
      <c r="BV79" s="93"/>
      <c r="BW79" s="62"/>
      <c r="BX79" s="53"/>
    </row>
    <row r="80" spans="1:76" s="63" customFormat="1" ht="17.25" thickTop="1" thickBot="1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4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5"/>
      <c r="AH80" s="53"/>
      <c r="AI80" s="53"/>
      <c r="AJ80" s="53"/>
      <c r="AK80" s="53"/>
      <c r="AL80" s="56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5"/>
      <c r="BA80" s="55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112"/>
      <c r="BP80" s="53"/>
      <c r="BQ80" s="53"/>
      <c r="BR80" s="56"/>
      <c r="BS80" s="87"/>
      <c r="BT80" s="88"/>
      <c r="BU80" s="88"/>
      <c r="BV80" s="93"/>
      <c r="BW80" s="62"/>
      <c r="BX80" s="53"/>
    </row>
    <row r="81" spans="1:76" s="63" customFormat="1" ht="17.25" thickTop="1" thickBot="1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4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5"/>
      <c r="AH81" s="53"/>
      <c r="AI81" s="53"/>
      <c r="AJ81" s="53"/>
      <c r="AK81" s="53"/>
      <c r="AL81" s="56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5"/>
      <c r="BA81" s="55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112"/>
      <c r="BP81" s="53"/>
      <c r="BQ81" s="53"/>
      <c r="BR81" s="56"/>
      <c r="BS81" s="87"/>
      <c r="BT81" s="88"/>
      <c r="BU81" s="88"/>
      <c r="BV81" s="93"/>
      <c r="BW81" s="62"/>
      <c r="BX81" s="53"/>
    </row>
    <row r="82" spans="1:76" s="63" customFormat="1" ht="17.25" thickTop="1" thickBot="1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4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5"/>
      <c r="AH82" s="53"/>
      <c r="AI82" s="53"/>
      <c r="AJ82" s="53"/>
      <c r="AK82" s="53"/>
      <c r="AL82" s="56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5"/>
      <c r="BA82" s="55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112"/>
      <c r="BP82" s="53"/>
      <c r="BQ82" s="53"/>
      <c r="BR82" s="56"/>
      <c r="BS82" s="87"/>
      <c r="BT82" s="88"/>
      <c r="BU82" s="88"/>
      <c r="BV82" s="93"/>
      <c r="BW82" s="62"/>
      <c r="BX82" s="53"/>
    </row>
    <row r="83" spans="1:76" s="63" customFormat="1" ht="17.25" thickTop="1" thickBot="1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4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5"/>
      <c r="AH83" s="53"/>
      <c r="AI83" s="53"/>
      <c r="AJ83" s="53"/>
      <c r="AK83" s="53"/>
      <c r="AL83" s="56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5"/>
      <c r="BA83" s="55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112"/>
      <c r="BP83" s="53"/>
      <c r="BQ83" s="53"/>
      <c r="BR83" s="56"/>
      <c r="BS83" s="87"/>
      <c r="BT83" s="88"/>
      <c r="BU83" s="88"/>
      <c r="BV83" s="93"/>
      <c r="BW83" s="62"/>
      <c r="BX83" s="53"/>
    </row>
    <row r="84" spans="1:76" s="63" customFormat="1" ht="17.25" thickTop="1" thickBot="1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4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5"/>
      <c r="AH84" s="53"/>
      <c r="AI84" s="53"/>
      <c r="AJ84" s="53"/>
      <c r="AK84" s="53"/>
      <c r="AL84" s="56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5"/>
      <c r="BA84" s="55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112"/>
      <c r="BP84" s="53"/>
      <c r="BQ84" s="53"/>
      <c r="BR84" s="56"/>
      <c r="BS84" s="87"/>
      <c r="BT84" s="88"/>
      <c r="BU84" s="88"/>
      <c r="BV84" s="93"/>
      <c r="BW84" s="62"/>
      <c r="BX84" s="53"/>
    </row>
    <row r="85" spans="1:76" s="63" customFormat="1" ht="17.25" thickTop="1" thickBot="1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4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5"/>
      <c r="AH85" s="53"/>
      <c r="AI85" s="53"/>
      <c r="AJ85" s="53"/>
      <c r="AK85" s="53"/>
      <c r="AL85" s="56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5"/>
      <c r="BA85" s="55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112"/>
      <c r="BP85" s="53"/>
      <c r="BQ85" s="53"/>
      <c r="BR85" s="56"/>
      <c r="BS85" s="87"/>
      <c r="BT85" s="88"/>
      <c r="BU85" s="88"/>
      <c r="BV85" s="93"/>
      <c r="BW85" s="62"/>
      <c r="BX85" s="53"/>
    </row>
    <row r="86" spans="1:76" s="63" customFormat="1" ht="17.25" thickTop="1" thickBot="1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4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5"/>
      <c r="AH86" s="53"/>
      <c r="AI86" s="53"/>
      <c r="AJ86" s="53"/>
      <c r="AK86" s="53"/>
      <c r="AL86" s="56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5"/>
      <c r="BA86" s="55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112"/>
      <c r="BP86" s="53"/>
      <c r="BQ86" s="53"/>
      <c r="BR86" s="56"/>
      <c r="BS86" s="87"/>
      <c r="BT86" s="88"/>
      <c r="BU86" s="88"/>
      <c r="BV86" s="93"/>
      <c r="BW86" s="62"/>
      <c r="BX86" s="53"/>
    </row>
    <row r="87" spans="1:76" s="63" customFormat="1" ht="17.25" thickTop="1" thickBot="1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4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5"/>
      <c r="AH87" s="53"/>
      <c r="AI87" s="53"/>
      <c r="AJ87" s="53"/>
      <c r="AK87" s="53"/>
      <c r="AL87" s="56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5"/>
      <c r="BA87" s="55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112"/>
      <c r="BP87" s="53"/>
      <c r="BQ87" s="53"/>
      <c r="BR87" s="56"/>
      <c r="BS87" s="87"/>
      <c r="BT87" s="88"/>
      <c r="BU87" s="88"/>
      <c r="BV87" s="93"/>
      <c r="BW87" s="62"/>
      <c r="BX87" s="53"/>
    </row>
    <row r="88" spans="1:76" s="63" customFormat="1" ht="17.25" thickTop="1" thickBot="1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4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5"/>
      <c r="AH88" s="53"/>
      <c r="AI88" s="53"/>
      <c r="AJ88" s="53"/>
      <c r="AK88" s="53"/>
      <c r="AL88" s="56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5"/>
      <c r="BA88" s="55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112"/>
      <c r="BP88" s="53"/>
      <c r="BQ88" s="53"/>
      <c r="BR88" s="56"/>
      <c r="BS88" s="87"/>
      <c r="BT88" s="88"/>
      <c r="BU88" s="88"/>
      <c r="BV88" s="93"/>
      <c r="BW88" s="62"/>
      <c r="BX88" s="53"/>
    </row>
    <row r="89" spans="1:76" s="63" customFormat="1" ht="17.25" thickTop="1" thickBot="1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4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5"/>
      <c r="AH89" s="53"/>
      <c r="AI89" s="53"/>
      <c r="AJ89" s="53"/>
      <c r="AK89" s="53"/>
      <c r="AL89" s="56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5"/>
      <c r="BA89" s="55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112"/>
      <c r="BP89" s="53"/>
      <c r="BQ89" s="53"/>
      <c r="BR89" s="56"/>
      <c r="BS89" s="87"/>
      <c r="BT89" s="88"/>
      <c r="BU89" s="88"/>
      <c r="BV89" s="93"/>
      <c r="BW89" s="62"/>
      <c r="BX89" s="53"/>
    </row>
    <row r="90" spans="1:76" s="63" customFormat="1" ht="17.25" thickTop="1" thickBot="1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4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5"/>
      <c r="AH90" s="53"/>
      <c r="AI90" s="53"/>
      <c r="AJ90" s="53"/>
      <c r="AK90" s="53"/>
      <c r="AL90" s="56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5"/>
      <c r="BA90" s="55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112"/>
      <c r="BP90" s="53"/>
      <c r="BQ90" s="53"/>
      <c r="BR90" s="56"/>
      <c r="BS90" s="87"/>
      <c r="BT90" s="88"/>
      <c r="BU90" s="88"/>
      <c r="BV90" s="93"/>
      <c r="BW90" s="62"/>
      <c r="BX90" s="53"/>
    </row>
    <row r="91" spans="1:76" s="63" customFormat="1" ht="17.25" thickTop="1" thickBot="1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4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5"/>
      <c r="AH91" s="53"/>
      <c r="AI91" s="53"/>
      <c r="AJ91" s="53"/>
      <c r="AK91" s="53"/>
      <c r="AL91" s="56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5"/>
      <c r="BA91" s="55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112"/>
      <c r="BP91" s="53"/>
      <c r="BQ91" s="53"/>
      <c r="BR91" s="56"/>
      <c r="BS91" s="87"/>
      <c r="BT91" s="88"/>
      <c r="BU91" s="88"/>
      <c r="BV91" s="93"/>
      <c r="BW91" s="62"/>
      <c r="BX91" s="53"/>
    </row>
    <row r="92" spans="1:76" s="63" customFormat="1" ht="17.25" thickTop="1" thickBot="1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4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5"/>
      <c r="AH92" s="53"/>
      <c r="AI92" s="53"/>
      <c r="AJ92" s="53"/>
      <c r="AK92" s="53"/>
      <c r="AL92" s="56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5"/>
      <c r="BA92" s="55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112"/>
      <c r="BP92" s="53"/>
      <c r="BQ92" s="53"/>
      <c r="BR92" s="56"/>
      <c r="BS92" s="87"/>
      <c r="BT92" s="88"/>
      <c r="BU92" s="88"/>
      <c r="BV92" s="93"/>
      <c r="BW92" s="62"/>
      <c r="BX92" s="53"/>
    </row>
    <row r="93" spans="1:76" s="63" customFormat="1" ht="17.25" thickTop="1" thickBot="1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4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5"/>
      <c r="AH93" s="53"/>
      <c r="AI93" s="53"/>
      <c r="AJ93" s="53"/>
      <c r="AK93" s="53"/>
      <c r="AL93" s="56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5"/>
      <c r="BA93" s="55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112"/>
      <c r="BP93" s="53"/>
      <c r="BQ93" s="53"/>
      <c r="BR93" s="56"/>
      <c r="BS93" s="87"/>
      <c r="BT93" s="88"/>
      <c r="BU93" s="88"/>
      <c r="BV93" s="93"/>
      <c r="BW93" s="62"/>
      <c r="BX93" s="53"/>
    </row>
    <row r="94" spans="1:76" s="63" customFormat="1" ht="17.25" thickTop="1" thickBot="1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4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5"/>
      <c r="AH94" s="53"/>
      <c r="AI94" s="53"/>
      <c r="AJ94" s="53"/>
      <c r="AK94" s="53"/>
      <c r="AL94" s="56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5"/>
      <c r="BA94" s="55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112"/>
      <c r="BP94" s="53"/>
      <c r="BQ94" s="53"/>
      <c r="BR94" s="56"/>
      <c r="BS94" s="87"/>
      <c r="BT94" s="88"/>
      <c r="BU94" s="88"/>
      <c r="BV94" s="93"/>
      <c r="BW94" s="62"/>
      <c r="BX94" s="53"/>
    </row>
    <row r="95" spans="1:76" s="63" customFormat="1" ht="17.25" thickTop="1" thickBot="1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4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5"/>
      <c r="AH95" s="53"/>
      <c r="AI95" s="53"/>
      <c r="AJ95" s="53"/>
      <c r="AK95" s="53"/>
      <c r="AL95" s="56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5"/>
      <c r="BA95" s="55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112"/>
      <c r="BP95" s="53"/>
      <c r="BQ95" s="53"/>
      <c r="BR95" s="56"/>
      <c r="BS95" s="87"/>
      <c r="BT95" s="88"/>
      <c r="BU95" s="88"/>
      <c r="BV95" s="93"/>
      <c r="BW95" s="62"/>
      <c r="BX95" s="53"/>
    </row>
    <row r="96" spans="1:76" s="63" customFormat="1" ht="17.25" thickTop="1" thickBot="1">
      <c r="A96" s="52"/>
      <c r="B96" s="53"/>
      <c r="C96" s="55"/>
      <c r="D96" s="55"/>
      <c r="E96" s="55"/>
      <c r="F96" s="55"/>
      <c r="G96" s="55"/>
      <c r="H96" s="55"/>
      <c r="I96" s="55"/>
      <c r="J96" s="53"/>
      <c r="K96" s="114"/>
      <c r="L96" s="53"/>
      <c r="M96" s="53"/>
      <c r="N96" s="53"/>
      <c r="O96" s="53"/>
      <c r="P96" s="55"/>
      <c r="Q96" s="55"/>
      <c r="R96" s="53"/>
      <c r="S96" s="53"/>
      <c r="T96" s="53"/>
      <c r="U96" s="55"/>
      <c r="V96" s="55"/>
      <c r="W96" s="55"/>
      <c r="X96" s="53"/>
      <c r="Y96" s="53"/>
      <c r="Z96" s="53"/>
      <c r="AA96" s="53"/>
      <c r="AB96" s="53"/>
      <c r="AC96" s="53"/>
      <c r="AD96" s="53"/>
      <c r="AE96" s="53"/>
      <c r="AF96" s="53"/>
      <c r="AG96" s="55"/>
      <c r="AH96" s="53"/>
      <c r="AI96" s="53"/>
      <c r="AJ96" s="53"/>
      <c r="AK96" s="53"/>
      <c r="AL96" s="56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5"/>
      <c r="BA96" s="55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112"/>
      <c r="BP96" s="53"/>
      <c r="BQ96" s="53"/>
      <c r="BR96" s="56"/>
      <c r="BS96" s="87"/>
      <c r="BT96" s="88"/>
      <c r="BU96" s="88"/>
      <c r="BV96" s="93"/>
      <c r="BW96" s="62"/>
      <c r="BX96" s="53"/>
    </row>
    <row r="97" spans="1:76" s="63" customFormat="1" ht="17.25" thickTop="1" thickBot="1">
      <c r="A97" s="52"/>
      <c r="B97" s="53"/>
      <c r="C97" s="55"/>
      <c r="D97" s="55"/>
      <c r="E97" s="55"/>
      <c r="F97" s="55"/>
      <c r="G97" s="55"/>
      <c r="H97" s="55"/>
      <c r="I97" s="55"/>
      <c r="J97" s="53"/>
      <c r="K97" s="114"/>
      <c r="L97" s="53"/>
      <c r="M97" s="53"/>
      <c r="N97" s="53"/>
      <c r="O97" s="53"/>
      <c r="P97" s="55"/>
      <c r="Q97" s="55"/>
      <c r="R97" s="53"/>
      <c r="S97" s="53"/>
      <c r="T97" s="53"/>
      <c r="U97" s="55"/>
      <c r="V97" s="55"/>
      <c r="W97" s="55"/>
      <c r="X97" s="53"/>
      <c r="Y97" s="53"/>
      <c r="Z97" s="53"/>
      <c r="AA97" s="53"/>
      <c r="AB97" s="53"/>
      <c r="AC97" s="53"/>
      <c r="AD97" s="53"/>
      <c r="AE97" s="53"/>
      <c r="AF97" s="53"/>
      <c r="AG97" s="55"/>
      <c r="AH97" s="53"/>
      <c r="AI97" s="53"/>
      <c r="AJ97" s="53"/>
      <c r="AK97" s="53"/>
      <c r="AL97" s="56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5"/>
      <c r="BA97" s="55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112"/>
      <c r="BP97" s="53"/>
      <c r="BQ97" s="53"/>
      <c r="BR97" s="56"/>
      <c r="BS97" s="87"/>
      <c r="BT97" s="88"/>
      <c r="BU97" s="88"/>
      <c r="BV97" s="93"/>
      <c r="BW97" s="62"/>
      <c r="BX97" s="53"/>
    </row>
    <row r="98" spans="1:76" s="63" customFormat="1" ht="17.25" thickTop="1" thickBot="1">
      <c r="A98" s="52"/>
      <c r="B98" s="53"/>
      <c r="C98" s="55"/>
      <c r="D98" s="55"/>
      <c r="E98" s="55"/>
      <c r="F98" s="55"/>
      <c r="G98" s="55"/>
      <c r="H98" s="55"/>
      <c r="I98" s="55"/>
      <c r="J98" s="53"/>
      <c r="K98" s="114"/>
      <c r="L98" s="53"/>
      <c r="M98" s="53"/>
      <c r="N98" s="53"/>
      <c r="O98" s="53"/>
      <c r="P98" s="55"/>
      <c r="Q98" s="55"/>
      <c r="R98" s="53"/>
      <c r="S98" s="53"/>
      <c r="T98" s="53"/>
      <c r="U98" s="55"/>
      <c r="V98" s="55"/>
      <c r="W98" s="55"/>
      <c r="X98" s="53"/>
      <c r="Y98" s="53"/>
      <c r="Z98" s="53"/>
      <c r="AA98" s="53"/>
      <c r="AB98" s="53"/>
      <c r="AC98" s="53"/>
      <c r="AD98" s="53"/>
      <c r="AE98" s="53"/>
      <c r="AF98" s="53"/>
      <c r="AG98" s="55"/>
      <c r="AH98" s="53"/>
      <c r="AI98" s="53"/>
      <c r="AJ98" s="53"/>
      <c r="AK98" s="53"/>
      <c r="AL98" s="56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5"/>
      <c r="BA98" s="55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112"/>
      <c r="BP98" s="53"/>
      <c r="BQ98" s="53"/>
      <c r="BR98" s="56"/>
      <c r="BS98" s="87"/>
      <c r="BT98" s="88"/>
      <c r="BU98" s="88"/>
      <c r="BV98" s="93"/>
      <c r="BW98" s="62"/>
      <c r="BX98" s="53"/>
    </row>
    <row r="99" spans="1:76" s="63" customFormat="1" ht="17.25" thickTop="1" thickBot="1">
      <c r="A99" s="52"/>
      <c r="B99" s="53"/>
      <c r="C99" s="55"/>
      <c r="D99" s="55"/>
      <c r="E99" s="55"/>
      <c r="F99" s="55"/>
      <c r="G99" s="55"/>
      <c r="H99" s="55"/>
      <c r="I99" s="55"/>
      <c r="J99" s="53"/>
      <c r="K99" s="114"/>
      <c r="L99" s="53"/>
      <c r="M99" s="53"/>
      <c r="N99" s="53"/>
      <c r="O99" s="53"/>
      <c r="P99" s="55"/>
      <c r="Q99" s="55"/>
      <c r="R99" s="53"/>
      <c r="S99" s="53"/>
      <c r="T99" s="53"/>
      <c r="U99" s="55"/>
      <c r="V99" s="55"/>
      <c r="W99" s="55"/>
      <c r="X99" s="53"/>
      <c r="Y99" s="53"/>
      <c r="Z99" s="53"/>
      <c r="AA99" s="53"/>
      <c r="AB99" s="53"/>
      <c r="AC99" s="53"/>
      <c r="AD99" s="53"/>
      <c r="AE99" s="53"/>
      <c r="AF99" s="53"/>
      <c r="AG99" s="55"/>
      <c r="AH99" s="53"/>
      <c r="AI99" s="53"/>
      <c r="AJ99" s="53"/>
      <c r="AK99" s="53"/>
      <c r="AL99" s="56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5"/>
      <c r="BA99" s="55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112"/>
      <c r="BP99" s="53"/>
      <c r="BQ99" s="53"/>
      <c r="BR99" s="56"/>
      <c r="BS99" s="87"/>
      <c r="BT99" s="88"/>
      <c r="BU99" s="88"/>
      <c r="BV99" s="93"/>
      <c r="BW99" s="62"/>
      <c r="BX99" s="53"/>
    </row>
    <row r="100" spans="1:76" s="63" customFormat="1" ht="17.25" thickTop="1" thickBot="1">
      <c r="A100" s="52"/>
      <c r="B100" s="55"/>
      <c r="C100" s="55"/>
      <c r="D100" s="55"/>
      <c r="E100" s="55"/>
      <c r="F100" s="55"/>
      <c r="G100" s="55"/>
      <c r="H100" s="55"/>
      <c r="I100" s="55"/>
      <c r="J100" s="53"/>
      <c r="K100" s="114"/>
      <c r="L100" s="53"/>
      <c r="M100" s="53"/>
      <c r="N100" s="53"/>
      <c r="O100" s="53"/>
      <c r="P100" s="55"/>
      <c r="Q100" s="55"/>
      <c r="R100" s="53"/>
      <c r="S100" s="53"/>
      <c r="T100" s="53"/>
      <c r="U100" s="55"/>
      <c r="V100" s="55"/>
      <c r="W100" s="55"/>
      <c r="X100" s="53"/>
      <c r="Y100" s="53"/>
      <c r="Z100" s="53"/>
      <c r="AA100" s="53"/>
      <c r="AB100" s="53"/>
      <c r="AC100" s="53"/>
      <c r="AD100" s="53"/>
      <c r="AE100" s="53"/>
      <c r="AF100" s="53"/>
      <c r="AG100" s="55"/>
      <c r="AH100" s="53"/>
      <c r="AI100" s="53"/>
      <c r="AJ100" s="53"/>
      <c r="AK100" s="53"/>
      <c r="AL100" s="56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5"/>
      <c r="BA100" s="55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112"/>
      <c r="BP100" s="53"/>
      <c r="BQ100" s="53"/>
      <c r="BR100" s="56"/>
      <c r="BS100" s="87"/>
      <c r="BT100" s="88"/>
      <c r="BU100" s="88"/>
      <c r="BV100" s="93"/>
      <c r="BW100" s="62"/>
      <c r="BX100" s="53"/>
    </row>
    <row r="101" spans="1:76" s="63" customFormat="1" ht="17.25" thickTop="1" thickBot="1">
      <c r="A101" s="52"/>
      <c r="B101" s="55"/>
      <c r="C101" s="55"/>
      <c r="D101" s="55"/>
      <c r="E101" s="55"/>
      <c r="F101" s="55"/>
      <c r="G101" s="55"/>
      <c r="H101" s="55"/>
      <c r="I101" s="55"/>
      <c r="J101" s="53"/>
      <c r="K101" s="114"/>
      <c r="L101" s="53"/>
      <c r="M101" s="53"/>
      <c r="N101" s="53"/>
      <c r="O101" s="53"/>
      <c r="P101" s="55"/>
      <c r="Q101" s="55"/>
      <c r="R101" s="53"/>
      <c r="S101" s="53"/>
      <c r="T101" s="53"/>
      <c r="U101" s="55"/>
      <c r="V101" s="55"/>
      <c r="W101" s="55"/>
      <c r="X101" s="53"/>
      <c r="Y101" s="53"/>
      <c r="Z101" s="53"/>
      <c r="AA101" s="53"/>
      <c r="AB101" s="53"/>
      <c r="AC101" s="53"/>
      <c r="AD101" s="53"/>
      <c r="AE101" s="53"/>
      <c r="AF101" s="53"/>
      <c r="AG101" s="55"/>
      <c r="AH101" s="53"/>
      <c r="AI101" s="53"/>
      <c r="AJ101" s="53"/>
      <c r="AK101" s="53"/>
      <c r="AL101" s="56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5"/>
      <c r="BA101" s="55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112"/>
      <c r="BP101" s="53"/>
      <c r="BQ101" s="53"/>
      <c r="BR101" s="56"/>
      <c r="BS101" s="87"/>
      <c r="BT101" s="88"/>
      <c r="BU101" s="88"/>
      <c r="BV101" s="93"/>
      <c r="BW101" s="62"/>
      <c r="BX101" s="53"/>
    </row>
    <row r="102" spans="1:76" s="63" customFormat="1" ht="17.25" thickTop="1" thickBot="1">
      <c r="A102" s="52"/>
      <c r="B102" s="55"/>
      <c r="C102" s="55"/>
      <c r="D102" s="55"/>
      <c r="E102" s="55"/>
      <c r="F102" s="55"/>
      <c r="G102" s="55"/>
      <c r="H102" s="55"/>
      <c r="I102" s="55"/>
      <c r="J102" s="53"/>
      <c r="K102" s="114"/>
      <c r="L102" s="53"/>
      <c r="M102" s="53"/>
      <c r="N102" s="53"/>
      <c r="O102" s="53"/>
      <c r="P102" s="55"/>
      <c r="Q102" s="55"/>
      <c r="R102" s="53"/>
      <c r="S102" s="53"/>
      <c r="T102" s="53"/>
      <c r="U102" s="55"/>
      <c r="V102" s="55"/>
      <c r="W102" s="55"/>
      <c r="X102" s="53"/>
      <c r="Y102" s="53"/>
      <c r="Z102" s="53"/>
      <c r="AA102" s="53"/>
      <c r="AB102" s="53"/>
      <c r="AC102" s="53"/>
      <c r="AD102" s="53"/>
      <c r="AE102" s="53"/>
      <c r="AF102" s="53"/>
      <c r="AG102" s="55"/>
      <c r="AH102" s="53"/>
      <c r="AI102" s="53"/>
      <c r="AJ102" s="53"/>
      <c r="AK102" s="53"/>
      <c r="AL102" s="56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5"/>
      <c r="BA102" s="55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112"/>
      <c r="BP102" s="53"/>
      <c r="BQ102" s="53"/>
      <c r="BR102" s="56"/>
      <c r="BS102" s="87"/>
      <c r="BT102" s="88"/>
      <c r="BU102" s="88"/>
      <c r="BV102" s="93"/>
      <c r="BW102" s="62"/>
      <c r="BX102" s="53"/>
    </row>
    <row r="103" spans="1:76" s="63" customFormat="1" ht="17.25" thickTop="1" thickBot="1">
      <c r="A103" s="52"/>
      <c r="B103" s="55"/>
      <c r="C103" s="55"/>
      <c r="D103" s="55"/>
      <c r="E103" s="55"/>
      <c r="F103" s="55"/>
      <c r="G103" s="55"/>
      <c r="H103" s="55"/>
      <c r="I103" s="55"/>
      <c r="J103" s="53"/>
      <c r="K103" s="114"/>
      <c r="L103" s="53"/>
      <c r="M103" s="53"/>
      <c r="N103" s="53"/>
      <c r="O103" s="53"/>
      <c r="P103" s="55"/>
      <c r="Q103" s="55"/>
      <c r="R103" s="53"/>
      <c r="S103" s="53"/>
      <c r="T103" s="53"/>
      <c r="U103" s="55"/>
      <c r="V103" s="55"/>
      <c r="W103" s="55"/>
      <c r="X103" s="53"/>
      <c r="Y103" s="53"/>
      <c r="Z103" s="53"/>
      <c r="AA103" s="53"/>
      <c r="AB103" s="53"/>
      <c r="AC103" s="53"/>
      <c r="AD103" s="53"/>
      <c r="AE103" s="53"/>
      <c r="AF103" s="53"/>
      <c r="AG103" s="55"/>
      <c r="AH103" s="53"/>
      <c r="AI103" s="53"/>
      <c r="AJ103" s="53"/>
      <c r="AK103" s="53"/>
      <c r="AL103" s="56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5"/>
      <c r="BA103" s="55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112"/>
      <c r="BP103" s="53"/>
      <c r="BQ103" s="53"/>
      <c r="BR103" s="56"/>
      <c r="BS103" s="87"/>
      <c r="BT103" s="88"/>
      <c r="BU103" s="88"/>
      <c r="BV103" s="93"/>
      <c r="BW103" s="62"/>
      <c r="BX103" s="53"/>
    </row>
    <row r="104" spans="1:76" s="63" customFormat="1" ht="17.25" thickTop="1" thickBot="1">
      <c r="A104" s="52"/>
      <c r="B104" s="55"/>
      <c r="C104" s="55"/>
      <c r="D104" s="55"/>
      <c r="E104" s="55"/>
      <c r="F104" s="55"/>
      <c r="G104" s="55"/>
      <c r="H104" s="55"/>
      <c r="I104" s="55"/>
      <c r="J104" s="53"/>
      <c r="K104" s="114"/>
      <c r="L104" s="53"/>
      <c r="M104" s="53"/>
      <c r="N104" s="53"/>
      <c r="O104" s="53"/>
      <c r="P104" s="55"/>
      <c r="Q104" s="55"/>
      <c r="R104" s="53"/>
      <c r="S104" s="53"/>
      <c r="T104" s="53"/>
      <c r="U104" s="55"/>
      <c r="V104" s="55"/>
      <c r="W104" s="55"/>
      <c r="X104" s="53"/>
      <c r="Y104" s="53"/>
      <c r="Z104" s="53"/>
      <c r="AA104" s="53"/>
      <c r="AB104" s="53"/>
      <c r="AC104" s="53"/>
      <c r="AD104" s="53"/>
      <c r="AE104" s="53"/>
      <c r="AF104" s="53"/>
      <c r="AG104" s="55"/>
      <c r="AH104" s="53"/>
      <c r="AI104" s="53"/>
      <c r="AJ104" s="53"/>
      <c r="AK104" s="53"/>
      <c r="AL104" s="56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5"/>
      <c r="BA104" s="55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112"/>
      <c r="BP104" s="53"/>
      <c r="BQ104" s="53"/>
      <c r="BR104" s="56"/>
      <c r="BS104" s="87"/>
      <c r="BT104" s="88"/>
      <c r="BU104" s="88"/>
      <c r="BV104" s="93"/>
      <c r="BW104" s="62"/>
      <c r="BX104" s="53"/>
    </row>
    <row r="105" spans="1:76" s="63" customFormat="1" ht="17.25" thickTop="1" thickBot="1">
      <c r="A105" s="52"/>
      <c r="B105" s="55"/>
      <c r="C105" s="55"/>
      <c r="D105" s="55"/>
      <c r="E105" s="55"/>
      <c r="F105" s="55"/>
      <c r="G105" s="55"/>
      <c r="H105" s="55"/>
      <c r="I105" s="55"/>
      <c r="J105" s="53"/>
      <c r="K105" s="114"/>
      <c r="L105" s="53"/>
      <c r="M105" s="53"/>
      <c r="N105" s="53"/>
      <c r="O105" s="53"/>
      <c r="P105" s="55"/>
      <c r="Q105" s="55"/>
      <c r="R105" s="53"/>
      <c r="S105" s="53"/>
      <c r="T105" s="53"/>
      <c r="U105" s="55"/>
      <c r="V105" s="55"/>
      <c r="W105" s="55"/>
      <c r="X105" s="53"/>
      <c r="Y105" s="53"/>
      <c r="Z105" s="53"/>
      <c r="AA105" s="53"/>
      <c r="AB105" s="53"/>
      <c r="AC105" s="53"/>
      <c r="AD105" s="53"/>
      <c r="AE105" s="53"/>
      <c r="AF105" s="53"/>
      <c r="AG105" s="55"/>
      <c r="AH105" s="53"/>
      <c r="AI105" s="53"/>
      <c r="AJ105" s="53"/>
      <c r="AK105" s="53"/>
      <c r="AL105" s="56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5"/>
      <c r="BA105" s="55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112"/>
      <c r="BP105" s="53"/>
      <c r="BQ105" s="53"/>
      <c r="BR105" s="56"/>
      <c r="BS105" s="87"/>
      <c r="BT105" s="88"/>
      <c r="BU105" s="88"/>
      <c r="BV105" s="93"/>
      <c r="BW105" s="62"/>
      <c r="BX105" s="53"/>
    </row>
    <row r="106" spans="1:76" s="63" customFormat="1" ht="17.25" thickTop="1" thickBot="1">
      <c r="A106" s="55"/>
      <c r="B106" s="55"/>
      <c r="C106" s="55"/>
      <c r="D106" s="55"/>
      <c r="E106" s="55"/>
      <c r="F106" s="55"/>
      <c r="G106" s="55"/>
      <c r="H106" s="55"/>
      <c r="I106" s="55"/>
      <c r="J106" s="53"/>
      <c r="K106" s="114"/>
      <c r="L106" s="53"/>
      <c r="M106" s="53"/>
      <c r="N106" s="53"/>
      <c r="O106" s="53"/>
      <c r="P106" s="55"/>
      <c r="Q106" s="55"/>
      <c r="R106" s="53"/>
      <c r="S106" s="53"/>
      <c r="T106" s="53"/>
      <c r="U106" s="55"/>
      <c r="V106" s="55"/>
      <c r="W106" s="55"/>
      <c r="X106" s="53"/>
      <c r="Y106" s="53"/>
      <c r="Z106" s="53"/>
      <c r="AA106" s="53"/>
      <c r="AB106" s="53"/>
      <c r="AC106" s="53"/>
      <c r="AD106" s="53"/>
      <c r="AE106" s="53"/>
      <c r="AF106" s="53"/>
      <c r="AG106" s="55"/>
      <c r="AH106" s="53"/>
      <c r="AI106" s="53"/>
      <c r="AJ106" s="53"/>
      <c r="AK106" s="53"/>
      <c r="AL106" s="56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5"/>
      <c r="BA106" s="55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112"/>
      <c r="BP106" s="53"/>
      <c r="BQ106" s="53"/>
      <c r="BR106" s="56"/>
      <c r="BS106" s="87"/>
      <c r="BT106" s="88"/>
      <c r="BU106" s="88"/>
      <c r="BV106" s="93"/>
      <c r="BW106" s="62"/>
      <c r="BX106" s="53"/>
    </row>
    <row r="107" spans="1:76" s="63" customFormat="1" ht="17.25" thickTop="1" thickBot="1">
      <c r="A107" s="55"/>
      <c r="B107" s="55"/>
      <c r="C107" s="55"/>
      <c r="D107" s="55"/>
      <c r="E107" s="55"/>
      <c r="F107" s="55"/>
      <c r="G107" s="55"/>
      <c r="H107" s="55"/>
      <c r="I107" s="55"/>
      <c r="J107" s="53"/>
      <c r="K107" s="114"/>
      <c r="L107" s="53"/>
      <c r="M107" s="53"/>
      <c r="N107" s="53"/>
      <c r="O107" s="53"/>
      <c r="P107" s="55"/>
      <c r="Q107" s="55"/>
      <c r="R107" s="53"/>
      <c r="S107" s="53"/>
      <c r="T107" s="53"/>
      <c r="U107" s="55"/>
      <c r="V107" s="55"/>
      <c r="W107" s="55"/>
      <c r="X107" s="53"/>
      <c r="Y107" s="53"/>
      <c r="Z107" s="53"/>
      <c r="AA107" s="53"/>
      <c r="AB107" s="53"/>
      <c r="AC107" s="53"/>
      <c r="AD107" s="53"/>
      <c r="AE107" s="53"/>
      <c r="AF107" s="53"/>
      <c r="AG107" s="55"/>
      <c r="AH107" s="53"/>
      <c r="AI107" s="53"/>
      <c r="AJ107" s="53"/>
      <c r="AK107" s="53"/>
      <c r="AL107" s="56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5"/>
      <c r="BA107" s="55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112"/>
      <c r="BP107" s="53"/>
      <c r="BQ107" s="53"/>
      <c r="BR107" s="56"/>
      <c r="BS107" s="87"/>
      <c r="BT107" s="88"/>
      <c r="BU107" s="88"/>
      <c r="BV107" s="93"/>
      <c r="BW107" s="62"/>
      <c r="BX107" s="53"/>
    </row>
    <row r="108" spans="1:76" s="63" customFormat="1" ht="17.25" thickTop="1" thickBot="1">
      <c r="A108" s="55"/>
      <c r="B108" s="55"/>
      <c r="C108" s="55"/>
      <c r="D108" s="55"/>
      <c r="E108" s="55"/>
      <c r="F108" s="55"/>
      <c r="G108" s="55"/>
      <c r="H108" s="55"/>
      <c r="I108" s="55"/>
      <c r="J108" s="53"/>
      <c r="K108" s="114"/>
      <c r="L108" s="53"/>
      <c r="M108" s="53"/>
      <c r="N108" s="53"/>
      <c r="O108" s="53"/>
      <c r="P108" s="55"/>
      <c r="Q108" s="55"/>
      <c r="R108" s="53"/>
      <c r="S108" s="53"/>
      <c r="T108" s="53"/>
      <c r="U108" s="55"/>
      <c r="V108" s="55"/>
      <c r="W108" s="55"/>
      <c r="X108" s="53"/>
      <c r="Y108" s="53"/>
      <c r="Z108" s="53"/>
      <c r="AA108" s="53"/>
      <c r="AB108" s="53"/>
      <c r="AC108" s="53"/>
      <c r="AD108" s="53"/>
      <c r="AE108" s="53"/>
      <c r="AF108" s="53"/>
      <c r="AG108" s="55"/>
      <c r="AH108" s="53"/>
      <c r="AI108" s="53"/>
      <c r="AJ108" s="53"/>
      <c r="AK108" s="53"/>
      <c r="AL108" s="56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5"/>
      <c r="BA108" s="55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112"/>
      <c r="BP108" s="53"/>
      <c r="BQ108" s="53"/>
      <c r="BR108" s="56"/>
      <c r="BS108" s="87"/>
      <c r="BT108" s="88"/>
      <c r="BU108" s="88"/>
      <c r="BV108" s="93"/>
      <c r="BW108" s="62"/>
      <c r="BX108" s="53"/>
    </row>
    <row r="109" spans="1:76" s="63" customFormat="1" ht="17.25" thickTop="1" thickBot="1">
      <c r="A109" s="55"/>
      <c r="B109" s="55"/>
      <c r="C109" s="55"/>
      <c r="D109" s="55"/>
      <c r="E109" s="55"/>
      <c r="F109" s="55"/>
      <c r="G109" s="55"/>
      <c r="H109" s="55"/>
      <c r="I109" s="55"/>
      <c r="J109" s="53"/>
      <c r="K109" s="114"/>
      <c r="L109" s="53"/>
      <c r="M109" s="53"/>
      <c r="N109" s="53"/>
      <c r="O109" s="53"/>
      <c r="P109" s="55"/>
      <c r="Q109" s="55"/>
      <c r="R109" s="53"/>
      <c r="S109" s="53"/>
      <c r="T109" s="53"/>
      <c r="U109" s="55"/>
      <c r="V109" s="55"/>
      <c r="W109" s="55"/>
      <c r="X109" s="53"/>
      <c r="Y109" s="53"/>
      <c r="Z109" s="53"/>
      <c r="AA109" s="53"/>
      <c r="AB109" s="53"/>
      <c r="AC109" s="53"/>
      <c r="AD109" s="53"/>
      <c r="AE109" s="53"/>
      <c r="AF109" s="53"/>
      <c r="AG109" s="55"/>
      <c r="AH109" s="53"/>
      <c r="AI109" s="53"/>
      <c r="AJ109" s="53"/>
      <c r="AK109" s="53"/>
      <c r="AL109" s="56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5"/>
      <c r="BA109" s="55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112"/>
      <c r="BP109" s="53"/>
      <c r="BQ109" s="53"/>
      <c r="BR109" s="56"/>
      <c r="BS109" s="87"/>
      <c r="BT109" s="88"/>
      <c r="BU109" s="88"/>
      <c r="BV109" s="93"/>
      <c r="BW109" s="62"/>
      <c r="BX109" s="53"/>
    </row>
    <row r="110" spans="1:76" s="63" customFormat="1" ht="17.25" thickTop="1" thickBot="1">
      <c r="A110" s="55"/>
      <c r="B110" s="55"/>
      <c r="C110" s="55"/>
      <c r="D110" s="55"/>
      <c r="E110" s="55"/>
      <c r="F110" s="55"/>
      <c r="G110" s="55"/>
      <c r="H110" s="55"/>
      <c r="I110" s="55"/>
      <c r="J110" s="53"/>
      <c r="K110" s="114"/>
      <c r="L110" s="53"/>
      <c r="M110" s="53"/>
      <c r="N110" s="53"/>
      <c r="O110" s="53"/>
      <c r="P110" s="55"/>
      <c r="Q110" s="55"/>
      <c r="R110" s="53"/>
      <c r="S110" s="53"/>
      <c r="T110" s="53"/>
      <c r="U110" s="55"/>
      <c r="V110" s="55"/>
      <c r="W110" s="55"/>
      <c r="X110" s="53"/>
      <c r="Y110" s="53"/>
      <c r="Z110" s="53"/>
      <c r="AA110" s="53"/>
      <c r="AB110" s="53"/>
      <c r="AC110" s="53"/>
      <c r="AD110" s="53"/>
      <c r="AE110" s="53"/>
      <c r="AF110" s="53"/>
      <c r="AG110" s="55"/>
      <c r="AH110" s="53"/>
      <c r="AI110" s="53"/>
      <c r="AJ110" s="53"/>
      <c r="AK110" s="53"/>
      <c r="AL110" s="56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5"/>
      <c r="BA110" s="55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112"/>
      <c r="BP110" s="53"/>
      <c r="BQ110" s="53"/>
      <c r="BR110" s="56"/>
      <c r="BS110" s="87"/>
      <c r="BT110" s="88"/>
      <c r="BU110" s="88"/>
      <c r="BV110" s="93"/>
      <c r="BW110" s="62"/>
      <c r="BX110" s="53"/>
    </row>
    <row r="111" spans="1:76" s="63" customFormat="1" ht="17.25" thickTop="1" thickBot="1">
      <c r="A111" s="55"/>
      <c r="B111" s="55"/>
      <c r="C111" s="55"/>
      <c r="D111" s="55"/>
      <c r="E111" s="55"/>
      <c r="F111" s="55"/>
      <c r="G111" s="55"/>
      <c r="H111" s="55"/>
      <c r="I111" s="55"/>
      <c r="J111" s="53"/>
      <c r="K111" s="114"/>
      <c r="L111" s="53"/>
      <c r="M111" s="53"/>
      <c r="N111" s="53"/>
      <c r="O111" s="53"/>
      <c r="P111" s="55"/>
      <c r="Q111" s="55"/>
      <c r="R111" s="53"/>
      <c r="S111" s="53"/>
      <c r="T111" s="53"/>
      <c r="U111" s="55"/>
      <c r="V111" s="55"/>
      <c r="W111" s="55"/>
      <c r="X111" s="53"/>
      <c r="Y111" s="53"/>
      <c r="Z111" s="53"/>
      <c r="AA111" s="53"/>
      <c r="AB111" s="53"/>
      <c r="AC111" s="53"/>
      <c r="AD111" s="53"/>
      <c r="AE111" s="53"/>
      <c r="AF111" s="53"/>
      <c r="AG111" s="55"/>
      <c r="AH111" s="53"/>
      <c r="AI111" s="53"/>
      <c r="AJ111" s="53"/>
      <c r="AK111" s="53"/>
      <c r="AL111" s="56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5"/>
      <c r="BA111" s="55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112"/>
      <c r="BP111" s="53"/>
      <c r="BQ111" s="53"/>
      <c r="BR111" s="56"/>
      <c r="BS111" s="87"/>
      <c r="BT111" s="88"/>
      <c r="BU111" s="88"/>
      <c r="BV111" s="93"/>
      <c r="BW111" s="62"/>
      <c r="BX111" s="53"/>
    </row>
    <row r="112" spans="1:76" s="63" customFormat="1" ht="17.25" thickTop="1" thickBot="1">
      <c r="A112" s="55"/>
      <c r="B112" s="55"/>
      <c r="C112" s="55"/>
      <c r="D112" s="55"/>
      <c r="E112" s="55"/>
      <c r="F112" s="55"/>
      <c r="G112" s="55"/>
      <c r="H112" s="55"/>
      <c r="I112" s="55"/>
      <c r="J112" s="53"/>
      <c r="K112" s="114"/>
      <c r="L112" s="53"/>
      <c r="M112" s="53"/>
      <c r="N112" s="53"/>
      <c r="O112" s="53"/>
      <c r="P112" s="55"/>
      <c r="Q112" s="55"/>
      <c r="R112" s="53"/>
      <c r="S112" s="53"/>
      <c r="T112" s="53"/>
      <c r="U112" s="55"/>
      <c r="V112" s="55"/>
      <c r="W112" s="55"/>
      <c r="X112" s="53"/>
      <c r="Y112" s="53"/>
      <c r="Z112" s="53"/>
      <c r="AA112" s="53"/>
      <c r="AB112" s="53"/>
      <c r="AC112" s="53"/>
      <c r="AD112" s="53"/>
      <c r="AE112" s="53"/>
      <c r="AF112" s="53"/>
      <c r="AG112" s="55"/>
      <c r="AH112" s="53"/>
      <c r="AI112" s="53"/>
      <c r="AJ112" s="53"/>
      <c r="AK112" s="53"/>
      <c r="AL112" s="56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5"/>
      <c r="BA112" s="55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112"/>
      <c r="BP112" s="53"/>
      <c r="BQ112" s="53"/>
      <c r="BR112" s="56"/>
      <c r="BS112" s="87"/>
      <c r="BT112" s="88"/>
      <c r="BU112" s="88"/>
      <c r="BV112" s="93"/>
      <c r="BW112" s="62"/>
      <c r="BX112" s="53"/>
    </row>
    <row r="113" spans="1:76" s="63" customFormat="1" ht="17.25" thickTop="1" thickBot="1">
      <c r="A113" s="55"/>
      <c r="B113" s="55"/>
      <c r="C113" s="55"/>
      <c r="D113" s="55"/>
      <c r="E113" s="55"/>
      <c r="F113" s="55"/>
      <c r="G113" s="55"/>
      <c r="H113" s="55"/>
      <c r="I113" s="55"/>
      <c r="J113" s="53"/>
      <c r="K113" s="114"/>
      <c r="L113" s="53"/>
      <c r="M113" s="53"/>
      <c r="N113" s="53"/>
      <c r="O113" s="53"/>
      <c r="P113" s="55"/>
      <c r="Q113" s="55"/>
      <c r="R113" s="53"/>
      <c r="S113" s="53"/>
      <c r="T113" s="53"/>
      <c r="U113" s="55"/>
      <c r="V113" s="55"/>
      <c r="W113" s="55"/>
      <c r="X113" s="53"/>
      <c r="Y113" s="53"/>
      <c r="Z113" s="53"/>
      <c r="AA113" s="53"/>
      <c r="AB113" s="53"/>
      <c r="AC113" s="53"/>
      <c r="AD113" s="53"/>
      <c r="AE113" s="53"/>
      <c r="AF113" s="53"/>
      <c r="AG113" s="55"/>
      <c r="AH113" s="53"/>
      <c r="AI113" s="53"/>
      <c r="AJ113" s="53"/>
      <c r="AK113" s="53"/>
      <c r="AL113" s="56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5"/>
      <c r="BA113" s="55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112"/>
      <c r="BP113" s="53"/>
      <c r="BQ113" s="53"/>
      <c r="BR113" s="56"/>
      <c r="BS113" s="87"/>
      <c r="BT113" s="88"/>
      <c r="BU113" s="88"/>
      <c r="BV113" s="93"/>
      <c r="BW113" s="62"/>
      <c r="BX113" s="53"/>
    </row>
    <row r="114" spans="1:76" s="63" customFormat="1" ht="17.25" thickTop="1" thickBot="1">
      <c r="A114" s="55"/>
      <c r="B114" s="55"/>
      <c r="C114" s="55"/>
      <c r="D114" s="55"/>
      <c r="E114" s="55"/>
      <c r="F114" s="55"/>
      <c r="G114" s="55"/>
      <c r="H114" s="55"/>
      <c r="I114" s="55"/>
      <c r="J114" s="53"/>
      <c r="K114" s="114"/>
      <c r="L114" s="53"/>
      <c r="M114" s="53"/>
      <c r="N114" s="53"/>
      <c r="O114" s="53"/>
      <c r="P114" s="55"/>
      <c r="Q114" s="55"/>
      <c r="R114" s="53"/>
      <c r="S114" s="53"/>
      <c r="T114" s="53"/>
      <c r="U114" s="55"/>
      <c r="V114" s="55"/>
      <c r="W114" s="55"/>
      <c r="X114" s="53"/>
      <c r="Y114" s="53"/>
      <c r="Z114" s="53"/>
      <c r="AA114" s="53"/>
      <c r="AB114" s="53"/>
      <c r="AC114" s="53"/>
      <c r="AD114" s="53"/>
      <c r="AE114" s="53"/>
      <c r="AF114" s="53"/>
      <c r="AG114" s="55"/>
      <c r="AH114" s="53"/>
      <c r="AI114" s="53"/>
      <c r="AJ114" s="53"/>
      <c r="AK114" s="53"/>
      <c r="AL114" s="56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5"/>
      <c r="BA114" s="55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112"/>
      <c r="BP114" s="53"/>
      <c r="BQ114" s="53"/>
      <c r="BR114" s="56"/>
      <c r="BS114" s="87"/>
      <c r="BT114" s="88"/>
      <c r="BU114" s="88"/>
      <c r="BV114" s="93"/>
      <c r="BW114" s="62"/>
      <c r="BX114" s="53"/>
    </row>
    <row r="115" spans="1:76" s="63" customFormat="1" ht="17.25" thickTop="1" thickBot="1">
      <c r="A115" s="55"/>
      <c r="B115" s="55"/>
      <c r="C115" s="55"/>
      <c r="D115" s="55"/>
      <c r="E115" s="55"/>
      <c r="F115" s="55"/>
      <c r="G115" s="55"/>
      <c r="H115" s="55"/>
      <c r="I115" s="55"/>
      <c r="J115" s="53"/>
      <c r="K115" s="114"/>
      <c r="L115" s="53"/>
      <c r="M115" s="53"/>
      <c r="N115" s="53"/>
      <c r="O115" s="53"/>
      <c r="P115" s="55"/>
      <c r="Q115" s="55"/>
      <c r="R115" s="53"/>
      <c r="S115" s="53"/>
      <c r="T115" s="53"/>
      <c r="U115" s="55"/>
      <c r="V115" s="55"/>
      <c r="W115" s="55"/>
      <c r="X115" s="53"/>
      <c r="Y115" s="53"/>
      <c r="Z115" s="53"/>
      <c r="AA115" s="53"/>
      <c r="AB115" s="53"/>
      <c r="AC115" s="53"/>
      <c r="AD115" s="53"/>
      <c r="AE115" s="53"/>
      <c r="AF115" s="53"/>
      <c r="AG115" s="55"/>
      <c r="AH115" s="53"/>
      <c r="AI115" s="53"/>
      <c r="AJ115" s="53"/>
      <c r="AK115" s="53"/>
      <c r="AL115" s="56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5"/>
      <c r="BA115" s="55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112"/>
      <c r="BP115" s="53"/>
      <c r="BQ115" s="53"/>
      <c r="BR115" s="56"/>
      <c r="BS115" s="87"/>
      <c r="BT115" s="88"/>
      <c r="BU115" s="88"/>
      <c r="BV115" s="93"/>
      <c r="BW115" s="62"/>
      <c r="BX115" s="53"/>
    </row>
    <row r="116" spans="1:76" s="63" customFormat="1" ht="17.25" thickTop="1" thickBot="1">
      <c r="A116" s="55"/>
      <c r="B116" s="55"/>
      <c r="C116" s="55"/>
      <c r="D116" s="55"/>
      <c r="E116" s="55"/>
      <c r="F116" s="55"/>
      <c r="G116" s="55"/>
      <c r="H116" s="55"/>
      <c r="I116" s="55"/>
      <c r="J116" s="53"/>
      <c r="K116" s="114"/>
      <c r="L116" s="53"/>
      <c r="M116" s="53"/>
      <c r="N116" s="53"/>
      <c r="O116" s="53"/>
      <c r="P116" s="55"/>
      <c r="Q116" s="55"/>
      <c r="R116" s="53"/>
      <c r="S116" s="53"/>
      <c r="T116" s="53"/>
      <c r="U116" s="55"/>
      <c r="V116" s="55"/>
      <c r="W116" s="55"/>
      <c r="X116" s="53"/>
      <c r="Y116" s="53"/>
      <c r="Z116" s="53"/>
      <c r="AA116" s="53"/>
      <c r="AB116" s="53"/>
      <c r="AC116" s="53"/>
      <c r="AD116" s="53"/>
      <c r="AE116" s="53"/>
      <c r="AF116" s="53"/>
      <c r="AG116" s="55"/>
      <c r="AH116" s="53"/>
      <c r="AI116" s="53"/>
      <c r="AJ116" s="53"/>
      <c r="AK116" s="53"/>
      <c r="AL116" s="56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5"/>
      <c r="BA116" s="55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112"/>
      <c r="BP116" s="53"/>
      <c r="BQ116" s="53"/>
      <c r="BR116" s="56"/>
      <c r="BS116" s="87"/>
      <c r="BT116" s="88"/>
      <c r="BU116" s="88"/>
      <c r="BV116" s="93"/>
      <c r="BW116" s="62"/>
      <c r="BX116" s="53"/>
    </row>
    <row r="117" spans="1:76" s="63" customFormat="1" ht="17.25" thickTop="1" thickBot="1">
      <c r="A117" s="55"/>
      <c r="B117" s="55"/>
      <c r="C117" s="55"/>
      <c r="D117" s="55"/>
      <c r="E117" s="55"/>
      <c r="F117" s="55"/>
      <c r="G117" s="55"/>
      <c r="H117" s="55"/>
      <c r="I117" s="55"/>
      <c r="J117" s="53"/>
      <c r="K117" s="114"/>
      <c r="L117" s="53"/>
      <c r="M117" s="53"/>
      <c r="N117" s="53"/>
      <c r="O117" s="53"/>
      <c r="P117" s="55"/>
      <c r="Q117" s="55"/>
      <c r="R117" s="53"/>
      <c r="S117" s="53"/>
      <c r="T117" s="53"/>
      <c r="U117" s="55"/>
      <c r="V117" s="55"/>
      <c r="W117" s="55"/>
      <c r="X117" s="53"/>
      <c r="Y117" s="53"/>
      <c r="Z117" s="53"/>
      <c r="AA117" s="53"/>
      <c r="AB117" s="53"/>
      <c r="AC117" s="53"/>
      <c r="AD117" s="53"/>
      <c r="AE117" s="53"/>
      <c r="AF117" s="53"/>
      <c r="AG117" s="55"/>
      <c r="AH117" s="53"/>
      <c r="AI117" s="53"/>
      <c r="AJ117" s="53"/>
      <c r="AK117" s="53"/>
      <c r="AL117" s="56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5"/>
      <c r="BA117" s="55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112"/>
      <c r="BP117" s="53"/>
      <c r="BQ117" s="53"/>
      <c r="BR117" s="56"/>
      <c r="BS117" s="87"/>
      <c r="BT117" s="88"/>
      <c r="BU117" s="88"/>
      <c r="BV117" s="93"/>
      <c r="BW117" s="62"/>
      <c r="BX117" s="53"/>
    </row>
    <row r="118" spans="1:76" s="63" customFormat="1" ht="17.25" thickTop="1" thickBot="1">
      <c r="A118" s="55"/>
      <c r="B118" s="55"/>
      <c r="C118" s="55"/>
      <c r="D118" s="55"/>
      <c r="E118" s="55"/>
      <c r="F118" s="55"/>
      <c r="G118" s="55"/>
      <c r="H118" s="55"/>
      <c r="I118" s="55"/>
      <c r="J118" s="53"/>
      <c r="K118" s="114"/>
      <c r="L118" s="53"/>
      <c r="M118" s="53"/>
      <c r="N118" s="53"/>
      <c r="O118" s="53"/>
      <c r="P118" s="55"/>
      <c r="Q118" s="55"/>
      <c r="R118" s="53"/>
      <c r="S118" s="53"/>
      <c r="T118" s="53"/>
      <c r="U118" s="55"/>
      <c r="V118" s="55"/>
      <c r="W118" s="55"/>
      <c r="X118" s="53"/>
      <c r="Y118" s="53"/>
      <c r="Z118" s="53"/>
      <c r="AA118" s="53"/>
      <c r="AB118" s="53"/>
      <c r="AC118" s="53"/>
      <c r="AD118" s="53"/>
      <c r="AE118" s="53"/>
      <c r="AF118" s="53"/>
      <c r="AG118" s="55"/>
      <c r="AH118" s="53"/>
      <c r="AI118" s="53"/>
      <c r="AJ118" s="53"/>
      <c r="AK118" s="53"/>
      <c r="AL118" s="56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5"/>
      <c r="BA118" s="55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112"/>
      <c r="BP118" s="53"/>
      <c r="BQ118" s="53"/>
      <c r="BR118" s="56"/>
      <c r="BS118" s="87"/>
      <c r="BT118" s="88"/>
      <c r="BU118" s="88"/>
      <c r="BV118" s="93"/>
      <c r="BW118" s="62"/>
      <c r="BX118" s="53"/>
    </row>
    <row r="119" spans="1:76" s="63" customFormat="1" ht="17.25" thickTop="1" thickBot="1">
      <c r="A119" s="55"/>
      <c r="B119" s="55"/>
      <c r="C119" s="55"/>
      <c r="D119" s="55"/>
      <c r="E119" s="55"/>
      <c r="F119" s="55"/>
      <c r="G119" s="55"/>
      <c r="H119" s="55"/>
      <c r="I119" s="55"/>
      <c r="J119" s="53"/>
      <c r="K119" s="114"/>
      <c r="L119" s="53"/>
      <c r="M119" s="53"/>
      <c r="N119" s="53"/>
      <c r="O119" s="53"/>
      <c r="P119" s="55"/>
      <c r="Q119" s="55"/>
      <c r="R119" s="53"/>
      <c r="S119" s="53"/>
      <c r="T119" s="53"/>
      <c r="U119" s="55"/>
      <c r="V119" s="55"/>
      <c r="W119" s="55"/>
      <c r="X119" s="53"/>
      <c r="Y119" s="53"/>
      <c r="Z119" s="53"/>
      <c r="AA119" s="53"/>
      <c r="AB119" s="53"/>
      <c r="AC119" s="53"/>
      <c r="AD119" s="53"/>
      <c r="AE119" s="53"/>
      <c r="AF119" s="53"/>
      <c r="AG119" s="55"/>
      <c r="AH119" s="53"/>
      <c r="AI119" s="53"/>
      <c r="AJ119" s="53"/>
      <c r="AK119" s="53"/>
      <c r="AL119" s="56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5"/>
      <c r="BA119" s="55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112"/>
      <c r="BP119" s="53"/>
      <c r="BQ119" s="53"/>
      <c r="BR119" s="56"/>
      <c r="BS119" s="87"/>
      <c r="BT119" s="88"/>
      <c r="BU119" s="88"/>
      <c r="BV119" s="93"/>
      <c r="BW119" s="62"/>
      <c r="BX119" s="53"/>
    </row>
    <row r="120" spans="1:76" s="63" customFormat="1" ht="17.25" thickTop="1" thickBot="1">
      <c r="A120" s="55"/>
      <c r="B120" s="55"/>
      <c r="C120" s="55"/>
      <c r="D120" s="55"/>
      <c r="E120" s="55"/>
      <c r="F120" s="55"/>
      <c r="G120" s="55"/>
      <c r="H120" s="55"/>
      <c r="I120" s="55"/>
      <c r="J120" s="53"/>
      <c r="K120" s="114"/>
      <c r="L120" s="53"/>
      <c r="M120" s="53"/>
      <c r="N120" s="53"/>
      <c r="O120" s="53"/>
      <c r="P120" s="55"/>
      <c r="Q120" s="55"/>
      <c r="R120" s="53"/>
      <c r="S120" s="53"/>
      <c r="T120" s="53"/>
      <c r="U120" s="55"/>
      <c r="V120" s="55"/>
      <c r="W120" s="55"/>
      <c r="X120" s="53"/>
      <c r="Y120" s="53"/>
      <c r="Z120" s="53"/>
      <c r="AA120" s="53"/>
      <c r="AB120" s="53"/>
      <c r="AC120" s="53"/>
      <c r="AD120" s="53"/>
      <c r="AE120" s="53"/>
      <c r="AF120" s="53"/>
      <c r="AG120" s="55"/>
      <c r="AH120" s="53"/>
      <c r="AI120" s="53"/>
      <c r="AJ120" s="53"/>
      <c r="AK120" s="53"/>
      <c r="AL120" s="56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5"/>
      <c r="BA120" s="55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112"/>
      <c r="BP120" s="53"/>
      <c r="BQ120" s="53"/>
      <c r="BR120" s="56"/>
      <c r="BS120" s="87"/>
      <c r="BT120" s="88"/>
      <c r="BU120" s="88"/>
      <c r="BV120" s="93"/>
      <c r="BW120" s="62"/>
      <c r="BX120" s="53"/>
    </row>
    <row r="121" spans="1:76" s="63" customFormat="1" ht="17.25" thickTop="1" thickBot="1">
      <c r="A121" s="55"/>
      <c r="B121" s="55"/>
      <c r="C121" s="55"/>
      <c r="D121" s="55"/>
      <c r="E121" s="55"/>
      <c r="F121" s="55"/>
      <c r="G121" s="55"/>
      <c r="H121" s="55"/>
      <c r="I121" s="55"/>
      <c r="J121" s="53"/>
      <c r="K121" s="114"/>
      <c r="L121" s="53"/>
      <c r="M121" s="53"/>
      <c r="N121" s="53"/>
      <c r="O121" s="53"/>
      <c r="P121" s="55"/>
      <c r="Q121" s="55"/>
      <c r="R121" s="53"/>
      <c r="S121" s="53"/>
      <c r="T121" s="53"/>
      <c r="U121" s="55"/>
      <c r="V121" s="55"/>
      <c r="W121" s="55"/>
      <c r="X121" s="53"/>
      <c r="Y121" s="53"/>
      <c r="Z121" s="53"/>
      <c r="AA121" s="53"/>
      <c r="AB121" s="53"/>
      <c r="AC121" s="53"/>
      <c r="AD121" s="53"/>
      <c r="AE121" s="53"/>
      <c r="AF121" s="53"/>
      <c r="AG121" s="55"/>
      <c r="AH121" s="53"/>
      <c r="AI121" s="53"/>
      <c r="AJ121" s="53"/>
      <c r="AK121" s="53"/>
      <c r="AL121" s="56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5"/>
      <c r="BA121" s="55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112"/>
      <c r="BP121" s="53"/>
      <c r="BQ121" s="53"/>
      <c r="BR121" s="56"/>
      <c r="BS121" s="87"/>
      <c r="BT121" s="88"/>
      <c r="BU121" s="88"/>
      <c r="BV121" s="93"/>
      <c r="BW121" s="62"/>
      <c r="BX121" s="53"/>
    </row>
    <row r="122" spans="1:76" s="63" customFormat="1" ht="17.25" thickTop="1" thickBot="1">
      <c r="A122" s="55"/>
      <c r="B122" s="55"/>
      <c r="C122" s="55"/>
      <c r="D122" s="55"/>
      <c r="E122" s="55"/>
      <c r="F122" s="55"/>
      <c r="G122" s="55"/>
      <c r="H122" s="55"/>
      <c r="I122" s="55"/>
      <c r="J122" s="53"/>
      <c r="K122" s="114"/>
      <c r="L122" s="53"/>
      <c r="M122" s="53"/>
      <c r="N122" s="53"/>
      <c r="O122" s="53"/>
      <c r="P122" s="55"/>
      <c r="Q122" s="55"/>
      <c r="R122" s="53"/>
      <c r="S122" s="53"/>
      <c r="T122" s="53"/>
      <c r="U122" s="55"/>
      <c r="V122" s="55"/>
      <c r="W122" s="55"/>
      <c r="X122" s="53"/>
      <c r="Y122" s="53"/>
      <c r="Z122" s="53"/>
      <c r="AA122" s="53"/>
      <c r="AB122" s="53"/>
      <c r="AC122" s="53"/>
      <c r="AD122" s="53"/>
      <c r="AE122" s="53"/>
      <c r="AF122" s="53"/>
      <c r="AG122" s="55"/>
      <c r="AH122" s="53"/>
      <c r="AI122" s="53"/>
      <c r="AJ122" s="53"/>
      <c r="AK122" s="53"/>
      <c r="AL122" s="56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5"/>
      <c r="BA122" s="55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112"/>
      <c r="BP122" s="53"/>
      <c r="BQ122" s="53"/>
      <c r="BR122" s="56"/>
      <c r="BS122" s="87"/>
      <c r="BT122" s="88"/>
      <c r="BU122" s="88"/>
      <c r="BV122" s="93"/>
      <c r="BW122" s="62"/>
      <c r="BX122" s="53"/>
    </row>
    <row r="123" spans="1:76" s="63" customFormat="1" ht="17.25" thickTop="1" thickBot="1">
      <c r="A123" s="55"/>
      <c r="B123" s="55"/>
      <c r="C123" s="55"/>
      <c r="D123" s="55"/>
      <c r="E123" s="55"/>
      <c r="F123" s="55"/>
      <c r="G123" s="55"/>
      <c r="H123" s="55"/>
      <c r="I123" s="55"/>
      <c r="J123" s="53"/>
      <c r="K123" s="114"/>
      <c r="L123" s="53"/>
      <c r="M123" s="53"/>
      <c r="N123" s="53"/>
      <c r="O123" s="53"/>
      <c r="P123" s="55"/>
      <c r="Q123" s="55"/>
      <c r="R123" s="53"/>
      <c r="S123" s="53"/>
      <c r="T123" s="53"/>
      <c r="U123" s="55"/>
      <c r="V123" s="55"/>
      <c r="W123" s="55"/>
      <c r="X123" s="53"/>
      <c r="Y123" s="53"/>
      <c r="Z123" s="53"/>
      <c r="AA123" s="53"/>
      <c r="AB123" s="53"/>
      <c r="AC123" s="53"/>
      <c r="AD123" s="53"/>
      <c r="AE123" s="53"/>
      <c r="AF123" s="53"/>
      <c r="AG123" s="55"/>
      <c r="AH123" s="53"/>
      <c r="AI123" s="53"/>
      <c r="AJ123" s="53"/>
      <c r="AK123" s="53"/>
      <c r="AL123" s="56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5"/>
      <c r="BA123" s="55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112"/>
      <c r="BP123" s="53"/>
      <c r="BQ123" s="53"/>
      <c r="BR123" s="56"/>
      <c r="BS123" s="87"/>
      <c r="BT123" s="88"/>
      <c r="BU123" s="88"/>
      <c r="BV123" s="93"/>
      <c r="BW123" s="62"/>
      <c r="BX123" s="53"/>
    </row>
    <row r="124" spans="1:76" s="63" customFormat="1" ht="17.25" thickTop="1" thickBot="1">
      <c r="A124" s="55"/>
      <c r="B124" s="55"/>
      <c r="C124" s="55"/>
      <c r="D124" s="55"/>
      <c r="E124" s="55"/>
      <c r="F124" s="55"/>
      <c r="G124" s="55"/>
      <c r="H124" s="55"/>
      <c r="I124" s="55"/>
      <c r="J124" s="53"/>
      <c r="K124" s="114"/>
      <c r="L124" s="53"/>
      <c r="M124" s="53"/>
      <c r="N124" s="53"/>
      <c r="O124" s="53"/>
      <c r="P124" s="55"/>
      <c r="Q124" s="55"/>
      <c r="R124" s="53"/>
      <c r="S124" s="53"/>
      <c r="T124" s="53"/>
      <c r="U124" s="55"/>
      <c r="V124" s="55"/>
      <c r="W124" s="55"/>
      <c r="X124" s="55"/>
      <c r="Y124" s="55"/>
      <c r="Z124" s="55"/>
      <c r="AA124" s="55"/>
      <c r="AB124" s="53"/>
      <c r="AC124" s="53"/>
      <c r="AD124" s="53"/>
      <c r="AE124" s="53"/>
      <c r="AF124" s="53"/>
      <c r="AG124" s="55"/>
      <c r="AH124" s="53"/>
      <c r="AI124" s="53"/>
      <c r="AJ124" s="53"/>
      <c r="AK124" s="53"/>
      <c r="AL124" s="56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5"/>
      <c r="BA124" s="55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112"/>
      <c r="BP124" s="53"/>
      <c r="BQ124" s="53"/>
      <c r="BR124" s="56"/>
      <c r="BS124" s="87"/>
      <c r="BT124" s="88"/>
      <c r="BU124" s="88"/>
      <c r="BV124" s="93"/>
      <c r="BW124" s="62"/>
      <c r="BX124" s="53"/>
    </row>
    <row r="125" spans="1:76" s="63" customFormat="1" ht="17.25" thickTop="1" thickBot="1">
      <c r="A125" s="55"/>
      <c r="B125" s="55"/>
      <c r="C125" s="55"/>
      <c r="D125" s="55"/>
      <c r="E125" s="55"/>
      <c r="F125" s="55"/>
      <c r="G125" s="55"/>
      <c r="H125" s="55"/>
      <c r="I125" s="55"/>
      <c r="J125" s="53"/>
      <c r="K125" s="114"/>
      <c r="L125" s="53"/>
      <c r="M125" s="53"/>
      <c r="N125" s="53"/>
      <c r="O125" s="53"/>
      <c r="P125" s="55"/>
      <c r="Q125" s="55"/>
      <c r="R125" s="53"/>
      <c r="S125" s="53"/>
      <c r="T125" s="53"/>
      <c r="U125" s="55"/>
      <c r="V125" s="55"/>
      <c r="W125" s="55"/>
      <c r="X125" s="55"/>
      <c r="Y125" s="55"/>
      <c r="Z125" s="55"/>
      <c r="AA125" s="55"/>
      <c r="AB125" s="53"/>
      <c r="AC125" s="53"/>
      <c r="AD125" s="53"/>
      <c r="AE125" s="53"/>
      <c r="AF125" s="53"/>
      <c r="AG125" s="55"/>
      <c r="AH125" s="53"/>
      <c r="AI125" s="53"/>
      <c r="AJ125" s="53"/>
      <c r="AK125" s="53"/>
      <c r="AL125" s="56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5"/>
      <c r="BA125" s="55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112"/>
      <c r="BP125" s="53"/>
      <c r="BQ125" s="53"/>
      <c r="BR125" s="56"/>
      <c r="BS125" s="87"/>
      <c r="BT125" s="88"/>
      <c r="BU125" s="88"/>
      <c r="BV125" s="93"/>
      <c r="BW125" s="62"/>
      <c r="BX125" s="53"/>
    </row>
    <row r="126" spans="1:76" s="63" customFormat="1" ht="17.25" thickTop="1" thickBot="1">
      <c r="A126" s="55"/>
      <c r="B126" s="55"/>
      <c r="C126" s="55"/>
      <c r="D126" s="55"/>
      <c r="E126" s="55"/>
      <c r="F126" s="55"/>
      <c r="G126" s="55"/>
      <c r="H126" s="55"/>
      <c r="I126" s="55"/>
      <c r="J126" s="53"/>
      <c r="K126" s="114"/>
      <c r="L126" s="53"/>
      <c r="M126" s="53"/>
      <c r="N126" s="53"/>
      <c r="O126" s="53"/>
      <c r="P126" s="55"/>
      <c r="Q126" s="55"/>
      <c r="R126" s="53"/>
      <c r="S126" s="53"/>
      <c r="T126" s="53"/>
      <c r="U126" s="55"/>
      <c r="V126" s="55"/>
      <c r="W126" s="55"/>
      <c r="X126" s="55"/>
      <c r="Y126" s="55"/>
      <c r="Z126" s="55"/>
      <c r="AA126" s="55"/>
      <c r="AB126" s="53"/>
      <c r="AC126" s="53"/>
      <c r="AD126" s="53"/>
      <c r="AE126" s="53"/>
      <c r="AF126" s="53"/>
      <c r="AG126" s="55"/>
      <c r="AH126" s="53"/>
      <c r="AI126" s="53"/>
      <c r="AJ126" s="53"/>
      <c r="AK126" s="53"/>
      <c r="AL126" s="56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5"/>
      <c r="BA126" s="55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112"/>
      <c r="BP126" s="53"/>
      <c r="BQ126" s="53"/>
      <c r="BR126" s="56"/>
      <c r="BS126" s="87"/>
      <c r="BT126" s="88"/>
      <c r="BU126" s="88"/>
      <c r="BV126" s="93"/>
      <c r="BW126" s="62"/>
      <c r="BX126" s="53"/>
    </row>
    <row r="127" spans="1:76" s="63" customFormat="1" ht="17.25" thickTop="1" thickBot="1">
      <c r="A127" s="55"/>
      <c r="B127" s="55"/>
      <c r="C127" s="55"/>
      <c r="D127" s="55"/>
      <c r="E127" s="55"/>
      <c r="F127" s="55"/>
      <c r="G127" s="55"/>
      <c r="H127" s="55"/>
      <c r="I127" s="55"/>
      <c r="J127" s="53"/>
      <c r="K127" s="114"/>
      <c r="L127" s="53"/>
      <c r="M127" s="53"/>
      <c r="N127" s="53"/>
      <c r="O127" s="53"/>
      <c r="P127" s="55"/>
      <c r="Q127" s="55"/>
      <c r="R127" s="53"/>
      <c r="S127" s="53"/>
      <c r="T127" s="53"/>
      <c r="U127" s="55"/>
      <c r="V127" s="55"/>
      <c r="W127" s="55"/>
      <c r="X127" s="55"/>
      <c r="Y127" s="55"/>
      <c r="Z127" s="55"/>
      <c r="AA127" s="55"/>
      <c r="AB127" s="53"/>
      <c r="AC127" s="53"/>
      <c r="AD127" s="53"/>
      <c r="AE127" s="53"/>
      <c r="AF127" s="53"/>
      <c r="AG127" s="55"/>
      <c r="AH127" s="53"/>
      <c r="AI127" s="53"/>
      <c r="AJ127" s="53"/>
      <c r="AK127" s="53"/>
      <c r="AL127" s="56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5"/>
      <c r="BA127" s="55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112"/>
      <c r="BP127" s="53"/>
      <c r="BQ127" s="53"/>
      <c r="BR127" s="56"/>
      <c r="BS127" s="87"/>
      <c r="BT127" s="88"/>
      <c r="BU127" s="88"/>
      <c r="BV127" s="93"/>
      <c r="BW127" s="62"/>
      <c r="BX127" s="53"/>
    </row>
    <row r="128" spans="1:76" s="63" customFormat="1" ht="17.25" thickTop="1" thickBot="1">
      <c r="A128" s="55"/>
      <c r="B128" s="55"/>
      <c r="C128" s="55"/>
      <c r="D128" s="55"/>
      <c r="E128" s="55"/>
      <c r="F128" s="55"/>
      <c r="G128" s="55"/>
      <c r="H128" s="55"/>
      <c r="I128" s="55"/>
      <c r="J128" s="53"/>
      <c r="K128" s="114"/>
      <c r="L128" s="53"/>
      <c r="M128" s="53"/>
      <c r="N128" s="53"/>
      <c r="O128" s="53"/>
      <c r="P128" s="55"/>
      <c r="Q128" s="55"/>
      <c r="R128" s="53"/>
      <c r="S128" s="53"/>
      <c r="T128" s="53"/>
      <c r="U128" s="55"/>
      <c r="V128" s="55"/>
      <c r="W128" s="55"/>
      <c r="X128" s="55"/>
      <c r="Y128" s="55"/>
      <c r="Z128" s="55"/>
      <c r="AA128" s="55"/>
      <c r="AB128" s="53"/>
      <c r="AC128" s="53"/>
      <c r="AD128" s="53"/>
      <c r="AE128" s="53"/>
      <c r="AF128" s="53"/>
      <c r="AG128" s="55"/>
      <c r="AH128" s="53"/>
      <c r="AI128" s="53"/>
      <c r="AJ128" s="53"/>
      <c r="AK128" s="53"/>
      <c r="AL128" s="56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5"/>
      <c r="BA128" s="55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112"/>
      <c r="BP128" s="53"/>
      <c r="BQ128" s="53"/>
      <c r="BR128" s="56"/>
      <c r="BS128" s="87"/>
      <c r="BT128" s="88"/>
      <c r="BU128" s="88"/>
      <c r="BV128" s="93"/>
      <c r="BW128" s="62"/>
      <c r="BX128" s="53"/>
    </row>
    <row r="129" spans="1:76" s="63" customFormat="1" ht="17.25" thickTop="1" thickBot="1">
      <c r="A129" s="55"/>
      <c r="B129" s="55"/>
      <c r="C129" s="55"/>
      <c r="D129" s="55"/>
      <c r="E129" s="55"/>
      <c r="F129" s="55"/>
      <c r="G129" s="55"/>
      <c r="H129" s="55"/>
      <c r="I129" s="55"/>
      <c r="J129" s="53"/>
      <c r="K129" s="114"/>
      <c r="L129" s="53"/>
      <c r="M129" s="53"/>
      <c r="N129" s="53"/>
      <c r="O129" s="53"/>
      <c r="P129" s="55"/>
      <c r="Q129" s="55"/>
      <c r="R129" s="53"/>
      <c r="S129" s="53"/>
      <c r="T129" s="53"/>
      <c r="U129" s="55"/>
      <c r="V129" s="55"/>
      <c r="W129" s="55"/>
      <c r="X129" s="55"/>
      <c r="Y129" s="55"/>
      <c r="Z129" s="55"/>
      <c r="AA129" s="55"/>
      <c r="AB129" s="53"/>
      <c r="AC129" s="53"/>
      <c r="AD129" s="53"/>
      <c r="AE129" s="53"/>
      <c r="AF129" s="53"/>
      <c r="AG129" s="55"/>
      <c r="AH129" s="53"/>
      <c r="AI129" s="53"/>
      <c r="AJ129" s="53"/>
      <c r="AK129" s="53"/>
      <c r="AL129" s="56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5"/>
      <c r="BA129" s="55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112"/>
      <c r="BP129" s="53"/>
      <c r="BQ129" s="53"/>
      <c r="BR129" s="56"/>
      <c r="BS129" s="87"/>
      <c r="BT129" s="88"/>
      <c r="BU129" s="88"/>
      <c r="BV129" s="93"/>
      <c r="BW129" s="62"/>
      <c r="BX129" s="53"/>
    </row>
    <row r="130" spans="1:76" s="63" customFormat="1" ht="17.25" thickTop="1" thickBot="1">
      <c r="A130" s="55"/>
      <c r="B130" s="55"/>
      <c r="C130" s="55"/>
      <c r="D130" s="55"/>
      <c r="E130" s="55"/>
      <c r="F130" s="55"/>
      <c r="G130" s="55"/>
      <c r="H130" s="55"/>
      <c r="I130" s="55"/>
      <c r="J130" s="53"/>
      <c r="K130" s="114"/>
      <c r="L130" s="53"/>
      <c r="M130" s="53"/>
      <c r="N130" s="53"/>
      <c r="O130" s="53"/>
      <c r="P130" s="55"/>
      <c r="Q130" s="55"/>
      <c r="R130" s="53"/>
      <c r="S130" s="53"/>
      <c r="T130" s="53"/>
      <c r="U130" s="55"/>
      <c r="V130" s="55"/>
      <c r="W130" s="55"/>
      <c r="X130" s="55"/>
      <c r="Y130" s="55"/>
      <c r="Z130" s="55"/>
      <c r="AA130" s="55"/>
      <c r="AB130" s="53"/>
      <c r="AC130" s="53"/>
      <c r="AD130" s="53"/>
      <c r="AE130" s="53"/>
      <c r="AF130" s="53"/>
      <c r="AG130" s="55"/>
      <c r="AH130" s="53"/>
      <c r="AI130" s="53"/>
      <c r="AJ130" s="53"/>
      <c r="AK130" s="53"/>
      <c r="AL130" s="56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5"/>
      <c r="BA130" s="55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112"/>
      <c r="BP130" s="53"/>
      <c r="BQ130" s="53"/>
      <c r="BR130" s="56"/>
      <c r="BS130" s="87"/>
      <c r="BT130" s="88"/>
      <c r="BU130" s="88"/>
      <c r="BV130" s="93"/>
      <c r="BW130" s="62"/>
      <c r="BX130" s="53"/>
    </row>
    <row r="131" spans="1:76" s="63" customFormat="1" ht="17.25" thickTop="1" thickBot="1">
      <c r="A131" s="55"/>
      <c r="B131" s="55"/>
      <c r="C131" s="55"/>
      <c r="D131" s="55"/>
      <c r="E131" s="55"/>
      <c r="F131" s="55"/>
      <c r="G131" s="55"/>
      <c r="H131" s="55"/>
      <c r="I131" s="55"/>
      <c r="J131" s="53"/>
      <c r="K131" s="114"/>
      <c r="L131" s="53"/>
      <c r="M131" s="53"/>
      <c r="N131" s="53"/>
      <c r="O131" s="53"/>
      <c r="P131" s="55"/>
      <c r="Q131" s="55"/>
      <c r="R131" s="53"/>
      <c r="S131" s="53"/>
      <c r="T131" s="53"/>
      <c r="U131" s="55"/>
      <c r="V131" s="55"/>
      <c r="W131" s="55"/>
      <c r="X131" s="55"/>
      <c r="Y131" s="55"/>
      <c r="Z131" s="55"/>
      <c r="AA131" s="55"/>
      <c r="AB131" s="53"/>
      <c r="AC131" s="53"/>
      <c r="AD131" s="53"/>
      <c r="AE131" s="53"/>
      <c r="AF131" s="53"/>
      <c r="AG131" s="55"/>
      <c r="AH131" s="53"/>
      <c r="AI131" s="53"/>
      <c r="AJ131" s="53"/>
      <c r="AK131" s="53"/>
      <c r="AL131" s="56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5"/>
      <c r="BA131" s="55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112"/>
      <c r="BP131" s="53"/>
      <c r="BQ131" s="53"/>
      <c r="BR131" s="56"/>
      <c r="BS131" s="87"/>
      <c r="BT131" s="88"/>
      <c r="BU131" s="88"/>
      <c r="BV131" s="93"/>
      <c r="BW131" s="62"/>
      <c r="BX131" s="53"/>
    </row>
    <row r="132" spans="1:76" s="63" customFormat="1" ht="17.25" thickTop="1" thickBot="1">
      <c r="A132" s="55"/>
      <c r="B132" s="55"/>
      <c r="C132" s="55"/>
      <c r="D132" s="55"/>
      <c r="E132" s="55"/>
      <c r="F132" s="55"/>
      <c r="G132" s="55"/>
      <c r="H132" s="55"/>
      <c r="I132" s="55"/>
      <c r="J132" s="53"/>
      <c r="K132" s="114"/>
      <c r="L132" s="53"/>
      <c r="M132" s="53"/>
      <c r="N132" s="53"/>
      <c r="O132" s="53"/>
      <c r="P132" s="55"/>
      <c r="Q132" s="55"/>
      <c r="R132" s="53"/>
      <c r="S132" s="53"/>
      <c r="T132" s="53"/>
      <c r="U132" s="55"/>
      <c r="V132" s="55"/>
      <c r="W132" s="55"/>
      <c r="X132" s="55"/>
      <c r="Y132" s="55"/>
      <c r="Z132" s="55"/>
      <c r="AA132" s="55"/>
      <c r="AB132" s="53"/>
      <c r="AC132" s="53"/>
      <c r="AD132" s="53"/>
      <c r="AE132" s="53"/>
      <c r="AF132" s="53"/>
      <c r="AG132" s="55"/>
      <c r="AH132" s="53"/>
      <c r="AI132" s="53"/>
      <c r="AJ132" s="53"/>
      <c r="AK132" s="53"/>
      <c r="AL132" s="56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5"/>
      <c r="BA132" s="55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112"/>
      <c r="BP132" s="53"/>
      <c r="BQ132" s="53"/>
      <c r="BR132" s="56"/>
      <c r="BS132" s="87"/>
      <c r="BT132" s="88"/>
      <c r="BU132" s="88"/>
      <c r="BV132" s="93"/>
      <c r="BW132" s="62"/>
      <c r="BX132" s="53"/>
    </row>
    <row r="133" spans="1:76" s="63" customFormat="1" ht="17.25" thickTop="1" thickBot="1">
      <c r="A133" s="55"/>
      <c r="B133" s="55"/>
      <c r="C133" s="55"/>
      <c r="D133" s="55"/>
      <c r="E133" s="55"/>
      <c r="F133" s="55"/>
      <c r="G133" s="55"/>
      <c r="H133" s="55"/>
      <c r="I133" s="55"/>
      <c r="J133" s="53"/>
      <c r="K133" s="114"/>
      <c r="L133" s="53"/>
      <c r="M133" s="53"/>
      <c r="N133" s="53"/>
      <c r="O133" s="53"/>
      <c r="P133" s="55"/>
      <c r="Q133" s="55"/>
      <c r="R133" s="53"/>
      <c r="S133" s="53"/>
      <c r="T133" s="53"/>
      <c r="U133" s="55"/>
      <c r="V133" s="55"/>
      <c r="W133" s="55"/>
      <c r="X133" s="55"/>
      <c r="Y133" s="55"/>
      <c r="Z133" s="55"/>
      <c r="AA133" s="55"/>
      <c r="AB133" s="53"/>
      <c r="AC133" s="53"/>
      <c r="AD133" s="53"/>
      <c r="AE133" s="53"/>
      <c r="AF133" s="53"/>
      <c r="AG133" s="55"/>
      <c r="AH133" s="53"/>
      <c r="AI133" s="53"/>
      <c r="AJ133" s="53"/>
      <c r="AK133" s="53"/>
      <c r="AL133" s="56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5"/>
      <c r="BA133" s="55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112"/>
      <c r="BP133" s="53"/>
      <c r="BQ133" s="53"/>
      <c r="BR133" s="56"/>
      <c r="BS133" s="87"/>
      <c r="BT133" s="88"/>
      <c r="BU133" s="88"/>
      <c r="BV133" s="93"/>
      <c r="BW133" s="62"/>
      <c r="BX133" s="53"/>
    </row>
    <row r="134" spans="1:76" s="63" customFormat="1" ht="17.25" thickTop="1" thickBot="1">
      <c r="A134" s="55"/>
      <c r="B134" s="55"/>
      <c r="C134" s="55"/>
      <c r="D134" s="55"/>
      <c r="E134" s="55"/>
      <c r="F134" s="55"/>
      <c r="G134" s="55"/>
      <c r="H134" s="55"/>
      <c r="I134" s="55"/>
      <c r="J134" s="53"/>
      <c r="K134" s="114"/>
      <c r="L134" s="53"/>
      <c r="M134" s="53"/>
      <c r="N134" s="53"/>
      <c r="O134" s="53"/>
      <c r="P134" s="55"/>
      <c r="Q134" s="55"/>
      <c r="R134" s="53"/>
      <c r="S134" s="53"/>
      <c r="T134" s="53"/>
      <c r="U134" s="55"/>
      <c r="V134" s="55"/>
      <c r="W134" s="55"/>
      <c r="X134" s="55"/>
      <c r="Y134" s="55"/>
      <c r="Z134" s="55"/>
      <c r="AA134" s="55"/>
      <c r="AB134" s="53"/>
      <c r="AC134" s="53"/>
      <c r="AD134" s="53"/>
      <c r="AE134" s="53"/>
      <c r="AF134" s="53"/>
      <c r="AG134" s="55"/>
      <c r="AH134" s="53"/>
      <c r="AI134" s="53"/>
      <c r="AJ134" s="53"/>
      <c r="AK134" s="53"/>
      <c r="AL134" s="56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5"/>
      <c r="BA134" s="55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112"/>
      <c r="BP134" s="53"/>
      <c r="BQ134" s="53"/>
      <c r="BR134" s="56"/>
      <c r="BS134" s="87"/>
      <c r="BT134" s="88"/>
      <c r="BU134" s="88"/>
      <c r="BV134" s="93"/>
      <c r="BW134" s="62"/>
      <c r="BX134" s="53"/>
    </row>
    <row r="135" spans="1:76" s="63" customFormat="1" ht="17.25" thickTop="1" thickBot="1">
      <c r="A135" s="55"/>
      <c r="B135" s="55"/>
      <c r="C135" s="55"/>
      <c r="D135" s="55"/>
      <c r="E135" s="55"/>
      <c r="F135" s="55"/>
      <c r="G135" s="55"/>
      <c r="H135" s="55"/>
      <c r="I135" s="55"/>
      <c r="J135" s="53"/>
      <c r="K135" s="114"/>
      <c r="L135" s="53"/>
      <c r="M135" s="53"/>
      <c r="N135" s="53"/>
      <c r="O135" s="53"/>
      <c r="P135" s="55"/>
      <c r="Q135" s="55"/>
      <c r="R135" s="53"/>
      <c r="S135" s="53"/>
      <c r="T135" s="53"/>
      <c r="U135" s="55"/>
      <c r="V135" s="55"/>
      <c r="W135" s="55"/>
      <c r="X135" s="55"/>
      <c r="Y135" s="55"/>
      <c r="Z135" s="55"/>
      <c r="AA135" s="55"/>
      <c r="AB135" s="53"/>
      <c r="AC135" s="53"/>
      <c r="AD135" s="53"/>
      <c r="AE135" s="53"/>
      <c r="AF135" s="53"/>
      <c r="AG135" s="55"/>
      <c r="AH135" s="53"/>
      <c r="AI135" s="53"/>
      <c r="AJ135" s="53"/>
      <c r="AK135" s="53"/>
      <c r="AL135" s="56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5"/>
      <c r="BA135" s="55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112"/>
      <c r="BP135" s="53"/>
      <c r="BQ135" s="53"/>
      <c r="BR135" s="56"/>
      <c r="BS135" s="87"/>
      <c r="BT135" s="88"/>
      <c r="BU135" s="88"/>
      <c r="BV135" s="93"/>
      <c r="BW135" s="62"/>
      <c r="BX135" s="53"/>
    </row>
    <row r="136" spans="1:76" s="63" customFormat="1" ht="17.25" thickTop="1" thickBot="1">
      <c r="A136" s="55"/>
      <c r="B136" s="55"/>
      <c r="C136" s="55"/>
      <c r="D136" s="55"/>
      <c r="E136" s="55"/>
      <c r="F136" s="55"/>
      <c r="G136" s="55"/>
      <c r="H136" s="55"/>
      <c r="I136" s="55"/>
      <c r="J136" s="53"/>
      <c r="K136" s="114"/>
      <c r="L136" s="53"/>
      <c r="M136" s="53"/>
      <c r="N136" s="53"/>
      <c r="O136" s="53"/>
      <c r="P136" s="55"/>
      <c r="Q136" s="55"/>
      <c r="R136" s="53"/>
      <c r="S136" s="53"/>
      <c r="T136" s="53"/>
      <c r="U136" s="55"/>
      <c r="V136" s="55"/>
      <c r="W136" s="55"/>
      <c r="X136" s="55"/>
      <c r="Y136" s="55"/>
      <c r="Z136" s="55"/>
      <c r="AA136" s="55"/>
      <c r="AB136" s="53"/>
      <c r="AC136" s="53"/>
      <c r="AD136" s="53"/>
      <c r="AE136" s="53"/>
      <c r="AF136" s="53"/>
      <c r="AG136" s="55"/>
      <c r="AH136" s="53"/>
      <c r="AI136" s="53"/>
      <c r="AJ136" s="53"/>
      <c r="AK136" s="53"/>
      <c r="AL136" s="56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5"/>
      <c r="BA136" s="55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112"/>
      <c r="BP136" s="53"/>
      <c r="BQ136" s="53"/>
      <c r="BR136" s="56"/>
      <c r="BS136" s="87"/>
      <c r="BT136" s="88"/>
      <c r="BU136" s="88"/>
      <c r="BV136" s="93"/>
      <c r="BW136" s="62"/>
      <c r="BX136" s="53"/>
    </row>
    <row r="137" spans="1:76" s="63" customFormat="1" ht="17.25" thickTop="1" thickBot="1">
      <c r="A137" s="55"/>
      <c r="B137" s="55"/>
      <c r="C137" s="55"/>
      <c r="D137" s="55"/>
      <c r="E137" s="55"/>
      <c r="F137" s="55"/>
      <c r="G137" s="55"/>
      <c r="H137" s="55"/>
      <c r="I137" s="55"/>
      <c r="J137" s="53"/>
      <c r="K137" s="114"/>
      <c r="L137" s="53"/>
      <c r="M137" s="53"/>
      <c r="N137" s="53"/>
      <c r="O137" s="53"/>
      <c r="P137" s="55"/>
      <c r="Q137" s="55"/>
      <c r="R137" s="53"/>
      <c r="S137" s="53"/>
      <c r="T137" s="53"/>
      <c r="U137" s="55"/>
      <c r="V137" s="55"/>
      <c r="W137" s="55"/>
      <c r="X137" s="55"/>
      <c r="Y137" s="55"/>
      <c r="Z137" s="55"/>
      <c r="AA137" s="55"/>
      <c r="AB137" s="53"/>
      <c r="AC137" s="53"/>
      <c r="AD137" s="53"/>
      <c r="AE137" s="53"/>
      <c r="AF137" s="53"/>
      <c r="AG137" s="55"/>
      <c r="AH137" s="53"/>
      <c r="AI137" s="53"/>
      <c r="AJ137" s="53"/>
      <c r="AK137" s="53"/>
      <c r="AL137" s="56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5"/>
      <c r="BA137" s="55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112"/>
      <c r="BP137" s="53"/>
      <c r="BQ137" s="53"/>
      <c r="BR137" s="56"/>
      <c r="BS137" s="87"/>
      <c r="BT137" s="88"/>
      <c r="BU137" s="88"/>
      <c r="BV137" s="93"/>
      <c r="BW137" s="62"/>
      <c r="BX137" s="53"/>
    </row>
    <row r="138" spans="1:76" s="63" customFormat="1" ht="17.25" thickTop="1" thickBot="1">
      <c r="A138" s="55"/>
      <c r="B138" s="55"/>
      <c r="C138" s="55"/>
      <c r="D138" s="55"/>
      <c r="E138" s="55"/>
      <c r="F138" s="55"/>
      <c r="G138" s="55"/>
      <c r="H138" s="55"/>
      <c r="I138" s="55"/>
      <c r="J138" s="53"/>
      <c r="K138" s="114"/>
      <c r="L138" s="53"/>
      <c r="M138" s="53"/>
      <c r="N138" s="53"/>
      <c r="O138" s="53"/>
      <c r="P138" s="55"/>
      <c r="Q138" s="55"/>
      <c r="R138" s="53"/>
      <c r="S138" s="53"/>
      <c r="T138" s="53"/>
      <c r="U138" s="55"/>
      <c r="V138" s="55"/>
      <c r="W138" s="55"/>
      <c r="X138" s="55"/>
      <c r="Y138" s="55"/>
      <c r="Z138" s="55"/>
      <c r="AA138" s="55"/>
      <c r="AB138" s="53"/>
      <c r="AC138" s="53"/>
      <c r="AD138" s="53"/>
      <c r="AE138" s="53"/>
      <c r="AF138" s="53"/>
      <c r="AG138" s="55"/>
      <c r="AH138" s="53"/>
      <c r="AI138" s="53"/>
      <c r="AJ138" s="53"/>
      <c r="AK138" s="53"/>
      <c r="AL138" s="56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5"/>
      <c r="BA138" s="55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112"/>
      <c r="BP138" s="53"/>
      <c r="BQ138" s="53"/>
      <c r="BR138" s="56"/>
      <c r="BS138" s="87"/>
      <c r="BT138" s="88"/>
      <c r="BU138" s="88"/>
      <c r="BV138" s="93"/>
      <c r="BW138" s="62"/>
      <c r="BX138" s="53"/>
    </row>
    <row r="139" spans="1:76" s="63" customFormat="1" ht="17.25" thickTop="1" thickBot="1">
      <c r="A139" s="55"/>
      <c r="B139" s="55"/>
      <c r="C139" s="55"/>
      <c r="D139" s="55"/>
      <c r="E139" s="55"/>
      <c r="F139" s="55"/>
      <c r="G139" s="55"/>
      <c r="H139" s="55"/>
      <c r="I139" s="55"/>
      <c r="J139" s="53"/>
      <c r="K139" s="114"/>
      <c r="L139" s="53"/>
      <c r="M139" s="53"/>
      <c r="N139" s="53"/>
      <c r="O139" s="53"/>
      <c r="P139" s="55"/>
      <c r="Q139" s="55"/>
      <c r="R139" s="53"/>
      <c r="S139" s="53"/>
      <c r="T139" s="53"/>
      <c r="U139" s="55"/>
      <c r="V139" s="55"/>
      <c r="W139" s="55"/>
      <c r="X139" s="55"/>
      <c r="Y139" s="55"/>
      <c r="Z139" s="55"/>
      <c r="AA139" s="55"/>
      <c r="AB139" s="53"/>
      <c r="AC139" s="53"/>
      <c r="AD139" s="53"/>
      <c r="AE139" s="53"/>
      <c r="AF139" s="53"/>
      <c r="AG139" s="55"/>
      <c r="AH139" s="53"/>
      <c r="AI139" s="53"/>
      <c r="AJ139" s="53"/>
      <c r="AK139" s="53"/>
      <c r="AL139" s="56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5"/>
      <c r="BA139" s="55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112"/>
      <c r="BP139" s="53"/>
      <c r="BQ139" s="53"/>
      <c r="BR139" s="56"/>
      <c r="BS139" s="87"/>
      <c r="BT139" s="88"/>
      <c r="BU139" s="88"/>
      <c r="BV139" s="93"/>
      <c r="BW139" s="62"/>
      <c r="BX139" s="53"/>
    </row>
    <row r="140" spans="1:76" s="63" customFormat="1" ht="17.25" thickTop="1" thickBot="1">
      <c r="A140" s="55"/>
      <c r="B140" s="55"/>
      <c r="C140" s="55"/>
      <c r="D140" s="55"/>
      <c r="E140" s="55"/>
      <c r="F140" s="55"/>
      <c r="G140" s="55"/>
      <c r="H140" s="55"/>
      <c r="I140" s="55"/>
      <c r="J140" s="53"/>
      <c r="K140" s="114"/>
      <c r="L140" s="53"/>
      <c r="M140" s="53"/>
      <c r="N140" s="53"/>
      <c r="O140" s="53"/>
      <c r="P140" s="55"/>
      <c r="Q140" s="55"/>
      <c r="R140" s="53"/>
      <c r="S140" s="53"/>
      <c r="T140" s="53"/>
      <c r="U140" s="55"/>
      <c r="V140" s="55"/>
      <c r="W140" s="55"/>
      <c r="X140" s="55"/>
      <c r="Y140" s="55"/>
      <c r="Z140" s="55"/>
      <c r="AA140" s="55"/>
      <c r="AB140" s="53"/>
      <c r="AC140" s="53"/>
      <c r="AD140" s="53"/>
      <c r="AE140" s="53"/>
      <c r="AF140" s="53"/>
      <c r="AG140" s="55"/>
      <c r="AH140" s="53"/>
      <c r="AI140" s="53"/>
      <c r="AJ140" s="53"/>
      <c r="AK140" s="53"/>
      <c r="AL140" s="56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5"/>
      <c r="BA140" s="55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112"/>
      <c r="BP140" s="53"/>
      <c r="BQ140" s="53"/>
      <c r="BR140" s="56"/>
      <c r="BS140" s="87"/>
      <c r="BT140" s="88"/>
      <c r="BU140" s="88"/>
      <c r="BV140" s="93"/>
      <c r="BW140" s="62"/>
      <c r="BX140" s="53"/>
    </row>
    <row r="141" spans="1:76" s="63" customFormat="1" ht="17.25" thickTop="1" thickBot="1">
      <c r="A141" s="55"/>
      <c r="B141" s="55"/>
      <c r="C141" s="55"/>
      <c r="D141" s="55"/>
      <c r="E141" s="55"/>
      <c r="F141" s="55"/>
      <c r="G141" s="55"/>
      <c r="H141" s="55"/>
      <c r="I141" s="55"/>
      <c r="J141" s="53"/>
      <c r="K141" s="114"/>
      <c r="L141" s="53"/>
      <c r="M141" s="53"/>
      <c r="N141" s="53"/>
      <c r="O141" s="53"/>
      <c r="P141" s="55"/>
      <c r="Q141" s="55"/>
      <c r="R141" s="53"/>
      <c r="S141" s="53"/>
      <c r="T141" s="53"/>
      <c r="U141" s="55"/>
      <c r="V141" s="55"/>
      <c r="W141" s="55"/>
      <c r="X141" s="55"/>
      <c r="Y141" s="55"/>
      <c r="Z141" s="55"/>
      <c r="AA141" s="55"/>
      <c r="AB141" s="53"/>
      <c r="AC141" s="53"/>
      <c r="AD141" s="53"/>
      <c r="AE141" s="53"/>
      <c r="AF141" s="53"/>
      <c r="AG141" s="55"/>
      <c r="AH141" s="53"/>
      <c r="AI141" s="53"/>
      <c r="AJ141" s="53"/>
      <c r="AK141" s="53"/>
      <c r="AL141" s="56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5"/>
      <c r="BA141" s="55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112"/>
      <c r="BP141" s="53"/>
      <c r="BQ141" s="53"/>
      <c r="BR141" s="56"/>
      <c r="BS141" s="87"/>
      <c r="BT141" s="88"/>
      <c r="BU141" s="88"/>
      <c r="BV141" s="93"/>
      <c r="BW141" s="62"/>
      <c r="BX141" s="53"/>
    </row>
    <row r="142" spans="1:76" s="63" customFormat="1" ht="17.25" thickTop="1" thickBot="1">
      <c r="A142" s="55"/>
      <c r="B142" s="55"/>
      <c r="C142" s="55"/>
      <c r="D142" s="55"/>
      <c r="E142" s="55"/>
      <c r="F142" s="55"/>
      <c r="G142" s="55"/>
      <c r="H142" s="55"/>
      <c r="I142" s="55"/>
      <c r="J142" s="53"/>
      <c r="K142" s="114"/>
      <c r="L142" s="53"/>
      <c r="M142" s="53"/>
      <c r="N142" s="53"/>
      <c r="O142" s="53"/>
      <c r="P142" s="55"/>
      <c r="Q142" s="55"/>
      <c r="R142" s="53"/>
      <c r="S142" s="53"/>
      <c r="T142" s="53"/>
      <c r="U142" s="55"/>
      <c r="V142" s="55"/>
      <c r="W142" s="55"/>
      <c r="X142" s="55"/>
      <c r="Y142" s="55"/>
      <c r="Z142" s="55"/>
      <c r="AA142" s="55"/>
      <c r="AB142" s="53"/>
      <c r="AC142" s="53"/>
      <c r="AD142" s="53"/>
      <c r="AE142" s="53"/>
      <c r="AF142" s="53"/>
      <c r="AG142" s="55"/>
      <c r="AH142" s="53"/>
      <c r="AI142" s="53"/>
      <c r="AJ142" s="53"/>
      <c r="AK142" s="53"/>
      <c r="AL142" s="56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5"/>
      <c r="BA142" s="55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112"/>
      <c r="BP142" s="53"/>
      <c r="BQ142" s="53"/>
      <c r="BR142" s="56"/>
      <c r="BS142" s="87"/>
      <c r="BT142" s="88"/>
      <c r="BU142" s="88"/>
      <c r="BV142" s="93"/>
      <c r="BW142" s="62"/>
      <c r="BX142" s="53"/>
    </row>
    <row r="143" spans="1:76" s="63" customFormat="1" ht="17.25" thickTop="1" thickBot="1">
      <c r="A143" s="55"/>
      <c r="B143" s="55"/>
      <c r="C143" s="55"/>
      <c r="D143" s="55"/>
      <c r="E143" s="55"/>
      <c r="F143" s="55"/>
      <c r="G143" s="55"/>
      <c r="H143" s="55"/>
      <c r="I143" s="55"/>
      <c r="J143" s="53"/>
      <c r="K143" s="114"/>
      <c r="L143" s="53"/>
      <c r="M143" s="53"/>
      <c r="N143" s="53"/>
      <c r="O143" s="53"/>
      <c r="P143" s="55"/>
      <c r="Q143" s="55"/>
      <c r="R143" s="53"/>
      <c r="S143" s="53"/>
      <c r="T143" s="53"/>
      <c r="U143" s="55"/>
      <c r="V143" s="55"/>
      <c r="W143" s="55"/>
      <c r="X143" s="55"/>
      <c r="Y143" s="55"/>
      <c r="Z143" s="55"/>
      <c r="AA143" s="55"/>
      <c r="AB143" s="53"/>
      <c r="AC143" s="53"/>
      <c r="AD143" s="53"/>
      <c r="AE143" s="53"/>
      <c r="AF143" s="53"/>
      <c r="AG143" s="55"/>
      <c r="AH143" s="53"/>
      <c r="AI143" s="53"/>
      <c r="AJ143" s="53"/>
      <c r="AK143" s="53"/>
      <c r="AL143" s="56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5"/>
      <c r="BA143" s="55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112"/>
      <c r="BP143" s="53"/>
      <c r="BQ143" s="53"/>
      <c r="BR143" s="56"/>
      <c r="BS143" s="87"/>
      <c r="BT143" s="88"/>
      <c r="BU143" s="88"/>
      <c r="BV143" s="93"/>
      <c r="BW143" s="62"/>
      <c r="BX143" s="53"/>
    </row>
    <row r="144" spans="1:76" s="63" customFormat="1" ht="17.25" thickTop="1" thickBot="1">
      <c r="A144" s="55"/>
      <c r="B144" s="55"/>
      <c r="C144" s="55"/>
      <c r="D144" s="55"/>
      <c r="E144" s="55"/>
      <c r="F144" s="55"/>
      <c r="G144" s="55"/>
      <c r="H144" s="55"/>
      <c r="I144" s="55"/>
      <c r="J144" s="53"/>
      <c r="K144" s="114"/>
      <c r="L144" s="53"/>
      <c r="M144" s="53"/>
      <c r="N144" s="53"/>
      <c r="O144" s="53"/>
      <c r="P144" s="55"/>
      <c r="Q144" s="55"/>
      <c r="R144" s="53"/>
      <c r="S144" s="53"/>
      <c r="T144" s="53"/>
      <c r="U144" s="55"/>
      <c r="V144" s="55"/>
      <c r="W144" s="55"/>
      <c r="X144" s="55"/>
      <c r="Y144" s="55"/>
      <c r="Z144" s="55"/>
      <c r="AA144" s="55"/>
      <c r="AB144" s="53"/>
      <c r="AC144" s="53"/>
      <c r="AD144" s="53"/>
      <c r="AE144" s="53"/>
      <c r="AF144" s="53"/>
      <c r="AG144" s="55"/>
      <c r="AH144" s="53"/>
      <c r="AI144" s="53"/>
      <c r="AJ144" s="53"/>
      <c r="AK144" s="53"/>
      <c r="AL144" s="56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5"/>
      <c r="BA144" s="55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112"/>
      <c r="BP144" s="53"/>
      <c r="BQ144" s="53"/>
      <c r="BR144" s="56"/>
      <c r="BS144" s="87"/>
      <c r="BT144" s="88"/>
      <c r="BU144" s="88"/>
      <c r="BV144" s="93"/>
      <c r="BW144" s="62"/>
      <c r="BX144" s="53"/>
    </row>
    <row r="145" spans="1:76" s="63" customFormat="1" ht="17.25" thickTop="1" thickBot="1">
      <c r="A145" s="55"/>
      <c r="B145" s="55"/>
      <c r="C145" s="55"/>
      <c r="D145" s="55"/>
      <c r="E145" s="55"/>
      <c r="F145" s="55"/>
      <c r="G145" s="55"/>
      <c r="H145" s="55"/>
      <c r="I145" s="55"/>
      <c r="J145" s="53"/>
      <c r="K145" s="114"/>
      <c r="L145" s="53"/>
      <c r="M145" s="53"/>
      <c r="N145" s="53"/>
      <c r="O145" s="53"/>
      <c r="P145" s="55"/>
      <c r="Q145" s="55"/>
      <c r="R145" s="53"/>
      <c r="S145" s="53"/>
      <c r="T145" s="53"/>
      <c r="U145" s="55"/>
      <c r="V145" s="55"/>
      <c r="W145" s="55"/>
      <c r="X145" s="55"/>
      <c r="Y145" s="55"/>
      <c r="Z145" s="55"/>
      <c r="AA145" s="55"/>
      <c r="AB145" s="53"/>
      <c r="AC145" s="53"/>
      <c r="AD145" s="53"/>
      <c r="AE145" s="53"/>
      <c r="AF145" s="53"/>
      <c r="AG145" s="55"/>
      <c r="AH145" s="53"/>
      <c r="AI145" s="53"/>
      <c r="AJ145" s="53"/>
      <c r="AK145" s="53"/>
      <c r="AL145" s="56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5"/>
      <c r="BA145" s="55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112"/>
      <c r="BP145" s="53"/>
      <c r="BQ145" s="53"/>
      <c r="BR145" s="56"/>
      <c r="BS145" s="87"/>
      <c r="BT145" s="88"/>
      <c r="BU145" s="88"/>
      <c r="BV145" s="93"/>
      <c r="BW145" s="62"/>
      <c r="BX145" s="53"/>
    </row>
    <row r="146" spans="1:76" s="63" customFormat="1" ht="17.25" thickTop="1" thickBot="1">
      <c r="A146" s="55"/>
      <c r="B146" s="55"/>
      <c r="C146" s="55"/>
      <c r="D146" s="55"/>
      <c r="E146" s="55"/>
      <c r="F146" s="55"/>
      <c r="G146" s="55"/>
      <c r="H146" s="55"/>
      <c r="I146" s="55"/>
      <c r="J146" s="53"/>
      <c r="K146" s="114"/>
      <c r="L146" s="53"/>
      <c r="M146" s="53"/>
      <c r="N146" s="53"/>
      <c r="O146" s="53"/>
      <c r="P146" s="55"/>
      <c r="Q146" s="55"/>
      <c r="R146" s="53"/>
      <c r="S146" s="53"/>
      <c r="T146" s="53"/>
      <c r="U146" s="55"/>
      <c r="V146" s="55"/>
      <c r="W146" s="55"/>
      <c r="X146" s="55"/>
      <c r="Y146" s="55"/>
      <c r="Z146" s="55"/>
      <c r="AA146" s="55"/>
      <c r="AB146" s="53"/>
      <c r="AC146" s="53"/>
      <c r="AD146" s="53"/>
      <c r="AE146" s="53"/>
      <c r="AF146" s="53"/>
      <c r="AG146" s="55"/>
      <c r="AH146" s="53"/>
      <c r="AI146" s="53"/>
      <c r="AJ146" s="53"/>
      <c r="AK146" s="53"/>
      <c r="AL146" s="56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5"/>
      <c r="BA146" s="55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112"/>
      <c r="BP146" s="53"/>
      <c r="BQ146" s="53"/>
      <c r="BR146" s="56"/>
      <c r="BS146" s="87"/>
      <c r="BT146" s="88"/>
      <c r="BU146" s="88"/>
      <c r="BV146" s="93"/>
      <c r="BW146" s="62"/>
      <c r="BX146" s="53"/>
    </row>
    <row r="147" spans="1:76" s="63" customFormat="1" ht="17.25" thickTop="1" thickBot="1">
      <c r="A147" s="55"/>
      <c r="B147" s="55"/>
      <c r="C147" s="55"/>
      <c r="D147" s="55"/>
      <c r="E147" s="55"/>
      <c r="F147" s="55"/>
      <c r="G147" s="55"/>
      <c r="H147" s="55"/>
      <c r="I147" s="55"/>
      <c r="J147" s="53"/>
      <c r="K147" s="114"/>
      <c r="L147" s="53"/>
      <c r="M147" s="53"/>
      <c r="N147" s="53"/>
      <c r="O147" s="53"/>
      <c r="P147" s="55"/>
      <c r="Q147" s="55"/>
      <c r="R147" s="53"/>
      <c r="S147" s="53"/>
      <c r="T147" s="53"/>
      <c r="U147" s="55"/>
      <c r="V147" s="55"/>
      <c r="W147" s="55"/>
      <c r="X147" s="55"/>
      <c r="Y147" s="55"/>
      <c r="Z147" s="55"/>
      <c r="AA147" s="55"/>
      <c r="AB147" s="53"/>
      <c r="AC147" s="53"/>
      <c r="AD147" s="53"/>
      <c r="AE147" s="53"/>
      <c r="AF147" s="53"/>
      <c r="AG147" s="55"/>
      <c r="AH147" s="53"/>
      <c r="AI147" s="53"/>
      <c r="AJ147" s="53"/>
      <c r="AK147" s="53"/>
      <c r="AL147" s="56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5"/>
      <c r="BA147" s="55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112"/>
      <c r="BP147" s="53"/>
      <c r="BQ147" s="53"/>
      <c r="BR147" s="56"/>
      <c r="BS147" s="87"/>
      <c r="BT147" s="88"/>
      <c r="BU147" s="88"/>
      <c r="BV147" s="93"/>
      <c r="BW147" s="62"/>
      <c r="BX147" s="53"/>
    </row>
    <row r="148" spans="1:76" s="63" customFormat="1" ht="17.25" thickTop="1" thickBot="1">
      <c r="A148" s="55"/>
      <c r="B148" s="55"/>
      <c r="C148" s="55"/>
      <c r="D148" s="55"/>
      <c r="E148" s="55"/>
      <c r="F148" s="55"/>
      <c r="G148" s="55"/>
      <c r="H148" s="55"/>
      <c r="I148" s="55"/>
      <c r="J148" s="53"/>
      <c r="K148" s="114"/>
      <c r="L148" s="53"/>
      <c r="M148" s="53"/>
      <c r="N148" s="53"/>
      <c r="O148" s="53"/>
      <c r="P148" s="55"/>
      <c r="Q148" s="55"/>
      <c r="R148" s="53"/>
      <c r="S148" s="53"/>
      <c r="T148" s="53"/>
      <c r="U148" s="55"/>
      <c r="V148" s="55"/>
      <c r="W148" s="55"/>
      <c r="X148" s="55"/>
      <c r="Y148" s="55"/>
      <c r="Z148" s="55"/>
      <c r="AA148" s="55"/>
      <c r="AB148" s="53"/>
      <c r="AC148" s="53"/>
      <c r="AD148" s="53"/>
      <c r="AE148" s="53"/>
      <c r="AF148" s="53"/>
      <c r="AG148" s="55"/>
      <c r="AH148" s="53"/>
      <c r="AI148" s="53"/>
      <c r="AJ148" s="53"/>
      <c r="AK148" s="53"/>
      <c r="AL148" s="56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5"/>
      <c r="BA148" s="55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112"/>
      <c r="BP148" s="53"/>
      <c r="BQ148" s="53"/>
      <c r="BR148" s="56"/>
      <c r="BS148" s="87"/>
      <c r="BT148" s="88"/>
      <c r="BU148" s="88"/>
      <c r="BV148" s="93"/>
      <c r="BW148" s="62"/>
      <c r="BX148" s="53"/>
    </row>
    <row r="149" spans="1:76" s="63" customFormat="1" ht="17.25" thickTop="1" thickBot="1">
      <c r="A149" s="55"/>
      <c r="B149" s="55"/>
      <c r="C149" s="55"/>
      <c r="D149" s="55"/>
      <c r="E149" s="55"/>
      <c r="F149" s="55"/>
      <c r="G149" s="55"/>
      <c r="H149" s="55"/>
      <c r="I149" s="55"/>
      <c r="J149" s="53"/>
      <c r="K149" s="114"/>
      <c r="L149" s="53"/>
      <c r="M149" s="53"/>
      <c r="N149" s="53"/>
      <c r="O149" s="53"/>
      <c r="P149" s="55"/>
      <c r="Q149" s="55"/>
      <c r="R149" s="53"/>
      <c r="S149" s="53"/>
      <c r="T149" s="53"/>
      <c r="U149" s="55"/>
      <c r="V149" s="55"/>
      <c r="W149" s="55"/>
      <c r="X149" s="55"/>
      <c r="Y149" s="55"/>
      <c r="Z149" s="55"/>
      <c r="AA149" s="55"/>
      <c r="AB149" s="53"/>
      <c r="AC149" s="53"/>
      <c r="AD149" s="53"/>
      <c r="AE149" s="53"/>
      <c r="AF149" s="53"/>
      <c r="AG149" s="55"/>
      <c r="AH149" s="53"/>
      <c r="AI149" s="53"/>
      <c r="AJ149" s="53"/>
      <c r="AK149" s="53"/>
      <c r="AL149" s="56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5"/>
      <c r="BA149" s="55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112"/>
      <c r="BP149" s="53"/>
      <c r="BQ149" s="53"/>
      <c r="BR149" s="56"/>
      <c r="BS149" s="87"/>
      <c r="BT149" s="88"/>
      <c r="BU149" s="88"/>
      <c r="BV149" s="93"/>
      <c r="BW149" s="62"/>
      <c r="BX149" s="53"/>
    </row>
    <row r="150" spans="1:76" s="63" customFormat="1" ht="17.25" thickTop="1" thickBot="1">
      <c r="A150" s="55"/>
      <c r="B150" s="55"/>
      <c r="C150" s="55"/>
      <c r="D150" s="55"/>
      <c r="E150" s="55"/>
      <c r="F150" s="55"/>
      <c r="G150" s="55"/>
      <c r="H150" s="55"/>
      <c r="I150" s="55"/>
      <c r="J150" s="53"/>
      <c r="K150" s="114"/>
      <c r="L150" s="53"/>
      <c r="M150" s="53"/>
      <c r="N150" s="53"/>
      <c r="O150" s="53"/>
      <c r="P150" s="55"/>
      <c r="Q150" s="55"/>
      <c r="R150" s="53"/>
      <c r="S150" s="53"/>
      <c r="T150" s="53"/>
      <c r="U150" s="55"/>
      <c r="V150" s="55"/>
      <c r="W150" s="55"/>
      <c r="X150" s="55"/>
      <c r="Y150" s="55"/>
      <c r="Z150" s="55"/>
      <c r="AA150" s="55"/>
      <c r="AB150" s="53"/>
      <c r="AC150" s="53"/>
      <c r="AD150" s="53"/>
      <c r="AE150" s="53"/>
      <c r="AF150" s="53"/>
      <c r="AG150" s="55"/>
      <c r="AH150" s="53"/>
      <c r="AI150" s="53"/>
      <c r="AJ150" s="53"/>
      <c r="AK150" s="53"/>
      <c r="AL150" s="56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5"/>
      <c r="BA150" s="55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112"/>
      <c r="BP150" s="53"/>
      <c r="BQ150" s="53"/>
      <c r="BR150" s="56"/>
      <c r="BS150" s="87"/>
      <c r="BT150" s="88"/>
      <c r="BU150" s="88"/>
      <c r="BV150" s="93"/>
      <c r="BW150" s="62"/>
      <c r="BX150" s="53"/>
    </row>
    <row r="151" spans="1:76" s="63" customFormat="1" ht="17.25" thickTop="1" thickBot="1">
      <c r="A151" s="55"/>
      <c r="B151" s="55"/>
      <c r="C151" s="55"/>
      <c r="D151" s="55"/>
      <c r="E151" s="55"/>
      <c r="F151" s="55"/>
      <c r="G151" s="55"/>
      <c r="H151" s="55"/>
      <c r="I151" s="55"/>
      <c r="J151" s="53"/>
      <c r="K151" s="114"/>
      <c r="L151" s="53"/>
      <c r="M151" s="53"/>
      <c r="N151" s="53"/>
      <c r="O151" s="53"/>
      <c r="P151" s="55"/>
      <c r="Q151" s="55"/>
      <c r="R151" s="53"/>
      <c r="S151" s="53"/>
      <c r="T151" s="53"/>
      <c r="U151" s="55"/>
      <c r="V151" s="55"/>
      <c r="W151" s="55"/>
      <c r="X151" s="55"/>
      <c r="Y151" s="55"/>
      <c r="Z151" s="55"/>
      <c r="AA151" s="55"/>
      <c r="AB151" s="53"/>
      <c r="AC151" s="53"/>
      <c r="AD151" s="53"/>
      <c r="AE151" s="53"/>
      <c r="AF151" s="53"/>
      <c r="AG151" s="55"/>
      <c r="AH151" s="53"/>
      <c r="AI151" s="53"/>
      <c r="AJ151" s="53"/>
      <c r="AK151" s="53"/>
      <c r="AL151" s="56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5"/>
      <c r="BA151" s="55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112"/>
      <c r="BP151" s="53"/>
      <c r="BQ151" s="53"/>
      <c r="BR151" s="56"/>
      <c r="BS151" s="87"/>
      <c r="BT151" s="88"/>
      <c r="BU151" s="88"/>
      <c r="BV151" s="93"/>
      <c r="BW151" s="62"/>
      <c r="BX151" s="53"/>
    </row>
    <row r="152" spans="1:76" s="63" customFormat="1" ht="17.25" thickTop="1" thickBot="1">
      <c r="A152" s="55"/>
      <c r="B152" s="55"/>
      <c r="C152" s="55"/>
      <c r="D152" s="55"/>
      <c r="E152" s="55"/>
      <c r="F152" s="55"/>
      <c r="G152" s="55"/>
      <c r="H152" s="55"/>
      <c r="I152" s="55"/>
      <c r="J152" s="53"/>
      <c r="K152" s="114"/>
      <c r="L152" s="53"/>
      <c r="M152" s="53"/>
      <c r="N152" s="53"/>
      <c r="O152" s="53"/>
      <c r="P152" s="55"/>
      <c r="Q152" s="55"/>
      <c r="R152" s="53"/>
      <c r="S152" s="53"/>
      <c r="T152" s="53"/>
      <c r="U152" s="55"/>
      <c r="V152" s="55"/>
      <c r="W152" s="55"/>
      <c r="X152" s="55"/>
      <c r="Y152" s="55"/>
      <c r="Z152" s="55"/>
      <c r="AA152" s="55"/>
      <c r="AB152" s="53"/>
      <c r="AC152" s="53"/>
      <c r="AD152" s="53"/>
      <c r="AE152" s="53"/>
      <c r="AF152" s="53"/>
      <c r="AG152" s="55"/>
      <c r="AH152" s="53"/>
      <c r="AI152" s="53"/>
      <c r="AJ152" s="53"/>
      <c r="AK152" s="53"/>
      <c r="AL152" s="56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5"/>
      <c r="BA152" s="55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112"/>
      <c r="BP152" s="53"/>
      <c r="BQ152" s="53"/>
      <c r="BR152" s="56"/>
      <c r="BS152" s="87"/>
      <c r="BT152" s="88"/>
      <c r="BU152" s="88"/>
      <c r="BV152" s="93"/>
      <c r="BW152" s="62"/>
      <c r="BX152" s="53"/>
    </row>
    <row r="153" spans="1:76" s="63" customFormat="1" ht="17.25" thickTop="1" thickBot="1">
      <c r="A153" s="55"/>
      <c r="B153" s="55"/>
      <c r="C153" s="55"/>
      <c r="D153" s="55"/>
      <c r="E153" s="55"/>
      <c r="F153" s="55"/>
      <c r="G153" s="55"/>
      <c r="H153" s="55"/>
      <c r="I153" s="55"/>
      <c r="J153" s="53"/>
      <c r="K153" s="114"/>
      <c r="L153" s="53"/>
      <c r="M153" s="53"/>
      <c r="N153" s="53"/>
      <c r="O153" s="53"/>
      <c r="P153" s="55"/>
      <c r="Q153" s="55"/>
      <c r="R153" s="53"/>
      <c r="S153" s="53"/>
      <c r="T153" s="53"/>
      <c r="U153" s="55"/>
      <c r="V153" s="55"/>
      <c r="W153" s="55"/>
      <c r="X153" s="55"/>
      <c r="Y153" s="55"/>
      <c r="Z153" s="55"/>
      <c r="AA153" s="55"/>
      <c r="AB153" s="53"/>
      <c r="AC153" s="53"/>
      <c r="AD153" s="53"/>
      <c r="AE153" s="53"/>
      <c r="AF153" s="53"/>
      <c r="AG153" s="55"/>
      <c r="AH153" s="53"/>
      <c r="AI153" s="53"/>
      <c r="AJ153" s="53"/>
      <c r="AK153" s="53"/>
      <c r="AL153" s="56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5"/>
      <c r="BA153" s="55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112"/>
      <c r="BP153" s="53"/>
      <c r="BQ153" s="53"/>
      <c r="BR153" s="56"/>
      <c r="BS153" s="87"/>
      <c r="BT153" s="88"/>
      <c r="BU153" s="88"/>
      <c r="BV153" s="93"/>
      <c r="BW153" s="62"/>
      <c r="BX153" s="53"/>
    </row>
    <row r="154" spans="1:76" s="63" customFormat="1" ht="17.25" thickTop="1" thickBot="1">
      <c r="A154" s="55"/>
      <c r="B154" s="55"/>
      <c r="C154" s="55"/>
      <c r="D154" s="55"/>
      <c r="E154" s="55"/>
      <c r="F154" s="55"/>
      <c r="G154" s="55"/>
      <c r="H154" s="55"/>
      <c r="I154" s="55"/>
      <c r="J154" s="53"/>
      <c r="K154" s="114"/>
      <c r="L154" s="53"/>
      <c r="M154" s="53"/>
      <c r="N154" s="53"/>
      <c r="O154" s="53"/>
      <c r="P154" s="55"/>
      <c r="Q154" s="55"/>
      <c r="R154" s="53"/>
      <c r="S154" s="53"/>
      <c r="T154" s="53"/>
      <c r="U154" s="55"/>
      <c r="V154" s="55"/>
      <c r="W154" s="55"/>
      <c r="X154" s="55"/>
      <c r="Y154" s="55"/>
      <c r="Z154" s="55"/>
      <c r="AA154" s="55"/>
      <c r="AB154" s="53"/>
      <c r="AC154" s="53"/>
      <c r="AD154" s="53"/>
      <c r="AE154" s="53"/>
      <c r="AF154" s="53"/>
      <c r="AG154" s="55"/>
      <c r="AH154" s="53"/>
      <c r="AI154" s="53"/>
      <c r="AJ154" s="53"/>
      <c r="AK154" s="53"/>
      <c r="AL154" s="56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5"/>
      <c r="BA154" s="55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112"/>
      <c r="BP154" s="53"/>
      <c r="BQ154" s="53"/>
      <c r="BR154" s="56"/>
      <c r="BS154" s="87"/>
      <c r="BT154" s="88"/>
      <c r="BU154" s="88"/>
      <c r="BV154" s="93"/>
      <c r="BW154" s="62"/>
      <c r="BX154" s="53"/>
    </row>
    <row r="155" spans="1:76" s="63" customFormat="1" ht="17.25" thickTop="1" thickBot="1">
      <c r="A155" s="55"/>
      <c r="B155" s="55"/>
      <c r="C155" s="55"/>
      <c r="D155" s="55"/>
      <c r="E155" s="55"/>
      <c r="F155" s="55"/>
      <c r="G155" s="55"/>
      <c r="H155" s="55"/>
      <c r="I155" s="55"/>
      <c r="J155" s="53"/>
      <c r="K155" s="114"/>
      <c r="L155" s="53"/>
      <c r="M155" s="53"/>
      <c r="N155" s="53"/>
      <c r="O155" s="53"/>
      <c r="P155" s="55"/>
      <c r="Q155" s="55"/>
      <c r="R155" s="53"/>
      <c r="S155" s="53"/>
      <c r="T155" s="53"/>
      <c r="U155" s="55"/>
      <c r="V155" s="55"/>
      <c r="W155" s="55"/>
      <c r="X155" s="55"/>
      <c r="Y155" s="55"/>
      <c r="Z155" s="55"/>
      <c r="AA155" s="55"/>
      <c r="AB155" s="53"/>
      <c r="AC155" s="53"/>
      <c r="AD155" s="53"/>
      <c r="AE155" s="53"/>
      <c r="AF155" s="53"/>
      <c r="AG155" s="55"/>
      <c r="AH155" s="53"/>
      <c r="AI155" s="53"/>
      <c r="AJ155" s="53"/>
      <c r="AK155" s="53"/>
      <c r="AL155" s="56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5"/>
      <c r="BA155" s="55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112"/>
      <c r="BP155" s="53"/>
      <c r="BQ155" s="53"/>
      <c r="BR155" s="56"/>
      <c r="BS155" s="87"/>
      <c r="BT155" s="88"/>
      <c r="BU155" s="88"/>
      <c r="BV155" s="93"/>
      <c r="BW155" s="62"/>
      <c r="BX155" s="53"/>
    </row>
    <row r="156" spans="1:76" s="63" customFormat="1" ht="17.25" thickTop="1" thickBot="1">
      <c r="A156" s="55"/>
      <c r="B156" s="55"/>
      <c r="C156" s="55"/>
      <c r="D156" s="55"/>
      <c r="E156" s="55"/>
      <c r="F156" s="55"/>
      <c r="G156" s="55"/>
      <c r="H156" s="55"/>
      <c r="I156" s="55"/>
      <c r="J156" s="53"/>
      <c r="K156" s="114"/>
      <c r="L156" s="53"/>
      <c r="M156" s="53"/>
      <c r="N156" s="53"/>
      <c r="O156" s="53"/>
      <c r="P156" s="55"/>
      <c r="Q156" s="55"/>
      <c r="R156" s="53"/>
      <c r="S156" s="53"/>
      <c r="T156" s="53"/>
      <c r="U156" s="55"/>
      <c r="V156" s="55"/>
      <c r="W156" s="55"/>
      <c r="X156" s="55"/>
      <c r="Y156" s="55"/>
      <c r="Z156" s="55"/>
      <c r="AA156" s="55"/>
      <c r="AB156" s="53"/>
      <c r="AC156" s="53"/>
      <c r="AD156" s="53"/>
      <c r="AE156" s="53"/>
      <c r="AF156" s="53"/>
      <c r="AG156" s="55"/>
      <c r="AH156" s="53"/>
      <c r="AI156" s="53"/>
      <c r="AJ156" s="53"/>
      <c r="AK156" s="53"/>
      <c r="AL156" s="56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5"/>
      <c r="BA156" s="55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112"/>
      <c r="BP156" s="53"/>
      <c r="BQ156" s="53"/>
      <c r="BR156" s="56"/>
      <c r="BS156" s="87"/>
      <c r="BT156" s="88"/>
      <c r="BU156" s="88"/>
      <c r="BV156" s="93"/>
      <c r="BW156" s="62"/>
      <c r="BX156" s="53"/>
    </row>
    <row r="157" spans="1:76" s="63" customFormat="1" ht="17.25" thickTop="1" thickBot="1">
      <c r="A157" s="55"/>
      <c r="B157" s="55"/>
      <c r="C157" s="55"/>
      <c r="D157" s="55"/>
      <c r="E157" s="55"/>
      <c r="F157" s="55"/>
      <c r="G157" s="55"/>
      <c r="H157" s="55"/>
      <c r="I157" s="55"/>
      <c r="J157" s="53"/>
      <c r="K157" s="114"/>
      <c r="L157" s="53"/>
      <c r="M157" s="53"/>
      <c r="N157" s="53"/>
      <c r="O157" s="53"/>
      <c r="P157" s="55"/>
      <c r="Q157" s="55"/>
      <c r="R157" s="53"/>
      <c r="S157" s="53"/>
      <c r="T157" s="53"/>
      <c r="U157" s="55"/>
      <c r="V157" s="55"/>
      <c r="W157" s="55"/>
      <c r="X157" s="55"/>
      <c r="Y157" s="55"/>
      <c r="Z157" s="55"/>
      <c r="AA157" s="55"/>
      <c r="AB157" s="53"/>
      <c r="AC157" s="53"/>
      <c r="AD157" s="53"/>
      <c r="AE157" s="53"/>
      <c r="AF157" s="53"/>
      <c r="AG157" s="55"/>
      <c r="AH157" s="53"/>
      <c r="AI157" s="53"/>
      <c r="AJ157" s="53"/>
      <c r="AK157" s="53"/>
      <c r="AL157" s="56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5"/>
      <c r="BA157" s="55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112"/>
      <c r="BP157" s="53"/>
      <c r="BQ157" s="53"/>
      <c r="BR157" s="56"/>
      <c r="BS157" s="87"/>
      <c r="BT157" s="88"/>
      <c r="BU157" s="88"/>
      <c r="BV157" s="93"/>
      <c r="BW157" s="62"/>
      <c r="BX157" s="53"/>
    </row>
    <row r="158" spans="1:76" s="63" customFormat="1" ht="17.25" thickTop="1" thickBot="1">
      <c r="A158" s="55"/>
      <c r="B158" s="55"/>
      <c r="C158" s="55"/>
      <c r="D158" s="55"/>
      <c r="E158" s="55"/>
      <c r="F158" s="55"/>
      <c r="G158" s="55"/>
      <c r="H158" s="55"/>
      <c r="I158" s="55"/>
      <c r="J158" s="53"/>
      <c r="K158" s="114"/>
      <c r="L158" s="53"/>
      <c r="M158" s="53"/>
      <c r="N158" s="53"/>
      <c r="O158" s="53"/>
      <c r="P158" s="55"/>
      <c r="Q158" s="55"/>
      <c r="R158" s="53"/>
      <c r="S158" s="53"/>
      <c r="T158" s="53"/>
      <c r="U158" s="55"/>
      <c r="V158" s="55"/>
      <c r="W158" s="55"/>
      <c r="X158" s="55"/>
      <c r="Y158" s="55"/>
      <c r="Z158" s="55"/>
      <c r="AA158" s="55"/>
      <c r="AB158" s="53"/>
      <c r="AC158" s="53"/>
      <c r="AD158" s="53"/>
      <c r="AE158" s="53"/>
      <c r="AF158" s="53"/>
      <c r="AG158" s="55"/>
      <c r="AH158" s="53"/>
      <c r="AI158" s="53"/>
      <c r="AJ158" s="53"/>
      <c r="AK158" s="53"/>
      <c r="AL158" s="56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5"/>
      <c r="BA158" s="55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112"/>
      <c r="BP158" s="53"/>
      <c r="BQ158" s="53"/>
      <c r="BR158" s="56"/>
      <c r="BS158" s="87"/>
      <c r="BT158" s="88"/>
      <c r="BU158" s="88"/>
      <c r="BV158" s="93"/>
      <c r="BW158" s="62"/>
      <c r="BX158" s="53"/>
    </row>
    <row r="159" spans="1:76" s="63" customFormat="1" ht="17.25" thickTop="1" thickBot="1">
      <c r="A159" s="55"/>
      <c r="B159" s="55"/>
      <c r="C159" s="55"/>
      <c r="D159" s="55"/>
      <c r="E159" s="55"/>
      <c r="F159" s="55"/>
      <c r="G159" s="55"/>
      <c r="H159" s="55"/>
      <c r="I159" s="55"/>
      <c r="J159" s="53"/>
      <c r="K159" s="114"/>
      <c r="L159" s="53"/>
      <c r="M159" s="53"/>
      <c r="N159" s="53"/>
      <c r="O159" s="53"/>
      <c r="P159" s="55"/>
      <c r="Q159" s="55"/>
      <c r="R159" s="53"/>
      <c r="S159" s="53"/>
      <c r="T159" s="53"/>
      <c r="U159" s="55"/>
      <c r="V159" s="55"/>
      <c r="W159" s="55"/>
      <c r="X159" s="55"/>
      <c r="Y159" s="55"/>
      <c r="Z159" s="55"/>
      <c r="AA159" s="55"/>
      <c r="AB159" s="53"/>
      <c r="AC159" s="53"/>
      <c r="AD159" s="53"/>
      <c r="AE159" s="53"/>
      <c r="AF159" s="53"/>
      <c r="AG159" s="55"/>
      <c r="AH159" s="53"/>
      <c r="AI159" s="53"/>
      <c r="AJ159" s="53"/>
      <c r="AK159" s="53"/>
      <c r="AL159" s="56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5"/>
      <c r="BA159" s="55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112"/>
      <c r="BP159" s="53"/>
      <c r="BQ159" s="53"/>
      <c r="BR159" s="56"/>
      <c r="BS159" s="87"/>
      <c r="BT159" s="88"/>
      <c r="BU159" s="88"/>
      <c r="BV159" s="93"/>
      <c r="BW159" s="62"/>
      <c r="BX159" s="53"/>
    </row>
    <row r="160" spans="1:76" s="63" customFormat="1" ht="17.25" thickTop="1" thickBot="1">
      <c r="A160" s="55"/>
      <c r="B160" s="55"/>
      <c r="C160" s="55"/>
      <c r="D160" s="55"/>
      <c r="E160" s="55"/>
      <c r="F160" s="55"/>
      <c r="G160" s="55"/>
      <c r="H160" s="55"/>
      <c r="I160" s="55"/>
      <c r="J160" s="53"/>
      <c r="K160" s="114"/>
      <c r="L160" s="53"/>
      <c r="M160" s="53"/>
      <c r="N160" s="53"/>
      <c r="O160" s="53"/>
      <c r="P160" s="55"/>
      <c r="Q160" s="55"/>
      <c r="R160" s="53"/>
      <c r="S160" s="53"/>
      <c r="T160" s="53"/>
      <c r="U160" s="55"/>
      <c r="V160" s="55"/>
      <c r="W160" s="55"/>
      <c r="X160" s="55"/>
      <c r="Y160" s="55"/>
      <c r="Z160" s="55"/>
      <c r="AA160" s="55"/>
      <c r="AB160" s="53"/>
      <c r="AC160" s="53"/>
      <c r="AD160" s="53"/>
      <c r="AE160" s="53"/>
      <c r="AF160" s="53"/>
      <c r="AG160" s="55"/>
      <c r="AH160" s="53"/>
      <c r="AI160" s="53"/>
      <c r="AJ160" s="53"/>
      <c r="AK160" s="53"/>
      <c r="AL160" s="56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5"/>
      <c r="BA160" s="55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112"/>
      <c r="BP160" s="53"/>
      <c r="BQ160" s="53"/>
      <c r="BR160" s="56"/>
      <c r="BS160" s="87"/>
      <c r="BT160" s="88"/>
      <c r="BU160" s="88"/>
      <c r="BV160" s="93"/>
      <c r="BW160" s="62"/>
      <c r="BX160" s="53"/>
    </row>
    <row r="161" spans="1:76" s="63" customFormat="1" ht="17.25" thickTop="1" thickBot="1">
      <c r="A161" s="55"/>
      <c r="B161" s="55"/>
      <c r="C161" s="55"/>
      <c r="D161" s="55"/>
      <c r="E161" s="55"/>
      <c r="F161" s="55"/>
      <c r="G161" s="55"/>
      <c r="H161" s="55"/>
      <c r="I161" s="55"/>
      <c r="J161" s="53"/>
      <c r="K161" s="114"/>
      <c r="L161" s="53"/>
      <c r="M161" s="53"/>
      <c r="N161" s="53"/>
      <c r="O161" s="53"/>
      <c r="P161" s="55"/>
      <c r="Q161" s="55"/>
      <c r="R161" s="53"/>
      <c r="S161" s="53"/>
      <c r="T161" s="53"/>
      <c r="U161" s="55"/>
      <c r="V161" s="55"/>
      <c r="W161" s="55"/>
      <c r="X161" s="55"/>
      <c r="Y161" s="55"/>
      <c r="Z161" s="55"/>
      <c r="AA161" s="55"/>
      <c r="AB161" s="53"/>
      <c r="AC161" s="53"/>
      <c r="AD161" s="53"/>
      <c r="AE161" s="53"/>
      <c r="AF161" s="53"/>
      <c r="AG161" s="55"/>
      <c r="AH161" s="53"/>
      <c r="AI161" s="53"/>
      <c r="AJ161" s="53"/>
      <c r="AK161" s="53"/>
      <c r="AL161" s="56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5"/>
      <c r="BA161" s="55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112"/>
      <c r="BP161" s="53"/>
      <c r="BQ161" s="53"/>
      <c r="BR161" s="56"/>
      <c r="BS161" s="87"/>
      <c r="BT161" s="88"/>
      <c r="BU161" s="88"/>
      <c r="BV161" s="93"/>
      <c r="BW161" s="62"/>
      <c r="BX161" s="53"/>
    </row>
    <row r="162" spans="1:76" s="63" customFormat="1" ht="17.25" thickTop="1" thickBot="1">
      <c r="A162" s="55"/>
      <c r="B162" s="55"/>
      <c r="C162" s="55"/>
      <c r="D162" s="55"/>
      <c r="E162" s="55"/>
      <c r="F162" s="55"/>
      <c r="G162" s="55"/>
      <c r="H162" s="55"/>
      <c r="I162" s="55"/>
      <c r="J162" s="53"/>
      <c r="K162" s="114"/>
      <c r="L162" s="53"/>
      <c r="M162" s="53"/>
      <c r="N162" s="53"/>
      <c r="O162" s="53"/>
      <c r="P162" s="55"/>
      <c r="Q162" s="55"/>
      <c r="R162" s="53"/>
      <c r="S162" s="53"/>
      <c r="T162" s="53"/>
      <c r="U162" s="55"/>
      <c r="V162" s="55"/>
      <c r="W162" s="55"/>
      <c r="X162" s="55"/>
      <c r="Y162" s="55"/>
      <c r="Z162" s="55"/>
      <c r="AA162" s="55"/>
      <c r="AB162" s="53"/>
      <c r="AC162" s="53"/>
      <c r="AD162" s="53"/>
      <c r="AE162" s="53"/>
      <c r="AF162" s="53"/>
      <c r="AG162" s="55"/>
      <c r="AH162" s="53"/>
      <c r="AI162" s="53"/>
      <c r="AJ162" s="53"/>
      <c r="AK162" s="53"/>
      <c r="AL162" s="56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5"/>
      <c r="BA162" s="55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112"/>
      <c r="BP162" s="53"/>
      <c r="BQ162" s="53"/>
      <c r="BR162" s="56"/>
      <c r="BS162" s="87"/>
      <c r="BT162" s="88"/>
      <c r="BU162" s="88"/>
      <c r="BV162" s="93"/>
      <c r="BW162" s="62"/>
      <c r="BX162" s="53"/>
    </row>
    <row r="163" spans="1:76" s="63" customFormat="1" ht="17.25" thickTop="1" thickBot="1">
      <c r="A163" s="55"/>
      <c r="B163" s="55"/>
      <c r="C163" s="55"/>
      <c r="D163" s="55"/>
      <c r="E163" s="55"/>
      <c r="F163" s="55"/>
      <c r="G163" s="55"/>
      <c r="H163" s="55"/>
      <c r="I163" s="55"/>
      <c r="J163" s="53"/>
      <c r="K163" s="114"/>
      <c r="L163" s="53"/>
      <c r="M163" s="53"/>
      <c r="N163" s="53"/>
      <c r="O163" s="53"/>
      <c r="P163" s="55"/>
      <c r="Q163" s="55"/>
      <c r="R163" s="53"/>
      <c r="S163" s="53"/>
      <c r="T163" s="53"/>
      <c r="U163" s="55"/>
      <c r="V163" s="55"/>
      <c r="W163" s="55"/>
      <c r="X163" s="55"/>
      <c r="Y163" s="55"/>
      <c r="Z163" s="55"/>
      <c r="AA163" s="55"/>
      <c r="AB163" s="53"/>
      <c r="AC163" s="53"/>
      <c r="AD163" s="53"/>
      <c r="AE163" s="53"/>
      <c r="AF163" s="53"/>
      <c r="AG163" s="55"/>
      <c r="AH163" s="53"/>
      <c r="AI163" s="53"/>
      <c r="AJ163" s="53"/>
      <c r="AK163" s="53"/>
      <c r="AL163" s="56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5"/>
      <c r="BA163" s="55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112"/>
      <c r="BP163" s="53"/>
      <c r="BQ163" s="53"/>
      <c r="BR163" s="56"/>
      <c r="BS163" s="87"/>
      <c r="BT163" s="88"/>
      <c r="BU163" s="88"/>
      <c r="BV163" s="93"/>
      <c r="BW163" s="62"/>
      <c r="BX163" s="53"/>
    </row>
    <row r="164" spans="1:76" s="63" customFormat="1" ht="17.25" thickTop="1" thickBot="1">
      <c r="A164" s="55"/>
      <c r="B164" s="55"/>
      <c r="C164" s="55"/>
      <c r="D164" s="55"/>
      <c r="E164" s="55"/>
      <c r="F164" s="55"/>
      <c r="G164" s="55"/>
      <c r="H164" s="55"/>
      <c r="I164" s="55"/>
      <c r="J164" s="53"/>
      <c r="K164" s="114"/>
      <c r="L164" s="53"/>
      <c r="M164" s="53"/>
      <c r="N164" s="53"/>
      <c r="O164" s="53"/>
      <c r="P164" s="55"/>
      <c r="Q164" s="55"/>
      <c r="R164" s="53"/>
      <c r="S164" s="53"/>
      <c r="T164" s="53"/>
      <c r="U164" s="55"/>
      <c r="V164" s="55"/>
      <c r="W164" s="55"/>
      <c r="X164" s="55"/>
      <c r="Y164" s="55"/>
      <c r="Z164" s="55"/>
      <c r="AA164" s="55"/>
      <c r="AB164" s="53"/>
      <c r="AC164" s="53"/>
      <c r="AD164" s="53"/>
      <c r="AE164" s="53"/>
      <c r="AF164" s="53"/>
      <c r="AG164" s="55"/>
      <c r="AH164" s="53"/>
      <c r="AI164" s="53"/>
      <c r="AJ164" s="53"/>
      <c r="AK164" s="53"/>
      <c r="AL164" s="56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5"/>
      <c r="BA164" s="55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112"/>
      <c r="BP164" s="53"/>
      <c r="BQ164" s="53"/>
      <c r="BR164" s="56"/>
      <c r="BS164" s="87"/>
      <c r="BT164" s="88"/>
      <c r="BU164" s="88"/>
      <c r="BV164" s="93"/>
      <c r="BW164" s="62"/>
      <c r="BX164" s="53"/>
    </row>
    <row r="165" spans="1:76" s="63" customFormat="1" ht="17.25" thickTop="1" thickBot="1">
      <c r="A165" s="55"/>
      <c r="B165" s="55"/>
      <c r="C165" s="55"/>
      <c r="D165" s="55"/>
      <c r="E165" s="55"/>
      <c r="F165" s="55"/>
      <c r="G165" s="55"/>
      <c r="H165" s="55"/>
      <c r="I165" s="55"/>
      <c r="J165" s="53"/>
      <c r="K165" s="114"/>
      <c r="L165" s="53"/>
      <c r="M165" s="53"/>
      <c r="N165" s="53"/>
      <c r="O165" s="53"/>
      <c r="P165" s="55"/>
      <c r="Q165" s="55"/>
      <c r="R165" s="53"/>
      <c r="S165" s="53"/>
      <c r="T165" s="53"/>
      <c r="U165" s="55"/>
      <c r="V165" s="55"/>
      <c r="W165" s="55"/>
      <c r="X165" s="55"/>
      <c r="Y165" s="55"/>
      <c r="Z165" s="55"/>
      <c r="AA165" s="55"/>
      <c r="AB165" s="53"/>
      <c r="AC165" s="53"/>
      <c r="AD165" s="53"/>
      <c r="AE165" s="53"/>
      <c r="AF165" s="53"/>
      <c r="AG165" s="55"/>
      <c r="AH165" s="53"/>
      <c r="AI165" s="53"/>
      <c r="AJ165" s="53"/>
      <c r="AK165" s="53"/>
      <c r="AL165" s="56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5"/>
      <c r="BA165" s="55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112"/>
      <c r="BP165" s="53"/>
      <c r="BQ165" s="53"/>
      <c r="BR165" s="56"/>
      <c r="BS165" s="87"/>
      <c r="BT165" s="88"/>
      <c r="BU165" s="88"/>
      <c r="BV165" s="93"/>
      <c r="BW165" s="62"/>
      <c r="BX165" s="53"/>
    </row>
    <row r="166" spans="1:76" s="63" customFormat="1" ht="17.25" thickTop="1" thickBot="1">
      <c r="A166" s="55"/>
      <c r="B166" s="55"/>
      <c r="C166" s="55"/>
      <c r="D166" s="55"/>
      <c r="E166" s="55"/>
      <c r="F166" s="55"/>
      <c r="G166" s="55"/>
      <c r="H166" s="55"/>
      <c r="I166" s="55"/>
      <c r="J166" s="53"/>
      <c r="K166" s="114"/>
      <c r="L166" s="53"/>
      <c r="M166" s="53"/>
      <c r="N166" s="53"/>
      <c r="O166" s="53"/>
      <c r="P166" s="55"/>
      <c r="Q166" s="55"/>
      <c r="R166" s="53"/>
      <c r="S166" s="53"/>
      <c r="T166" s="53"/>
      <c r="U166" s="55"/>
      <c r="V166" s="55"/>
      <c r="W166" s="55"/>
      <c r="X166" s="55"/>
      <c r="Y166" s="55"/>
      <c r="Z166" s="55"/>
      <c r="AA166" s="55"/>
      <c r="AB166" s="53"/>
      <c r="AC166" s="53"/>
      <c r="AD166" s="53"/>
      <c r="AE166" s="53"/>
      <c r="AF166" s="53"/>
      <c r="AG166" s="55"/>
      <c r="AH166" s="53"/>
      <c r="AI166" s="53"/>
      <c r="AJ166" s="53"/>
      <c r="AK166" s="53"/>
      <c r="AL166" s="56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5"/>
      <c r="BA166" s="55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112"/>
      <c r="BP166" s="53"/>
      <c r="BQ166" s="53"/>
      <c r="BR166" s="56"/>
      <c r="BS166" s="87"/>
      <c r="BT166" s="88"/>
      <c r="BU166" s="88"/>
      <c r="BV166" s="93"/>
      <c r="BW166" s="62"/>
      <c r="BX166" s="53"/>
    </row>
    <row r="167" spans="1:76" s="63" customFormat="1" ht="17.25" thickTop="1" thickBot="1">
      <c r="A167" s="55"/>
      <c r="B167" s="55"/>
      <c r="C167" s="55"/>
      <c r="D167" s="55"/>
      <c r="E167" s="55"/>
      <c r="F167" s="55"/>
      <c r="G167" s="55"/>
      <c r="H167" s="55"/>
      <c r="I167" s="55"/>
      <c r="J167" s="53"/>
      <c r="K167" s="114"/>
      <c r="L167" s="53"/>
      <c r="M167" s="53"/>
      <c r="N167" s="53"/>
      <c r="O167" s="53"/>
      <c r="P167" s="55"/>
      <c r="Q167" s="55"/>
      <c r="R167" s="53"/>
      <c r="S167" s="53"/>
      <c r="T167" s="53"/>
      <c r="U167" s="55"/>
      <c r="V167" s="55"/>
      <c r="W167" s="55"/>
      <c r="X167" s="55"/>
      <c r="Y167" s="55"/>
      <c r="Z167" s="55"/>
      <c r="AA167" s="55"/>
      <c r="AB167" s="53"/>
      <c r="AC167" s="53"/>
      <c r="AD167" s="53"/>
      <c r="AE167" s="53"/>
      <c r="AF167" s="53"/>
      <c r="AG167" s="55"/>
      <c r="AH167" s="53"/>
      <c r="AI167" s="53"/>
      <c r="AJ167" s="53"/>
      <c r="AK167" s="53"/>
      <c r="AL167" s="56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5"/>
      <c r="BA167" s="55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112"/>
      <c r="BP167" s="53"/>
      <c r="BQ167" s="53"/>
      <c r="BR167" s="56"/>
      <c r="BS167" s="87"/>
      <c r="BT167" s="88"/>
      <c r="BU167" s="88"/>
      <c r="BV167" s="93"/>
      <c r="BW167" s="62"/>
      <c r="BX167" s="53"/>
    </row>
    <row r="168" spans="1:76" s="63" customFormat="1" ht="17.25" thickTop="1" thickBot="1">
      <c r="A168" s="55"/>
      <c r="B168" s="55"/>
      <c r="C168" s="55"/>
      <c r="D168" s="55"/>
      <c r="E168" s="55"/>
      <c r="F168" s="55"/>
      <c r="G168" s="55"/>
      <c r="H168" s="55"/>
      <c r="I168" s="55"/>
      <c r="J168" s="53"/>
      <c r="K168" s="114"/>
      <c r="L168" s="53"/>
      <c r="M168" s="53"/>
      <c r="N168" s="53"/>
      <c r="O168" s="53"/>
      <c r="P168" s="55"/>
      <c r="Q168" s="55"/>
      <c r="R168" s="53"/>
      <c r="S168" s="53"/>
      <c r="T168" s="53"/>
      <c r="U168" s="55"/>
      <c r="V168" s="55"/>
      <c r="W168" s="55"/>
      <c r="X168" s="55"/>
      <c r="Y168" s="55"/>
      <c r="Z168" s="55"/>
      <c r="AA168" s="55"/>
      <c r="AB168" s="53"/>
      <c r="AC168" s="53"/>
      <c r="AD168" s="53"/>
      <c r="AE168" s="53"/>
      <c r="AF168" s="53"/>
      <c r="AG168" s="55"/>
      <c r="AH168" s="53"/>
      <c r="AI168" s="53"/>
      <c r="AJ168" s="53"/>
      <c r="AK168" s="53"/>
      <c r="AL168" s="56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5"/>
      <c r="BA168" s="55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112"/>
      <c r="BP168" s="53"/>
      <c r="BQ168" s="53"/>
      <c r="BR168" s="56"/>
      <c r="BS168" s="87"/>
      <c r="BT168" s="88"/>
      <c r="BU168" s="88"/>
      <c r="BV168" s="93"/>
      <c r="BW168" s="62"/>
      <c r="BX168" s="53"/>
    </row>
    <row r="169" spans="1:76" s="63" customFormat="1" ht="17.25" thickTop="1" thickBot="1">
      <c r="A169" s="55"/>
      <c r="B169" s="55"/>
      <c r="C169" s="55"/>
      <c r="D169" s="55"/>
      <c r="E169" s="55"/>
      <c r="F169" s="55"/>
      <c r="G169" s="55"/>
      <c r="H169" s="55"/>
      <c r="I169" s="55"/>
      <c r="J169" s="53"/>
      <c r="K169" s="114"/>
      <c r="L169" s="53"/>
      <c r="M169" s="53"/>
      <c r="N169" s="53"/>
      <c r="O169" s="53"/>
      <c r="P169" s="55"/>
      <c r="Q169" s="55"/>
      <c r="R169" s="53"/>
      <c r="S169" s="53"/>
      <c r="T169" s="53"/>
      <c r="U169" s="55"/>
      <c r="V169" s="55"/>
      <c r="W169" s="55"/>
      <c r="X169" s="55"/>
      <c r="Y169" s="55"/>
      <c r="Z169" s="55"/>
      <c r="AA169" s="55"/>
      <c r="AB169" s="53"/>
      <c r="AC169" s="53"/>
      <c r="AD169" s="53"/>
      <c r="AE169" s="53"/>
      <c r="AF169" s="53"/>
      <c r="AG169" s="55"/>
      <c r="AH169" s="53"/>
      <c r="AI169" s="53"/>
      <c r="AJ169" s="53"/>
      <c r="AK169" s="53"/>
      <c r="AL169" s="56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5"/>
      <c r="BA169" s="55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112"/>
      <c r="BP169" s="53"/>
      <c r="BQ169" s="53"/>
      <c r="BR169" s="56"/>
      <c r="BS169" s="87"/>
      <c r="BT169" s="88"/>
      <c r="BU169" s="88"/>
      <c r="BV169" s="93"/>
      <c r="BW169" s="62"/>
      <c r="BX169" s="53"/>
    </row>
    <row r="170" spans="1:76" s="63" customFormat="1" ht="17.25" thickTop="1" thickBot="1">
      <c r="A170" s="55"/>
      <c r="B170" s="55"/>
      <c r="C170" s="55"/>
      <c r="D170" s="55"/>
      <c r="E170" s="55"/>
      <c r="F170" s="55"/>
      <c r="G170" s="55"/>
      <c r="H170" s="55"/>
      <c r="I170" s="55"/>
      <c r="J170" s="53"/>
      <c r="K170" s="114"/>
      <c r="L170" s="53"/>
      <c r="M170" s="53"/>
      <c r="N170" s="53"/>
      <c r="O170" s="53"/>
      <c r="P170" s="55"/>
      <c r="Q170" s="55"/>
      <c r="R170" s="53"/>
      <c r="S170" s="53"/>
      <c r="T170" s="53"/>
      <c r="U170" s="55"/>
      <c r="V170" s="55"/>
      <c r="W170" s="55"/>
      <c r="X170" s="55"/>
      <c r="Y170" s="55"/>
      <c r="Z170" s="55"/>
      <c r="AA170" s="55"/>
      <c r="AB170" s="53"/>
      <c r="AC170" s="53"/>
      <c r="AD170" s="53"/>
      <c r="AE170" s="53"/>
      <c r="AF170" s="53"/>
      <c r="AG170" s="55"/>
      <c r="AH170" s="53"/>
      <c r="AI170" s="53"/>
      <c r="AJ170" s="53"/>
      <c r="AK170" s="53"/>
      <c r="AL170" s="56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5"/>
      <c r="BA170" s="55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112"/>
      <c r="BP170" s="53"/>
      <c r="BQ170" s="53"/>
      <c r="BR170" s="56"/>
      <c r="BS170" s="87"/>
      <c r="BT170" s="88"/>
      <c r="BU170" s="88"/>
      <c r="BV170" s="93"/>
      <c r="BW170" s="62"/>
      <c r="BX170" s="53"/>
    </row>
    <row r="171" spans="1:76" s="63" customFormat="1" ht="17.25" thickTop="1" thickBot="1">
      <c r="A171" s="55"/>
      <c r="B171" s="55"/>
      <c r="C171" s="55"/>
      <c r="D171" s="55"/>
      <c r="E171" s="55"/>
      <c r="F171" s="55"/>
      <c r="G171" s="55"/>
      <c r="H171" s="55"/>
      <c r="I171" s="55"/>
      <c r="J171" s="53"/>
      <c r="K171" s="114"/>
      <c r="L171" s="53"/>
      <c r="M171" s="53"/>
      <c r="N171" s="53"/>
      <c r="O171" s="53"/>
      <c r="P171" s="55"/>
      <c r="Q171" s="55"/>
      <c r="R171" s="53"/>
      <c r="S171" s="53"/>
      <c r="T171" s="53"/>
      <c r="U171" s="55"/>
      <c r="V171" s="55"/>
      <c r="W171" s="55"/>
      <c r="X171" s="55"/>
      <c r="Y171" s="55"/>
      <c r="Z171" s="55"/>
      <c r="AA171" s="55"/>
      <c r="AB171" s="53"/>
      <c r="AC171" s="53"/>
      <c r="AD171" s="53"/>
      <c r="AE171" s="53"/>
      <c r="AF171" s="53"/>
      <c r="AG171" s="55"/>
      <c r="AH171" s="53"/>
      <c r="AI171" s="53"/>
      <c r="AJ171" s="53"/>
      <c r="AK171" s="53"/>
      <c r="AL171" s="56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5"/>
      <c r="BA171" s="55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112"/>
      <c r="BP171" s="53"/>
      <c r="BQ171" s="53"/>
      <c r="BR171" s="56"/>
      <c r="BS171" s="87"/>
      <c r="BT171" s="88"/>
      <c r="BU171" s="88"/>
      <c r="BV171" s="93"/>
      <c r="BW171" s="62"/>
      <c r="BX171" s="53"/>
    </row>
    <row r="172" spans="1:76" s="63" customFormat="1" ht="17.25" thickTop="1" thickBot="1">
      <c r="A172" s="55"/>
      <c r="B172" s="55"/>
      <c r="C172" s="55"/>
      <c r="D172" s="55"/>
      <c r="E172" s="55"/>
      <c r="F172" s="55"/>
      <c r="G172" s="55"/>
      <c r="H172" s="55"/>
      <c r="I172" s="55"/>
      <c r="J172" s="53"/>
      <c r="K172" s="114"/>
      <c r="L172" s="53"/>
      <c r="M172" s="53"/>
      <c r="N172" s="53"/>
      <c r="O172" s="53"/>
      <c r="P172" s="55"/>
      <c r="Q172" s="55"/>
      <c r="R172" s="53"/>
      <c r="S172" s="53"/>
      <c r="T172" s="53"/>
      <c r="U172" s="55"/>
      <c r="V172" s="55"/>
      <c r="W172" s="55"/>
      <c r="X172" s="55"/>
      <c r="Y172" s="55"/>
      <c r="Z172" s="55"/>
      <c r="AA172" s="55"/>
      <c r="AB172" s="53"/>
      <c r="AC172" s="53"/>
      <c r="AD172" s="53"/>
      <c r="AE172" s="53"/>
      <c r="AF172" s="53"/>
      <c r="AG172" s="55"/>
      <c r="AH172" s="53"/>
      <c r="AI172" s="53"/>
      <c r="AJ172" s="53"/>
      <c r="AK172" s="53"/>
      <c r="AL172" s="56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5"/>
      <c r="BA172" s="55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112"/>
      <c r="BP172" s="53"/>
      <c r="BQ172" s="53"/>
      <c r="BR172" s="56"/>
      <c r="BS172" s="87"/>
      <c r="BT172" s="88"/>
      <c r="BU172" s="88"/>
      <c r="BV172" s="93"/>
      <c r="BW172" s="62"/>
      <c r="BX172" s="53"/>
    </row>
    <row r="173" spans="1:76" s="63" customFormat="1" ht="17.25" thickTop="1" thickBot="1">
      <c r="A173" s="55"/>
      <c r="B173" s="55"/>
      <c r="C173" s="55"/>
      <c r="D173" s="55"/>
      <c r="E173" s="55"/>
      <c r="F173" s="55"/>
      <c r="G173" s="55"/>
      <c r="H173" s="55"/>
      <c r="I173" s="55"/>
      <c r="J173" s="53"/>
      <c r="K173" s="114"/>
      <c r="L173" s="53"/>
      <c r="M173" s="53"/>
      <c r="N173" s="53"/>
      <c r="O173" s="53"/>
      <c r="P173" s="55"/>
      <c r="Q173" s="55"/>
      <c r="R173" s="53"/>
      <c r="S173" s="53"/>
      <c r="T173" s="53"/>
      <c r="U173" s="55"/>
      <c r="V173" s="55"/>
      <c r="W173" s="55"/>
      <c r="X173" s="55"/>
      <c r="Y173" s="55"/>
      <c r="Z173" s="55"/>
      <c r="AA173" s="55"/>
      <c r="AB173" s="53"/>
      <c r="AC173" s="53"/>
      <c r="AD173" s="53"/>
      <c r="AE173" s="53"/>
      <c r="AF173" s="53"/>
      <c r="AG173" s="55"/>
      <c r="AH173" s="53"/>
      <c r="AI173" s="53"/>
      <c r="AJ173" s="53"/>
      <c r="AK173" s="53"/>
      <c r="AL173" s="56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5"/>
      <c r="BA173" s="55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112"/>
      <c r="BP173" s="53"/>
      <c r="BQ173" s="53"/>
      <c r="BR173" s="56"/>
      <c r="BS173" s="87"/>
      <c r="BT173" s="88"/>
      <c r="BU173" s="88"/>
      <c r="BV173" s="93"/>
      <c r="BW173" s="62"/>
      <c r="BX173" s="53"/>
    </row>
    <row r="174" spans="1:76" s="63" customFormat="1" ht="17.25" thickTop="1" thickBot="1">
      <c r="A174" s="55"/>
      <c r="B174" s="55"/>
      <c r="C174" s="55"/>
      <c r="D174" s="55"/>
      <c r="E174" s="55"/>
      <c r="F174" s="55"/>
      <c r="G174" s="55"/>
      <c r="H174" s="55"/>
      <c r="I174" s="55"/>
      <c r="J174" s="53"/>
      <c r="K174" s="114"/>
      <c r="L174" s="53"/>
      <c r="M174" s="53"/>
      <c r="N174" s="53"/>
      <c r="O174" s="53"/>
      <c r="P174" s="55"/>
      <c r="Q174" s="55"/>
      <c r="R174" s="53"/>
      <c r="S174" s="53"/>
      <c r="T174" s="53"/>
      <c r="U174" s="55"/>
      <c r="V174" s="55"/>
      <c r="W174" s="55"/>
      <c r="X174" s="55"/>
      <c r="Y174" s="55"/>
      <c r="Z174" s="55"/>
      <c r="AA174" s="55"/>
      <c r="AB174" s="53"/>
      <c r="AC174" s="53"/>
      <c r="AD174" s="53"/>
      <c r="AE174" s="53"/>
      <c r="AF174" s="53"/>
      <c r="AG174" s="55"/>
      <c r="AH174" s="53"/>
      <c r="AI174" s="53"/>
      <c r="AJ174" s="53"/>
      <c r="AK174" s="53"/>
      <c r="AL174" s="56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5"/>
      <c r="BA174" s="55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112"/>
      <c r="BP174" s="53"/>
      <c r="BQ174" s="53"/>
      <c r="BR174" s="56"/>
      <c r="BS174" s="87"/>
      <c r="BT174" s="88"/>
      <c r="BU174" s="88"/>
      <c r="BV174" s="93"/>
      <c r="BW174" s="62"/>
      <c r="BX174" s="53"/>
    </row>
    <row r="175" spans="1:76" s="63" customFormat="1" ht="17.25" thickTop="1" thickBot="1">
      <c r="A175" s="55"/>
      <c r="B175" s="55"/>
      <c r="C175" s="55"/>
      <c r="D175" s="55"/>
      <c r="E175" s="55"/>
      <c r="F175" s="55"/>
      <c r="G175" s="55"/>
      <c r="H175" s="55"/>
      <c r="I175" s="55"/>
      <c r="J175" s="53"/>
      <c r="K175" s="114"/>
      <c r="L175" s="53"/>
      <c r="M175" s="53"/>
      <c r="N175" s="53"/>
      <c r="O175" s="53"/>
      <c r="P175" s="55"/>
      <c r="Q175" s="55"/>
      <c r="R175" s="53"/>
      <c r="S175" s="53"/>
      <c r="T175" s="53"/>
      <c r="U175" s="55"/>
      <c r="V175" s="55"/>
      <c r="W175" s="55"/>
      <c r="X175" s="55"/>
      <c r="Y175" s="55"/>
      <c r="Z175" s="55"/>
      <c r="AA175" s="55"/>
      <c r="AB175" s="53"/>
      <c r="AC175" s="53"/>
      <c r="AD175" s="53"/>
      <c r="AE175" s="53"/>
      <c r="AF175" s="53"/>
      <c r="AG175" s="55"/>
      <c r="AH175" s="53"/>
      <c r="AI175" s="53"/>
      <c r="AJ175" s="53"/>
      <c r="AK175" s="53"/>
      <c r="AL175" s="56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5"/>
      <c r="BA175" s="55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112"/>
      <c r="BP175" s="53"/>
      <c r="BQ175" s="53"/>
      <c r="BR175" s="56"/>
      <c r="BS175" s="87"/>
      <c r="BT175" s="88"/>
      <c r="BU175" s="88"/>
      <c r="BV175" s="93"/>
      <c r="BW175" s="62"/>
      <c r="BX175" s="53"/>
    </row>
    <row r="176" spans="1:76" s="63" customFormat="1" ht="17.25" thickTop="1" thickBot="1">
      <c r="A176" s="55"/>
      <c r="B176" s="55"/>
      <c r="C176" s="55"/>
      <c r="D176" s="55"/>
      <c r="E176" s="55"/>
      <c r="F176" s="55"/>
      <c r="G176" s="55"/>
      <c r="H176" s="55"/>
      <c r="I176" s="55"/>
      <c r="J176" s="53"/>
      <c r="K176" s="114"/>
      <c r="L176" s="53"/>
      <c r="M176" s="53"/>
      <c r="N176" s="53"/>
      <c r="O176" s="53"/>
      <c r="P176" s="55"/>
      <c r="Q176" s="55"/>
      <c r="R176" s="53"/>
      <c r="S176" s="53"/>
      <c r="T176" s="53"/>
      <c r="U176" s="55"/>
      <c r="V176" s="55"/>
      <c r="W176" s="55"/>
      <c r="X176" s="55"/>
      <c r="Y176" s="55"/>
      <c r="Z176" s="55"/>
      <c r="AA176" s="55"/>
      <c r="AB176" s="53"/>
      <c r="AC176" s="53"/>
      <c r="AD176" s="53"/>
      <c r="AE176" s="53"/>
      <c r="AF176" s="53"/>
      <c r="AG176" s="55"/>
      <c r="AH176" s="53"/>
      <c r="AI176" s="53"/>
      <c r="AJ176" s="53"/>
      <c r="AK176" s="53"/>
      <c r="AL176" s="56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5"/>
      <c r="BA176" s="55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112"/>
      <c r="BP176" s="53"/>
      <c r="BQ176" s="53"/>
      <c r="BR176" s="56"/>
      <c r="BS176" s="87"/>
      <c r="BT176" s="88"/>
      <c r="BU176" s="88"/>
      <c r="BV176" s="93"/>
      <c r="BW176" s="62"/>
      <c r="BX176" s="53"/>
    </row>
    <row r="177" spans="1:76" s="63" customFormat="1" ht="17.25" thickTop="1" thickBot="1">
      <c r="A177" s="55"/>
      <c r="B177" s="55"/>
      <c r="C177" s="55"/>
      <c r="D177" s="55"/>
      <c r="E177" s="55"/>
      <c r="F177" s="55"/>
      <c r="G177" s="55"/>
      <c r="H177" s="55"/>
      <c r="I177" s="55"/>
      <c r="J177" s="53"/>
      <c r="K177" s="114"/>
      <c r="L177" s="53"/>
      <c r="M177" s="53"/>
      <c r="N177" s="53"/>
      <c r="O177" s="53"/>
      <c r="P177" s="55"/>
      <c r="Q177" s="55"/>
      <c r="R177" s="53"/>
      <c r="S177" s="53"/>
      <c r="T177" s="53"/>
      <c r="U177" s="55"/>
      <c r="V177" s="55"/>
      <c r="W177" s="55"/>
      <c r="X177" s="55"/>
      <c r="Y177" s="55"/>
      <c r="Z177" s="55"/>
      <c r="AA177" s="55"/>
      <c r="AB177" s="53"/>
      <c r="AC177" s="53"/>
      <c r="AD177" s="53"/>
      <c r="AE177" s="53"/>
      <c r="AF177" s="53"/>
      <c r="AG177" s="55"/>
      <c r="AH177" s="53"/>
      <c r="AI177" s="53"/>
      <c r="AJ177" s="53"/>
      <c r="AK177" s="53"/>
      <c r="AL177" s="56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5"/>
      <c r="BA177" s="55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112"/>
      <c r="BP177" s="53"/>
      <c r="BQ177" s="53"/>
      <c r="BR177" s="56"/>
      <c r="BS177" s="87"/>
      <c r="BT177" s="88"/>
      <c r="BU177" s="88"/>
      <c r="BV177" s="93"/>
      <c r="BW177" s="62"/>
      <c r="BX177" s="53"/>
    </row>
    <row r="178" spans="1:76" s="63" customFormat="1" ht="17.25" thickTop="1" thickBot="1">
      <c r="A178" s="55"/>
      <c r="B178" s="55"/>
      <c r="C178" s="55"/>
      <c r="D178" s="55"/>
      <c r="E178" s="55"/>
      <c r="F178" s="55"/>
      <c r="G178" s="55"/>
      <c r="H178" s="55"/>
      <c r="I178" s="55"/>
      <c r="J178" s="53"/>
      <c r="K178" s="114"/>
      <c r="L178" s="53"/>
      <c r="M178" s="53"/>
      <c r="N178" s="53"/>
      <c r="O178" s="53"/>
      <c r="P178" s="55"/>
      <c r="Q178" s="55"/>
      <c r="R178" s="53"/>
      <c r="S178" s="53"/>
      <c r="T178" s="53"/>
      <c r="U178" s="55"/>
      <c r="V178" s="55"/>
      <c r="W178" s="55"/>
      <c r="X178" s="55"/>
      <c r="Y178" s="55"/>
      <c r="Z178" s="55"/>
      <c r="AA178" s="55"/>
      <c r="AB178" s="53"/>
      <c r="AC178" s="53"/>
      <c r="AD178" s="53"/>
      <c r="AE178" s="53"/>
      <c r="AF178" s="53"/>
      <c r="AG178" s="55"/>
      <c r="AH178" s="53"/>
      <c r="AI178" s="53"/>
      <c r="AJ178" s="53"/>
      <c r="AK178" s="53"/>
      <c r="AL178" s="56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5"/>
      <c r="BA178" s="55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112"/>
      <c r="BP178" s="53"/>
      <c r="BQ178" s="53"/>
      <c r="BR178" s="56"/>
      <c r="BS178" s="87"/>
      <c r="BT178" s="88"/>
      <c r="BU178" s="88"/>
      <c r="BV178" s="93"/>
      <c r="BW178" s="62"/>
      <c r="BX178" s="53"/>
    </row>
    <row r="179" spans="1:76" s="63" customFormat="1" ht="17.25" thickTop="1" thickBot="1">
      <c r="A179" s="55"/>
      <c r="B179" s="55"/>
      <c r="C179" s="55"/>
      <c r="D179" s="55"/>
      <c r="E179" s="55"/>
      <c r="F179" s="55"/>
      <c r="G179" s="55"/>
      <c r="H179" s="55"/>
      <c r="I179" s="55"/>
      <c r="J179" s="53"/>
      <c r="K179" s="114"/>
      <c r="L179" s="53"/>
      <c r="M179" s="53"/>
      <c r="N179" s="53"/>
      <c r="O179" s="53"/>
      <c r="P179" s="55"/>
      <c r="Q179" s="55"/>
      <c r="R179" s="53"/>
      <c r="S179" s="53"/>
      <c r="T179" s="53"/>
      <c r="U179" s="55"/>
      <c r="V179" s="55"/>
      <c r="W179" s="55"/>
      <c r="X179" s="55"/>
      <c r="Y179" s="55"/>
      <c r="Z179" s="55"/>
      <c r="AA179" s="55"/>
      <c r="AB179" s="53"/>
      <c r="AC179" s="53"/>
      <c r="AD179" s="53"/>
      <c r="AE179" s="53"/>
      <c r="AF179" s="53"/>
      <c r="AG179" s="55"/>
      <c r="AH179" s="53"/>
      <c r="AI179" s="53"/>
      <c r="AJ179" s="53"/>
      <c r="AK179" s="53"/>
      <c r="AL179" s="56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5"/>
      <c r="BA179" s="55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112"/>
      <c r="BP179" s="53"/>
      <c r="BQ179" s="53"/>
      <c r="BR179" s="56"/>
      <c r="BS179" s="87"/>
      <c r="BT179" s="88"/>
      <c r="BU179" s="88"/>
      <c r="BV179" s="93"/>
      <c r="BW179" s="62"/>
      <c r="BX179" s="53"/>
    </row>
    <row r="180" spans="1:76" s="63" customFormat="1" ht="17.25" thickTop="1" thickBot="1">
      <c r="A180" s="55"/>
      <c r="B180" s="55"/>
      <c r="C180" s="55"/>
      <c r="D180" s="55"/>
      <c r="E180" s="55"/>
      <c r="F180" s="55"/>
      <c r="G180" s="55"/>
      <c r="H180" s="55"/>
      <c r="I180" s="55"/>
      <c r="J180" s="53"/>
      <c r="K180" s="114"/>
      <c r="L180" s="53"/>
      <c r="M180" s="53"/>
      <c r="N180" s="53"/>
      <c r="O180" s="53"/>
      <c r="P180" s="55"/>
      <c r="Q180" s="55"/>
      <c r="R180" s="53"/>
      <c r="S180" s="53"/>
      <c r="T180" s="53"/>
      <c r="U180" s="55"/>
      <c r="V180" s="55"/>
      <c r="W180" s="55"/>
      <c r="X180" s="55"/>
      <c r="Y180" s="55"/>
      <c r="Z180" s="55"/>
      <c r="AA180" s="55"/>
      <c r="AB180" s="53"/>
      <c r="AC180" s="53"/>
      <c r="AD180" s="53"/>
      <c r="AE180" s="53"/>
      <c r="AF180" s="53"/>
      <c r="AG180" s="55"/>
      <c r="AH180" s="53"/>
      <c r="AI180" s="53"/>
      <c r="AJ180" s="53"/>
      <c r="AK180" s="53"/>
      <c r="AL180" s="56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5"/>
      <c r="BA180" s="55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112"/>
      <c r="BP180" s="53"/>
      <c r="BQ180" s="53"/>
      <c r="BR180" s="56"/>
      <c r="BS180" s="87"/>
      <c r="BT180" s="88"/>
      <c r="BU180" s="88"/>
      <c r="BV180" s="93"/>
      <c r="BW180" s="62"/>
      <c r="BX180" s="53"/>
    </row>
    <row r="181" spans="1:76" s="63" customFormat="1" ht="17.25" thickTop="1" thickBot="1">
      <c r="A181" s="55"/>
      <c r="B181" s="55"/>
      <c r="C181" s="55"/>
      <c r="D181" s="55"/>
      <c r="E181" s="55"/>
      <c r="F181" s="55"/>
      <c r="G181" s="55"/>
      <c r="H181" s="55"/>
      <c r="I181" s="55"/>
      <c r="J181" s="53"/>
      <c r="K181" s="114"/>
      <c r="L181" s="53"/>
      <c r="M181" s="53"/>
      <c r="N181" s="53"/>
      <c r="O181" s="53"/>
      <c r="P181" s="55"/>
      <c r="Q181" s="55"/>
      <c r="R181" s="53"/>
      <c r="S181" s="53"/>
      <c r="T181" s="53"/>
      <c r="U181" s="55"/>
      <c r="V181" s="55"/>
      <c r="W181" s="55"/>
      <c r="X181" s="55"/>
      <c r="Y181" s="55"/>
      <c r="Z181" s="55"/>
      <c r="AA181" s="55"/>
      <c r="AB181" s="53"/>
      <c r="AC181" s="53"/>
      <c r="AD181" s="53"/>
      <c r="AE181" s="53"/>
      <c r="AF181" s="53"/>
      <c r="AG181" s="55"/>
      <c r="AH181" s="53"/>
      <c r="AI181" s="53"/>
      <c r="AJ181" s="53"/>
      <c r="AK181" s="53"/>
      <c r="AL181" s="56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5"/>
      <c r="BA181" s="55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112"/>
      <c r="BP181" s="53"/>
      <c r="BQ181" s="53"/>
      <c r="BR181" s="56"/>
      <c r="BS181" s="87"/>
      <c r="BT181" s="88"/>
      <c r="BU181" s="88"/>
      <c r="BV181" s="93"/>
      <c r="BW181" s="62"/>
      <c r="BX181" s="53"/>
    </row>
    <row r="182" spans="1:76" s="63" customFormat="1" ht="17.25" thickTop="1" thickBot="1">
      <c r="A182" s="55"/>
      <c r="B182" s="55"/>
      <c r="C182" s="55"/>
      <c r="D182" s="55"/>
      <c r="E182" s="55"/>
      <c r="F182" s="55"/>
      <c r="G182" s="55"/>
      <c r="H182" s="55"/>
      <c r="I182" s="55"/>
      <c r="J182" s="53"/>
      <c r="K182" s="114"/>
      <c r="L182" s="53"/>
      <c r="M182" s="53"/>
      <c r="N182" s="53"/>
      <c r="O182" s="53"/>
      <c r="P182" s="55"/>
      <c r="Q182" s="55"/>
      <c r="R182" s="53"/>
      <c r="S182" s="53"/>
      <c r="T182" s="53"/>
      <c r="U182" s="55"/>
      <c r="V182" s="55"/>
      <c r="W182" s="55"/>
      <c r="X182" s="55"/>
      <c r="Y182" s="55"/>
      <c r="Z182" s="55"/>
      <c r="AA182" s="55"/>
      <c r="AB182" s="53"/>
      <c r="AC182" s="53"/>
      <c r="AD182" s="53"/>
      <c r="AE182" s="53"/>
      <c r="AF182" s="53"/>
      <c r="AG182" s="55"/>
      <c r="AH182" s="53"/>
      <c r="AI182" s="53"/>
      <c r="AJ182" s="53"/>
      <c r="AK182" s="53"/>
      <c r="AL182" s="56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5"/>
      <c r="BA182" s="55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112"/>
      <c r="BP182" s="53"/>
      <c r="BQ182" s="53"/>
      <c r="BR182" s="56"/>
      <c r="BS182" s="87"/>
      <c r="BT182" s="88"/>
      <c r="BU182" s="88"/>
      <c r="BV182" s="93"/>
      <c r="BW182" s="62"/>
      <c r="BX182" s="53"/>
    </row>
    <row r="183" spans="1:76" s="63" customFormat="1" ht="17.25" thickTop="1" thickBot="1">
      <c r="A183" s="55"/>
      <c r="B183" s="55"/>
      <c r="C183" s="55"/>
      <c r="D183" s="55"/>
      <c r="E183" s="55"/>
      <c r="F183" s="55"/>
      <c r="G183" s="55"/>
      <c r="H183" s="55"/>
      <c r="I183" s="55"/>
      <c r="J183" s="53"/>
      <c r="K183" s="114"/>
      <c r="L183" s="53"/>
      <c r="M183" s="53"/>
      <c r="N183" s="53"/>
      <c r="O183" s="53"/>
      <c r="P183" s="55"/>
      <c r="Q183" s="55"/>
      <c r="R183" s="53"/>
      <c r="S183" s="53"/>
      <c r="T183" s="53"/>
      <c r="U183" s="55"/>
      <c r="V183" s="55"/>
      <c r="W183" s="55"/>
      <c r="X183" s="55"/>
      <c r="Y183" s="55"/>
      <c r="Z183" s="55"/>
      <c r="AA183" s="55"/>
      <c r="AB183" s="53"/>
      <c r="AC183" s="53"/>
      <c r="AD183" s="53"/>
      <c r="AE183" s="53"/>
      <c r="AF183" s="53"/>
      <c r="AG183" s="55"/>
      <c r="AH183" s="53"/>
      <c r="AI183" s="53"/>
      <c r="AJ183" s="53"/>
      <c r="AK183" s="53"/>
      <c r="AL183" s="56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5"/>
      <c r="BA183" s="55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112"/>
      <c r="BP183" s="53"/>
      <c r="BQ183" s="53"/>
      <c r="BR183" s="56"/>
      <c r="BS183" s="87"/>
      <c r="BT183" s="88"/>
      <c r="BU183" s="88"/>
      <c r="BV183" s="93"/>
      <c r="BW183" s="62"/>
      <c r="BX183" s="53"/>
    </row>
    <row r="184" spans="1:76" s="63" customFormat="1" ht="17.25" thickTop="1" thickBot="1">
      <c r="A184" s="55"/>
      <c r="B184" s="55"/>
      <c r="C184" s="55"/>
      <c r="D184" s="55"/>
      <c r="E184" s="55"/>
      <c r="F184" s="55"/>
      <c r="G184" s="55"/>
      <c r="H184" s="55"/>
      <c r="I184" s="55"/>
      <c r="J184" s="53"/>
      <c r="K184" s="114"/>
      <c r="L184" s="53"/>
      <c r="M184" s="53"/>
      <c r="N184" s="53"/>
      <c r="O184" s="53"/>
      <c r="P184" s="55"/>
      <c r="Q184" s="55"/>
      <c r="R184" s="53"/>
      <c r="S184" s="53"/>
      <c r="T184" s="53"/>
      <c r="U184" s="55"/>
      <c r="V184" s="55"/>
      <c r="W184" s="55"/>
      <c r="X184" s="55"/>
      <c r="Y184" s="55"/>
      <c r="Z184" s="55"/>
      <c r="AA184" s="55"/>
      <c r="AB184" s="53"/>
      <c r="AC184" s="53"/>
      <c r="AD184" s="53"/>
      <c r="AE184" s="53"/>
      <c r="AF184" s="53"/>
      <c r="AG184" s="55"/>
      <c r="AH184" s="53"/>
      <c r="AI184" s="53"/>
      <c r="AJ184" s="53"/>
      <c r="AK184" s="53"/>
      <c r="AL184" s="56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5"/>
      <c r="BA184" s="55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112"/>
      <c r="BP184" s="53"/>
      <c r="BQ184" s="53"/>
      <c r="BR184" s="56"/>
      <c r="BS184" s="87"/>
      <c r="BT184" s="88"/>
      <c r="BU184" s="88"/>
      <c r="BV184" s="93"/>
      <c r="BW184" s="62"/>
      <c r="BX184" s="53"/>
    </row>
    <row r="185" spans="1:76" s="63" customFormat="1" ht="16.5" thickTop="1">
      <c r="A185" s="55"/>
      <c r="B185" s="55"/>
      <c r="C185" s="55"/>
      <c r="D185" s="55"/>
      <c r="E185" s="55"/>
      <c r="F185" s="55"/>
      <c r="G185" s="55"/>
      <c r="H185" s="55"/>
      <c r="I185" s="55"/>
      <c r="J185" s="53"/>
      <c r="K185" s="114"/>
      <c r="L185" s="53"/>
      <c r="M185" s="53"/>
      <c r="N185" s="53"/>
      <c r="O185" s="53"/>
      <c r="P185" s="55"/>
      <c r="Q185" s="55"/>
      <c r="R185" s="53"/>
      <c r="S185" s="53"/>
      <c r="T185" s="53"/>
      <c r="U185" s="55"/>
      <c r="V185" s="55"/>
      <c r="W185" s="55"/>
      <c r="X185" s="55"/>
      <c r="Y185" s="55"/>
      <c r="Z185" s="55"/>
      <c r="AA185" s="55"/>
      <c r="AB185" s="53"/>
      <c r="AC185" s="53"/>
      <c r="AD185" s="53"/>
      <c r="AE185" s="53"/>
      <c r="AF185" s="53"/>
      <c r="AG185" s="55"/>
      <c r="AH185" s="53"/>
      <c r="AI185" s="53"/>
      <c r="AJ185" s="53"/>
      <c r="AK185" s="53"/>
      <c r="AL185" s="56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5"/>
      <c r="BA185" s="55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112"/>
      <c r="BP185" s="53"/>
      <c r="BQ185" s="53"/>
      <c r="BR185" s="56"/>
      <c r="BS185" s="87"/>
      <c r="BT185" s="55"/>
      <c r="BU185" s="55"/>
      <c r="BV185" s="115"/>
      <c r="BW185" s="62"/>
      <c r="BX185" s="53"/>
    </row>
    <row r="186" spans="1:76" s="63" customFormat="1">
      <c r="A186" s="55"/>
      <c r="B186" s="55"/>
      <c r="C186" s="55"/>
      <c r="D186" s="55"/>
      <c r="E186" s="55"/>
      <c r="F186" s="55"/>
      <c r="G186" s="55"/>
      <c r="H186" s="55"/>
      <c r="I186" s="55"/>
      <c r="J186" s="53"/>
      <c r="K186" s="114"/>
      <c r="L186" s="53"/>
      <c r="M186" s="53"/>
      <c r="N186" s="53"/>
      <c r="O186" s="53"/>
      <c r="P186" s="55"/>
      <c r="Q186" s="55"/>
      <c r="R186" s="53"/>
      <c r="S186" s="53"/>
      <c r="T186" s="53"/>
      <c r="U186" s="55"/>
      <c r="V186" s="55"/>
      <c r="W186" s="55"/>
      <c r="X186" s="55"/>
      <c r="Y186" s="55"/>
      <c r="Z186" s="55"/>
      <c r="AA186" s="55"/>
      <c r="AB186" s="53"/>
      <c r="AC186" s="53"/>
      <c r="AD186" s="53"/>
      <c r="AE186" s="53"/>
      <c r="AF186" s="53"/>
      <c r="AG186" s="55"/>
      <c r="AH186" s="53"/>
      <c r="AI186" s="53"/>
      <c r="AJ186" s="53"/>
      <c r="AK186" s="53"/>
      <c r="AL186" s="56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5"/>
      <c r="BA186" s="55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112"/>
      <c r="BP186" s="53"/>
      <c r="BQ186" s="53"/>
      <c r="BR186" s="56"/>
      <c r="BS186" s="87"/>
      <c r="BT186" s="55"/>
      <c r="BU186" s="55"/>
      <c r="BV186" s="115"/>
      <c r="BW186" s="62"/>
      <c r="BX186" s="53"/>
    </row>
    <row r="187" spans="1:76" s="63" customFormat="1">
      <c r="A187" s="55"/>
      <c r="B187" s="55"/>
      <c r="C187" s="55"/>
      <c r="D187" s="55"/>
      <c r="E187" s="55"/>
      <c r="F187" s="55"/>
      <c r="G187" s="55"/>
      <c r="H187" s="55"/>
      <c r="I187" s="55"/>
      <c r="J187" s="53"/>
      <c r="K187" s="114"/>
      <c r="L187" s="53"/>
      <c r="M187" s="53"/>
      <c r="N187" s="53"/>
      <c r="O187" s="53"/>
      <c r="P187" s="55"/>
      <c r="Q187" s="55"/>
      <c r="R187" s="53"/>
      <c r="S187" s="53"/>
      <c r="T187" s="53"/>
      <c r="U187" s="55"/>
      <c r="V187" s="55"/>
      <c r="W187" s="55"/>
      <c r="X187" s="55"/>
      <c r="Y187" s="55"/>
      <c r="Z187" s="55"/>
      <c r="AA187" s="55"/>
      <c r="AB187" s="53"/>
      <c r="AC187" s="53"/>
      <c r="AD187" s="53"/>
      <c r="AE187" s="53"/>
      <c r="AF187" s="53"/>
      <c r="AG187" s="55"/>
      <c r="AH187" s="53"/>
      <c r="AI187" s="53"/>
      <c r="AJ187" s="53"/>
      <c r="AK187" s="53"/>
      <c r="AL187" s="56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5"/>
      <c r="BA187" s="55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112"/>
      <c r="BP187" s="53"/>
      <c r="BQ187" s="53"/>
      <c r="BR187" s="56"/>
      <c r="BS187" s="87"/>
      <c r="BT187" s="55"/>
      <c r="BU187" s="55"/>
      <c r="BV187" s="115"/>
      <c r="BW187" s="55"/>
      <c r="BX187" s="53"/>
    </row>
    <row r="188" spans="1:76" s="63" customFormat="1">
      <c r="A188" s="55"/>
      <c r="B188" s="55"/>
      <c r="C188" s="55"/>
      <c r="D188" s="55"/>
      <c r="E188" s="55"/>
      <c r="F188" s="55"/>
      <c r="G188" s="55"/>
      <c r="H188" s="55"/>
      <c r="I188" s="55"/>
      <c r="J188" s="53"/>
      <c r="K188" s="114"/>
      <c r="L188" s="53"/>
      <c r="M188" s="53"/>
      <c r="N188" s="53"/>
      <c r="O188" s="53"/>
      <c r="P188" s="55"/>
      <c r="Q188" s="55"/>
      <c r="R188" s="53"/>
      <c r="S188" s="53"/>
      <c r="T188" s="53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3"/>
      <c r="AI188" s="55"/>
      <c r="AJ188" s="53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3"/>
      <c r="AY188" s="55"/>
      <c r="AZ188" s="55"/>
      <c r="BA188" s="55"/>
      <c r="BB188" s="55"/>
      <c r="BC188" s="55"/>
      <c r="BD188" s="55"/>
      <c r="BE188" s="55"/>
      <c r="BF188" s="53"/>
      <c r="BG188" s="55"/>
      <c r="BH188" s="55"/>
      <c r="BI188" s="55"/>
      <c r="BJ188" s="55"/>
      <c r="BK188" s="55"/>
      <c r="BL188" s="55"/>
      <c r="BM188" s="55"/>
      <c r="BN188" s="55"/>
      <c r="BO188" s="116"/>
      <c r="BP188" s="55"/>
      <c r="BQ188" s="53"/>
      <c r="BR188" s="56"/>
      <c r="BS188" s="55"/>
      <c r="BT188" s="55"/>
      <c r="BU188" s="55"/>
      <c r="BV188" s="115"/>
      <c r="BW188" s="55"/>
    </row>
    <row r="189" spans="1:76" s="63" customFormat="1">
      <c r="A189" s="55"/>
      <c r="B189" s="55"/>
      <c r="C189" s="55"/>
      <c r="D189" s="55"/>
      <c r="E189" s="55"/>
      <c r="F189" s="55"/>
      <c r="G189" s="55"/>
      <c r="H189" s="55"/>
      <c r="I189" s="55"/>
      <c r="J189" s="53"/>
      <c r="K189" s="114"/>
      <c r="L189" s="53"/>
      <c r="M189" s="53"/>
      <c r="N189" s="53"/>
      <c r="O189" s="53"/>
      <c r="P189" s="55"/>
      <c r="Q189" s="55"/>
      <c r="R189" s="53"/>
      <c r="S189" s="53"/>
      <c r="T189" s="53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3"/>
      <c r="AI189" s="55"/>
      <c r="AJ189" s="53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3"/>
      <c r="AY189" s="55"/>
      <c r="AZ189" s="55"/>
      <c r="BA189" s="55"/>
      <c r="BB189" s="55"/>
      <c r="BC189" s="55"/>
      <c r="BD189" s="55"/>
      <c r="BE189" s="55"/>
      <c r="BF189" s="53"/>
      <c r="BG189" s="55"/>
      <c r="BH189" s="55"/>
      <c r="BI189" s="55"/>
      <c r="BJ189" s="55"/>
      <c r="BK189" s="55"/>
      <c r="BL189" s="55"/>
      <c r="BM189" s="55"/>
      <c r="BN189" s="55"/>
      <c r="BO189" s="116"/>
      <c r="BP189" s="55"/>
      <c r="BQ189" s="53"/>
      <c r="BR189" s="56"/>
      <c r="BS189" s="55"/>
      <c r="BT189" s="55"/>
      <c r="BU189" s="55"/>
      <c r="BV189" s="115"/>
      <c r="BW189" s="55"/>
    </row>
    <row r="190" spans="1:76" s="63" customFormat="1">
      <c r="A190" s="55"/>
      <c r="B190" s="55"/>
      <c r="C190" s="55"/>
      <c r="D190" s="55"/>
      <c r="E190" s="55"/>
      <c r="F190" s="55"/>
      <c r="G190" s="55"/>
      <c r="H190" s="55"/>
      <c r="I190" s="55"/>
      <c r="J190" s="53"/>
      <c r="K190" s="114"/>
      <c r="L190" s="53"/>
      <c r="M190" s="53"/>
      <c r="N190" s="53"/>
      <c r="O190" s="53"/>
      <c r="P190" s="55"/>
      <c r="Q190" s="55"/>
      <c r="R190" s="53"/>
      <c r="S190" s="53"/>
      <c r="T190" s="53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3"/>
      <c r="AI190" s="55"/>
      <c r="AJ190" s="53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3"/>
      <c r="AY190" s="55"/>
      <c r="AZ190" s="55"/>
      <c r="BA190" s="55"/>
      <c r="BB190" s="55"/>
      <c r="BC190" s="55"/>
      <c r="BD190" s="55"/>
      <c r="BE190" s="55"/>
      <c r="BF190" s="53"/>
      <c r="BG190" s="55"/>
      <c r="BH190" s="55"/>
      <c r="BI190" s="55"/>
      <c r="BJ190" s="55"/>
      <c r="BK190" s="55"/>
      <c r="BL190" s="55"/>
      <c r="BM190" s="55"/>
      <c r="BN190" s="55"/>
      <c r="BO190" s="116"/>
      <c r="BP190" s="55"/>
      <c r="BQ190" s="53"/>
      <c r="BR190" s="56"/>
      <c r="BS190" s="55"/>
      <c r="BT190" s="55"/>
      <c r="BU190" s="55"/>
      <c r="BV190" s="115"/>
      <c r="BW190" s="55"/>
    </row>
    <row r="191" spans="1:76" s="63" customFormat="1">
      <c r="A191" s="55"/>
      <c r="B191" s="55"/>
      <c r="C191" s="55"/>
      <c r="D191" s="55"/>
      <c r="E191" s="55"/>
      <c r="F191" s="55"/>
      <c r="G191" s="55"/>
      <c r="H191" s="55"/>
      <c r="I191" s="55"/>
      <c r="J191" s="53"/>
      <c r="K191" s="114"/>
      <c r="L191" s="53"/>
      <c r="M191" s="53"/>
      <c r="N191" s="53"/>
      <c r="O191" s="53"/>
      <c r="P191" s="55"/>
      <c r="Q191" s="55"/>
      <c r="R191" s="53"/>
      <c r="S191" s="53"/>
      <c r="T191" s="53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3"/>
      <c r="AI191" s="55"/>
      <c r="AJ191" s="53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3"/>
      <c r="AY191" s="55"/>
      <c r="AZ191" s="55"/>
      <c r="BA191" s="55"/>
      <c r="BB191" s="55"/>
      <c r="BC191" s="55"/>
      <c r="BD191" s="55"/>
      <c r="BE191" s="55"/>
      <c r="BF191" s="53"/>
      <c r="BG191" s="55"/>
      <c r="BH191" s="55"/>
      <c r="BI191" s="55"/>
      <c r="BJ191" s="55"/>
      <c r="BK191" s="55"/>
      <c r="BL191" s="55"/>
      <c r="BM191" s="55"/>
      <c r="BN191" s="55"/>
      <c r="BO191" s="116"/>
      <c r="BP191" s="55"/>
      <c r="BQ191" s="53"/>
      <c r="BR191" s="56"/>
      <c r="BS191" s="55"/>
      <c r="BT191" s="55"/>
      <c r="BU191" s="55"/>
      <c r="BV191" s="115"/>
      <c r="BW191" s="55"/>
    </row>
    <row r="192" spans="1:76" s="63" customFormat="1">
      <c r="A192" s="55"/>
      <c r="B192" s="55"/>
      <c r="C192" s="55"/>
      <c r="D192" s="55"/>
      <c r="E192" s="55"/>
      <c r="F192" s="55"/>
      <c r="G192" s="55"/>
      <c r="H192" s="55"/>
      <c r="I192" s="55"/>
      <c r="J192" s="53"/>
      <c r="K192" s="114"/>
      <c r="L192" s="53"/>
      <c r="M192" s="53"/>
      <c r="N192" s="53"/>
      <c r="O192" s="53"/>
      <c r="P192" s="55"/>
      <c r="Q192" s="55"/>
      <c r="R192" s="53"/>
      <c r="S192" s="53"/>
      <c r="T192" s="53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3"/>
      <c r="AI192" s="55"/>
      <c r="AJ192" s="53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  <c r="AW192" s="55"/>
      <c r="AX192" s="53"/>
      <c r="AY192" s="55"/>
      <c r="AZ192" s="55"/>
      <c r="BA192" s="55"/>
      <c r="BB192" s="55"/>
      <c r="BC192" s="55"/>
      <c r="BD192" s="55"/>
      <c r="BE192" s="55"/>
      <c r="BF192" s="53"/>
      <c r="BG192" s="55"/>
      <c r="BH192" s="55"/>
      <c r="BI192" s="55"/>
      <c r="BJ192" s="55"/>
      <c r="BK192" s="55"/>
      <c r="BL192" s="55"/>
      <c r="BM192" s="55"/>
      <c r="BN192" s="55"/>
      <c r="BO192" s="116"/>
      <c r="BP192" s="55"/>
      <c r="BQ192" s="53"/>
      <c r="BR192" s="56"/>
      <c r="BS192" s="55"/>
      <c r="BT192" s="55"/>
      <c r="BU192" s="55"/>
      <c r="BV192" s="115"/>
      <c r="BW192" s="55"/>
    </row>
    <row r="193" spans="1:75" s="63" customFormat="1">
      <c r="A193" s="55"/>
      <c r="B193" s="55"/>
      <c r="C193" s="55"/>
      <c r="D193" s="55"/>
      <c r="E193" s="55"/>
      <c r="F193" s="55"/>
      <c r="G193" s="55"/>
      <c r="H193" s="55"/>
      <c r="I193" s="55"/>
      <c r="J193" s="53"/>
      <c r="K193" s="114"/>
      <c r="L193" s="53"/>
      <c r="M193" s="53"/>
      <c r="N193" s="53"/>
      <c r="O193" s="53"/>
      <c r="P193" s="55"/>
      <c r="Q193" s="55"/>
      <c r="R193" s="53"/>
      <c r="S193" s="53"/>
      <c r="T193" s="53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3"/>
      <c r="AI193" s="55"/>
      <c r="AJ193" s="53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3"/>
      <c r="AY193" s="55"/>
      <c r="AZ193" s="55"/>
      <c r="BA193" s="55"/>
      <c r="BB193" s="55"/>
      <c r="BC193" s="55"/>
      <c r="BD193" s="55"/>
      <c r="BE193" s="55"/>
      <c r="BF193" s="53"/>
      <c r="BG193" s="55"/>
      <c r="BH193" s="55"/>
      <c r="BI193" s="55"/>
      <c r="BJ193" s="55"/>
      <c r="BK193" s="55"/>
      <c r="BL193" s="55"/>
      <c r="BM193" s="55"/>
      <c r="BN193" s="55"/>
      <c r="BO193" s="116"/>
      <c r="BP193" s="55"/>
      <c r="BQ193" s="53"/>
      <c r="BR193" s="56"/>
      <c r="BS193" s="55"/>
      <c r="BT193" s="55"/>
      <c r="BU193" s="55"/>
      <c r="BV193" s="115"/>
      <c r="BW193" s="55"/>
    </row>
    <row r="194" spans="1:75" s="63" customFormat="1">
      <c r="A194" s="55"/>
      <c r="B194" s="55"/>
      <c r="C194" s="55"/>
      <c r="D194" s="55"/>
      <c r="E194" s="55"/>
      <c r="F194" s="55"/>
      <c r="G194" s="55"/>
      <c r="H194" s="55"/>
      <c r="I194" s="55"/>
      <c r="J194" s="53"/>
      <c r="K194" s="114"/>
      <c r="L194" s="53"/>
      <c r="M194" s="53"/>
      <c r="N194" s="53"/>
      <c r="O194" s="53"/>
      <c r="P194" s="55"/>
      <c r="Q194" s="55"/>
      <c r="R194" s="53"/>
      <c r="S194" s="53"/>
      <c r="T194" s="53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3"/>
      <c r="AI194" s="55"/>
      <c r="AJ194" s="53"/>
      <c r="AK194" s="55"/>
      <c r="AL194" s="55"/>
      <c r="AM194" s="55"/>
      <c r="AN194" s="55"/>
      <c r="AO194" s="55"/>
      <c r="AP194" s="55"/>
      <c r="AQ194" s="55"/>
      <c r="AR194" s="55"/>
      <c r="AS194" s="55"/>
      <c r="AT194" s="55"/>
      <c r="AU194" s="55"/>
      <c r="AV194" s="55"/>
      <c r="AW194" s="55"/>
      <c r="AX194" s="53"/>
      <c r="AY194" s="55"/>
      <c r="AZ194" s="55"/>
      <c r="BA194" s="55"/>
      <c r="BB194" s="55"/>
      <c r="BC194" s="55"/>
      <c r="BD194" s="55"/>
      <c r="BE194" s="55"/>
      <c r="BF194" s="53"/>
      <c r="BG194" s="55"/>
      <c r="BH194" s="55"/>
      <c r="BI194" s="55"/>
      <c r="BJ194" s="55"/>
      <c r="BK194" s="55"/>
      <c r="BL194" s="55"/>
      <c r="BM194" s="55"/>
      <c r="BN194" s="55"/>
      <c r="BO194" s="116"/>
      <c r="BP194" s="55"/>
      <c r="BQ194" s="53"/>
      <c r="BR194" s="56"/>
      <c r="BS194" s="55"/>
      <c r="BT194" s="55"/>
      <c r="BU194" s="55"/>
      <c r="BV194" s="115"/>
      <c r="BW194" s="55"/>
    </row>
    <row r="195" spans="1:75" s="63" customFormat="1">
      <c r="A195" s="55"/>
      <c r="B195" s="55"/>
      <c r="C195" s="55"/>
      <c r="D195" s="55"/>
      <c r="E195" s="55"/>
      <c r="F195" s="55"/>
      <c r="G195" s="55"/>
      <c r="H195" s="55"/>
      <c r="I195" s="55"/>
      <c r="J195" s="53"/>
      <c r="K195" s="114"/>
      <c r="L195" s="53"/>
      <c r="M195" s="53"/>
      <c r="N195" s="53"/>
      <c r="O195" s="53"/>
      <c r="P195" s="55"/>
      <c r="Q195" s="55"/>
      <c r="R195" s="53"/>
      <c r="S195" s="53"/>
      <c r="T195" s="53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3"/>
      <c r="AI195" s="55"/>
      <c r="AJ195" s="53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3"/>
      <c r="AY195" s="55"/>
      <c r="AZ195" s="55"/>
      <c r="BA195" s="55"/>
      <c r="BB195" s="55"/>
      <c r="BC195" s="55"/>
      <c r="BD195" s="55"/>
      <c r="BE195" s="55"/>
      <c r="BF195" s="53"/>
      <c r="BG195" s="55"/>
      <c r="BH195" s="55"/>
      <c r="BI195" s="55"/>
      <c r="BJ195" s="55"/>
      <c r="BK195" s="55"/>
      <c r="BL195" s="55"/>
      <c r="BM195" s="55"/>
      <c r="BN195" s="55"/>
      <c r="BO195" s="116"/>
      <c r="BP195" s="55"/>
      <c r="BQ195" s="53"/>
      <c r="BR195" s="56"/>
      <c r="BS195" s="55"/>
      <c r="BT195" s="55"/>
      <c r="BU195" s="55"/>
      <c r="BV195" s="115"/>
      <c r="BW195" s="55"/>
    </row>
    <row r="196" spans="1:75" s="63" customFormat="1">
      <c r="A196" s="55"/>
      <c r="B196" s="55"/>
      <c r="C196" s="55"/>
      <c r="D196" s="55"/>
      <c r="E196" s="55"/>
      <c r="F196" s="55"/>
      <c r="G196" s="55"/>
      <c r="H196" s="55"/>
      <c r="I196" s="55"/>
      <c r="J196" s="53"/>
      <c r="K196" s="114"/>
      <c r="L196" s="53"/>
      <c r="M196" s="53"/>
      <c r="N196" s="53"/>
      <c r="O196" s="53"/>
      <c r="P196" s="55"/>
      <c r="Q196" s="55"/>
      <c r="R196" s="53"/>
      <c r="S196" s="53"/>
      <c r="T196" s="53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3"/>
      <c r="AI196" s="55"/>
      <c r="AJ196" s="53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3"/>
      <c r="AY196" s="55"/>
      <c r="AZ196" s="55"/>
      <c r="BA196" s="55"/>
      <c r="BB196" s="55"/>
      <c r="BC196" s="55"/>
      <c r="BD196" s="55"/>
      <c r="BE196" s="55"/>
      <c r="BF196" s="53"/>
      <c r="BG196" s="55"/>
      <c r="BH196" s="55"/>
      <c r="BI196" s="55"/>
      <c r="BJ196" s="55"/>
      <c r="BK196" s="55"/>
      <c r="BL196" s="55"/>
      <c r="BM196" s="55"/>
      <c r="BN196" s="55"/>
      <c r="BO196" s="116"/>
      <c r="BP196" s="55"/>
      <c r="BQ196" s="53"/>
      <c r="BR196" s="56"/>
      <c r="BS196" s="55"/>
      <c r="BT196" s="55"/>
      <c r="BU196" s="55"/>
      <c r="BV196" s="115"/>
      <c r="BW196" s="55"/>
    </row>
    <row r="197" spans="1:75" s="63" customFormat="1">
      <c r="A197" s="55"/>
      <c r="B197" s="55"/>
      <c r="C197" s="55"/>
      <c r="D197" s="55"/>
      <c r="E197" s="55"/>
      <c r="F197" s="55"/>
      <c r="G197" s="55"/>
      <c r="H197" s="55"/>
      <c r="I197" s="55"/>
      <c r="J197" s="53"/>
      <c r="K197" s="114"/>
      <c r="L197" s="53"/>
      <c r="M197" s="53"/>
      <c r="N197" s="53"/>
      <c r="O197" s="53"/>
      <c r="P197" s="55"/>
      <c r="Q197" s="55"/>
      <c r="R197" s="53"/>
      <c r="S197" s="53"/>
      <c r="T197" s="53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3"/>
      <c r="AI197" s="55"/>
      <c r="AJ197" s="53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U197" s="55"/>
      <c r="AV197" s="55"/>
      <c r="AW197" s="55"/>
      <c r="AX197" s="53"/>
      <c r="AY197" s="55"/>
      <c r="AZ197" s="55"/>
      <c r="BA197" s="55"/>
      <c r="BB197" s="55"/>
      <c r="BC197" s="55"/>
      <c r="BD197" s="55"/>
      <c r="BE197" s="55"/>
      <c r="BF197" s="53"/>
      <c r="BG197" s="55"/>
      <c r="BH197" s="55"/>
      <c r="BI197" s="55"/>
      <c r="BJ197" s="55"/>
      <c r="BK197" s="55"/>
      <c r="BL197" s="55"/>
      <c r="BM197" s="55"/>
      <c r="BN197" s="55"/>
      <c r="BO197" s="116"/>
      <c r="BP197" s="55"/>
      <c r="BQ197" s="53"/>
      <c r="BR197" s="56"/>
      <c r="BS197" s="55"/>
      <c r="BT197" s="55"/>
      <c r="BU197" s="55"/>
      <c r="BV197" s="115"/>
      <c r="BW197" s="55"/>
    </row>
    <row r="198" spans="1:75" s="63" customFormat="1">
      <c r="A198" s="55"/>
      <c r="B198" s="55"/>
      <c r="C198" s="55"/>
      <c r="D198" s="55"/>
      <c r="E198" s="55"/>
      <c r="F198" s="55"/>
      <c r="G198" s="55"/>
      <c r="H198" s="55"/>
      <c r="I198" s="55"/>
      <c r="J198" s="53"/>
      <c r="K198" s="114"/>
      <c r="L198" s="53"/>
      <c r="M198" s="53"/>
      <c r="N198" s="53"/>
      <c r="O198" s="53"/>
      <c r="P198" s="55"/>
      <c r="Q198" s="55"/>
      <c r="R198" s="53"/>
      <c r="S198" s="53"/>
      <c r="T198" s="53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3"/>
      <c r="AI198" s="55"/>
      <c r="AJ198" s="53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3"/>
      <c r="AY198" s="55"/>
      <c r="AZ198" s="55"/>
      <c r="BA198" s="55"/>
      <c r="BB198" s="55"/>
      <c r="BC198" s="55"/>
      <c r="BD198" s="55"/>
      <c r="BE198" s="55"/>
      <c r="BF198" s="53"/>
      <c r="BG198" s="55"/>
      <c r="BH198" s="55"/>
      <c r="BI198" s="55"/>
      <c r="BJ198" s="55"/>
      <c r="BK198" s="55"/>
      <c r="BL198" s="55"/>
      <c r="BM198" s="55"/>
      <c r="BN198" s="55"/>
      <c r="BO198" s="116"/>
      <c r="BP198" s="55"/>
      <c r="BQ198" s="53"/>
      <c r="BR198" s="56"/>
      <c r="BS198" s="55"/>
      <c r="BT198" s="55"/>
      <c r="BU198" s="55"/>
      <c r="BV198" s="115"/>
      <c r="BW198" s="55"/>
    </row>
    <row r="199" spans="1:75" s="63" customFormat="1">
      <c r="A199" s="55"/>
      <c r="B199" s="55"/>
      <c r="C199" s="55"/>
      <c r="D199" s="55"/>
      <c r="E199" s="55"/>
      <c r="F199" s="55"/>
      <c r="G199" s="55"/>
      <c r="H199" s="55"/>
      <c r="I199" s="55"/>
      <c r="J199" s="53"/>
      <c r="K199" s="114"/>
      <c r="L199" s="53"/>
      <c r="M199" s="53"/>
      <c r="N199" s="53"/>
      <c r="O199" s="53"/>
      <c r="P199" s="55"/>
      <c r="Q199" s="55"/>
      <c r="R199" s="53"/>
      <c r="S199" s="53"/>
      <c r="T199" s="53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3"/>
      <c r="AI199" s="55"/>
      <c r="AJ199" s="53"/>
      <c r="AK199" s="55"/>
      <c r="AL199" s="55"/>
      <c r="AM199" s="55"/>
      <c r="AN199" s="55"/>
      <c r="AO199" s="55"/>
      <c r="AP199" s="55"/>
      <c r="AQ199" s="55"/>
      <c r="AR199" s="55"/>
      <c r="AS199" s="55"/>
      <c r="AT199" s="55"/>
      <c r="AU199" s="55"/>
      <c r="AV199" s="55"/>
      <c r="AW199" s="55"/>
      <c r="AX199" s="53"/>
      <c r="AY199" s="55"/>
      <c r="AZ199" s="55"/>
      <c r="BA199" s="55"/>
      <c r="BB199" s="55"/>
      <c r="BC199" s="55"/>
      <c r="BD199" s="55"/>
      <c r="BE199" s="55"/>
      <c r="BF199" s="53"/>
      <c r="BG199" s="55"/>
      <c r="BH199" s="55"/>
      <c r="BI199" s="55"/>
      <c r="BJ199" s="55"/>
      <c r="BK199" s="55"/>
      <c r="BL199" s="55"/>
      <c r="BM199" s="55"/>
      <c r="BN199" s="55"/>
      <c r="BO199" s="116"/>
      <c r="BP199" s="55"/>
      <c r="BQ199" s="53"/>
      <c r="BR199" s="56"/>
      <c r="BS199" s="55"/>
      <c r="BT199" s="55"/>
      <c r="BU199" s="55"/>
      <c r="BV199" s="115"/>
      <c r="BW199" s="55"/>
    </row>
    <row r="200" spans="1:75" s="63" customFormat="1">
      <c r="A200" s="55"/>
      <c r="B200" s="55"/>
      <c r="C200" s="55"/>
      <c r="D200" s="55"/>
      <c r="E200" s="55"/>
      <c r="F200" s="55"/>
      <c r="G200" s="55"/>
      <c r="H200" s="55"/>
      <c r="I200" s="55"/>
      <c r="J200" s="53"/>
      <c r="K200" s="114"/>
      <c r="L200" s="53"/>
      <c r="M200" s="53"/>
      <c r="N200" s="53"/>
      <c r="O200" s="53"/>
      <c r="P200" s="55"/>
      <c r="Q200" s="55"/>
      <c r="R200" s="53"/>
      <c r="S200" s="53"/>
      <c r="T200" s="53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3"/>
      <c r="AI200" s="55"/>
      <c r="AJ200" s="53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3"/>
      <c r="AY200" s="55"/>
      <c r="AZ200" s="55"/>
      <c r="BA200" s="55"/>
      <c r="BB200" s="55"/>
      <c r="BC200" s="55"/>
      <c r="BD200" s="55"/>
      <c r="BE200" s="55"/>
      <c r="BF200" s="53"/>
      <c r="BG200" s="55"/>
      <c r="BH200" s="55"/>
      <c r="BI200" s="55"/>
      <c r="BJ200" s="55"/>
      <c r="BK200" s="55"/>
      <c r="BL200" s="55"/>
      <c r="BM200" s="55"/>
      <c r="BN200" s="55"/>
      <c r="BO200" s="116"/>
      <c r="BP200" s="55"/>
      <c r="BQ200" s="53"/>
      <c r="BR200" s="56"/>
      <c r="BS200" s="55"/>
      <c r="BT200" s="55"/>
      <c r="BU200" s="55"/>
      <c r="BV200" s="115"/>
      <c r="BW200" s="55"/>
    </row>
    <row r="201" spans="1:75" s="63" customFormat="1">
      <c r="A201" s="55"/>
      <c r="B201" s="55"/>
      <c r="C201" s="55"/>
      <c r="D201" s="55"/>
      <c r="E201" s="55"/>
      <c r="F201" s="55"/>
      <c r="G201" s="55"/>
      <c r="H201" s="55"/>
      <c r="I201" s="55"/>
      <c r="J201" s="53"/>
      <c r="K201" s="114"/>
      <c r="L201" s="53"/>
      <c r="M201" s="53"/>
      <c r="N201" s="53"/>
      <c r="O201" s="53"/>
      <c r="P201" s="55"/>
      <c r="Q201" s="55"/>
      <c r="R201" s="53"/>
      <c r="S201" s="53"/>
      <c r="T201" s="53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T201" s="55"/>
      <c r="AU201" s="55"/>
      <c r="AV201" s="55"/>
      <c r="AW201" s="55"/>
      <c r="AX201" s="53"/>
      <c r="AY201" s="55"/>
      <c r="AZ201" s="55"/>
      <c r="BA201" s="55"/>
      <c r="BB201" s="55"/>
      <c r="BC201" s="55"/>
      <c r="BD201" s="55"/>
      <c r="BE201" s="55"/>
      <c r="BF201" s="53"/>
      <c r="BG201" s="55"/>
      <c r="BH201" s="55"/>
      <c r="BI201" s="55"/>
      <c r="BJ201" s="55"/>
      <c r="BK201" s="55"/>
      <c r="BL201" s="55"/>
      <c r="BM201" s="55"/>
      <c r="BN201" s="55"/>
      <c r="BO201" s="116"/>
      <c r="BP201" s="55"/>
      <c r="BQ201" s="53"/>
      <c r="BR201" s="56"/>
      <c r="BS201" s="55"/>
      <c r="BT201" s="55"/>
      <c r="BU201" s="55"/>
      <c r="BV201" s="115"/>
      <c r="BW201" s="55"/>
    </row>
    <row r="202" spans="1:75" s="63" customFormat="1">
      <c r="A202" s="55"/>
      <c r="B202" s="55"/>
      <c r="C202" s="55"/>
      <c r="D202" s="55"/>
      <c r="E202" s="55"/>
      <c r="F202" s="55"/>
      <c r="G202" s="55"/>
      <c r="H202" s="55"/>
      <c r="I202" s="55"/>
      <c r="J202" s="53"/>
      <c r="K202" s="114"/>
      <c r="L202" s="53"/>
      <c r="M202" s="53"/>
      <c r="N202" s="53"/>
      <c r="O202" s="53"/>
      <c r="P202" s="55"/>
      <c r="Q202" s="55"/>
      <c r="R202" s="53"/>
      <c r="S202" s="53"/>
      <c r="T202" s="53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3"/>
      <c r="AY202" s="55"/>
      <c r="AZ202" s="55"/>
      <c r="BA202" s="55"/>
      <c r="BB202" s="55"/>
      <c r="BC202" s="55"/>
      <c r="BD202" s="55"/>
      <c r="BE202" s="55"/>
      <c r="BF202" s="53"/>
      <c r="BG202" s="55"/>
      <c r="BH202" s="55"/>
      <c r="BI202" s="55"/>
      <c r="BJ202" s="55"/>
      <c r="BK202" s="55"/>
      <c r="BL202" s="55"/>
      <c r="BM202" s="55"/>
      <c r="BN202" s="55"/>
      <c r="BO202" s="116"/>
      <c r="BP202" s="55"/>
      <c r="BQ202" s="53"/>
      <c r="BR202" s="56"/>
      <c r="BS202" s="55"/>
      <c r="BT202" s="55"/>
      <c r="BU202" s="55"/>
      <c r="BV202" s="115"/>
      <c r="BW202" s="55"/>
    </row>
    <row r="203" spans="1:75" s="63" customFormat="1">
      <c r="A203" s="55"/>
      <c r="B203" s="55"/>
      <c r="C203" s="55"/>
      <c r="D203" s="55"/>
      <c r="E203" s="55"/>
      <c r="F203" s="55"/>
      <c r="G203" s="55"/>
      <c r="H203" s="55"/>
      <c r="I203" s="55"/>
      <c r="J203" s="53"/>
      <c r="K203" s="114"/>
      <c r="L203" s="53"/>
      <c r="M203" s="53"/>
      <c r="N203" s="53"/>
      <c r="O203" s="53"/>
      <c r="P203" s="55"/>
      <c r="Q203" s="55"/>
      <c r="R203" s="53"/>
      <c r="S203" s="53"/>
      <c r="T203" s="53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3"/>
      <c r="AY203" s="55"/>
      <c r="AZ203" s="55"/>
      <c r="BA203" s="55"/>
      <c r="BB203" s="55"/>
      <c r="BC203" s="55"/>
      <c r="BD203" s="55"/>
      <c r="BE203" s="55"/>
      <c r="BF203" s="53"/>
      <c r="BG203" s="55"/>
      <c r="BH203" s="55"/>
      <c r="BI203" s="55"/>
      <c r="BJ203" s="55"/>
      <c r="BK203" s="55"/>
      <c r="BL203" s="55"/>
      <c r="BM203" s="55"/>
      <c r="BN203" s="55"/>
      <c r="BO203" s="116"/>
      <c r="BP203" s="55"/>
      <c r="BQ203" s="53"/>
      <c r="BR203" s="56"/>
      <c r="BS203" s="55"/>
      <c r="BT203" s="55"/>
      <c r="BU203" s="55"/>
      <c r="BV203" s="115"/>
      <c r="BW203" s="55"/>
    </row>
    <row r="204" spans="1:75" s="63" customFormat="1">
      <c r="A204" s="55"/>
      <c r="B204" s="55"/>
      <c r="C204" s="55"/>
      <c r="D204" s="55"/>
      <c r="E204" s="55"/>
      <c r="F204" s="55"/>
      <c r="G204" s="55"/>
      <c r="H204" s="55"/>
      <c r="I204" s="55"/>
      <c r="J204" s="53"/>
      <c r="K204" s="114"/>
      <c r="L204" s="53"/>
      <c r="M204" s="53"/>
      <c r="N204" s="53"/>
      <c r="O204" s="53"/>
      <c r="P204" s="55"/>
      <c r="Q204" s="55"/>
      <c r="R204" s="53"/>
      <c r="S204" s="53"/>
      <c r="T204" s="53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3"/>
      <c r="AY204" s="55"/>
      <c r="AZ204" s="55"/>
      <c r="BA204" s="55"/>
      <c r="BB204" s="55"/>
      <c r="BC204" s="55"/>
      <c r="BD204" s="55"/>
      <c r="BE204" s="55"/>
      <c r="BF204" s="53"/>
      <c r="BG204" s="55"/>
      <c r="BH204" s="55"/>
      <c r="BI204" s="55"/>
      <c r="BJ204" s="55"/>
      <c r="BK204" s="55"/>
      <c r="BL204" s="55"/>
      <c r="BM204" s="55"/>
      <c r="BN204" s="55"/>
      <c r="BO204" s="116"/>
      <c r="BP204" s="55"/>
      <c r="BQ204" s="53"/>
      <c r="BR204" s="56"/>
      <c r="BS204" s="55"/>
      <c r="BT204" s="55"/>
      <c r="BU204" s="55"/>
      <c r="BV204" s="115"/>
      <c r="BW204" s="55"/>
    </row>
    <row r="205" spans="1:75" s="63" customFormat="1">
      <c r="A205" s="55"/>
      <c r="B205" s="55"/>
      <c r="C205" s="55"/>
      <c r="D205" s="55"/>
      <c r="E205" s="55"/>
      <c r="F205" s="55"/>
      <c r="G205" s="55"/>
      <c r="H205" s="55"/>
      <c r="I205" s="55"/>
      <c r="J205" s="53"/>
      <c r="K205" s="114"/>
      <c r="L205" s="53"/>
      <c r="M205" s="53"/>
      <c r="N205" s="53"/>
      <c r="O205" s="53"/>
      <c r="P205" s="55"/>
      <c r="Q205" s="55"/>
      <c r="R205" s="53"/>
      <c r="S205" s="53"/>
      <c r="T205" s="53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3"/>
      <c r="AY205" s="55"/>
      <c r="AZ205" s="55"/>
      <c r="BA205" s="55"/>
      <c r="BB205" s="55"/>
      <c r="BC205" s="55"/>
      <c r="BD205" s="55"/>
      <c r="BE205" s="55"/>
      <c r="BF205" s="53"/>
      <c r="BG205" s="55"/>
      <c r="BH205" s="55"/>
      <c r="BI205" s="55"/>
      <c r="BJ205" s="55"/>
      <c r="BK205" s="55"/>
      <c r="BL205" s="55"/>
      <c r="BM205" s="55"/>
      <c r="BN205" s="55"/>
      <c r="BO205" s="116"/>
      <c r="BP205" s="55"/>
      <c r="BQ205" s="53"/>
      <c r="BR205" s="56"/>
      <c r="BS205" s="55"/>
      <c r="BT205" s="55"/>
      <c r="BU205" s="55"/>
      <c r="BV205" s="115"/>
      <c r="BW205" s="55"/>
    </row>
    <row r="206" spans="1:75" s="63" customFormat="1">
      <c r="A206" s="55"/>
      <c r="B206" s="55"/>
      <c r="C206" s="55"/>
      <c r="D206" s="55"/>
      <c r="E206" s="55"/>
      <c r="F206" s="55"/>
      <c r="G206" s="55"/>
      <c r="H206" s="55"/>
      <c r="I206" s="55"/>
      <c r="J206" s="53"/>
      <c r="K206" s="114"/>
      <c r="L206" s="53"/>
      <c r="M206" s="53"/>
      <c r="N206" s="53"/>
      <c r="O206" s="53"/>
      <c r="P206" s="55"/>
      <c r="Q206" s="55"/>
      <c r="R206" s="53"/>
      <c r="S206" s="53"/>
      <c r="T206" s="53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3"/>
      <c r="AY206" s="55"/>
      <c r="AZ206" s="55"/>
      <c r="BA206" s="55"/>
      <c r="BB206" s="55"/>
      <c r="BC206" s="55"/>
      <c r="BD206" s="55"/>
      <c r="BE206" s="55"/>
      <c r="BF206" s="53"/>
      <c r="BG206" s="55"/>
      <c r="BH206" s="55"/>
      <c r="BI206" s="55"/>
      <c r="BJ206" s="55"/>
      <c r="BK206" s="55"/>
      <c r="BL206" s="55"/>
      <c r="BM206" s="55"/>
      <c r="BN206" s="55"/>
      <c r="BO206" s="116"/>
      <c r="BP206" s="55"/>
      <c r="BQ206" s="55"/>
      <c r="BR206" s="56"/>
      <c r="BS206" s="55"/>
      <c r="BT206" s="55"/>
      <c r="BU206" s="55"/>
      <c r="BV206" s="115"/>
      <c r="BW206" s="55"/>
    </row>
    <row r="207" spans="1:75" s="63" customFormat="1" ht="16.5" thickBot="1">
      <c r="A207" s="55"/>
      <c r="B207" s="55"/>
      <c r="C207" s="55"/>
      <c r="D207" s="55"/>
      <c r="E207" s="55"/>
      <c r="F207" s="55"/>
      <c r="G207" s="55"/>
      <c r="H207" s="55"/>
      <c r="I207" s="55"/>
      <c r="J207" s="53"/>
      <c r="K207" s="114"/>
      <c r="L207" s="53"/>
      <c r="M207" s="53"/>
      <c r="N207" s="53"/>
      <c r="O207" s="53"/>
      <c r="P207" s="55"/>
      <c r="Q207" s="55"/>
      <c r="R207" s="53"/>
      <c r="S207" s="53"/>
      <c r="T207" s="53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T207" s="55"/>
      <c r="AU207" s="55"/>
      <c r="AV207" s="55"/>
      <c r="AW207" s="55"/>
      <c r="AX207" s="53"/>
      <c r="AY207" s="55"/>
      <c r="AZ207" s="55"/>
      <c r="BA207" s="55"/>
      <c r="BB207" s="55"/>
      <c r="BC207" s="55"/>
      <c r="BD207" s="55"/>
      <c r="BE207" s="55"/>
      <c r="BF207" s="53"/>
      <c r="BG207" s="55"/>
      <c r="BH207" s="55"/>
      <c r="BI207" s="55"/>
      <c r="BJ207" s="55"/>
      <c r="BK207" s="55"/>
      <c r="BL207" s="55"/>
      <c r="BM207" s="55"/>
      <c r="BN207" s="55"/>
      <c r="BO207" s="116"/>
      <c r="BP207" s="55"/>
      <c r="BQ207" s="55"/>
      <c r="BR207" s="56"/>
      <c r="BS207" s="55"/>
      <c r="BT207" s="117"/>
      <c r="BU207" s="117"/>
      <c r="BV207" s="118"/>
      <c r="BW207" s="55"/>
    </row>
    <row r="208" spans="1:75" s="63" customFormat="1" ht="16.5" thickTop="1">
      <c r="A208" s="55"/>
      <c r="B208" s="55"/>
      <c r="C208" s="55"/>
      <c r="D208" s="55"/>
      <c r="E208" s="55"/>
      <c r="F208" s="55"/>
      <c r="G208" s="55"/>
      <c r="H208" s="55"/>
      <c r="I208" s="55"/>
      <c r="J208" s="53"/>
      <c r="K208" s="114"/>
      <c r="L208" s="53"/>
      <c r="M208" s="53"/>
      <c r="N208" s="53"/>
      <c r="O208" s="53"/>
      <c r="P208" s="55"/>
      <c r="Q208" s="55"/>
      <c r="R208" s="53"/>
      <c r="S208" s="53"/>
      <c r="T208" s="53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3"/>
      <c r="AY208" s="55"/>
      <c r="AZ208" s="55"/>
      <c r="BA208" s="55"/>
      <c r="BB208" s="55"/>
      <c r="BC208" s="55"/>
      <c r="BD208" s="55"/>
      <c r="BE208" s="55"/>
      <c r="BF208" s="53"/>
      <c r="BG208" s="55"/>
      <c r="BH208" s="55"/>
      <c r="BI208" s="55"/>
      <c r="BJ208" s="55"/>
      <c r="BK208" s="55"/>
      <c r="BL208" s="55"/>
      <c r="BM208" s="55"/>
      <c r="BN208" s="55"/>
      <c r="BO208" s="116"/>
      <c r="BP208" s="55"/>
      <c r="BQ208" s="55"/>
      <c r="BR208" s="56"/>
      <c r="BS208" s="55"/>
      <c r="BT208" s="119"/>
      <c r="BU208" s="120"/>
      <c r="BV208" s="121"/>
      <c r="BW208" s="55"/>
    </row>
    <row r="209" spans="1:77" s="63" customFormat="1" ht="16.5" thickBot="1">
      <c r="A209" s="55"/>
      <c r="B209" s="55"/>
      <c r="C209" s="55"/>
      <c r="D209" s="55"/>
      <c r="E209" s="55"/>
      <c r="F209" s="55"/>
      <c r="G209" s="55"/>
      <c r="H209" s="55"/>
      <c r="I209" s="55"/>
      <c r="J209" s="53"/>
      <c r="K209" s="114"/>
      <c r="L209" s="53"/>
      <c r="M209" s="53"/>
      <c r="N209" s="53"/>
      <c r="O209" s="53"/>
      <c r="P209" s="55"/>
      <c r="Q209" s="55"/>
      <c r="R209" s="53"/>
      <c r="S209" s="53"/>
      <c r="T209" s="53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  <c r="AS209" s="55"/>
      <c r="AT209" s="55"/>
      <c r="AU209" s="55"/>
      <c r="AV209" s="55"/>
      <c r="AW209" s="55"/>
      <c r="AX209" s="53"/>
      <c r="AY209" s="55"/>
      <c r="AZ209" s="55"/>
      <c r="BA209" s="55"/>
      <c r="BB209" s="55"/>
      <c r="BC209" s="55"/>
      <c r="BD209" s="55"/>
      <c r="BE209" s="55"/>
      <c r="BF209" s="53"/>
      <c r="BG209" s="55"/>
      <c r="BH209" s="55"/>
      <c r="BI209" s="55"/>
      <c r="BJ209" s="55"/>
      <c r="BK209" s="55"/>
      <c r="BL209" s="55"/>
      <c r="BM209" s="55"/>
      <c r="BN209" s="55"/>
      <c r="BO209" s="116"/>
      <c r="BP209" s="55"/>
      <c r="BQ209" s="55"/>
      <c r="BR209" s="56"/>
      <c r="BS209" s="55"/>
      <c r="BV209" s="122"/>
      <c r="BW209" s="117"/>
    </row>
    <row r="210" spans="1:77" s="63" customFormat="1" ht="16.5" thickBot="1">
      <c r="A210" s="55"/>
      <c r="B210" s="117"/>
      <c r="C210" s="117"/>
      <c r="D210" s="117"/>
      <c r="E210" s="117"/>
      <c r="F210" s="117"/>
      <c r="G210" s="117"/>
      <c r="H210" s="117"/>
      <c r="I210" s="117"/>
      <c r="J210" s="123"/>
      <c r="K210" s="124"/>
      <c r="L210" s="123"/>
      <c r="M210" s="123"/>
      <c r="N210" s="123"/>
      <c r="O210" s="123"/>
      <c r="P210" s="117"/>
      <c r="Q210" s="117"/>
      <c r="R210" s="123"/>
      <c r="S210" s="123"/>
      <c r="T210" s="123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53"/>
      <c r="AY210" s="117"/>
      <c r="AZ210" s="117"/>
      <c r="BA210" s="117"/>
      <c r="BB210" s="117"/>
      <c r="BC210" s="117"/>
      <c r="BD210" s="117"/>
      <c r="BE210" s="117"/>
      <c r="BF210" s="117"/>
      <c r="BG210" s="117"/>
      <c r="BH210" s="117"/>
      <c r="BI210" s="117"/>
      <c r="BJ210" s="117"/>
      <c r="BK210" s="117"/>
      <c r="BL210" s="117"/>
      <c r="BM210" s="117"/>
      <c r="BN210" s="117"/>
      <c r="BO210" s="125"/>
      <c r="BP210" s="117"/>
      <c r="BQ210" s="117"/>
      <c r="BR210" s="117"/>
      <c r="BS210" s="117"/>
      <c r="BT210" s="4"/>
      <c r="BU210" s="4"/>
      <c r="BV210" s="8"/>
      <c r="BW210" s="126"/>
    </row>
    <row r="211" spans="1:77" s="63" customFormat="1" ht="17.25" thickTop="1" thickBot="1">
      <c r="A211" s="117"/>
      <c r="B211" s="127"/>
      <c r="C211" s="128"/>
      <c r="D211" s="128"/>
      <c r="E211" s="128"/>
      <c r="F211" s="128"/>
      <c r="G211" s="128"/>
      <c r="H211" s="128"/>
      <c r="I211" s="128"/>
      <c r="J211" s="128"/>
      <c r="K211" s="129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  <c r="AG211" s="128"/>
      <c r="AH211" s="128"/>
      <c r="AI211" s="128"/>
      <c r="AJ211" s="128"/>
      <c r="AK211" s="128"/>
      <c r="AL211" s="128"/>
      <c r="AM211" s="128"/>
      <c r="AN211" s="128"/>
      <c r="AO211" s="128"/>
      <c r="AP211" s="128"/>
      <c r="AQ211" s="128"/>
      <c r="AR211" s="128"/>
      <c r="AS211" s="128"/>
      <c r="AT211" s="128"/>
      <c r="AU211" s="128"/>
      <c r="AV211" s="128"/>
      <c r="AW211" s="128"/>
      <c r="AX211" s="128"/>
      <c r="AY211" s="128"/>
      <c r="AZ211" s="128"/>
      <c r="BA211" s="128"/>
      <c r="BB211" s="128"/>
      <c r="BC211" s="128"/>
      <c r="BD211" s="128"/>
      <c r="BE211" s="128"/>
      <c r="BF211" s="128"/>
      <c r="BG211" s="128"/>
      <c r="BH211" s="128"/>
      <c r="BI211" s="128"/>
      <c r="BJ211" s="128"/>
      <c r="BK211" s="128"/>
      <c r="BL211" s="128"/>
      <c r="BM211" s="128"/>
      <c r="BN211" s="128"/>
      <c r="BO211" s="130"/>
      <c r="BP211" s="128"/>
      <c r="BQ211" s="128"/>
      <c r="BR211" s="128"/>
      <c r="BS211" s="128"/>
      <c r="BT211" s="131"/>
      <c r="BU211" s="131"/>
      <c r="BV211" s="132"/>
      <c r="BX211" s="133"/>
    </row>
    <row r="212" spans="1:77" s="136" customFormat="1" ht="64.5" customHeight="1" thickTop="1" thickBot="1">
      <c r="A212" s="127"/>
      <c r="B212" s="63"/>
      <c r="C212" s="63"/>
      <c r="D212" s="63"/>
      <c r="E212" s="63"/>
      <c r="F212" s="63"/>
      <c r="G212" s="63"/>
      <c r="H212" s="63"/>
      <c r="I212" s="63"/>
      <c r="J212" s="63"/>
      <c r="K212" s="134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135"/>
      <c r="BP212" s="63"/>
      <c r="BQ212" s="63"/>
      <c r="BS212" s="63"/>
      <c r="BT212" s="4"/>
      <c r="BU212" s="4"/>
      <c r="BV212" s="8"/>
      <c r="BW212" s="4"/>
      <c r="BX212" s="63"/>
    </row>
    <row r="213" spans="1:77" s="63" customFormat="1" ht="17.25" thickTop="1" thickBot="1">
      <c r="B213" s="4"/>
      <c r="C213" s="4"/>
      <c r="D213" s="4"/>
      <c r="E213" s="4"/>
      <c r="F213" s="4"/>
      <c r="G213" s="4"/>
      <c r="H213" s="4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137"/>
      <c r="AS213" s="189"/>
      <c r="AT213" s="189"/>
      <c r="AU213" s="189"/>
      <c r="AV213" s="189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6"/>
      <c r="BP213" s="4"/>
      <c r="BQ213" s="4"/>
      <c r="BR213" s="7"/>
      <c r="BS213" s="4"/>
      <c r="BT213" s="4"/>
      <c r="BU213" s="4"/>
      <c r="BV213" s="8"/>
      <c r="BW213" s="131"/>
      <c r="BX213" s="4"/>
    </row>
    <row r="214" spans="1:77" ht="16.5" thickBot="1">
      <c r="A214" s="4"/>
      <c r="B214" s="138"/>
      <c r="C214" s="131"/>
      <c r="D214" s="131"/>
      <c r="E214" s="131"/>
      <c r="F214" s="131"/>
      <c r="G214" s="131"/>
      <c r="H214" s="131"/>
      <c r="I214" s="131"/>
      <c r="J214" s="131"/>
      <c r="K214" s="139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40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41"/>
      <c r="BP214" s="131"/>
      <c r="BQ214" s="131"/>
      <c r="BR214" s="131"/>
      <c r="BS214" s="131"/>
      <c r="BT214" s="4"/>
      <c r="BU214" s="4"/>
      <c r="BV214" s="8"/>
      <c r="BW214" s="4"/>
      <c r="BX214" s="131"/>
      <c r="BY214" s="4"/>
    </row>
    <row r="215" spans="1:77" s="144" customFormat="1" ht="21.75" customHeight="1" thickBot="1">
      <c r="A215" s="142"/>
      <c r="B215" s="4"/>
      <c r="C215" s="4"/>
      <c r="D215" s="4"/>
      <c r="E215" s="4"/>
      <c r="F215" s="4"/>
      <c r="G215" s="4"/>
      <c r="H215" s="4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6"/>
      <c r="BP215" s="4"/>
      <c r="BQ215" s="4"/>
      <c r="BR215" s="7"/>
      <c r="BS215" s="4"/>
      <c r="BT215" s="4"/>
      <c r="BU215" s="4"/>
      <c r="BV215" s="8"/>
      <c r="BW215" s="4"/>
      <c r="BX215" s="4"/>
      <c r="BY215" s="7"/>
    </row>
    <row r="216" spans="1:77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145"/>
      <c r="AQ216" s="145"/>
      <c r="AR216" s="145"/>
      <c r="AS216" s="145"/>
      <c r="AT216" s="145"/>
      <c r="AU216" s="145"/>
      <c r="AV216" s="145"/>
      <c r="AW216" s="145"/>
      <c r="AX216" s="145"/>
      <c r="AY216" s="145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6"/>
      <c r="BP216" s="4"/>
      <c r="BQ216" s="4"/>
      <c r="BR216" s="7"/>
      <c r="BS216" s="4"/>
      <c r="BT216" s="4"/>
      <c r="BU216" s="4"/>
      <c r="BV216" s="8"/>
      <c r="BW216" s="4"/>
      <c r="BX216" s="4"/>
      <c r="BY216" s="4"/>
    </row>
    <row r="217" spans="1:7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6"/>
      <c r="BP217" s="4"/>
      <c r="BQ217" s="4"/>
      <c r="BR217" s="7"/>
      <c r="BS217" s="4"/>
      <c r="BT217" s="146"/>
      <c r="BU217" s="146"/>
      <c r="BV217" s="147"/>
      <c r="BW217" s="4"/>
      <c r="BX217" s="4"/>
      <c r="BY217" s="4"/>
    </row>
    <row r="218" spans="1:77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190"/>
      <c r="AS218" s="190"/>
      <c r="AT218" s="190"/>
      <c r="AU218" s="190"/>
      <c r="AV218" s="190"/>
      <c r="AW218" s="190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6"/>
      <c r="BP218" s="4"/>
      <c r="BQ218" s="4"/>
      <c r="BR218" s="7"/>
      <c r="BS218" s="4"/>
      <c r="BT218" s="146"/>
      <c r="BU218" s="146"/>
      <c r="BV218" s="147"/>
      <c r="BW218" s="4"/>
      <c r="BX218" s="4"/>
      <c r="BY218" s="4"/>
    </row>
    <row r="219" spans="1:77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6"/>
      <c r="BP219" s="4"/>
      <c r="BQ219" s="4"/>
      <c r="BR219" s="7"/>
      <c r="BS219" s="4"/>
      <c r="BT219" s="146"/>
      <c r="BU219" s="146"/>
      <c r="BV219" s="147"/>
      <c r="BW219" s="146"/>
      <c r="BX219" s="4"/>
      <c r="BY219" s="4"/>
    </row>
    <row r="220" spans="1:77">
      <c r="A220" s="4"/>
      <c r="B220" s="146"/>
      <c r="C220" s="146"/>
      <c r="D220" s="146"/>
      <c r="E220" s="146"/>
      <c r="F220" s="146"/>
      <c r="G220" s="146"/>
      <c r="H220" s="146"/>
      <c r="I220" s="146"/>
      <c r="J220" s="146"/>
      <c r="K220" s="148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  <c r="AZ220" s="146"/>
      <c r="BA220" s="146"/>
      <c r="BB220" s="146"/>
      <c r="BC220" s="146"/>
      <c r="BD220" s="146"/>
      <c r="BE220" s="146"/>
      <c r="BF220" s="146"/>
      <c r="BG220" s="146"/>
      <c r="BH220" s="146"/>
      <c r="BI220" s="146"/>
      <c r="BJ220" s="146"/>
      <c r="BK220" s="146"/>
      <c r="BL220" s="146"/>
      <c r="BM220" s="146"/>
      <c r="BN220" s="146"/>
      <c r="BO220" s="149"/>
      <c r="BP220" s="146"/>
      <c r="BQ220" s="146"/>
      <c r="BR220" s="150"/>
      <c r="BS220" s="146"/>
      <c r="BT220" s="146"/>
      <c r="BU220" s="146"/>
      <c r="BV220" s="147"/>
      <c r="BW220" s="146"/>
      <c r="BX220" s="146"/>
      <c r="BY220" s="4"/>
    </row>
    <row r="221" spans="1:77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8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51" t="s">
        <v>63</v>
      </c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51"/>
      <c r="AZ221" s="151" t="s">
        <v>11</v>
      </c>
      <c r="BA221" s="146"/>
      <c r="BB221" s="146"/>
      <c r="BC221" s="146"/>
      <c r="BD221" s="146"/>
      <c r="BE221" s="146"/>
      <c r="BF221" s="146"/>
      <c r="BG221" s="146"/>
      <c r="BH221" s="146"/>
      <c r="BI221" s="146"/>
      <c r="BJ221" s="146"/>
      <c r="BK221" s="146"/>
      <c r="BL221" s="146"/>
      <c r="BM221" s="146"/>
      <c r="BN221" s="146"/>
      <c r="BO221" s="149"/>
      <c r="BP221" s="146"/>
      <c r="BQ221" s="146"/>
      <c r="BR221" s="150"/>
      <c r="BS221" s="146"/>
      <c r="BT221" s="146"/>
      <c r="BU221" s="146"/>
      <c r="BV221" s="147"/>
      <c r="BW221" s="146"/>
      <c r="BX221" s="146"/>
      <c r="BY221" s="146"/>
    </row>
    <row r="222" spans="1:77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8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  <c r="BI222" s="146"/>
      <c r="BJ222" s="146"/>
      <c r="BK222" s="146"/>
      <c r="BL222" s="146"/>
      <c r="BM222" s="146"/>
      <c r="BN222" s="146"/>
      <c r="BO222" s="149"/>
      <c r="BP222" s="146"/>
      <c r="BQ222" s="146"/>
      <c r="BR222" s="150"/>
      <c r="BS222" s="146"/>
      <c r="BT222" s="146"/>
      <c r="BU222" s="146"/>
      <c r="BV222" s="147"/>
      <c r="BW222" s="146"/>
      <c r="BX222" s="146"/>
      <c r="BY222" s="146"/>
    </row>
    <row r="223" spans="1:77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8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  <c r="BI223" s="146"/>
      <c r="BJ223" s="146"/>
      <c r="BK223" s="146"/>
      <c r="BL223" s="146"/>
      <c r="BM223" s="146"/>
      <c r="BN223" s="146"/>
      <c r="BO223" s="149"/>
      <c r="BP223" s="146"/>
      <c r="BQ223" s="146"/>
      <c r="BR223" s="150"/>
      <c r="BS223" s="146"/>
      <c r="BT223" s="146"/>
      <c r="BU223" s="146"/>
      <c r="BV223" s="147"/>
      <c r="BW223" s="146"/>
      <c r="BX223" s="146"/>
      <c r="BY223" s="146"/>
    </row>
    <row r="224" spans="1:77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8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6"/>
      <c r="BN224" s="146"/>
      <c r="BO224" s="149"/>
      <c r="BP224" s="146"/>
      <c r="BQ224" s="146"/>
      <c r="BR224" s="150"/>
      <c r="BS224" s="146"/>
      <c r="BW224" s="146"/>
      <c r="BX224" s="146"/>
      <c r="BY224" s="146"/>
    </row>
    <row r="225" spans="1:77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8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6"/>
      <c r="BN225" s="146"/>
      <c r="BO225" s="149"/>
      <c r="BP225" s="146"/>
      <c r="BQ225" s="146"/>
      <c r="BR225" s="150"/>
      <c r="BS225" s="146"/>
      <c r="BW225" s="146"/>
      <c r="BX225" s="146"/>
      <c r="BY225" s="146"/>
    </row>
    <row r="226" spans="1:77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8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6"/>
      <c r="BN226" s="146"/>
      <c r="BO226" s="149"/>
      <c r="BP226" s="146"/>
      <c r="BQ226" s="146"/>
      <c r="BR226" s="150"/>
      <c r="BS226" s="146"/>
      <c r="BX226" s="146"/>
      <c r="BY226" s="146"/>
    </row>
    <row r="227" spans="1:77">
      <c r="A227" s="146"/>
      <c r="BY227" s="146"/>
    </row>
  </sheetData>
  <mergeCells count="6">
    <mergeCell ref="AR218:AW218"/>
    <mergeCell ref="B2:C2"/>
    <mergeCell ref="D2:K2"/>
    <mergeCell ref="BB2:BR2"/>
    <mergeCell ref="AS213:AV213"/>
    <mergeCell ref="AP217:AZ217"/>
  </mergeCells>
  <hyperlinks>
    <hyperlink ref="B3" location="معاشات!A1" display="معاشات"/>
    <hyperlink ref="D1" location="'مفردات مرتب'!A1" display="مفردات"/>
    <hyperlink ref="E1" location="'ورقة1 (2)'!A1" display="كسب "/>
  </hyperlinks>
  <printOptions horizontalCentered="1" verticalCentered="1"/>
  <pageMargins left="0" right="0" top="0" bottom="0" header="0" footer="0"/>
  <pageSetup paperSize="9" scale="83" pageOrder="overThenDown" orientation="landscape" r:id="rId1"/>
  <headerFooter>
    <oddFooter>&amp;L&amp;D&amp;R&amp;P</oddFooter>
  </headerFooter>
  <colBreaks count="4" manualBreakCount="4">
    <brk id="17" max="25" man="1"/>
    <brk id="34" max="25" man="1"/>
    <brk id="52" max="25" man="1"/>
    <brk id="75" max="68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indexed="30"/>
  </sheetPr>
  <dimension ref="A1:AK122"/>
  <sheetViews>
    <sheetView showGridLines="0" rightToLeft="1" tabSelected="1" zoomScale="91" zoomScaleNormal="91" zoomScaleSheetLayoutView="70" zoomScalePageLayoutView="90" workbookViewId="0">
      <selection activeCell="A6" sqref="A6"/>
    </sheetView>
  </sheetViews>
  <sheetFormatPr defaultColWidth="9.140625" defaultRowHeight="15"/>
  <cols>
    <col min="1" max="1" width="14.42578125" style="156" customWidth="1"/>
    <col min="2" max="2" width="9.28515625" style="156" customWidth="1"/>
    <col min="3" max="3" width="9.140625" style="156" customWidth="1"/>
    <col min="4" max="4" width="18.7109375" style="156" customWidth="1"/>
    <col min="5" max="5" width="12" style="157" customWidth="1"/>
    <col min="6" max="6" width="21.28515625" style="156" customWidth="1"/>
    <col min="7" max="7" width="12.140625" style="156" customWidth="1"/>
    <col min="8" max="8" width="8.140625" style="157" customWidth="1"/>
    <col min="9" max="9" width="14.42578125" style="160" customWidth="1"/>
    <col min="10" max="10" width="19.140625" style="160" customWidth="1"/>
    <col min="11" max="11" width="12.7109375" style="185" customWidth="1"/>
    <col min="12" max="12" width="24.140625" style="185" customWidth="1"/>
    <col min="13" max="13" width="14.42578125" style="185" customWidth="1"/>
    <col min="14" max="14" width="20.5703125" style="160" customWidth="1"/>
    <col min="15" max="15" width="21.42578125" style="160" customWidth="1"/>
    <col min="16" max="16" width="23" style="160" customWidth="1"/>
    <col min="17" max="17" width="17.140625" style="264" customWidth="1"/>
    <col min="18" max="18" width="30.7109375" style="161" customWidth="1"/>
    <col min="19" max="19" width="4.42578125" style="157" customWidth="1"/>
    <col min="20" max="20" width="12.42578125" style="157" customWidth="1"/>
    <col min="21" max="21" width="16.85546875" style="157" customWidth="1"/>
    <col min="22" max="22" width="3.85546875" style="157" customWidth="1"/>
    <col min="23" max="23" width="2.42578125" style="157" customWidth="1"/>
    <col min="24" max="24" width="13.28515625" style="156" customWidth="1"/>
    <col min="25" max="27" width="9.140625" style="156"/>
    <col min="28" max="28" width="13.5703125" style="156" customWidth="1"/>
    <col min="29" max="29" width="9.140625" style="156"/>
    <col min="30" max="30" width="11" style="156" customWidth="1"/>
    <col min="31" max="31" width="11.28515625" style="156" customWidth="1"/>
    <col min="32" max="33" width="9.140625" style="156"/>
    <col min="34" max="34" width="4.85546875" style="156" customWidth="1"/>
    <col min="35" max="35" width="9.140625" style="156"/>
    <col min="36" max="36" width="0" style="156" hidden="1" customWidth="1"/>
    <col min="37" max="16384" width="9.140625" style="156"/>
  </cols>
  <sheetData>
    <row r="1" spans="1:37" ht="21" thickBot="1">
      <c r="A1" s="155" t="s">
        <v>1</v>
      </c>
      <c r="I1" s="194" t="s">
        <v>64</v>
      </c>
      <c r="J1" s="195"/>
      <c r="K1" s="195"/>
      <c r="L1" s="196"/>
      <c r="M1" s="158"/>
      <c r="N1" s="159"/>
      <c r="O1" s="216"/>
      <c r="P1" s="216"/>
      <c r="Q1" s="241"/>
      <c r="R1" s="242"/>
      <c r="S1" s="250"/>
      <c r="T1" s="250"/>
      <c r="U1" s="250"/>
      <c r="W1" s="162"/>
      <c r="X1" s="163"/>
      <c r="Y1" s="163"/>
      <c r="Z1" s="163"/>
      <c r="AA1" s="163"/>
      <c r="AB1" s="163"/>
      <c r="AC1" s="163"/>
      <c r="AD1" s="163"/>
      <c r="AE1" s="163"/>
      <c r="AF1" s="163"/>
      <c r="AG1" s="163"/>
    </row>
    <row r="2" spans="1:37" ht="21" thickBot="1">
      <c r="A2" s="163"/>
      <c r="B2" s="163"/>
      <c r="C2" s="193"/>
      <c r="D2" s="193"/>
      <c r="E2" s="193"/>
      <c r="F2" s="193"/>
      <c r="G2" s="163"/>
      <c r="I2" s="197">
        <f>[1]مدرسة!C26</f>
        <v>19158.47</v>
      </c>
      <c r="J2" s="198" t="s">
        <v>65</v>
      </c>
      <c r="K2" s="199"/>
      <c r="L2" s="200"/>
      <c r="M2" s="217"/>
      <c r="N2" s="218"/>
      <c r="O2" s="216"/>
      <c r="P2" s="216"/>
      <c r="Q2" s="241"/>
      <c r="R2" s="242"/>
      <c r="S2" s="250"/>
      <c r="T2" s="250"/>
      <c r="U2" s="250"/>
      <c r="W2" s="162"/>
      <c r="X2" s="215" t="s">
        <v>66</v>
      </c>
      <c r="Y2" s="250"/>
      <c r="Z2" s="250"/>
      <c r="AA2" s="250"/>
      <c r="AB2" s="250"/>
      <c r="AC2" s="215" t="s">
        <v>67</v>
      </c>
      <c r="AD2" s="214"/>
      <c r="AE2" s="250"/>
      <c r="AF2" s="250"/>
      <c r="AG2" s="250"/>
    </row>
    <row r="3" spans="1:37" ht="21" thickBot="1">
      <c r="A3" s="163"/>
      <c r="B3" s="163"/>
      <c r="C3" s="193"/>
      <c r="D3" s="193"/>
      <c r="E3" s="193"/>
      <c r="F3" s="193"/>
      <c r="G3" s="163"/>
      <c r="I3" s="201"/>
      <c r="J3" s="202">
        <f>[1]مدرسة!D26+[1]مدرسة!AC26</f>
        <v>8014.7718524999991</v>
      </c>
      <c r="K3" s="203" t="s">
        <v>20</v>
      </c>
      <c r="L3" s="204" t="s">
        <v>37</v>
      </c>
      <c r="M3" s="217"/>
      <c r="N3" s="218"/>
      <c r="O3" s="218"/>
      <c r="P3" s="243" t="s">
        <v>55</v>
      </c>
      <c r="Q3" s="244"/>
      <c r="R3" s="245"/>
      <c r="S3" s="250"/>
      <c r="T3" s="250"/>
      <c r="U3" s="250"/>
      <c r="W3" s="162"/>
      <c r="X3" s="250"/>
      <c r="Y3" s="250"/>
      <c r="Z3" s="250"/>
      <c r="AA3" s="250"/>
      <c r="AB3" s="250"/>
      <c r="AC3" s="252" t="s">
        <v>68</v>
      </c>
      <c r="AD3" s="250"/>
      <c r="AE3" s="250"/>
      <c r="AF3" s="250"/>
      <c r="AG3" s="250"/>
    </row>
    <row r="4" spans="1:37" ht="20.25">
      <c r="A4" s="163"/>
      <c r="B4" s="163"/>
      <c r="D4" s="163"/>
      <c r="E4" s="162"/>
      <c r="F4" s="163"/>
      <c r="G4" s="163"/>
      <c r="I4" s="201"/>
      <c r="J4" s="202">
        <f>[1]مدرسة!AD26+[1]مدرسة!E26</f>
        <v>534.32212349999998</v>
      </c>
      <c r="K4" s="203" t="s">
        <v>21</v>
      </c>
      <c r="L4" s="204" t="s">
        <v>38</v>
      </c>
      <c r="M4" s="219">
        <f>SUM(J3:J26)+I2-J7</f>
        <v>70086.692696499988</v>
      </c>
      <c r="N4" s="218" t="s">
        <v>69</v>
      </c>
      <c r="O4" s="246"/>
      <c r="P4" s="247">
        <f>[1]مدرسة!AG26+[1]مدرسة!AP26</f>
        <v>8014.7699999999995</v>
      </c>
      <c r="Q4" s="227" t="str">
        <f>+K3</f>
        <v>حصة15%</v>
      </c>
      <c r="R4" s="228" t="str">
        <f>+L3</f>
        <v>حصة15%متغيرة</v>
      </c>
      <c r="S4" s="250"/>
      <c r="T4" s="250"/>
      <c r="U4" s="250"/>
      <c r="W4" s="162"/>
      <c r="X4" s="250"/>
      <c r="Y4" s="250"/>
      <c r="Z4" s="250"/>
      <c r="AA4" s="255" t="s">
        <v>70</v>
      </c>
      <c r="AB4" s="250"/>
      <c r="AC4" s="250"/>
      <c r="AD4" s="250"/>
      <c r="AE4" s="250"/>
      <c r="AF4" s="250"/>
      <c r="AG4" s="250"/>
    </row>
    <row r="5" spans="1:37" ht="20.25">
      <c r="B5" s="222"/>
      <c r="C5" s="223" t="s">
        <v>71</v>
      </c>
      <c r="D5" s="224" t="str">
        <f>[1]مدرسة!L2</f>
        <v>نوفمبر</v>
      </c>
      <c r="E5" s="223" t="s">
        <v>8</v>
      </c>
      <c r="F5" s="225">
        <v>2019</v>
      </c>
      <c r="G5" s="164"/>
      <c r="H5" s="164"/>
      <c r="I5" s="205"/>
      <c r="J5" s="202">
        <f>[1]مدرسة!F26</f>
        <v>383.16999999999996</v>
      </c>
      <c r="K5" s="206" t="s">
        <v>22</v>
      </c>
      <c r="L5" s="207"/>
      <c r="M5" s="219">
        <f>J7</f>
        <v>6125.2200000000012</v>
      </c>
      <c r="N5" s="218" t="s">
        <v>72</v>
      </c>
      <c r="O5" s="246"/>
      <c r="P5" s="238">
        <f>[1]مدرسة!AH26+[1]مدرسة!AQ26</f>
        <v>534.32000000000005</v>
      </c>
      <c r="Q5" s="227" t="str">
        <f>+K4</f>
        <v>اصابة1%</v>
      </c>
      <c r="R5" s="229" t="str">
        <f>+L4</f>
        <v>اصابة1%متغير</v>
      </c>
      <c r="S5" s="250"/>
      <c r="T5" s="249"/>
      <c r="U5" s="249"/>
      <c r="W5" s="162"/>
      <c r="X5" s="250"/>
      <c r="Y5" s="250"/>
      <c r="Z5" s="250"/>
      <c r="AA5" s="250"/>
      <c r="AB5" s="250"/>
      <c r="AC5" s="250"/>
      <c r="AD5" s="250"/>
      <c r="AE5" s="250"/>
      <c r="AF5" s="250"/>
      <c r="AG5" s="250"/>
    </row>
    <row r="6" spans="1:37" ht="20.25">
      <c r="A6" s="163"/>
      <c r="C6" s="163"/>
      <c r="D6" s="163"/>
      <c r="E6" s="162"/>
      <c r="F6" s="163"/>
      <c r="G6" s="163"/>
      <c r="I6" s="201">
        <f>J6+J5+J4+J3</f>
        <v>10535.230346499999</v>
      </c>
      <c r="J6" s="202">
        <f>[1]مدرسة!G26+[1]مدرسة!AE26</f>
        <v>1602.9663704999998</v>
      </c>
      <c r="K6" s="203" t="s">
        <v>23</v>
      </c>
      <c r="L6" s="204" t="s">
        <v>39</v>
      </c>
      <c r="M6" s="219">
        <f>M5+M4</f>
        <v>76211.912696499989</v>
      </c>
      <c r="N6" s="218" t="s">
        <v>73</v>
      </c>
      <c r="O6" s="246"/>
      <c r="P6" s="238">
        <f>[1]مدرسة!AI26</f>
        <v>383.17</v>
      </c>
      <c r="Q6" s="230" t="str">
        <f>+K5</f>
        <v>مكافاة2%</v>
      </c>
      <c r="R6" s="231"/>
      <c r="S6" s="250"/>
      <c r="T6" s="249">
        <f>P6+P7+P8+P5+P4+P11+P15+P12+P9+P10</f>
        <v>17945.388494000003</v>
      </c>
      <c r="U6" s="249" t="s">
        <v>12</v>
      </c>
      <c r="W6" s="162"/>
      <c r="X6" s="215" t="s">
        <v>74</v>
      </c>
      <c r="Y6" s="251"/>
      <c r="Z6" s="251"/>
      <c r="AA6" s="215" t="s">
        <v>75</v>
      </c>
      <c r="AB6" s="251"/>
      <c r="AC6" s="215" t="s">
        <v>76</v>
      </c>
      <c r="AD6" s="214"/>
      <c r="AE6" s="250"/>
      <c r="AF6" s="250"/>
      <c r="AG6" s="250"/>
    </row>
    <row r="7" spans="1:37" ht="20.25">
      <c r="A7" s="163"/>
      <c r="B7" s="165"/>
      <c r="C7" s="163"/>
      <c r="D7" s="163"/>
      <c r="E7" s="162"/>
      <c r="F7" s="163"/>
      <c r="G7" s="163"/>
      <c r="I7" s="201">
        <f>J7</f>
        <v>6125.2200000000012</v>
      </c>
      <c r="J7" s="202">
        <f>[1]مدرسة!H26</f>
        <v>6125.2200000000012</v>
      </c>
      <c r="K7" s="206" t="s">
        <v>24</v>
      </c>
      <c r="L7" s="207"/>
      <c r="M7" s="217"/>
      <c r="N7" s="218"/>
      <c r="O7" s="218"/>
      <c r="P7" s="238">
        <f>[1]مدرسة!AJ26</f>
        <v>1532.68</v>
      </c>
      <c r="Q7" s="230" t="s">
        <v>41</v>
      </c>
      <c r="R7" s="231"/>
      <c r="S7" s="250"/>
      <c r="T7" s="249">
        <f>P22</f>
        <v>5919.78</v>
      </c>
      <c r="U7" s="249" t="s">
        <v>77</v>
      </c>
      <c r="W7" s="162"/>
      <c r="X7" s="251"/>
      <c r="Y7" s="251"/>
      <c r="Z7" s="251"/>
      <c r="AA7" s="252" t="s">
        <v>78</v>
      </c>
      <c r="AB7" s="251"/>
      <c r="AC7" s="252" t="s">
        <v>79</v>
      </c>
      <c r="AD7" s="250"/>
      <c r="AE7" s="250"/>
      <c r="AF7" s="250"/>
      <c r="AG7" s="250"/>
    </row>
    <row r="8" spans="1:37" ht="20.25">
      <c r="A8" s="163"/>
      <c r="B8" s="165"/>
      <c r="C8" s="191"/>
      <c r="D8" s="191"/>
      <c r="E8" s="191"/>
      <c r="F8" s="191"/>
      <c r="G8" s="191"/>
      <c r="I8" s="201">
        <f>J8</f>
        <v>200</v>
      </c>
      <c r="J8" s="202">
        <f>[1]مدرسة!I26</f>
        <v>200</v>
      </c>
      <c r="K8" s="206" t="s">
        <v>25</v>
      </c>
      <c r="L8" s="207"/>
      <c r="M8" s="217"/>
      <c r="N8" s="218"/>
      <c r="O8" s="219">
        <f>P8+P11</f>
        <v>5343.17</v>
      </c>
      <c r="P8" s="238">
        <f>[1]مدرسة!AK26+[1]مدرسة!AR26</f>
        <v>5343.17</v>
      </c>
      <c r="Q8" s="227" t="s">
        <v>42</v>
      </c>
      <c r="R8" s="229" t="s">
        <v>45</v>
      </c>
      <c r="S8" s="250"/>
      <c r="T8" s="249">
        <f>ROUND(SUM(P35:P35),2)</f>
        <v>0</v>
      </c>
      <c r="U8" s="249" t="s">
        <v>80</v>
      </c>
      <c r="W8" s="162"/>
      <c r="X8" s="251"/>
      <c r="Y8" s="251"/>
      <c r="Z8" s="251"/>
      <c r="AA8" s="251"/>
      <c r="AB8" s="251"/>
      <c r="AC8" s="251"/>
      <c r="AD8" s="250"/>
      <c r="AE8" s="250"/>
      <c r="AF8" s="250"/>
      <c r="AG8" s="250"/>
    </row>
    <row r="9" spans="1:37" ht="20.25" customHeight="1">
      <c r="A9" s="163"/>
      <c r="B9" s="165"/>
      <c r="C9" s="192"/>
      <c r="D9" s="192"/>
      <c r="E9" s="192"/>
      <c r="F9" s="192"/>
      <c r="G9" s="192"/>
      <c r="I9" s="201">
        <f>SUM(J9:J26)</f>
        <v>40192.99235</v>
      </c>
      <c r="J9" s="202">
        <f>[1]مدرسة!J26</f>
        <v>399.3</v>
      </c>
      <c r="K9" s="206" t="s">
        <v>26</v>
      </c>
      <c r="L9" s="207"/>
      <c r="M9" s="217"/>
      <c r="N9" s="218" t="s">
        <v>81</v>
      </c>
      <c r="O9" s="219"/>
      <c r="P9" s="238">
        <f>[1]مدرسة!AL26+[1]مدرسة!AE26</f>
        <v>1602.9663705</v>
      </c>
      <c r="Q9" s="227" t="s">
        <v>23</v>
      </c>
      <c r="R9" s="229" t="s">
        <v>39</v>
      </c>
      <c r="S9" s="250"/>
      <c r="T9" s="249">
        <f>P16+P17+P18+P19+P23+P26+P30+P32+P20+P25+P28+P31</f>
        <v>1861.0699999999997</v>
      </c>
      <c r="U9" s="249" t="s">
        <v>82</v>
      </c>
      <c r="W9" s="162"/>
      <c r="X9" s="215" t="s">
        <v>133</v>
      </c>
      <c r="Y9" s="251"/>
      <c r="Z9" s="251"/>
      <c r="AA9" s="251"/>
      <c r="AB9" s="251"/>
      <c r="AC9" s="251"/>
      <c r="AD9" s="250"/>
      <c r="AE9" s="250"/>
      <c r="AF9" s="250"/>
      <c r="AG9" s="250"/>
    </row>
    <row r="10" spans="1:37" ht="20.25">
      <c r="A10" s="163"/>
      <c r="B10" s="165"/>
      <c r="C10" s="191"/>
      <c r="D10" s="191"/>
      <c r="E10" s="191"/>
      <c r="F10" s="163"/>
      <c r="G10" s="163"/>
      <c r="H10" s="162"/>
      <c r="I10" s="201"/>
      <c r="J10" s="202">
        <f>[1]مدرسة!V26</f>
        <v>3000</v>
      </c>
      <c r="K10" s="203" t="s">
        <v>34</v>
      </c>
      <c r="L10" s="204"/>
      <c r="M10" s="217"/>
      <c r="N10" s="218"/>
      <c r="O10" s="219"/>
      <c r="P10" s="238">
        <f>[1]مدرسة!AM26</f>
        <v>191.58</v>
      </c>
      <c r="Q10" s="230" t="s">
        <v>43</v>
      </c>
      <c r="R10" s="231"/>
      <c r="S10" s="250"/>
      <c r="T10" s="249">
        <f>P27</f>
        <v>4.47</v>
      </c>
      <c r="U10" s="249" t="s">
        <v>83</v>
      </c>
      <c r="W10" s="162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</row>
    <row r="11" spans="1:37" ht="21" thickBot="1">
      <c r="A11" s="163"/>
      <c r="B11" s="166"/>
      <c r="C11" s="166"/>
      <c r="D11" s="166"/>
      <c r="E11" s="167"/>
      <c r="F11" s="166"/>
      <c r="G11" s="166"/>
      <c r="I11" s="201"/>
      <c r="J11" s="202">
        <f>[1]مدرسة!L26</f>
        <v>516.0390000000001</v>
      </c>
      <c r="K11" s="206" t="s">
        <v>84</v>
      </c>
      <c r="L11" s="207"/>
      <c r="M11" s="217"/>
      <c r="N11" s="218" t="s">
        <v>85</v>
      </c>
      <c r="O11" s="219"/>
      <c r="P11" s="238"/>
      <c r="Q11" s="227"/>
      <c r="R11" s="229"/>
      <c r="S11" s="250"/>
      <c r="T11" s="249">
        <f>P33+P34</f>
        <v>169.76999999999998</v>
      </c>
      <c r="U11" s="249" t="s">
        <v>86</v>
      </c>
      <c r="W11" s="162"/>
      <c r="X11" s="256"/>
      <c r="Y11" s="256"/>
      <c r="Z11" s="256"/>
      <c r="AA11" s="256"/>
      <c r="AB11" s="256"/>
      <c r="AC11" s="256"/>
      <c r="AD11" s="256"/>
      <c r="AE11" s="256"/>
      <c r="AF11" s="250"/>
      <c r="AG11" s="250"/>
    </row>
    <row r="12" spans="1:37" ht="20.25">
      <c r="A12" s="163"/>
      <c r="B12" s="163"/>
      <c r="C12" s="163"/>
      <c r="D12" s="163"/>
      <c r="E12" s="162"/>
      <c r="F12" s="163"/>
      <c r="G12" s="163"/>
      <c r="H12" s="163"/>
      <c r="I12" s="205"/>
      <c r="J12" s="202">
        <f>[1]مدرسة!M26</f>
        <v>557.67299999999989</v>
      </c>
      <c r="K12" s="206" t="s">
        <v>87</v>
      </c>
      <c r="L12" s="207"/>
      <c r="M12" s="217"/>
      <c r="N12" s="218"/>
      <c r="O12" s="219"/>
      <c r="P12" s="238">
        <f>[1]مدرسة!AD26</f>
        <v>342.7321235</v>
      </c>
      <c r="Q12" s="227"/>
      <c r="R12" s="229" t="str">
        <f>R5</f>
        <v>اصابة1%متغير</v>
      </c>
      <c r="S12" s="250"/>
      <c r="T12" s="249">
        <f>J29</f>
        <v>50311.422696499998</v>
      </c>
      <c r="U12" s="249" t="s">
        <v>88</v>
      </c>
      <c r="W12" s="162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</row>
    <row r="13" spans="1:37" ht="20.25">
      <c r="A13" s="163"/>
      <c r="B13" s="163"/>
      <c r="C13" s="163"/>
      <c r="D13" s="163"/>
      <c r="E13" s="162"/>
      <c r="F13" s="163"/>
      <c r="G13" s="163"/>
      <c r="H13" s="163"/>
      <c r="I13" s="205"/>
      <c r="J13" s="202">
        <f>[1]مدرسة!N26</f>
        <v>52</v>
      </c>
      <c r="K13" s="206" t="s">
        <v>27</v>
      </c>
      <c r="L13" s="207"/>
      <c r="M13" s="217"/>
      <c r="N13" s="218"/>
      <c r="O13" s="219">
        <f>P15+P9</f>
        <v>1602.9663705</v>
      </c>
      <c r="P13" s="238"/>
      <c r="Q13" s="227"/>
      <c r="R13" s="229"/>
      <c r="S13" s="250"/>
      <c r="T13" s="249">
        <f>ROUND(SUM(T5:T12),2)</f>
        <v>76211.899999999994</v>
      </c>
      <c r="U13" s="250" t="s">
        <v>89</v>
      </c>
      <c r="V13" s="162"/>
      <c r="W13" s="162"/>
      <c r="X13" s="215" t="s">
        <v>90</v>
      </c>
      <c r="Y13" s="250"/>
      <c r="Z13" s="250"/>
      <c r="AA13" s="250"/>
      <c r="AB13" s="250"/>
      <c r="AC13" s="250"/>
      <c r="AD13" s="250"/>
      <c r="AE13" s="250"/>
      <c r="AF13" s="250"/>
      <c r="AG13" s="250"/>
      <c r="AH13" s="163"/>
      <c r="AI13" s="163"/>
      <c r="AJ13" s="163"/>
      <c r="AK13" s="163"/>
    </row>
    <row r="14" spans="1:37" s="163" customFormat="1" ht="21" thickBot="1">
      <c r="E14" s="162"/>
      <c r="F14" s="162"/>
      <c r="G14" s="162"/>
      <c r="H14" s="157"/>
      <c r="I14" s="208"/>
      <c r="J14" s="202">
        <f>[1]مدرسة!O26</f>
        <v>80</v>
      </c>
      <c r="K14" s="206" t="s">
        <v>28</v>
      </c>
      <c r="L14" s="207"/>
      <c r="M14" s="217"/>
      <c r="N14" s="218"/>
      <c r="O14" s="219"/>
      <c r="P14" s="238"/>
      <c r="Q14" s="227"/>
      <c r="R14" s="229"/>
      <c r="S14" s="250"/>
      <c r="T14" s="250"/>
      <c r="U14" s="250"/>
      <c r="V14" s="157"/>
      <c r="W14" s="162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156"/>
      <c r="AI14" s="156"/>
      <c r="AJ14" s="156"/>
      <c r="AK14" s="156"/>
    </row>
    <row r="15" spans="1:37" ht="19.5" customHeight="1" thickBot="1">
      <c r="A15" s="163"/>
      <c r="B15" s="163"/>
      <c r="C15" s="163"/>
      <c r="D15" s="163"/>
      <c r="E15" s="162"/>
      <c r="F15" s="162"/>
      <c r="G15" s="162"/>
      <c r="I15" s="208"/>
      <c r="J15" s="202">
        <f>[1]مدرسة!P26</f>
        <v>3080.3549999999996</v>
      </c>
      <c r="K15" s="206" t="s">
        <v>29</v>
      </c>
      <c r="L15" s="207"/>
      <c r="M15" s="217"/>
      <c r="N15" s="218" t="s">
        <v>91</v>
      </c>
      <c r="O15" s="219"/>
      <c r="P15" s="238"/>
      <c r="Q15" s="227"/>
      <c r="R15" s="232"/>
      <c r="S15" s="250"/>
      <c r="T15" s="250"/>
      <c r="U15" s="250"/>
      <c r="W15" s="162"/>
      <c r="X15" s="257" t="s">
        <v>92</v>
      </c>
      <c r="Y15" s="258" t="s">
        <v>93</v>
      </c>
      <c r="Z15" s="258" t="s">
        <v>94</v>
      </c>
      <c r="AA15" s="258" t="s">
        <v>95</v>
      </c>
      <c r="AB15" s="258" t="s">
        <v>96</v>
      </c>
      <c r="AC15" s="258" t="s">
        <v>97</v>
      </c>
      <c r="AD15" s="258" t="s">
        <v>98</v>
      </c>
      <c r="AE15" s="258" t="s">
        <v>99</v>
      </c>
      <c r="AF15" s="259" t="s">
        <v>100</v>
      </c>
      <c r="AG15" s="250"/>
    </row>
    <row r="16" spans="1:37" ht="19.5" customHeight="1" thickBot="1">
      <c r="A16" s="163"/>
      <c r="B16" s="163"/>
      <c r="C16" s="163"/>
      <c r="D16" s="163"/>
      <c r="E16" s="162"/>
      <c r="F16" s="162"/>
      <c r="G16" s="163"/>
      <c r="H16" s="162"/>
      <c r="I16" s="208"/>
      <c r="J16" s="202">
        <f>[1]مدرسة!Q26</f>
        <v>7939.2974999999988</v>
      </c>
      <c r="K16" s="206" t="s">
        <v>30</v>
      </c>
      <c r="L16" s="207"/>
      <c r="M16" s="217"/>
      <c r="N16" s="218"/>
      <c r="O16" s="218"/>
      <c r="P16" s="238">
        <f>[1]مدرسة!AS26</f>
        <v>1341.09</v>
      </c>
      <c r="Q16" s="227" t="s">
        <v>46</v>
      </c>
      <c r="R16" s="229"/>
      <c r="S16" s="250"/>
      <c r="T16" s="250"/>
      <c r="U16" s="250"/>
      <c r="W16" s="162"/>
      <c r="X16" s="260" t="s">
        <v>101</v>
      </c>
      <c r="Y16" s="261"/>
      <c r="Z16" s="261"/>
      <c r="AA16" s="261"/>
      <c r="AB16" s="261"/>
      <c r="AC16" s="261"/>
      <c r="AD16" s="261"/>
      <c r="AE16" s="261"/>
      <c r="AF16" s="262"/>
      <c r="AG16" s="250"/>
    </row>
    <row r="17" spans="1:37" ht="20.25">
      <c r="A17" s="163"/>
      <c r="B17" s="165"/>
      <c r="C17" s="168"/>
      <c r="D17" s="169"/>
      <c r="E17" s="170"/>
      <c r="F17" s="226">
        <f>COUNTA([1]مدرسة!B6:B25)</f>
        <v>20</v>
      </c>
      <c r="G17" s="171"/>
      <c r="I17" s="208"/>
      <c r="J17" s="202">
        <f>[1]مدرسة!R26</f>
        <v>3106.6775000000002</v>
      </c>
      <c r="K17" s="206" t="s">
        <v>31</v>
      </c>
      <c r="L17" s="207"/>
      <c r="M17" s="217"/>
      <c r="N17" s="218" t="s">
        <v>102</v>
      </c>
      <c r="O17" s="218"/>
      <c r="P17" s="238">
        <f>[1]مدرسة!AT26</f>
        <v>90</v>
      </c>
      <c r="Q17" s="230" t="s">
        <v>47</v>
      </c>
      <c r="R17" s="231"/>
      <c r="S17" s="250"/>
      <c r="T17" s="250"/>
      <c r="U17" s="250"/>
      <c r="W17" s="162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</row>
    <row r="18" spans="1:37" ht="20.25">
      <c r="A18" s="163"/>
      <c r="B18" s="163"/>
      <c r="C18" s="163"/>
      <c r="D18" s="163"/>
      <c r="E18" s="162"/>
      <c r="F18" s="163"/>
      <c r="G18" s="163"/>
      <c r="I18" s="208"/>
      <c r="J18" s="202">
        <f>[1]مدرسة!U26</f>
        <v>40</v>
      </c>
      <c r="K18" s="206" t="s">
        <v>103</v>
      </c>
      <c r="L18" s="207"/>
      <c r="M18" s="217"/>
      <c r="N18" s="218"/>
      <c r="O18" s="218"/>
      <c r="P18" s="238">
        <f>[1]مدرسة!AU26</f>
        <v>10</v>
      </c>
      <c r="Q18" s="230"/>
      <c r="R18" s="231"/>
      <c r="S18" s="250"/>
      <c r="T18" s="249">
        <f>T13-J27</f>
        <v>-1.2696500009042211E-2</v>
      </c>
      <c r="U18" s="250"/>
      <c r="W18" s="162"/>
      <c r="X18" s="214" t="s">
        <v>104</v>
      </c>
      <c r="Y18" s="250"/>
      <c r="Z18" s="215" t="s">
        <v>105</v>
      </c>
      <c r="AA18" s="250"/>
      <c r="AB18" s="250"/>
      <c r="AC18" s="214" t="s">
        <v>101</v>
      </c>
      <c r="AD18" s="250" t="s">
        <v>106</v>
      </c>
      <c r="AE18" s="250"/>
      <c r="AF18" s="250"/>
      <c r="AG18" s="250"/>
    </row>
    <row r="19" spans="1:37" ht="20.25">
      <c r="A19" s="163"/>
      <c r="B19" s="172"/>
      <c r="C19" s="172"/>
      <c r="D19" s="172"/>
      <c r="E19" s="173"/>
      <c r="F19" s="171"/>
      <c r="G19" s="172"/>
      <c r="I19" s="208"/>
      <c r="J19" s="202">
        <f>[1]مدرسة!S26</f>
        <v>1200</v>
      </c>
      <c r="K19" s="206" t="s">
        <v>32</v>
      </c>
      <c r="L19" s="207"/>
      <c r="M19" s="217"/>
      <c r="N19" s="218"/>
      <c r="O19" s="218"/>
      <c r="P19" s="238">
        <f>[1]مدرسة!AV26</f>
        <v>40</v>
      </c>
      <c r="Q19" s="230"/>
      <c r="R19" s="231"/>
      <c r="S19" s="250"/>
      <c r="T19" s="250"/>
      <c r="U19" s="250"/>
      <c r="V19" s="162"/>
      <c r="W19" s="162"/>
      <c r="X19" s="214" t="s">
        <v>107</v>
      </c>
      <c r="Y19" s="215" t="s">
        <v>108</v>
      </c>
      <c r="Z19" s="214"/>
      <c r="AA19" s="214"/>
      <c r="AB19" s="214"/>
      <c r="AC19" s="214" t="s">
        <v>101</v>
      </c>
      <c r="AD19" s="250" t="s">
        <v>106</v>
      </c>
      <c r="AE19" s="214"/>
      <c r="AF19" s="250"/>
      <c r="AG19" s="250"/>
      <c r="AH19" s="163"/>
      <c r="AI19" s="163"/>
      <c r="AJ19" s="163"/>
      <c r="AK19" s="163"/>
    </row>
    <row r="20" spans="1:37" s="163" customFormat="1" ht="20.25">
      <c r="B20" s="174"/>
      <c r="C20" s="174"/>
      <c r="D20" s="174"/>
      <c r="E20" s="175"/>
      <c r="G20" s="174"/>
      <c r="H20" s="157"/>
      <c r="I20" s="208"/>
      <c r="J20" s="202">
        <f>[1]مدرسة!T26</f>
        <v>0</v>
      </c>
      <c r="K20" s="206" t="s">
        <v>33</v>
      </c>
      <c r="L20" s="207"/>
      <c r="M20" s="217"/>
      <c r="N20" s="218"/>
      <c r="O20" s="218"/>
      <c r="P20" s="238">
        <f>[1]مدرسة!BB26</f>
        <v>0</v>
      </c>
      <c r="Q20" s="233"/>
      <c r="R20" s="231"/>
      <c r="S20" s="250"/>
      <c r="T20" s="250"/>
      <c r="U20" s="250"/>
      <c r="V20" s="157"/>
      <c r="W20" s="162"/>
      <c r="X20" s="215" t="s">
        <v>109</v>
      </c>
      <c r="Y20" s="214"/>
      <c r="Z20" s="214"/>
      <c r="AA20" s="214"/>
      <c r="AB20" s="214"/>
      <c r="AC20" s="214" t="s">
        <v>101</v>
      </c>
      <c r="AD20" s="250" t="s">
        <v>106</v>
      </c>
      <c r="AE20" s="214"/>
      <c r="AF20" s="250"/>
      <c r="AG20" s="250"/>
      <c r="AH20" s="156"/>
      <c r="AI20" s="156"/>
      <c r="AJ20" s="156"/>
      <c r="AK20" s="156"/>
    </row>
    <row r="21" spans="1:37" ht="20.25">
      <c r="A21" s="163"/>
      <c r="B21" s="174"/>
      <c r="C21" s="174"/>
      <c r="D21" s="176"/>
      <c r="E21" s="175"/>
      <c r="F21" s="172"/>
      <c r="G21" s="174"/>
      <c r="I21" s="208"/>
      <c r="J21" s="202">
        <f>[1]مدرسة!Z26</f>
        <v>30</v>
      </c>
      <c r="K21" s="206" t="str">
        <f>[1]مدرسة!Z5</f>
        <v>بدل عدوى</v>
      </c>
      <c r="L21" s="207"/>
      <c r="M21" s="217"/>
      <c r="N21" s="218"/>
      <c r="O21" s="218"/>
      <c r="P21" s="238">
        <f>[1]مدرسة!AX26</f>
        <v>0</v>
      </c>
      <c r="Q21" s="230" t="s">
        <v>48</v>
      </c>
      <c r="R21" s="231"/>
      <c r="S21" s="250"/>
      <c r="T21" s="249">
        <f>P36+T12</f>
        <v>76211.912696500003</v>
      </c>
      <c r="U21" s="250"/>
      <c r="W21" s="162"/>
      <c r="X21" s="250"/>
      <c r="Y21" s="214"/>
      <c r="Z21" s="214"/>
      <c r="AA21" s="214"/>
      <c r="AB21" s="214"/>
      <c r="AC21" s="214"/>
      <c r="AD21" s="250"/>
      <c r="AE21" s="214"/>
      <c r="AF21" s="250"/>
      <c r="AG21" s="250"/>
    </row>
    <row r="22" spans="1:37" ht="20.25">
      <c r="A22" s="163"/>
      <c r="B22" s="174"/>
      <c r="C22" s="174"/>
      <c r="D22" s="174"/>
      <c r="E22" s="175"/>
      <c r="F22" s="174"/>
      <c r="G22" s="174"/>
      <c r="I22" s="208"/>
      <c r="J22" s="202">
        <f>[1]مدرسة!W26</f>
        <v>7550</v>
      </c>
      <c r="K22" s="206" t="s">
        <v>35</v>
      </c>
      <c r="L22" s="207"/>
      <c r="M22" s="217"/>
      <c r="N22" s="218"/>
      <c r="O22" s="218"/>
      <c r="P22" s="238">
        <f>[1]مدرسة!AY26</f>
        <v>5919.78</v>
      </c>
      <c r="Q22" s="227"/>
      <c r="R22" s="232" t="str">
        <f>K25</f>
        <v xml:space="preserve">محليات 175 </v>
      </c>
      <c r="S22" s="250"/>
      <c r="T22" s="250"/>
      <c r="U22" s="250"/>
      <c r="W22" s="162"/>
      <c r="X22" s="215" t="s">
        <v>110</v>
      </c>
      <c r="Y22" s="250"/>
      <c r="Z22" s="250"/>
      <c r="AA22" s="250"/>
      <c r="AB22" s="250"/>
      <c r="AC22" s="214" t="str">
        <f>+AC20</f>
        <v>التوقيع</v>
      </c>
      <c r="AD22" s="250" t="s">
        <v>106</v>
      </c>
      <c r="AE22" s="250"/>
      <c r="AF22" s="250"/>
      <c r="AG22" s="250"/>
    </row>
    <row r="23" spans="1:37" ht="20.25">
      <c r="A23" s="163"/>
      <c r="B23" s="174"/>
      <c r="C23" s="174"/>
      <c r="D23" s="174"/>
      <c r="E23" s="177"/>
      <c r="F23" s="174"/>
      <c r="G23" s="174"/>
      <c r="I23" s="208"/>
      <c r="J23" s="202">
        <f>[1]مدرسة!X26</f>
        <v>37.5</v>
      </c>
      <c r="K23" s="206" t="s">
        <v>111</v>
      </c>
      <c r="L23" s="207"/>
      <c r="M23" s="217"/>
      <c r="N23" s="220" t="s">
        <v>112</v>
      </c>
      <c r="O23" s="218"/>
      <c r="P23" s="238">
        <f>[1]مدرسة!AZ26</f>
        <v>0</v>
      </c>
      <c r="Q23" s="230" t="s">
        <v>113</v>
      </c>
      <c r="R23" s="231"/>
      <c r="S23" s="250"/>
      <c r="T23" s="250"/>
      <c r="U23" s="250"/>
      <c r="W23" s="162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</row>
    <row r="24" spans="1:37" ht="20.25">
      <c r="A24" s="179"/>
      <c r="B24" s="179"/>
      <c r="C24" s="179"/>
      <c r="D24" s="179"/>
      <c r="E24" s="180"/>
      <c r="F24" s="179"/>
      <c r="G24" s="179"/>
      <c r="I24" s="208"/>
      <c r="J24" s="202">
        <f>[1]مدرسة!Y26</f>
        <v>5144.1928500000004</v>
      </c>
      <c r="K24" s="209">
        <f>[1]مدرسة!Y5</f>
        <v>0.83499999999999996</v>
      </c>
      <c r="L24" s="210"/>
      <c r="M24" s="217"/>
      <c r="N24" s="218"/>
      <c r="O24" s="218"/>
      <c r="P24" s="238">
        <v>0</v>
      </c>
      <c r="Q24" s="230" t="s">
        <v>114</v>
      </c>
      <c r="R24" s="231"/>
      <c r="S24" s="250"/>
      <c r="T24" s="250"/>
      <c r="U24" s="250"/>
      <c r="W24" s="162"/>
      <c r="X24" s="214" t="s">
        <v>115</v>
      </c>
      <c r="Y24" s="250"/>
      <c r="Z24" s="215" t="s">
        <v>105</v>
      </c>
      <c r="AA24" s="250"/>
      <c r="AB24" s="250"/>
      <c r="AC24" s="214" t="str">
        <f>+AC20</f>
        <v>التوقيع</v>
      </c>
      <c r="AD24" s="250" t="s">
        <v>106</v>
      </c>
      <c r="AE24" s="250"/>
      <c r="AF24" s="250"/>
      <c r="AG24" s="250"/>
    </row>
    <row r="25" spans="1:37" ht="20.25">
      <c r="A25" s="163"/>
      <c r="B25" s="163"/>
      <c r="C25" s="181"/>
      <c r="D25" s="163"/>
      <c r="E25" s="162"/>
      <c r="F25" s="174"/>
      <c r="G25" s="171"/>
      <c r="I25" s="208"/>
      <c r="J25" s="202">
        <f>[1]مدرسة!AB26</f>
        <v>5919.7800000000007</v>
      </c>
      <c r="K25" s="206" t="s">
        <v>116</v>
      </c>
      <c r="L25" s="207"/>
      <c r="M25" s="217"/>
      <c r="N25" s="218"/>
      <c r="O25" s="218"/>
      <c r="P25" s="238">
        <f>[1]مدرسة!BE26</f>
        <v>0</v>
      </c>
      <c r="Q25" s="234" t="str">
        <f>[1]مدرسة!BE5</f>
        <v>نصف العلاوة</v>
      </c>
      <c r="R25" s="235"/>
      <c r="S25" s="250"/>
      <c r="T25" s="250"/>
      <c r="U25" s="250"/>
      <c r="W25" s="162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</row>
    <row r="26" spans="1:37" ht="20.25">
      <c r="A26" s="163"/>
      <c r="B26" s="163"/>
      <c r="C26" s="163"/>
      <c r="D26" s="163"/>
      <c r="E26" s="162"/>
      <c r="F26" s="174"/>
      <c r="G26" s="163"/>
      <c r="I26" s="201">
        <f>SUM(J3:J26)+I2</f>
        <v>76211.912696499989</v>
      </c>
      <c r="J26" s="202">
        <f>[1]مدرسة!AA26</f>
        <v>1540.1774999999998</v>
      </c>
      <c r="K26" s="206" t="s">
        <v>36</v>
      </c>
      <c r="L26" s="207"/>
      <c r="M26" s="217"/>
      <c r="N26" s="218"/>
      <c r="O26" s="218"/>
      <c r="P26" s="238">
        <f>[1]مدرسة!BA26</f>
        <v>20</v>
      </c>
      <c r="Q26" s="230" t="s">
        <v>117</v>
      </c>
      <c r="R26" s="231"/>
      <c r="S26" s="250"/>
      <c r="T26" s="250"/>
      <c r="U26" s="250"/>
      <c r="W26" s="162"/>
      <c r="X26" s="253" t="s">
        <v>118</v>
      </c>
      <c r="Y26" s="254"/>
      <c r="Z26" s="254"/>
      <c r="AA26" s="254"/>
      <c r="AB26" s="254"/>
      <c r="AC26" s="254"/>
      <c r="AD26" s="254"/>
      <c r="AE26" s="254"/>
      <c r="AF26" s="253" t="s">
        <v>119</v>
      </c>
      <c r="AG26" s="250"/>
    </row>
    <row r="27" spans="1:37" ht="21" thickBot="1">
      <c r="A27" s="163"/>
      <c r="B27" s="163"/>
      <c r="C27" s="163"/>
      <c r="D27" s="163"/>
      <c r="E27" s="162"/>
      <c r="F27" s="163"/>
      <c r="G27" s="163"/>
      <c r="I27" s="208"/>
      <c r="J27" s="211">
        <f>[1]مدرسة!AF26</f>
        <v>76211.912696500003</v>
      </c>
      <c r="K27" s="206" t="s">
        <v>120</v>
      </c>
      <c r="L27" s="207"/>
      <c r="M27" s="217"/>
      <c r="N27" s="218"/>
      <c r="O27" s="218"/>
      <c r="P27" s="238">
        <f>[1]مدرسة!BF26</f>
        <v>4.47</v>
      </c>
      <c r="Q27" s="230" t="s">
        <v>50</v>
      </c>
      <c r="R27" s="231"/>
      <c r="S27" s="250"/>
      <c r="T27" s="250"/>
      <c r="U27" s="250"/>
      <c r="W27" s="162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</row>
    <row r="28" spans="1:37" ht="21" thickBot="1">
      <c r="A28" s="163"/>
      <c r="B28" s="163"/>
      <c r="C28" s="163"/>
      <c r="D28" s="163">
        <f>+F17</f>
        <v>20</v>
      </c>
      <c r="E28" s="162"/>
      <c r="F28" s="163"/>
      <c r="G28" s="163"/>
      <c r="I28" s="208"/>
      <c r="J28" s="212">
        <f>P36</f>
        <v>25900.49</v>
      </c>
      <c r="K28" s="213" t="s">
        <v>121</v>
      </c>
      <c r="L28" s="207"/>
      <c r="M28" s="217"/>
      <c r="N28" s="218"/>
      <c r="O28" s="219">
        <f>SUM(P16:P32)</f>
        <v>7785.3200000000006</v>
      </c>
      <c r="P28" s="238">
        <f>[1]مدرسة!BC26</f>
        <v>102.88</v>
      </c>
      <c r="Q28" s="233" t="str">
        <f>[1]مدرسة!BC5</f>
        <v>خصم 2% مكافاة</v>
      </c>
      <c r="R28" s="231"/>
      <c r="S28" s="250"/>
      <c r="T28" s="250"/>
      <c r="U28" s="250"/>
      <c r="W28" s="162"/>
      <c r="X28" s="215" t="s">
        <v>134</v>
      </c>
      <c r="Y28" s="250"/>
      <c r="Z28" s="250"/>
      <c r="AA28" s="250"/>
      <c r="AB28" s="250"/>
      <c r="AC28" s="250"/>
      <c r="AD28" s="250"/>
      <c r="AE28" s="250"/>
      <c r="AF28" s="250"/>
      <c r="AG28" s="250"/>
    </row>
    <row r="29" spans="1:37" ht="21" thickBot="1">
      <c r="A29" s="163"/>
      <c r="B29" s="163"/>
      <c r="C29" s="163"/>
      <c r="D29" s="163"/>
      <c r="E29" s="162"/>
      <c r="F29" s="163"/>
      <c r="G29" s="163"/>
      <c r="I29" s="201">
        <f>[1]مدرسة!BM26</f>
        <v>50311.42</v>
      </c>
      <c r="J29" s="211">
        <f>J27-J28</f>
        <v>50311.422696499998</v>
      </c>
      <c r="K29" s="213" t="s">
        <v>122</v>
      </c>
      <c r="L29" s="207"/>
      <c r="M29" s="217"/>
      <c r="N29" s="218"/>
      <c r="O29" s="218"/>
      <c r="P29" s="238">
        <v>0</v>
      </c>
      <c r="Q29" s="230" t="s">
        <v>123</v>
      </c>
      <c r="R29" s="231"/>
      <c r="S29" s="250"/>
      <c r="T29" s="250"/>
      <c r="U29" s="250"/>
      <c r="W29" s="162"/>
      <c r="X29" s="215" t="s">
        <v>135</v>
      </c>
      <c r="Y29" s="250"/>
      <c r="Z29" s="250"/>
      <c r="AA29" s="250"/>
      <c r="AB29" s="250"/>
      <c r="AC29" s="250"/>
      <c r="AD29" s="250"/>
      <c r="AE29" s="250"/>
      <c r="AF29" s="250"/>
      <c r="AG29" s="250"/>
    </row>
    <row r="30" spans="1:37" ht="20.25">
      <c r="A30" s="163"/>
      <c r="B30" s="163"/>
      <c r="C30" s="163"/>
      <c r="D30" s="163"/>
      <c r="E30" s="162"/>
      <c r="F30" s="163"/>
      <c r="G30" s="163"/>
      <c r="I30" s="208"/>
      <c r="J30" s="208"/>
      <c r="K30" s="208"/>
      <c r="L30" s="208"/>
      <c r="M30" s="218"/>
      <c r="N30" s="218"/>
      <c r="O30" s="219">
        <f>P33+P34</f>
        <v>169.76999999999998</v>
      </c>
      <c r="P30" s="238">
        <f>[1]مدرسة!BG26</f>
        <v>0</v>
      </c>
      <c r="Q30" s="230" t="s">
        <v>51</v>
      </c>
      <c r="R30" s="231"/>
      <c r="S30" s="250"/>
      <c r="T30" s="250"/>
      <c r="U30" s="250"/>
      <c r="W30" s="162"/>
      <c r="X30" s="250"/>
      <c r="Y30" s="250"/>
      <c r="Z30" s="250"/>
      <c r="AA30" s="250"/>
      <c r="AB30" s="250"/>
      <c r="AC30" s="250"/>
      <c r="AD30" s="250"/>
      <c r="AE30" s="250"/>
      <c r="AF30" s="250"/>
      <c r="AG30" s="250"/>
    </row>
    <row r="31" spans="1:37" ht="20.25">
      <c r="A31" s="163"/>
      <c r="B31" s="163"/>
      <c r="C31" s="163"/>
      <c r="D31" s="163"/>
      <c r="E31" s="162"/>
      <c r="F31" s="163"/>
      <c r="G31" s="163"/>
      <c r="I31" s="214" t="s">
        <v>124</v>
      </c>
      <c r="J31" s="214" t="e">
        <f ca="1">nototxt(J29,"جنيه","قرش")</f>
        <v>#NAME?</v>
      </c>
      <c r="K31" s="214"/>
      <c r="L31" s="214"/>
      <c r="M31" s="221"/>
      <c r="N31" s="218"/>
      <c r="O31" s="218"/>
      <c r="P31" s="238">
        <f>[1]مدرسة!BD26</f>
        <v>250</v>
      </c>
      <c r="Q31" s="236" t="s">
        <v>49</v>
      </c>
      <c r="R31" s="237"/>
      <c r="S31" s="250"/>
      <c r="T31" s="250"/>
      <c r="U31" s="250"/>
      <c r="W31" s="162"/>
      <c r="X31" s="214" t="s">
        <v>125</v>
      </c>
      <c r="Y31" s="250"/>
      <c r="Z31" s="250"/>
      <c r="AA31" s="250"/>
      <c r="AB31" s="250"/>
      <c r="AC31" s="250"/>
      <c r="AD31" s="250"/>
      <c r="AE31" s="250"/>
      <c r="AF31" s="250"/>
      <c r="AG31" s="250"/>
    </row>
    <row r="32" spans="1:37" ht="20.25">
      <c r="A32" s="163"/>
      <c r="B32" s="163"/>
      <c r="C32" s="163"/>
      <c r="D32" s="163"/>
      <c r="E32" s="162"/>
      <c r="F32" s="163"/>
      <c r="G32" s="163"/>
      <c r="I32" s="215" t="s">
        <v>132</v>
      </c>
      <c r="J32" s="214"/>
      <c r="K32" s="214"/>
      <c r="L32" s="214"/>
      <c r="M32" s="221"/>
      <c r="N32" s="218"/>
      <c r="O32" s="218"/>
      <c r="P32" s="238">
        <f>[1]مدرسة!BI26</f>
        <v>7.1</v>
      </c>
      <c r="Q32" s="230" t="s">
        <v>52</v>
      </c>
      <c r="R32" s="231"/>
      <c r="S32" s="250"/>
      <c r="T32" s="250"/>
      <c r="U32" s="250"/>
      <c r="W32" s="162"/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</row>
    <row r="33" spans="1:33" ht="26.25" customHeight="1" thickBot="1">
      <c r="A33" s="163"/>
      <c r="B33" s="163"/>
      <c r="C33" s="163"/>
      <c r="D33" s="163"/>
      <c r="E33" s="162"/>
      <c r="F33" s="163"/>
      <c r="G33" s="163"/>
      <c r="I33" s="208" t="s">
        <v>81</v>
      </c>
      <c r="J33" s="208"/>
      <c r="K33" s="208" t="s">
        <v>85</v>
      </c>
      <c r="L33" s="208" t="s">
        <v>91</v>
      </c>
      <c r="M33" s="218"/>
      <c r="N33" s="218"/>
      <c r="O33" s="218"/>
      <c r="P33" s="238">
        <f>[1]مدرسة!BJ26</f>
        <v>73.94</v>
      </c>
      <c r="Q33" s="230" t="s">
        <v>53</v>
      </c>
      <c r="R33" s="231"/>
      <c r="S33" s="250"/>
      <c r="T33" s="250"/>
      <c r="U33" s="250"/>
      <c r="W33" s="162"/>
      <c r="X33" s="215" t="s">
        <v>126</v>
      </c>
      <c r="Y33" s="250"/>
      <c r="Z33" s="250"/>
      <c r="AA33" s="250"/>
      <c r="AB33" s="250"/>
      <c r="AC33" s="250"/>
      <c r="AD33" s="215" t="s">
        <v>105</v>
      </c>
      <c r="AE33" s="250"/>
      <c r="AF33" s="250"/>
      <c r="AG33" s="250"/>
    </row>
    <row r="34" spans="1:33" ht="26.25" hidden="1" customHeight="1" thickBot="1">
      <c r="A34" s="163"/>
      <c r="B34" s="163"/>
      <c r="C34" s="163"/>
      <c r="D34" s="163"/>
      <c r="E34" s="162"/>
      <c r="F34" s="163"/>
      <c r="G34" s="163"/>
      <c r="I34" s="183" t="s">
        <v>81</v>
      </c>
      <c r="J34" s="184"/>
      <c r="K34" s="184" t="s">
        <v>127</v>
      </c>
      <c r="L34" s="178"/>
      <c r="M34" s="178"/>
      <c r="N34" s="182"/>
      <c r="O34" s="218"/>
      <c r="P34" s="238">
        <f>[1]مدرسة!BK26</f>
        <v>95.83</v>
      </c>
      <c r="Q34" s="230" t="s">
        <v>54</v>
      </c>
      <c r="R34" s="231"/>
      <c r="S34" s="250"/>
      <c r="T34" s="250"/>
      <c r="U34" s="250"/>
      <c r="W34" s="162"/>
      <c r="X34" s="214" t="s">
        <v>128</v>
      </c>
      <c r="Y34" s="250"/>
      <c r="Z34" s="250"/>
      <c r="AA34" s="250"/>
      <c r="AB34" s="250"/>
      <c r="AC34" s="250"/>
      <c r="AD34" s="250"/>
      <c r="AE34" s="250"/>
      <c r="AF34" s="250"/>
      <c r="AG34" s="250"/>
    </row>
    <row r="35" spans="1:33" ht="21" thickBot="1">
      <c r="A35" s="163"/>
      <c r="B35" s="163"/>
      <c r="C35" s="163"/>
      <c r="D35" s="163"/>
      <c r="E35" s="162"/>
      <c r="F35" s="163"/>
      <c r="G35" s="163"/>
      <c r="N35" s="182"/>
      <c r="O35" s="218"/>
      <c r="P35" s="238">
        <f>[1]مدرسة!BH26</f>
        <v>0</v>
      </c>
      <c r="Q35" s="239" t="s">
        <v>129</v>
      </c>
      <c r="R35" s="240"/>
      <c r="S35" s="250"/>
      <c r="T35" s="250"/>
      <c r="U35" s="250"/>
      <c r="W35" s="162"/>
      <c r="X35" s="215" t="s">
        <v>130</v>
      </c>
      <c r="Y35" s="250"/>
      <c r="Z35" s="250"/>
      <c r="AA35" s="250"/>
      <c r="AB35" s="250"/>
      <c r="AC35" s="250"/>
      <c r="AD35" s="215" t="s">
        <v>131</v>
      </c>
      <c r="AE35" s="250"/>
      <c r="AF35" s="250"/>
      <c r="AG35" s="250"/>
    </row>
    <row r="36" spans="1:33" ht="21" customHeight="1" thickBot="1">
      <c r="A36" s="163"/>
      <c r="B36" s="163"/>
      <c r="C36" s="163"/>
      <c r="D36" s="163"/>
      <c r="E36" s="162"/>
      <c r="F36" s="163"/>
      <c r="G36" s="163"/>
      <c r="O36" s="218"/>
      <c r="P36" s="248">
        <f>[1]مدرسة!BL26</f>
        <v>25900.49</v>
      </c>
      <c r="Q36" s="230" t="str">
        <f>+K28</f>
        <v>جملة الاستقطاعات</v>
      </c>
      <c r="R36" s="231"/>
      <c r="S36" s="250"/>
      <c r="T36" s="250"/>
      <c r="U36" s="250"/>
    </row>
    <row r="37" spans="1:33" ht="20.25" customHeight="1">
      <c r="A37" s="163"/>
      <c r="B37" s="163"/>
      <c r="C37" s="163"/>
      <c r="D37" s="163"/>
      <c r="E37" s="162"/>
      <c r="F37" s="163"/>
      <c r="G37" s="163"/>
      <c r="Q37" s="263"/>
    </row>
    <row r="38" spans="1:33">
      <c r="A38" s="163"/>
      <c r="B38" s="163"/>
      <c r="C38" s="163"/>
      <c r="D38" s="163"/>
      <c r="E38" s="162"/>
      <c r="F38" s="163"/>
      <c r="G38" s="163"/>
    </row>
    <row r="39" spans="1:33">
      <c r="A39" s="163"/>
      <c r="B39" s="163"/>
      <c r="C39" s="163"/>
      <c r="D39" s="163"/>
      <c r="E39" s="162"/>
      <c r="F39" s="163"/>
      <c r="G39" s="163"/>
    </row>
    <row r="40" spans="1:33">
      <c r="A40" s="163"/>
      <c r="B40" s="163"/>
      <c r="C40" s="163"/>
      <c r="D40" s="163"/>
      <c r="E40" s="162"/>
      <c r="F40" s="163"/>
      <c r="G40" s="163"/>
    </row>
    <row r="41" spans="1:33">
      <c r="A41" s="163"/>
      <c r="B41" s="163"/>
      <c r="C41" s="163"/>
      <c r="D41" s="163"/>
      <c r="E41" s="162"/>
      <c r="F41" s="163"/>
      <c r="G41" s="163"/>
    </row>
    <row r="42" spans="1:33">
      <c r="A42" s="163"/>
      <c r="B42" s="163"/>
      <c r="C42" s="163"/>
      <c r="D42" s="163"/>
      <c r="E42" s="162"/>
      <c r="F42" s="163"/>
      <c r="G42" s="163"/>
    </row>
    <row r="43" spans="1:33">
      <c r="A43" s="163"/>
      <c r="B43" s="163"/>
      <c r="C43" s="163"/>
      <c r="D43" s="163"/>
      <c r="E43" s="162"/>
      <c r="F43" s="163"/>
      <c r="G43" s="163"/>
    </row>
    <row r="44" spans="1:33">
      <c r="A44" s="163"/>
      <c r="B44" s="163"/>
      <c r="C44" s="163"/>
      <c r="D44" s="163"/>
      <c r="E44" s="162"/>
      <c r="F44" s="163"/>
      <c r="G44" s="163"/>
    </row>
    <row r="45" spans="1:33">
      <c r="A45" s="163"/>
      <c r="B45" s="163"/>
      <c r="C45" s="163"/>
      <c r="D45" s="163"/>
      <c r="E45" s="162"/>
      <c r="F45" s="163"/>
      <c r="G45" s="163"/>
    </row>
    <row r="46" spans="1:33">
      <c r="A46" s="163"/>
      <c r="B46" s="163"/>
      <c r="C46" s="163"/>
      <c r="D46" s="163"/>
      <c r="E46" s="162"/>
      <c r="F46" s="163"/>
      <c r="G46" s="163"/>
    </row>
    <row r="47" spans="1:33">
      <c r="A47" s="163"/>
      <c r="B47" s="163"/>
      <c r="C47" s="163"/>
      <c r="D47" s="163"/>
      <c r="E47" s="162"/>
      <c r="F47" s="163"/>
      <c r="G47" s="163"/>
    </row>
    <row r="48" spans="1:33">
      <c r="A48" s="163"/>
      <c r="B48" s="163"/>
      <c r="C48" s="163"/>
      <c r="D48" s="163"/>
      <c r="E48" s="162"/>
      <c r="F48" s="163"/>
      <c r="G48" s="163"/>
    </row>
    <row r="49" spans="1:7">
      <c r="A49" s="163"/>
      <c r="B49" s="163"/>
      <c r="C49" s="163"/>
      <c r="D49" s="163"/>
      <c r="E49" s="162"/>
      <c r="F49" s="163"/>
      <c r="G49" s="163"/>
    </row>
    <row r="50" spans="1:7">
      <c r="A50" s="163"/>
      <c r="B50" s="163"/>
      <c r="C50" s="163"/>
      <c r="D50" s="163"/>
      <c r="E50" s="162"/>
      <c r="F50" s="163"/>
      <c r="G50" s="163"/>
    </row>
    <row r="51" spans="1:7">
      <c r="A51" s="163"/>
      <c r="B51" s="163"/>
      <c r="C51" s="163"/>
      <c r="D51" s="163"/>
      <c r="E51" s="162"/>
      <c r="F51" s="163"/>
      <c r="G51" s="163"/>
    </row>
    <row r="52" spans="1:7">
      <c r="A52" s="163"/>
      <c r="B52" s="163"/>
      <c r="C52" s="163"/>
      <c r="D52" s="163"/>
      <c r="E52" s="162"/>
      <c r="F52" s="163"/>
      <c r="G52" s="163"/>
    </row>
    <row r="53" spans="1:7">
      <c r="A53" s="163"/>
      <c r="B53" s="163"/>
      <c r="C53" s="163"/>
      <c r="D53" s="163"/>
      <c r="E53" s="162"/>
      <c r="F53" s="163"/>
      <c r="G53" s="163"/>
    </row>
    <row r="54" spans="1:7">
      <c r="A54" s="163"/>
      <c r="B54" s="163"/>
      <c r="C54" s="163"/>
      <c r="D54" s="163"/>
      <c r="E54" s="162"/>
      <c r="F54" s="163"/>
      <c r="G54" s="163"/>
    </row>
    <row r="55" spans="1:7">
      <c r="A55" s="163"/>
      <c r="B55" s="163"/>
      <c r="C55" s="163"/>
      <c r="D55" s="163"/>
      <c r="E55" s="162"/>
      <c r="F55" s="163"/>
      <c r="G55" s="163"/>
    </row>
    <row r="56" spans="1:7">
      <c r="A56" s="163"/>
      <c r="B56" s="163"/>
      <c r="C56" s="163"/>
      <c r="D56" s="163"/>
      <c r="E56" s="162"/>
      <c r="F56" s="163"/>
      <c r="G56" s="163"/>
    </row>
    <row r="57" spans="1:7">
      <c r="A57" s="163"/>
      <c r="B57" s="163"/>
      <c r="C57" s="163"/>
      <c r="D57" s="163"/>
      <c r="E57" s="162"/>
      <c r="F57" s="163"/>
      <c r="G57" s="163"/>
    </row>
    <row r="58" spans="1:7">
      <c r="A58" s="163"/>
      <c r="B58" s="163"/>
      <c r="C58" s="163"/>
      <c r="D58" s="163"/>
      <c r="E58" s="162"/>
      <c r="F58" s="163"/>
      <c r="G58" s="163"/>
    </row>
    <row r="59" spans="1:7">
      <c r="A59" s="163"/>
      <c r="B59" s="163"/>
      <c r="C59" s="163"/>
      <c r="D59" s="163"/>
      <c r="E59" s="162"/>
      <c r="F59" s="163"/>
      <c r="G59" s="163"/>
    </row>
    <row r="60" spans="1:7">
      <c r="A60" s="163"/>
      <c r="B60" s="163"/>
      <c r="C60" s="163"/>
      <c r="D60" s="163"/>
      <c r="E60" s="162"/>
      <c r="F60" s="163"/>
      <c r="G60" s="163"/>
    </row>
    <row r="61" spans="1:7">
      <c r="A61" s="163"/>
      <c r="B61" s="163"/>
      <c r="C61" s="163"/>
      <c r="D61" s="163"/>
      <c r="E61" s="162"/>
      <c r="F61" s="163"/>
      <c r="G61" s="163"/>
    </row>
    <row r="62" spans="1:7">
      <c r="A62" s="163"/>
      <c r="B62" s="163"/>
      <c r="C62" s="163"/>
      <c r="D62" s="163"/>
      <c r="E62" s="162"/>
      <c r="F62" s="163"/>
      <c r="G62" s="163"/>
    </row>
    <row r="63" spans="1:7">
      <c r="A63" s="163"/>
      <c r="B63" s="163"/>
      <c r="C63" s="163"/>
      <c r="D63" s="163"/>
      <c r="E63" s="162"/>
      <c r="F63" s="163"/>
      <c r="G63" s="163"/>
    </row>
    <row r="64" spans="1:7">
      <c r="A64" s="163"/>
      <c r="B64" s="163"/>
      <c r="C64" s="163"/>
      <c r="D64" s="163"/>
      <c r="E64" s="162"/>
      <c r="F64" s="163"/>
      <c r="G64" s="163"/>
    </row>
    <row r="65" spans="1:7">
      <c r="A65" s="163"/>
      <c r="B65" s="163"/>
      <c r="C65" s="163"/>
      <c r="D65" s="163"/>
      <c r="E65" s="162"/>
      <c r="F65" s="163"/>
      <c r="G65" s="163"/>
    </row>
    <row r="66" spans="1:7">
      <c r="A66" s="163"/>
      <c r="B66" s="163"/>
      <c r="C66" s="163"/>
      <c r="D66" s="163"/>
      <c r="E66" s="162"/>
      <c r="F66" s="163"/>
      <c r="G66" s="163"/>
    </row>
    <row r="67" spans="1:7">
      <c r="A67" s="163"/>
      <c r="B67" s="163"/>
      <c r="C67" s="163"/>
      <c r="D67" s="163"/>
      <c r="E67" s="162"/>
      <c r="F67" s="163"/>
      <c r="G67" s="163"/>
    </row>
    <row r="68" spans="1:7">
      <c r="A68" s="163"/>
      <c r="B68" s="163"/>
      <c r="C68" s="163"/>
      <c r="D68" s="163"/>
      <c r="E68" s="162"/>
      <c r="F68" s="163"/>
      <c r="G68" s="163"/>
    </row>
    <row r="69" spans="1:7">
      <c r="A69" s="163"/>
      <c r="B69" s="163"/>
      <c r="C69" s="163"/>
      <c r="D69" s="163"/>
      <c r="E69" s="162"/>
      <c r="F69" s="163"/>
      <c r="G69" s="163"/>
    </row>
    <row r="70" spans="1:7">
      <c r="A70" s="163"/>
      <c r="B70" s="163"/>
      <c r="C70" s="163"/>
      <c r="D70" s="163"/>
      <c r="E70" s="162"/>
      <c r="F70" s="163"/>
      <c r="G70" s="163"/>
    </row>
    <row r="71" spans="1:7">
      <c r="A71" s="163"/>
      <c r="B71" s="163"/>
      <c r="C71" s="163"/>
      <c r="D71" s="163"/>
      <c r="E71" s="162"/>
      <c r="F71" s="163"/>
      <c r="G71" s="163"/>
    </row>
    <row r="72" spans="1:7">
      <c r="A72" s="163"/>
      <c r="B72" s="163"/>
      <c r="C72" s="163"/>
      <c r="D72" s="163"/>
      <c r="E72" s="162"/>
      <c r="F72" s="163"/>
      <c r="G72" s="163"/>
    </row>
    <row r="73" spans="1:7">
      <c r="A73" s="163"/>
      <c r="B73" s="163"/>
      <c r="C73" s="163"/>
      <c r="D73" s="163"/>
      <c r="E73" s="162"/>
      <c r="F73" s="163"/>
      <c r="G73" s="163"/>
    </row>
    <row r="74" spans="1:7">
      <c r="A74" s="163"/>
      <c r="B74" s="163"/>
      <c r="C74" s="163"/>
      <c r="D74" s="163"/>
      <c r="E74" s="162"/>
      <c r="F74" s="163"/>
      <c r="G74" s="163"/>
    </row>
    <row r="75" spans="1:7">
      <c r="A75" s="163"/>
      <c r="B75" s="163"/>
      <c r="C75" s="163"/>
      <c r="D75" s="163"/>
      <c r="E75" s="162"/>
      <c r="F75" s="163"/>
      <c r="G75" s="163"/>
    </row>
    <row r="76" spans="1:7">
      <c r="A76" s="163"/>
      <c r="B76" s="163"/>
      <c r="C76" s="163"/>
      <c r="D76" s="163"/>
      <c r="E76" s="162"/>
      <c r="F76" s="163"/>
      <c r="G76" s="163"/>
    </row>
    <row r="77" spans="1:7">
      <c r="A77" s="163"/>
      <c r="B77" s="163"/>
      <c r="C77" s="163"/>
      <c r="D77" s="163"/>
      <c r="E77" s="162"/>
      <c r="F77" s="163"/>
      <c r="G77" s="163"/>
    </row>
    <row r="78" spans="1:7">
      <c r="A78" s="163"/>
      <c r="B78" s="163"/>
      <c r="C78" s="163"/>
      <c r="D78" s="163"/>
      <c r="E78" s="162"/>
      <c r="F78" s="163"/>
      <c r="G78" s="163"/>
    </row>
    <row r="79" spans="1:7">
      <c r="A79" s="163"/>
      <c r="B79" s="163"/>
      <c r="C79" s="163"/>
      <c r="D79" s="163"/>
      <c r="E79" s="162"/>
      <c r="F79" s="163"/>
      <c r="G79" s="163"/>
    </row>
    <row r="80" spans="1:7">
      <c r="A80" s="163"/>
      <c r="B80" s="163"/>
      <c r="C80" s="163"/>
      <c r="D80" s="163"/>
      <c r="E80" s="162"/>
      <c r="F80" s="163"/>
      <c r="G80" s="163"/>
    </row>
    <row r="81" spans="1:7">
      <c r="A81" s="163"/>
      <c r="B81" s="163"/>
      <c r="C81" s="163"/>
      <c r="D81" s="163"/>
      <c r="E81" s="162"/>
      <c r="F81" s="163"/>
      <c r="G81" s="163"/>
    </row>
    <row r="82" spans="1:7">
      <c r="A82" s="163"/>
      <c r="B82" s="163"/>
      <c r="C82" s="163"/>
      <c r="D82" s="163"/>
      <c r="E82" s="162"/>
      <c r="F82" s="163"/>
      <c r="G82" s="163"/>
    </row>
    <row r="83" spans="1:7">
      <c r="A83" s="163"/>
      <c r="B83" s="163"/>
      <c r="C83" s="163"/>
      <c r="D83" s="163"/>
      <c r="E83" s="162"/>
      <c r="F83" s="163"/>
      <c r="G83" s="163"/>
    </row>
    <row r="84" spans="1:7">
      <c r="A84" s="163"/>
      <c r="B84" s="163"/>
      <c r="C84" s="163"/>
      <c r="D84" s="163"/>
      <c r="E84" s="162"/>
      <c r="F84" s="163"/>
      <c r="G84" s="163"/>
    </row>
    <row r="85" spans="1:7">
      <c r="A85" s="163"/>
      <c r="B85" s="163"/>
      <c r="C85" s="163"/>
      <c r="D85" s="163"/>
      <c r="E85" s="162"/>
      <c r="F85" s="163"/>
      <c r="G85" s="163"/>
    </row>
    <row r="86" spans="1:7">
      <c r="A86" s="163"/>
      <c r="B86" s="163"/>
      <c r="C86" s="163"/>
      <c r="D86" s="163"/>
      <c r="E86" s="162"/>
      <c r="F86" s="163"/>
      <c r="G86" s="163"/>
    </row>
    <row r="87" spans="1:7">
      <c r="A87" s="163"/>
      <c r="B87" s="163"/>
      <c r="C87" s="163"/>
      <c r="D87" s="163"/>
      <c r="E87" s="162"/>
      <c r="F87" s="163"/>
      <c r="G87" s="163"/>
    </row>
    <row r="88" spans="1:7">
      <c r="A88" s="163"/>
      <c r="B88" s="163"/>
      <c r="C88" s="163"/>
      <c r="D88" s="163"/>
      <c r="E88" s="162"/>
      <c r="F88" s="163"/>
      <c r="G88" s="163"/>
    </row>
    <row r="89" spans="1:7">
      <c r="A89" s="163"/>
      <c r="B89" s="163"/>
      <c r="C89" s="163"/>
      <c r="D89" s="163"/>
      <c r="E89" s="162"/>
      <c r="F89" s="163"/>
      <c r="G89" s="163"/>
    </row>
    <row r="90" spans="1:7">
      <c r="A90" s="163"/>
      <c r="B90" s="163"/>
      <c r="C90" s="163"/>
      <c r="D90" s="163"/>
      <c r="E90" s="162"/>
      <c r="F90" s="163"/>
      <c r="G90" s="163"/>
    </row>
    <row r="91" spans="1:7">
      <c r="A91" s="163"/>
      <c r="B91" s="163"/>
      <c r="C91" s="163"/>
      <c r="D91" s="163"/>
      <c r="E91" s="162"/>
      <c r="F91" s="163"/>
      <c r="G91" s="163"/>
    </row>
    <row r="92" spans="1:7">
      <c r="A92" s="163"/>
      <c r="B92" s="163"/>
      <c r="C92" s="163"/>
      <c r="D92" s="163"/>
      <c r="E92" s="162"/>
      <c r="F92" s="163"/>
      <c r="G92" s="163"/>
    </row>
    <row r="93" spans="1:7">
      <c r="A93" s="163"/>
      <c r="B93" s="163"/>
      <c r="C93" s="163"/>
      <c r="D93" s="163"/>
      <c r="E93" s="162"/>
      <c r="F93" s="163"/>
      <c r="G93" s="163"/>
    </row>
    <row r="94" spans="1:7">
      <c r="A94" s="163"/>
      <c r="B94" s="163"/>
      <c r="C94" s="163"/>
      <c r="D94" s="163"/>
      <c r="E94" s="162"/>
      <c r="F94" s="163"/>
      <c r="G94" s="163"/>
    </row>
    <row r="95" spans="1:7">
      <c r="A95" s="163"/>
      <c r="B95" s="163"/>
      <c r="C95" s="163"/>
      <c r="D95" s="163"/>
      <c r="E95" s="162"/>
      <c r="F95" s="163"/>
      <c r="G95" s="163"/>
    </row>
    <row r="96" spans="1:7">
      <c r="A96" s="163"/>
      <c r="B96" s="163"/>
      <c r="C96" s="163"/>
      <c r="D96" s="163"/>
      <c r="E96" s="162"/>
      <c r="F96" s="163"/>
      <c r="G96" s="163"/>
    </row>
    <row r="97" spans="1:7">
      <c r="A97" s="163"/>
      <c r="B97" s="163"/>
      <c r="C97" s="163"/>
      <c r="D97" s="163"/>
      <c r="E97" s="162"/>
      <c r="F97" s="163"/>
      <c r="G97" s="163"/>
    </row>
    <row r="98" spans="1:7">
      <c r="A98" s="163"/>
      <c r="B98" s="163"/>
      <c r="C98" s="163"/>
      <c r="D98" s="163"/>
      <c r="E98" s="162"/>
      <c r="F98" s="163"/>
      <c r="G98" s="163"/>
    </row>
    <row r="99" spans="1:7">
      <c r="A99" s="163"/>
      <c r="B99" s="163"/>
      <c r="C99" s="163"/>
      <c r="D99" s="163"/>
      <c r="E99" s="162"/>
      <c r="F99" s="163"/>
      <c r="G99" s="163"/>
    </row>
    <row r="100" spans="1:7">
      <c r="A100" s="163"/>
      <c r="B100" s="163"/>
      <c r="C100" s="163"/>
      <c r="D100" s="163"/>
      <c r="E100" s="162"/>
      <c r="F100" s="163"/>
      <c r="G100" s="163"/>
    </row>
    <row r="101" spans="1:7">
      <c r="A101" s="163"/>
      <c r="B101" s="163"/>
      <c r="C101" s="163"/>
      <c r="D101" s="163"/>
      <c r="E101" s="162"/>
      <c r="F101" s="163"/>
      <c r="G101" s="163"/>
    </row>
    <row r="102" spans="1:7">
      <c r="A102" s="163"/>
      <c r="B102" s="163"/>
      <c r="C102" s="163"/>
      <c r="D102" s="163"/>
      <c r="E102" s="162"/>
      <c r="F102" s="163"/>
      <c r="G102" s="163"/>
    </row>
    <row r="103" spans="1:7">
      <c r="A103" s="163"/>
      <c r="B103" s="163"/>
      <c r="C103" s="163"/>
      <c r="D103" s="163"/>
      <c r="E103" s="162"/>
      <c r="F103" s="163"/>
      <c r="G103" s="163"/>
    </row>
    <row r="104" spans="1:7">
      <c r="A104" s="163"/>
      <c r="B104" s="163"/>
      <c r="C104" s="163"/>
      <c r="D104" s="163"/>
      <c r="E104" s="162"/>
      <c r="F104" s="163"/>
      <c r="G104" s="163"/>
    </row>
    <row r="105" spans="1:7">
      <c r="A105" s="163"/>
      <c r="B105" s="163"/>
      <c r="C105" s="163"/>
      <c r="D105" s="163"/>
      <c r="E105" s="162"/>
      <c r="F105" s="163"/>
      <c r="G105" s="163"/>
    </row>
    <row r="106" spans="1:7">
      <c r="A106" s="163"/>
      <c r="B106" s="163"/>
      <c r="C106" s="163"/>
      <c r="D106" s="163"/>
      <c r="E106" s="162"/>
      <c r="F106" s="163"/>
      <c r="G106" s="163"/>
    </row>
    <row r="107" spans="1:7">
      <c r="A107" s="163"/>
      <c r="B107" s="163"/>
      <c r="C107" s="163"/>
      <c r="D107" s="163"/>
      <c r="E107" s="162"/>
      <c r="F107" s="163"/>
      <c r="G107" s="163"/>
    </row>
    <row r="108" spans="1:7">
      <c r="A108" s="163"/>
      <c r="B108" s="163"/>
      <c r="C108" s="163"/>
      <c r="D108" s="163"/>
      <c r="E108" s="162"/>
      <c r="F108" s="163"/>
      <c r="G108" s="163"/>
    </row>
    <row r="109" spans="1:7">
      <c r="A109" s="163"/>
      <c r="B109" s="163"/>
      <c r="C109" s="163"/>
      <c r="D109" s="163"/>
      <c r="E109" s="162"/>
      <c r="F109" s="163"/>
      <c r="G109" s="163"/>
    </row>
    <row r="110" spans="1:7">
      <c r="A110" s="163"/>
      <c r="B110" s="163"/>
      <c r="C110" s="163"/>
      <c r="D110" s="163"/>
      <c r="E110" s="162"/>
      <c r="F110" s="163"/>
      <c r="G110" s="163"/>
    </row>
    <row r="111" spans="1:7">
      <c r="A111" s="163"/>
      <c r="B111" s="163"/>
      <c r="C111" s="163"/>
      <c r="D111" s="163"/>
      <c r="E111" s="162"/>
      <c r="F111" s="163"/>
      <c r="G111" s="163"/>
    </row>
    <row r="112" spans="1:7">
      <c r="A112" s="163"/>
      <c r="B112" s="163"/>
      <c r="C112" s="163"/>
      <c r="D112" s="163"/>
      <c r="E112" s="162"/>
      <c r="F112" s="163"/>
      <c r="G112" s="163"/>
    </row>
    <row r="113" spans="1:7">
      <c r="A113" s="163"/>
      <c r="B113" s="163"/>
      <c r="C113" s="163"/>
      <c r="D113" s="163"/>
      <c r="E113" s="162"/>
      <c r="F113" s="163"/>
      <c r="G113" s="163"/>
    </row>
    <row r="114" spans="1:7">
      <c r="A114" s="163"/>
      <c r="B114" s="163"/>
      <c r="C114" s="163"/>
      <c r="D114" s="163"/>
      <c r="E114" s="162"/>
      <c r="F114" s="163"/>
      <c r="G114" s="163"/>
    </row>
    <row r="115" spans="1:7">
      <c r="A115" s="163"/>
      <c r="B115" s="163"/>
      <c r="C115" s="163"/>
      <c r="D115" s="163"/>
      <c r="E115" s="162"/>
      <c r="F115" s="163"/>
      <c r="G115" s="163"/>
    </row>
    <row r="116" spans="1:7">
      <c r="A116" s="163"/>
      <c r="B116" s="163"/>
      <c r="C116" s="163"/>
      <c r="D116" s="163"/>
      <c r="E116" s="162"/>
      <c r="F116" s="163"/>
      <c r="G116" s="163"/>
    </row>
    <row r="117" spans="1:7">
      <c r="A117" s="163"/>
      <c r="B117" s="163"/>
      <c r="C117" s="163"/>
      <c r="D117" s="163"/>
      <c r="E117" s="162"/>
      <c r="F117" s="163"/>
      <c r="G117" s="163"/>
    </row>
    <row r="118" spans="1:7">
      <c r="A118" s="163"/>
      <c r="B118" s="163"/>
      <c r="C118" s="163"/>
      <c r="D118" s="163"/>
      <c r="E118" s="162"/>
      <c r="F118" s="163"/>
      <c r="G118" s="163"/>
    </row>
    <row r="119" spans="1:7">
      <c r="A119" s="163"/>
      <c r="B119" s="163"/>
      <c r="C119" s="163"/>
      <c r="D119" s="163"/>
      <c r="E119" s="162"/>
      <c r="F119" s="163"/>
      <c r="G119" s="163"/>
    </row>
    <row r="120" spans="1:7">
      <c r="B120" s="163"/>
      <c r="C120" s="163"/>
      <c r="D120" s="163"/>
      <c r="E120" s="162"/>
      <c r="F120" s="163"/>
      <c r="G120" s="163"/>
    </row>
    <row r="121" spans="1:7">
      <c r="F121" s="163"/>
    </row>
    <row r="122" spans="1:7">
      <c r="F122" s="163"/>
    </row>
  </sheetData>
  <mergeCells count="52">
    <mergeCell ref="K5:L5"/>
    <mergeCell ref="I1:L1"/>
    <mergeCell ref="C2:F2"/>
    <mergeCell ref="J2:L2"/>
    <mergeCell ref="C3:F3"/>
    <mergeCell ref="P3:R3"/>
    <mergeCell ref="K14:L14"/>
    <mergeCell ref="Q6:R6"/>
    <mergeCell ref="K7:L7"/>
    <mergeCell ref="Q7:R7"/>
    <mergeCell ref="C8:G8"/>
    <mergeCell ref="K8:L8"/>
    <mergeCell ref="C9:G9"/>
    <mergeCell ref="K9:L9"/>
    <mergeCell ref="C10:E10"/>
    <mergeCell ref="Q10:R10"/>
    <mergeCell ref="K11:L11"/>
    <mergeCell ref="K12:L12"/>
    <mergeCell ref="K13:L13"/>
    <mergeCell ref="K15:L15"/>
    <mergeCell ref="K16:L16"/>
    <mergeCell ref="K17:L17"/>
    <mergeCell ref="Q17:R17"/>
    <mergeCell ref="K18:L18"/>
    <mergeCell ref="Q18:R18"/>
    <mergeCell ref="K25:L25"/>
    <mergeCell ref="Q25:R25"/>
    <mergeCell ref="K19:L19"/>
    <mergeCell ref="Q19:R19"/>
    <mergeCell ref="K20:L20"/>
    <mergeCell ref="Q20:R20"/>
    <mergeCell ref="K21:L21"/>
    <mergeCell ref="Q21:R21"/>
    <mergeCell ref="K22:L22"/>
    <mergeCell ref="K23:L23"/>
    <mergeCell ref="Q23:R23"/>
    <mergeCell ref="K24:L24"/>
    <mergeCell ref="Q24:R24"/>
    <mergeCell ref="K26:L26"/>
    <mergeCell ref="Q26:R26"/>
    <mergeCell ref="K27:L27"/>
    <mergeCell ref="Q27:R27"/>
    <mergeCell ref="K28:L28"/>
    <mergeCell ref="Q28:R28"/>
    <mergeCell ref="Q34:R34"/>
    <mergeCell ref="Q36:R36"/>
    <mergeCell ref="K29:L29"/>
    <mergeCell ref="Q29:R29"/>
    <mergeCell ref="Q30:R30"/>
    <mergeCell ref="Q31:R31"/>
    <mergeCell ref="Q32:R32"/>
    <mergeCell ref="Q33:R33"/>
  </mergeCells>
  <hyperlinks>
    <hyperlink ref="A1" location="الرئيسية!A1" display="الرئيسية!A1"/>
  </hyperlinks>
  <printOptions horizontalCentered="1"/>
  <pageMargins left="0" right="0" top="0" bottom="0" header="0" footer="0"/>
  <pageSetup paperSize="9" orientation="portrait" r:id="rId1"/>
  <colBreaks count="3" manualBreakCount="3">
    <brk id="7" max="1048575" man="1"/>
    <brk id="14" max="1048575" man="1"/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مدرسة</vt:lpstr>
      <vt:lpstr>مراية مدرسة</vt:lpstr>
      <vt:lpstr>مدرسة!Print_Area</vt:lpstr>
      <vt:lpstr>'مراية مدرسة'!Print_Area</vt:lpstr>
      <vt:lpstr>Rang1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admin</cp:lastModifiedBy>
  <cp:lastPrinted>2019-11-19T03:55:22Z</cp:lastPrinted>
  <dcterms:created xsi:type="dcterms:W3CDTF">2019-11-18T21:14:02Z</dcterms:created>
  <dcterms:modified xsi:type="dcterms:W3CDTF">2019-11-19T03:56:40Z</dcterms:modified>
</cp:coreProperties>
</file>