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665" yWindow="3855" windowWidth="14805" windowHeight="8010" activeTab="2"/>
  </bookViews>
  <sheets>
    <sheet name="المرتبات" sheetId="1" r:id="rId1"/>
    <sheet name="ضريبة كسب العمل" sheetId="2" r:id="rId2"/>
    <sheet name="تامينات" sheetId="4" r:id="rId3"/>
  </sheets>
  <calcPr calcId="124519"/>
</workbook>
</file>

<file path=xl/calcChain.xml><?xml version="1.0" encoding="utf-8"?>
<calcChain xmlns="http://schemas.openxmlformats.org/spreadsheetml/2006/main">
  <c r="H9" i="4"/>
  <c r="I9" s="1"/>
  <c r="H13"/>
  <c r="I13" s="1"/>
  <c r="H17"/>
  <c r="I17" s="1"/>
  <c r="H21"/>
  <c r="I21" s="1"/>
  <c r="H25"/>
  <c r="I25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F8"/>
  <c r="H8" s="1"/>
  <c r="I8" s="1"/>
  <c r="F9"/>
  <c r="F10"/>
  <c r="H10" s="1"/>
  <c r="I10" s="1"/>
  <c r="F11"/>
  <c r="H11" s="1"/>
  <c r="F12"/>
  <c r="H12" s="1"/>
  <c r="I12" s="1"/>
  <c r="F13"/>
  <c r="F14"/>
  <c r="H14" s="1"/>
  <c r="I14" s="1"/>
  <c r="F15"/>
  <c r="H15" s="1"/>
  <c r="F16"/>
  <c r="H16" s="1"/>
  <c r="I16" s="1"/>
  <c r="F17"/>
  <c r="F18"/>
  <c r="H18" s="1"/>
  <c r="I18" s="1"/>
  <c r="F19"/>
  <c r="H19" s="1"/>
  <c r="F20"/>
  <c r="H20" s="1"/>
  <c r="I20" s="1"/>
  <c r="F21"/>
  <c r="F22"/>
  <c r="H22" s="1"/>
  <c r="I22" s="1"/>
  <c r="F23"/>
  <c r="H23" s="1"/>
  <c r="F24"/>
  <c r="H24" s="1"/>
  <c r="I24" s="1"/>
  <c r="F25"/>
  <c r="F26"/>
  <c r="H26" s="1"/>
  <c r="I26" s="1"/>
  <c r="G7"/>
  <c r="G27" s="1"/>
  <c r="F7"/>
  <c r="E9"/>
  <c r="M12" i="1" s="1"/>
  <c r="E10" i="4"/>
  <c r="M13" i="1" s="1"/>
  <c r="E13" i="4"/>
  <c r="M16" i="1" s="1"/>
  <c r="E14" i="4"/>
  <c r="M17" i="1" s="1"/>
  <c r="E17" i="4"/>
  <c r="M20" i="1" s="1"/>
  <c r="E18" i="4"/>
  <c r="M21" i="1" s="1"/>
  <c r="E21" i="4"/>
  <c r="M24" i="1" s="1"/>
  <c r="E22" i="4"/>
  <c r="M25" i="1" s="1"/>
  <c r="E25" i="4"/>
  <c r="M28" i="1" s="1"/>
  <c r="E26" i="4"/>
  <c r="M29" i="1" s="1"/>
  <c r="D8" i="4"/>
  <c r="E8" s="1"/>
  <c r="M11" i="1" s="1"/>
  <c r="D9" i="4"/>
  <c r="D10"/>
  <c r="D11"/>
  <c r="E11" s="1"/>
  <c r="M14" i="1" s="1"/>
  <c r="D12" i="4"/>
  <c r="E12" s="1"/>
  <c r="M15" i="1" s="1"/>
  <c r="D13" i="4"/>
  <c r="D14"/>
  <c r="D15"/>
  <c r="E15" s="1"/>
  <c r="M18" i="1" s="1"/>
  <c r="D16" i="4"/>
  <c r="E16" s="1"/>
  <c r="M19" i="1" s="1"/>
  <c r="D17" i="4"/>
  <c r="D18"/>
  <c r="D19"/>
  <c r="E19" s="1"/>
  <c r="M22" i="1" s="1"/>
  <c r="D20" i="4"/>
  <c r="E20" s="1"/>
  <c r="M23" i="1" s="1"/>
  <c r="D21" i="4"/>
  <c r="D22"/>
  <c r="D23"/>
  <c r="E23" s="1"/>
  <c r="M26" i="1" s="1"/>
  <c r="D24" i="4"/>
  <c r="E24" s="1"/>
  <c r="M27" i="1" s="1"/>
  <c r="D25" i="4"/>
  <c r="D26"/>
  <c r="D7"/>
  <c r="D27" s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7"/>
  <c r="C27" s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7"/>
  <c r="F27"/>
  <c r="I23" l="1"/>
  <c r="I19"/>
  <c r="I15"/>
  <c r="I11"/>
  <c r="E7"/>
  <c r="E27" s="1"/>
  <c r="H7"/>
  <c r="H27" s="1"/>
  <c r="P29" i="1"/>
  <c r="P28"/>
  <c r="P27"/>
  <c r="P26"/>
  <c r="P25"/>
  <c r="P24"/>
  <c r="P23"/>
  <c r="P22"/>
  <c r="P21"/>
  <c r="P20"/>
  <c r="P19"/>
  <c r="P18"/>
  <c r="P17"/>
  <c r="P16"/>
  <c r="P15"/>
  <c r="H15"/>
  <c r="H16"/>
  <c r="H17"/>
  <c r="H18"/>
  <c r="H19"/>
  <c r="H20"/>
  <c r="H21"/>
  <c r="H22"/>
  <c r="H23"/>
  <c r="Q23" s="1"/>
  <c r="H24"/>
  <c r="H25"/>
  <c r="Q25" s="1"/>
  <c r="H26"/>
  <c r="Q26" s="1"/>
  <c r="E82" i="2" s="1"/>
  <c r="F82" s="1"/>
  <c r="H27" i="1"/>
  <c r="Q27" s="1"/>
  <c r="E87" i="2" s="1"/>
  <c r="F87" s="1"/>
  <c r="H28" i="1"/>
  <c r="H29"/>
  <c r="Q29" s="1"/>
  <c r="E97" i="2" s="1"/>
  <c r="F97" s="1"/>
  <c r="U30" i="1"/>
  <c r="T30"/>
  <c r="O30"/>
  <c r="N30"/>
  <c r="L30"/>
  <c r="J30"/>
  <c r="I30"/>
  <c r="G30"/>
  <c r="F30"/>
  <c r="E30"/>
  <c r="D30"/>
  <c r="C30"/>
  <c r="P14"/>
  <c r="H14"/>
  <c r="P13"/>
  <c r="H13"/>
  <c r="P12"/>
  <c r="H12"/>
  <c r="P11"/>
  <c r="H11"/>
  <c r="H10"/>
  <c r="M10" l="1"/>
  <c r="P10" s="1"/>
  <c r="Q28"/>
  <c r="E92" i="2" s="1"/>
  <c r="F92" s="1"/>
  <c r="Q24" i="1"/>
  <c r="I7" i="4"/>
  <c r="I27" s="1"/>
  <c r="G101" i="2"/>
  <c r="G100"/>
  <c r="G97"/>
  <c r="I97" s="1"/>
  <c r="K97" s="1"/>
  <c r="L97" s="1"/>
  <c r="G99"/>
  <c r="G98"/>
  <c r="I98" s="1"/>
  <c r="K98" s="1"/>
  <c r="L98" s="1"/>
  <c r="M98" s="1"/>
  <c r="G94"/>
  <c r="G93"/>
  <c r="I93" s="1"/>
  <c r="K93" s="1"/>
  <c r="L93" s="1"/>
  <c r="G95"/>
  <c r="G92"/>
  <c r="I92" s="1"/>
  <c r="K92" s="1"/>
  <c r="L92" s="1"/>
  <c r="G96"/>
  <c r="G91"/>
  <c r="G90"/>
  <c r="G87"/>
  <c r="I87" s="1"/>
  <c r="K87" s="1"/>
  <c r="L87" s="1"/>
  <c r="G88"/>
  <c r="I88" s="1"/>
  <c r="K88" s="1"/>
  <c r="L88" s="1"/>
  <c r="G89"/>
  <c r="G84"/>
  <c r="I84" s="1"/>
  <c r="K84" s="1"/>
  <c r="G83"/>
  <c r="I83" s="1"/>
  <c r="K83" s="1"/>
  <c r="L83" s="1"/>
  <c r="G82"/>
  <c r="I82" s="1"/>
  <c r="K82" s="1"/>
  <c r="L82" s="1"/>
  <c r="G86"/>
  <c r="I86" s="1"/>
  <c r="G85"/>
  <c r="I85" s="1"/>
  <c r="K85" s="1"/>
  <c r="L85" s="1"/>
  <c r="M85" s="1"/>
  <c r="Q18" i="1"/>
  <c r="E42" i="2" s="1"/>
  <c r="F42" s="1"/>
  <c r="G46" s="1"/>
  <c r="Q20" i="1"/>
  <c r="E52" i="2" s="1"/>
  <c r="F52" s="1"/>
  <c r="G56" s="1"/>
  <c r="Q22" i="1"/>
  <c r="E62" i="2" s="1"/>
  <c r="F62" s="1"/>
  <c r="G66" s="1"/>
  <c r="E72"/>
  <c r="F72" s="1"/>
  <c r="G76" s="1"/>
  <c r="Q19" i="1"/>
  <c r="E47" i="2" s="1"/>
  <c r="F47" s="1"/>
  <c r="G51" s="1"/>
  <c r="Q21" i="1"/>
  <c r="E57" i="2" s="1"/>
  <c r="F57" s="1"/>
  <c r="G61" s="1"/>
  <c r="E67"/>
  <c r="F67" s="1"/>
  <c r="G71" s="1"/>
  <c r="E77"/>
  <c r="F77" s="1"/>
  <c r="G81" s="1"/>
  <c r="K86"/>
  <c r="L86" s="1"/>
  <c r="M86" s="1"/>
  <c r="Q17" i="1"/>
  <c r="E37" i="2" s="1"/>
  <c r="F37" s="1"/>
  <c r="G41" s="1"/>
  <c r="Q16" i="1"/>
  <c r="E32" i="2" s="1"/>
  <c r="F32" s="1"/>
  <c r="G36" s="1"/>
  <c r="Q15" i="1"/>
  <c r="E27" i="2" s="1"/>
  <c r="H30" i="1"/>
  <c r="Q13"/>
  <c r="E17" i="2" s="1"/>
  <c r="F17" s="1"/>
  <c r="G21" s="1"/>
  <c r="G69"/>
  <c r="G70"/>
  <c r="G68"/>
  <c r="I68" s="1"/>
  <c r="G67"/>
  <c r="I67" s="1"/>
  <c r="G64"/>
  <c r="G65"/>
  <c r="G63"/>
  <c r="I63" s="1"/>
  <c r="G62"/>
  <c r="I62" s="1"/>
  <c r="G59"/>
  <c r="G57"/>
  <c r="I57" s="1"/>
  <c r="G55"/>
  <c r="G52"/>
  <c r="I52" s="1"/>
  <c r="G49"/>
  <c r="G50"/>
  <c r="G48"/>
  <c r="I48" s="1"/>
  <c r="G47"/>
  <c r="I47" s="1"/>
  <c r="G44"/>
  <c r="G45"/>
  <c r="G43"/>
  <c r="I43" s="1"/>
  <c r="G42"/>
  <c r="I42" s="1"/>
  <c r="G40"/>
  <c r="G37"/>
  <c r="I37" s="1"/>
  <c r="I36"/>
  <c r="G34"/>
  <c r="Q12" i="1"/>
  <c r="E12" i="2" s="1"/>
  <c r="F12" s="1"/>
  <c r="G16" s="1"/>
  <c r="Q11" i="1"/>
  <c r="E7" i="2" s="1"/>
  <c r="P30" i="1"/>
  <c r="Q14"/>
  <c r="E22" i="2" s="1"/>
  <c r="F22" s="1"/>
  <c r="G26" s="1"/>
  <c r="K30" i="1"/>
  <c r="Q10"/>
  <c r="E2" i="2" s="1"/>
  <c r="F27"/>
  <c r="G31" s="1"/>
  <c r="G32" l="1"/>
  <c r="I32" s="1"/>
  <c r="K32" s="1"/>
  <c r="L32" s="1"/>
  <c r="G73"/>
  <c r="I73" s="1"/>
  <c r="G78"/>
  <c r="I78" s="1"/>
  <c r="G33"/>
  <c r="I33" s="1"/>
  <c r="G35"/>
  <c r="M30" i="1"/>
  <c r="L84" i="2"/>
  <c r="M84" s="1"/>
  <c r="G38"/>
  <c r="I38" s="1"/>
  <c r="G39"/>
  <c r="I39" s="1"/>
  <c r="G53"/>
  <c r="I53" s="1"/>
  <c r="G54"/>
  <c r="G58"/>
  <c r="I58" s="1"/>
  <c r="G72"/>
  <c r="I72" s="1"/>
  <c r="K72" s="1"/>
  <c r="L72" s="1"/>
  <c r="G74"/>
  <c r="G79"/>
  <c r="M88"/>
  <c r="I99"/>
  <c r="K99" s="1"/>
  <c r="L99" s="1"/>
  <c r="M99" s="1"/>
  <c r="I100"/>
  <c r="K100" s="1"/>
  <c r="L100" s="1"/>
  <c r="M100" s="1"/>
  <c r="M101"/>
  <c r="I101"/>
  <c r="K101" s="1"/>
  <c r="L101" s="1"/>
  <c r="M93"/>
  <c r="M96"/>
  <c r="I96"/>
  <c r="I95"/>
  <c r="K95" s="1"/>
  <c r="L95" s="1"/>
  <c r="M95"/>
  <c r="I94"/>
  <c r="I90"/>
  <c r="K90" s="1"/>
  <c r="L90" s="1"/>
  <c r="M90"/>
  <c r="I89"/>
  <c r="K89" s="1"/>
  <c r="L89" s="1"/>
  <c r="M89"/>
  <c r="M91"/>
  <c r="I91"/>
  <c r="K91" s="1"/>
  <c r="L91" s="1"/>
  <c r="M83"/>
  <c r="O82" s="1"/>
  <c r="R26" i="1" s="1"/>
  <c r="S26" s="1"/>
  <c r="V26" s="1"/>
  <c r="G77" i="2"/>
  <c r="I77" s="1"/>
  <c r="G80"/>
  <c r="I80" s="1"/>
  <c r="G75"/>
  <c r="G60"/>
  <c r="M60" s="1"/>
  <c r="F7"/>
  <c r="G11" s="1"/>
  <c r="K78"/>
  <c r="L78" s="1"/>
  <c r="M78" s="1"/>
  <c r="I79"/>
  <c r="K77"/>
  <c r="L77" s="1"/>
  <c r="M80"/>
  <c r="I81"/>
  <c r="K73"/>
  <c r="L73" s="1"/>
  <c r="M73" s="1"/>
  <c r="M74"/>
  <c r="I74"/>
  <c r="I75"/>
  <c r="M75"/>
  <c r="I76"/>
  <c r="K68"/>
  <c r="L68" s="1"/>
  <c r="M68" s="1"/>
  <c r="M69"/>
  <c r="I69"/>
  <c r="K67"/>
  <c r="L67" s="1"/>
  <c r="I70"/>
  <c r="M70"/>
  <c r="I71"/>
  <c r="K63"/>
  <c r="L63" s="1"/>
  <c r="M63" s="1"/>
  <c r="M64"/>
  <c r="I64"/>
  <c r="K62"/>
  <c r="L62" s="1"/>
  <c r="I65"/>
  <c r="M65"/>
  <c r="I66"/>
  <c r="K58"/>
  <c r="L58" s="1"/>
  <c r="M58" s="1"/>
  <c r="I59"/>
  <c r="K57"/>
  <c r="L57" s="1"/>
  <c r="I60"/>
  <c r="I61"/>
  <c r="K53"/>
  <c r="L53" s="1"/>
  <c r="M53" s="1"/>
  <c r="M54"/>
  <c r="I54"/>
  <c r="K52"/>
  <c r="L52" s="1"/>
  <c r="I55"/>
  <c r="M55"/>
  <c r="I56"/>
  <c r="K48"/>
  <c r="L48" s="1"/>
  <c r="M48" s="1"/>
  <c r="I49"/>
  <c r="K47"/>
  <c r="L47" s="1"/>
  <c r="I50"/>
  <c r="I51"/>
  <c r="K43"/>
  <c r="L43" s="1"/>
  <c r="M43" s="1"/>
  <c r="I44"/>
  <c r="K42"/>
  <c r="L42" s="1"/>
  <c r="I45"/>
  <c r="I46"/>
  <c r="K38"/>
  <c r="L38" s="1"/>
  <c r="M38" s="1"/>
  <c r="K37"/>
  <c r="L37" s="1"/>
  <c r="I40"/>
  <c r="I41"/>
  <c r="I34"/>
  <c r="K33"/>
  <c r="L33" s="1"/>
  <c r="K36"/>
  <c r="L36" s="1"/>
  <c r="I35"/>
  <c r="Q30" i="1"/>
  <c r="I31" i="2"/>
  <c r="G30"/>
  <c r="G27"/>
  <c r="I27" s="1"/>
  <c r="G28"/>
  <c r="I28" s="1"/>
  <c r="G29"/>
  <c r="G25"/>
  <c r="G22"/>
  <c r="I22" s="1"/>
  <c r="G23"/>
  <c r="I23" s="1"/>
  <c r="G24"/>
  <c r="G20"/>
  <c r="G17"/>
  <c r="I17" s="1"/>
  <c r="G18"/>
  <c r="I18" s="1"/>
  <c r="G19"/>
  <c r="G15"/>
  <c r="G12"/>
  <c r="I12" s="1"/>
  <c r="G13"/>
  <c r="I13" s="1"/>
  <c r="G14"/>
  <c r="G10"/>
  <c r="G7"/>
  <c r="I7" s="1"/>
  <c r="G8"/>
  <c r="I8" s="1"/>
  <c r="G9"/>
  <c r="F2"/>
  <c r="G6" s="1"/>
  <c r="N82" l="1"/>
  <c r="M33"/>
  <c r="O97"/>
  <c r="R29" i="1" s="1"/>
  <c r="N97" i="2"/>
  <c r="K94"/>
  <c r="L94" s="1"/>
  <c r="M94" s="1"/>
  <c r="K96"/>
  <c r="L96" s="1"/>
  <c r="O87"/>
  <c r="R27" i="1" s="1"/>
  <c r="N87" i="2"/>
  <c r="M36"/>
  <c r="I26"/>
  <c r="I21"/>
  <c r="I16"/>
  <c r="K16" s="1"/>
  <c r="L16" s="1"/>
  <c r="I11"/>
  <c r="K11" s="1"/>
  <c r="L11" s="1"/>
  <c r="K80"/>
  <c r="L80" s="1"/>
  <c r="K79"/>
  <c r="L79" s="1"/>
  <c r="M79" s="1"/>
  <c r="K81"/>
  <c r="L81" s="1"/>
  <c r="M81" s="1"/>
  <c r="K75"/>
  <c r="L75" s="1"/>
  <c r="K74"/>
  <c r="L74" s="1"/>
  <c r="K76"/>
  <c r="L76" s="1"/>
  <c r="M76" s="1"/>
  <c r="O72" s="1"/>
  <c r="R24" i="1" s="1"/>
  <c r="K70" i="2"/>
  <c r="L70" s="1"/>
  <c r="K69"/>
  <c r="L69" s="1"/>
  <c r="K71"/>
  <c r="L71" s="1"/>
  <c r="M71" s="1"/>
  <c r="O67" s="1"/>
  <c r="R23" i="1" s="1"/>
  <c r="K65" i="2"/>
  <c r="L65" s="1"/>
  <c r="K64"/>
  <c r="L64" s="1"/>
  <c r="K66"/>
  <c r="L66" s="1"/>
  <c r="M66" s="1"/>
  <c r="O62" s="1"/>
  <c r="R22" i="1" s="1"/>
  <c r="K60" i="2"/>
  <c r="L60" s="1"/>
  <c r="K59"/>
  <c r="L59" s="1"/>
  <c r="M59" s="1"/>
  <c r="K61"/>
  <c r="L61" s="1"/>
  <c r="M61" s="1"/>
  <c r="K55"/>
  <c r="L55" s="1"/>
  <c r="K54"/>
  <c r="L54" s="1"/>
  <c r="K56"/>
  <c r="L56" s="1"/>
  <c r="M56" s="1"/>
  <c r="O52" s="1"/>
  <c r="R20" i="1" s="1"/>
  <c r="K50" i="2"/>
  <c r="L50" s="1"/>
  <c r="M50" s="1"/>
  <c r="K49"/>
  <c r="L49" s="1"/>
  <c r="M49" s="1"/>
  <c r="K51"/>
  <c r="L51" s="1"/>
  <c r="M51" s="1"/>
  <c r="K45"/>
  <c r="L45" s="1"/>
  <c r="M45" s="1"/>
  <c r="K44"/>
  <c r="L44" s="1"/>
  <c r="M44" s="1"/>
  <c r="K46"/>
  <c r="L46" s="1"/>
  <c r="M46" s="1"/>
  <c r="K40"/>
  <c r="L40" s="1"/>
  <c r="M40" s="1"/>
  <c r="K39"/>
  <c r="L39" s="1"/>
  <c r="M39" s="1"/>
  <c r="K41"/>
  <c r="L41" s="1"/>
  <c r="M41" s="1"/>
  <c r="K34"/>
  <c r="L34" s="1"/>
  <c r="M34" s="1"/>
  <c r="K35"/>
  <c r="L35" s="1"/>
  <c r="M35" s="1"/>
  <c r="I29"/>
  <c r="K27"/>
  <c r="L27" s="1"/>
  <c r="K31"/>
  <c r="L31" s="1"/>
  <c r="K28"/>
  <c r="L28" s="1"/>
  <c r="M28" s="1"/>
  <c r="I30"/>
  <c r="I24"/>
  <c r="K22"/>
  <c r="L22" s="1"/>
  <c r="K26"/>
  <c r="L26" s="1"/>
  <c r="K23"/>
  <c r="L23" s="1"/>
  <c r="M23" s="1"/>
  <c r="I25"/>
  <c r="I19"/>
  <c r="K17"/>
  <c r="L17" s="1"/>
  <c r="K21"/>
  <c r="L21" s="1"/>
  <c r="K18"/>
  <c r="L18" s="1"/>
  <c r="M18" s="1"/>
  <c r="I20"/>
  <c r="K12"/>
  <c r="L12" s="1"/>
  <c r="I14"/>
  <c r="K13"/>
  <c r="L13" s="1"/>
  <c r="M13" s="1"/>
  <c r="I15"/>
  <c r="K7"/>
  <c r="L7" s="1"/>
  <c r="I9"/>
  <c r="K8"/>
  <c r="L8" s="1"/>
  <c r="M8" s="1"/>
  <c r="I10"/>
  <c r="G2"/>
  <c r="I2" s="1"/>
  <c r="K2" s="1"/>
  <c r="L2" s="1"/>
  <c r="G3"/>
  <c r="I3" s="1"/>
  <c r="K3" s="1"/>
  <c r="L3" s="1"/>
  <c r="G5"/>
  <c r="I5" s="1"/>
  <c r="G4"/>
  <c r="I4" s="1"/>
  <c r="K4" s="1"/>
  <c r="L4" s="1"/>
  <c r="M4" s="1"/>
  <c r="O47" l="1"/>
  <c r="R19" i="1" s="1"/>
  <c r="S19" s="1"/>
  <c r="V19" s="1"/>
  <c r="O57" i="2"/>
  <c r="R21" i="1" s="1"/>
  <c r="O77" i="2"/>
  <c r="R25" i="1" s="1"/>
  <c r="O37" i="2"/>
  <c r="R17" i="1" s="1"/>
  <c r="O42" i="2"/>
  <c r="R18" i="1" s="1"/>
  <c r="S29"/>
  <c r="V29" s="1"/>
  <c r="O92" i="2"/>
  <c r="R28" i="1" s="1"/>
  <c r="N92" i="2"/>
  <c r="S27" i="1"/>
  <c r="V27" s="1"/>
  <c r="M16" i="2"/>
  <c r="M11"/>
  <c r="N77"/>
  <c r="N72"/>
  <c r="N67"/>
  <c r="N62"/>
  <c r="N57"/>
  <c r="N52"/>
  <c r="N47"/>
  <c r="N42"/>
  <c r="N37"/>
  <c r="M21"/>
  <c r="S25" i="1"/>
  <c r="V25" s="1"/>
  <c r="S24"/>
  <c r="V24" s="1"/>
  <c r="S23"/>
  <c r="V23" s="1"/>
  <c r="S22"/>
  <c r="V22" s="1"/>
  <c r="S21"/>
  <c r="V21" s="1"/>
  <c r="S20"/>
  <c r="V20" s="1"/>
  <c r="S18"/>
  <c r="V18" s="1"/>
  <c r="N32" i="2"/>
  <c r="O32"/>
  <c r="R16" i="1" s="1"/>
  <c r="S17"/>
  <c r="V17" s="1"/>
  <c r="M31" i="2"/>
  <c r="M26"/>
  <c r="K30"/>
  <c r="L30" s="1"/>
  <c r="M30" s="1"/>
  <c r="K29"/>
  <c r="L29" s="1"/>
  <c r="M29" s="1"/>
  <c r="K24"/>
  <c r="L24" s="1"/>
  <c r="M24" s="1"/>
  <c r="K25"/>
  <c r="L25" s="1"/>
  <c r="M25" s="1"/>
  <c r="K19"/>
  <c r="L19" s="1"/>
  <c r="M19" s="1"/>
  <c r="K20"/>
  <c r="L20" s="1"/>
  <c r="M20" s="1"/>
  <c r="K15"/>
  <c r="L15" s="1"/>
  <c r="M15" s="1"/>
  <c r="K14"/>
  <c r="L14" s="1"/>
  <c r="M14" s="1"/>
  <c r="K10"/>
  <c r="L10" s="1"/>
  <c r="M10" s="1"/>
  <c r="K9"/>
  <c r="L9" s="1"/>
  <c r="M9" s="1"/>
  <c r="M3"/>
  <c r="K5"/>
  <c r="L5" s="1"/>
  <c r="M5" s="1"/>
  <c r="S28" i="1" l="1"/>
  <c r="V28" s="1"/>
  <c r="O12" i="2"/>
  <c r="R12" i="1" s="1"/>
  <c r="S12" s="1"/>
  <c r="V12" s="1"/>
  <c r="O7" i="2"/>
  <c r="R11" i="1" s="1"/>
  <c r="S11" s="1"/>
  <c r="V11" s="1"/>
  <c r="S16"/>
  <c r="V16" s="1"/>
  <c r="O27" i="2"/>
  <c r="R15" i="1" s="1"/>
  <c r="O17" i="2"/>
  <c r="R13" i="1" s="1"/>
  <c r="O22" i="2"/>
  <c r="N7"/>
  <c r="N12"/>
  <c r="N17"/>
  <c r="N22"/>
  <c r="N27"/>
  <c r="I6"/>
  <c r="K6" s="1"/>
  <c r="L6" s="1"/>
  <c r="S15" i="1" l="1"/>
  <c r="V15" s="1"/>
  <c r="S13"/>
  <c r="V13" s="1"/>
  <c r="R14"/>
  <c r="M6" i="2"/>
  <c r="O2" s="1"/>
  <c r="S14" i="1" l="1"/>
  <c r="V14" s="1"/>
  <c r="N2" i="2"/>
  <c r="R10" i="1"/>
  <c r="S10" l="1"/>
  <c r="R30"/>
  <c r="S30" l="1"/>
  <c r="V10"/>
  <c r="V30" l="1"/>
</calcChain>
</file>

<file path=xl/sharedStrings.xml><?xml version="1.0" encoding="utf-8"?>
<sst xmlns="http://schemas.openxmlformats.org/spreadsheetml/2006/main" count="54" uniqueCount="47">
  <si>
    <t>الشرائح</t>
  </si>
  <si>
    <t>نسب الشرائح</t>
  </si>
  <si>
    <t>الضريبة</t>
  </si>
  <si>
    <t>نسبة الخصم</t>
  </si>
  <si>
    <t>الخصم</t>
  </si>
  <si>
    <t>صافى الضريبة للشريحة</t>
  </si>
  <si>
    <t>ضريبة كسب العمل للشهر</t>
  </si>
  <si>
    <t>الضريبة للسنة</t>
  </si>
  <si>
    <t>الوعاء سنوى</t>
  </si>
  <si>
    <t>اقصى شريحة لضريبة الكسب</t>
  </si>
  <si>
    <t>الوعاء الخاضع للضريبة</t>
  </si>
  <si>
    <t>م</t>
  </si>
  <si>
    <t>الاسم</t>
  </si>
  <si>
    <t>الاستحقاقات</t>
  </si>
  <si>
    <t>اجمالى استحقاقات</t>
  </si>
  <si>
    <t>الاستقطاعات</t>
  </si>
  <si>
    <t>اجمالى استقطاعات</t>
  </si>
  <si>
    <t>الوعاء الضريبي</t>
  </si>
  <si>
    <t>ضرائب كسب عمل</t>
  </si>
  <si>
    <t>صافي المرتب بعد الضريبة</t>
  </si>
  <si>
    <t>السلف</t>
  </si>
  <si>
    <t>تامينات يتحملها العامل</t>
  </si>
  <si>
    <t>الراتب اساسي</t>
  </si>
  <si>
    <t>بدل سهر</t>
  </si>
  <si>
    <t>مواصلات</t>
  </si>
  <si>
    <t>حافز</t>
  </si>
  <si>
    <t>جزاءات</t>
  </si>
  <si>
    <t>سلف</t>
  </si>
  <si>
    <t>اخرى</t>
  </si>
  <si>
    <t>الاجمالى</t>
  </si>
  <si>
    <t>المدير المالى</t>
  </si>
  <si>
    <t>نائب رئيس مجلس الادارة</t>
  </si>
  <si>
    <t>رئيس مجلس الادارة</t>
  </si>
  <si>
    <t>كشف مرتبات العاملين  عن شهر  / 2017</t>
  </si>
  <si>
    <t>صافى المرتب</t>
  </si>
  <si>
    <t>تامينات</t>
  </si>
  <si>
    <t>منغير</t>
  </si>
  <si>
    <t>حصة العامل</t>
  </si>
  <si>
    <t>حصة صاحب العمل</t>
  </si>
  <si>
    <t>اجمالى حصة العامل</t>
  </si>
  <si>
    <t>اجمالى حصة صاحب العمل</t>
  </si>
  <si>
    <t>اجمالى المستحق لمصلحة التامينات الاجتماعية</t>
  </si>
  <si>
    <t>التوقيع</t>
  </si>
  <si>
    <t>ملاحظات</t>
  </si>
  <si>
    <t>اساسي 10%</t>
  </si>
  <si>
    <t>متغير 0%</t>
  </si>
  <si>
    <t>اساسي 12%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</si>
</sst>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shrinkToFit="1"/>
    </xf>
    <xf numFmtId="0" fontId="2" fillId="6" borderId="5" xfId="0" applyFont="1" applyFill="1" applyBorder="1" applyAlignment="1">
      <alignment horizontal="center" vertical="center" wrapText="1"/>
    </xf>
    <xf numFmtId="0" fontId="0" fillId="0" borderId="0" xfId="0" applyNumberFormat="1"/>
    <xf numFmtId="0" fontId="5" fillId="4" borderId="13" xfId="0" applyNumberFormat="1" applyFont="1" applyFill="1" applyBorder="1" applyAlignment="1">
      <alignment horizontal="center" vertical="center" wrapText="1" shrinkToFit="1"/>
    </xf>
    <xf numFmtId="2" fontId="5" fillId="4" borderId="13" xfId="0" applyNumberFormat="1" applyFont="1" applyFill="1" applyBorder="1" applyAlignment="1">
      <alignment horizontal="center" vertical="center" wrapText="1" shrinkToFit="1"/>
    </xf>
    <xf numFmtId="2" fontId="5" fillId="4" borderId="14" xfId="0" applyNumberFormat="1" applyFont="1" applyFill="1" applyBorder="1" applyAlignment="1">
      <alignment horizontal="center" vertical="center" wrapText="1" shrinkToFit="1"/>
    </xf>
    <xf numFmtId="2" fontId="5" fillId="4" borderId="15" xfId="0" applyNumberFormat="1" applyFont="1" applyFill="1" applyBorder="1" applyAlignment="1">
      <alignment horizontal="center" vertical="center" wrapText="1" shrinkToFit="1"/>
    </xf>
    <xf numFmtId="2" fontId="4" fillId="0" borderId="0" xfId="0" applyNumberFormat="1" applyFont="1"/>
    <xf numFmtId="2" fontId="4" fillId="0" borderId="14" xfId="0" applyNumberFormat="1" applyFont="1" applyBorder="1"/>
    <xf numFmtId="0" fontId="2" fillId="4" borderId="5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horizontal="center" vertical="center" wrapText="1"/>
    </xf>
    <xf numFmtId="2" fontId="8" fillId="6" borderId="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 wrapText="1"/>
    </xf>
    <xf numFmtId="2" fontId="2" fillId="6" borderId="5" xfId="0" applyNumberFormat="1" applyFont="1" applyFill="1" applyBorder="1" applyAlignment="1">
      <alignment horizontal="center" vertical="center" wrapText="1"/>
    </xf>
    <xf numFmtId="2" fontId="2" fillId="6" borderId="3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center" vertical="center" wrapText="1"/>
    </xf>
    <xf numFmtId="2" fontId="4" fillId="5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23"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  <dxf>
      <fill>
        <patternFill>
          <bgColor theme="6" tint="0.59996337778862885"/>
        </patternFill>
      </fill>
      <border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X47"/>
  <sheetViews>
    <sheetView rightToLeft="1" topLeftCell="A4" zoomScale="50" zoomScaleNormal="50" workbookViewId="0">
      <selection activeCell="D11" sqref="D11"/>
    </sheetView>
  </sheetViews>
  <sheetFormatPr defaultColWidth="9" defaultRowHeight="14.25"/>
  <cols>
    <col min="1" max="1" width="9" style="3"/>
    <col min="2" max="2" width="47.625" style="3" customWidth="1"/>
    <col min="3" max="3" width="17.125" style="3" bestFit="1" customWidth="1"/>
    <col min="4" max="4" width="11.25" style="3" bestFit="1" customWidth="1"/>
    <col min="5" max="6" width="13" style="3" bestFit="1" customWidth="1"/>
    <col min="7" max="7" width="12.625" style="3" customWidth="1"/>
    <col min="8" max="8" width="16.75" style="3" customWidth="1"/>
    <col min="9" max="10" width="16.125" style="3" hidden="1" customWidth="1"/>
    <col min="11" max="11" width="15.375" style="3" bestFit="1" customWidth="1"/>
    <col min="12" max="12" width="0" style="3" hidden="1" customWidth="1"/>
    <col min="13" max="14" width="10.875" style="3" bestFit="1" customWidth="1"/>
    <col min="15" max="15" width="0" style="3" hidden="1" customWidth="1"/>
    <col min="16" max="16" width="12" style="3" customWidth="1"/>
    <col min="17" max="17" width="16.25" style="3" bestFit="1" customWidth="1"/>
    <col min="18" max="18" width="16.125" style="2" bestFit="1" customWidth="1"/>
    <col min="19" max="19" width="20.875" style="2" bestFit="1" customWidth="1"/>
    <col min="20" max="20" width="10.75" style="2" customWidth="1"/>
    <col min="21" max="21" width="9.875" style="2" hidden="1" customWidth="1"/>
    <col min="22" max="22" width="20.375" style="2" bestFit="1" customWidth="1"/>
    <col min="23" max="23" width="30.375" style="2" customWidth="1"/>
    <col min="24" max="24" width="20.375" style="2" bestFit="1" customWidth="1"/>
    <col min="25" max="16384" width="9" style="3"/>
  </cols>
  <sheetData>
    <row r="6" spans="1:24" ht="25.5">
      <c r="B6" s="30" t="s">
        <v>33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24" ht="15" thickBot="1"/>
    <row r="8" spans="1:24" s="4" customFormat="1" ht="33" customHeight="1" thickTop="1">
      <c r="A8" s="31" t="s">
        <v>11</v>
      </c>
      <c r="B8" s="33" t="s">
        <v>12</v>
      </c>
      <c r="C8" s="33" t="s">
        <v>13</v>
      </c>
      <c r="D8" s="33"/>
      <c r="E8" s="33"/>
      <c r="F8" s="33"/>
      <c r="G8" s="33"/>
      <c r="H8" s="35" t="s">
        <v>14</v>
      </c>
      <c r="I8" s="33" t="s">
        <v>15</v>
      </c>
      <c r="J8" s="33"/>
      <c r="K8" s="33"/>
      <c r="L8" s="33"/>
      <c r="M8" s="33"/>
      <c r="N8" s="33"/>
      <c r="O8" s="33"/>
      <c r="P8" s="35" t="s">
        <v>16</v>
      </c>
      <c r="Q8" s="35" t="s">
        <v>17</v>
      </c>
      <c r="R8" s="42" t="s">
        <v>18</v>
      </c>
      <c r="S8" s="42" t="s">
        <v>19</v>
      </c>
      <c r="T8" s="42" t="s">
        <v>20</v>
      </c>
      <c r="U8" s="44" t="s">
        <v>21</v>
      </c>
      <c r="V8" s="37" t="s">
        <v>34</v>
      </c>
      <c r="W8" s="37" t="s">
        <v>42</v>
      </c>
      <c r="X8" s="37" t="s">
        <v>43</v>
      </c>
    </row>
    <row r="9" spans="1:24" s="4" customFormat="1" ht="62.45" customHeight="1" thickBot="1">
      <c r="A9" s="32"/>
      <c r="B9" s="34"/>
      <c r="C9" s="17" t="s">
        <v>22</v>
      </c>
      <c r="D9" s="17" t="s">
        <v>36</v>
      </c>
      <c r="E9" s="17" t="s">
        <v>23</v>
      </c>
      <c r="F9" s="17" t="s">
        <v>24</v>
      </c>
      <c r="G9" s="18" t="s">
        <v>25</v>
      </c>
      <c r="H9" s="36"/>
      <c r="I9" s="19"/>
      <c r="J9" s="19"/>
      <c r="K9" s="17" t="s">
        <v>26</v>
      </c>
      <c r="L9" s="17" t="s">
        <v>27</v>
      </c>
      <c r="M9" s="17" t="s">
        <v>35</v>
      </c>
      <c r="N9" s="17" t="s">
        <v>28</v>
      </c>
      <c r="O9" s="17" t="s">
        <v>28</v>
      </c>
      <c r="P9" s="36"/>
      <c r="Q9" s="36"/>
      <c r="R9" s="43"/>
      <c r="S9" s="43"/>
      <c r="T9" s="43"/>
      <c r="U9" s="45"/>
      <c r="V9" s="38"/>
      <c r="W9" s="38"/>
      <c r="X9" s="38"/>
    </row>
    <row r="10" spans="1:24" s="10" customFormat="1" ht="23.25" customHeight="1" thickTop="1">
      <c r="A10" s="5">
        <v>1</v>
      </c>
      <c r="B10" s="6"/>
      <c r="C10" s="6"/>
      <c r="D10" s="6"/>
      <c r="E10" s="6"/>
      <c r="F10" s="6"/>
      <c r="G10" s="6"/>
      <c r="H10" s="7">
        <f t="shared" ref="H10:H29" si="0">SUM(C10:G10)</f>
        <v>0</v>
      </c>
      <c r="I10" s="8"/>
      <c r="J10" s="8"/>
      <c r="K10" s="6"/>
      <c r="L10" s="6"/>
      <c r="M10" s="6">
        <f>+تامينات!E7</f>
        <v>0</v>
      </c>
      <c r="N10" s="6"/>
      <c r="O10" s="6"/>
      <c r="P10" s="8">
        <f>SUM(I10:O10)-J10</f>
        <v>0</v>
      </c>
      <c r="Q10" s="6">
        <f>H10-P10</f>
        <v>0</v>
      </c>
      <c r="R10" s="9">
        <f>'ضريبة كسب العمل'!O2</f>
        <v>0</v>
      </c>
      <c r="S10" s="9">
        <f>+Q10-R10</f>
        <v>0</v>
      </c>
      <c r="T10" s="9">
        <v>0</v>
      </c>
      <c r="U10" s="9">
        <v>0</v>
      </c>
      <c r="V10" s="9">
        <f>+S10-U10-T10</f>
        <v>0</v>
      </c>
      <c r="W10" s="9"/>
      <c r="X10" s="9"/>
    </row>
    <row r="11" spans="1:24" s="10" customFormat="1" ht="23.25" customHeight="1">
      <c r="A11" s="5">
        <v>2</v>
      </c>
      <c r="B11" s="6"/>
      <c r="C11" s="6"/>
      <c r="D11" s="6"/>
      <c r="E11" s="6"/>
      <c r="F11" s="6"/>
      <c r="G11" s="6"/>
      <c r="H11" s="7">
        <f t="shared" si="0"/>
        <v>0</v>
      </c>
      <c r="I11" s="8"/>
      <c r="J11" s="8"/>
      <c r="K11" s="6"/>
      <c r="L11" s="6"/>
      <c r="M11" s="6">
        <f>+تامينات!E8</f>
        <v>0</v>
      </c>
      <c r="N11" s="6"/>
      <c r="O11" s="6"/>
      <c r="P11" s="8">
        <f>SUM(I11:O11)-J11</f>
        <v>0</v>
      </c>
      <c r="Q11" s="6">
        <f>H11-P11</f>
        <v>0</v>
      </c>
      <c r="R11" s="9">
        <f>'ضريبة كسب العمل'!O7</f>
        <v>0</v>
      </c>
      <c r="S11" s="9">
        <f>+Q11-R11</f>
        <v>0</v>
      </c>
      <c r="T11" s="9">
        <v>0</v>
      </c>
      <c r="U11" s="9">
        <v>0</v>
      </c>
      <c r="V11" s="9">
        <f>+S11-U11-T11</f>
        <v>0</v>
      </c>
      <c r="W11" s="9"/>
      <c r="X11" s="9"/>
    </row>
    <row r="12" spans="1:24" s="10" customFormat="1" ht="23.25" customHeight="1">
      <c r="A12" s="5">
        <v>3</v>
      </c>
      <c r="B12" s="6"/>
      <c r="C12" s="6"/>
      <c r="D12" s="6"/>
      <c r="E12" s="6"/>
      <c r="F12" s="6"/>
      <c r="G12" s="6"/>
      <c r="H12" s="7">
        <f t="shared" si="0"/>
        <v>0</v>
      </c>
      <c r="I12" s="8"/>
      <c r="J12" s="8"/>
      <c r="K12" s="6"/>
      <c r="L12" s="6"/>
      <c r="M12" s="6">
        <f>+تامينات!E9</f>
        <v>0</v>
      </c>
      <c r="N12" s="6"/>
      <c r="O12" s="6"/>
      <c r="P12" s="8">
        <f>SUM(I12:O12)-J12</f>
        <v>0</v>
      </c>
      <c r="Q12" s="6">
        <f>H12-P12</f>
        <v>0</v>
      </c>
      <c r="R12" s="9">
        <f>'ضريبة كسب العمل'!O12</f>
        <v>0</v>
      </c>
      <c r="S12" s="9">
        <f>+Q12-R12</f>
        <v>0</v>
      </c>
      <c r="T12" s="9">
        <v>0</v>
      </c>
      <c r="U12" s="9">
        <v>0</v>
      </c>
      <c r="V12" s="9">
        <f>+S12-U12-T12</f>
        <v>0</v>
      </c>
      <c r="W12" s="9"/>
      <c r="X12" s="9"/>
    </row>
    <row r="13" spans="1:24" s="10" customFormat="1" ht="23.25" customHeight="1">
      <c r="A13" s="5">
        <v>4</v>
      </c>
      <c r="B13" s="6"/>
      <c r="C13" s="6"/>
      <c r="D13" s="6"/>
      <c r="E13" s="6"/>
      <c r="F13" s="6"/>
      <c r="G13" s="6"/>
      <c r="H13" s="7">
        <f t="shared" si="0"/>
        <v>0</v>
      </c>
      <c r="I13" s="8"/>
      <c r="J13" s="8"/>
      <c r="K13" s="6"/>
      <c r="L13" s="6"/>
      <c r="M13" s="6">
        <f>+تامينات!E10</f>
        <v>0</v>
      </c>
      <c r="N13" s="6"/>
      <c r="O13" s="6"/>
      <c r="P13" s="8">
        <f>SUM(I13:O13)-J13</f>
        <v>0</v>
      </c>
      <c r="Q13" s="6">
        <f>H13-P13</f>
        <v>0</v>
      </c>
      <c r="R13" s="9">
        <f>+'ضريبة كسب العمل'!O17</f>
        <v>0</v>
      </c>
      <c r="S13" s="9">
        <f>+Q13-R13</f>
        <v>0</v>
      </c>
      <c r="T13" s="9">
        <v>0</v>
      </c>
      <c r="U13" s="9">
        <v>0</v>
      </c>
      <c r="V13" s="9">
        <f>+S13-U13-T13</f>
        <v>0</v>
      </c>
      <c r="W13" s="9"/>
      <c r="X13" s="9"/>
    </row>
    <row r="14" spans="1:24" s="10" customFormat="1" ht="23.25" customHeight="1">
      <c r="A14" s="5">
        <v>5</v>
      </c>
      <c r="B14" s="6"/>
      <c r="C14" s="6"/>
      <c r="D14" s="6"/>
      <c r="E14" s="6"/>
      <c r="F14" s="6"/>
      <c r="G14" s="6"/>
      <c r="H14" s="7">
        <f t="shared" si="0"/>
        <v>0</v>
      </c>
      <c r="I14" s="8"/>
      <c r="J14" s="8"/>
      <c r="K14" s="6"/>
      <c r="L14" s="6"/>
      <c r="M14" s="6">
        <f>+تامينات!E11</f>
        <v>0</v>
      </c>
      <c r="N14" s="6"/>
      <c r="O14" s="6"/>
      <c r="P14" s="8">
        <f>SUM(I14:O14)-J14</f>
        <v>0</v>
      </c>
      <c r="Q14" s="6">
        <f>H14-P14</f>
        <v>0</v>
      </c>
      <c r="R14" s="9">
        <f>+'ضريبة كسب العمل'!O22</f>
        <v>0</v>
      </c>
      <c r="S14" s="9">
        <f>+Q14-R14</f>
        <v>0</v>
      </c>
      <c r="T14" s="9">
        <v>0</v>
      </c>
      <c r="U14" s="9">
        <v>0</v>
      </c>
      <c r="V14" s="9">
        <f>+S14-U14-T14</f>
        <v>0</v>
      </c>
      <c r="W14" s="9"/>
      <c r="X14" s="9"/>
    </row>
    <row r="15" spans="1:24" s="10" customFormat="1" ht="23.25" customHeight="1">
      <c r="A15" s="5">
        <v>6</v>
      </c>
      <c r="B15" s="6"/>
      <c r="C15" s="6"/>
      <c r="D15" s="6"/>
      <c r="E15" s="6"/>
      <c r="F15" s="6"/>
      <c r="G15" s="6"/>
      <c r="H15" s="7">
        <f t="shared" si="0"/>
        <v>0</v>
      </c>
      <c r="I15" s="8"/>
      <c r="J15" s="8"/>
      <c r="K15" s="6"/>
      <c r="L15" s="6"/>
      <c r="M15" s="6">
        <f>+تامينات!E12</f>
        <v>0</v>
      </c>
      <c r="N15" s="6"/>
      <c r="O15" s="6"/>
      <c r="P15" s="8">
        <f t="shared" ref="P15:P29" si="1">SUM(I15:O15)-J15</f>
        <v>0</v>
      </c>
      <c r="Q15" s="6">
        <f t="shared" ref="Q15:Q29" si="2">H15-P15</f>
        <v>0</v>
      </c>
      <c r="R15" s="9">
        <f>+'ضريبة كسب العمل'!O27</f>
        <v>0</v>
      </c>
      <c r="S15" s="9">
        <f t="shared" ref="S15:S29" si="3">+Q15-R15</f>
        <v>0</v>
      </c>
      <c r="T15" s="9">
        <v>0</v>
      </c>
      <c r="U15" s="9">
        <v>0</v>
      </c>
      <c r="V15" s="9">
        <f t="shared" ref="V15:V29" si="4">+S15-U15-T15</f>
        <v>0</v>
      </c>
      <c r="W15" s="9"/>
      <c r="X15" s="9"/>
    </row>
    <row r="16" spans="1:24" s="10" customFormat="1" ht="23.25" customHeight="1">
      <c r="A16" s="5">
        <v>7</v>
      </c>
      <c r="B16" s="6"/>
      <c r="C16" s="6"/>
      <c r="D16" s="6"/>
      <c r="E16" s="6"/>
      <c r="F16" s="6"/>
      <c r="G16" s="6"/>
      <c r="H16" s="7">
        <f t="shared" si="0"/>
        <v>0</v>
      </c>
      <c r="I16" s="8"/>
      <c r="J16" s="8"/>
      <c r="K16" s="6"/>
      <c r="L16" s="6"/>
      <c r="M16" s="6">
        <f>+تامينات!E13</f>
        <v>0</v>
      </c>
      <c r="N16" s="6"/>
      <c r="O16" s="6"/>
      <c r="P16" s="8">
        <f t="shared" si="1"/>
        <v>0</v>
      </c>
      <c r="Q16" s="6">
        <f t="shared" si="2"/>
        <v>0</v>
      </c>
      <c r="R16" s="9">
        <f>+'ضريبة كسب العمل'!O32</f>
        <v>0</v>
      </c>
      <c r="S16" s="9">
        <f t="shared" si="3"/>
        <v>0</v>
      </c>
      <c r="T16" s="9">
        <v>0</v>
      </c>
      <c r="U16" s="9">
        <v>0</v>
      </c>
      <c r="V16" s="9">
        <f t="shared" si="4"/>
        <v>0</v>
      </c>
      <c r="W16" s="9"/>
      <c r="X16" s="9"/>
    </row>
    <row r="17" spans="1:24" s="10" customFormat="1" ht="23.25" customHeight="1">
      <c r="A17" s="5">
        <v>8</v>
      </c>
      <c r="B17" s="6"/>
      <c r="C17" s="6"/>
      <c r="D17" s="6"/>
      <c r="E17" s="6"/>
      <c r="F17" s="6"/>
      <c r="G17" s="6"/>
      <c r="H17" s="7">
        <f t="shared" si="0"/>
        <v>0</v>
      </c>
      <c r="I17" s="8"/>
      <c r="J17" s="8"/>
      <c r="K17" s="6"/>
      <c r="L17" s="6"/>
      <c r="M17" s="6">
        <f>+تامينات!E14</f>
        <v>0</v>
      </c>
      <c r="N17" s="6"/>
      <c r="O17" s="6"/>
      <c r="P17" s="8">
        <f t="shared" si="1"/>
        <v>0</v>
      </c>
      <c r="Q17" s="6">
        <f t="shared" si="2"/>
        <v>0</v>
      </c>
      <c r="R17" s="9">
        <f>'ضريبة كسب العمل'!O37</f>
        <v>0</v>
      </c>
      <c r="S17" s="9">
        <f t="shared" si="3"/>
        <v>0</v>
      </c>
      <c r="T17" s="9">
        <v>0</v>
      </c>
      <c r="U17" s="9">
        <v>0</v>
      </c>
      <c r="V17" s="9">
        <f t="shared" si="4"/>
        <v>0</v>
      </c>
      <c r="W17" s="9"/>
      <c r="X17" s="9"/>
    </row>
    <row r="18" spans="1:24" s="10" customFormat="1" ht="23.25" customHeight="1">
      <c r="A18" s="5">
        <v>9</v>
      </c>
      <c r="B18" s="6"/>
      <c r="C18" s="6"/>
      <c r="D18" s="6"/>
      <c r="E18" s="6"/>
      <c r="F18" s="6"/>
      <c r="G18" s="6"/>
      <c r="H18" s="7">
        <f t="shared" si="0"/>
        <v>0</v>
      </c>
      <c r="I18" s="8"/>
      <c r="J18" s="8"/>
      <c r="K18" s="6"/>
      <c r="L18" s="6"/>
      <c r="M18" s="6">
        <f>+تامينات!E15</f>
        <v>0</v>
      </c>
      <c r="N18" s="6"/>
      <c r="O18" s="6"/>
      <c r="P18" s="8">
        <f t="shared" si="1"/>
        <v>0</v>
      </c>
      <c r="Q18" s="6">
        <f t="shared" si="2"/>
        <v>0</v>
      </c>
      <c r="R18" s="9">
        <f>'ضريبة كسب العمل'!O42</f>
        <v>0</v>
      </c>
      <c r="S18" s="9">
        <f t="shared" si="3"/>
        <v>0</v>
      </c>
      <c r="T18" s="9">
        <v>0</v>
      </c>
      <c r="U18" s="9">
        <v>0</v>
      </c>
      <c r="V18" s="9">
        <f t="shared" si="4"/>
        <v>0</v>
      </c>
      <c r="W18" s="9"/>
      <c r="X18" s="9"/>
    </row>
    <row r="19" spans="1:24" s="10" customFormat="1" ht="23.25" customHeight="1">
      <c r="A19" s="5">
        <v>10</v>
      </c>
      <c r="B19" s="6"/>
      <c r="C19" s="6"/>
      <c r="D19" s="6"/>
      <c r="E19" s="6"/>
      <c r="F19" s="6"/>
      <c r="G19" s="6"/>
      <c r="H19" s="7">
        <f t="shared" si="0"/>
        <v>0</v>
      </c>
      <c r="I19" s="8"/>
      <c r="J19" s="8"/>
      <c r="K19" s="6"/>
      <c r="L19" s="6"/>
      <c r="M19" s="6">
        <f>+تامينات!E16</f>
        <v>0</v>
      </c>
      <c r="N19" s="6"/>
      <c r="O19" s="6"/>
      <c r="P19" s="8">
        <f t="shared" si="1"/>
        <v>0</v>
      </c>
      <c r="Q19" s="6">
        <f t="shared" si="2"/>
        <v>0</v>
      </c>
      <c r="R19" s="9">
        <f>'ضريبة كسب العمل'!O47</f>
        <v>0</v>
      </c>
      <c r="S19" s="9">
        <f t="shared" si="3"/>
        <v>0</v>
      </c>
      <c r="T19" s="9">
        <v>0</v>
      </c>
      <c r="U19" s="9">
        <v>0</v>
      </c>
      <c r="V19" s="9">
        <f t="shared" si="4"/>
        <v>0</v>
      </c>
      <c r="W19" s="9"/>
      <c r="X19" s="9"/>
    </row>
    <row r="20" spans="1:24" s="10" customFormat="1" ht="23.25" customHeight="1">
      <c r="A20" s="5">
        <v>11</v>
      </c>
      <c r="B20" s="6"/>
      <c r="C20" s="6"/>
      <c r="D20" s="6"/>
      <c r="E20" s="6"/>
      <c r="F20" s="6"/>
      <c r="G20" s="6"/>
      <c r="H20" s="7">
        <f t="shared" si="0"/>
        <v>0</v>
      </c>
      <c r="I20" s="8"/>
      <c r="J20" s="8"/>
      <c r="K20" s="6"/>
      <c r="L20" s="6"/>
      <c r="M20" s="6">
        <f>+تامينات!E17</f>
        <v>0</v>
      </c>
      <c r="N20" s="6"/>
      <c r="O20" s="6"/>
      <c r="P20" s="8">
        <f t="shared" si="1"/>
        <v>0</v>
      </c>
      <c r="Q20" s="6">
        <f t="shared" si="2"/>
        <v>0</v>
      </c>
      <c r="R20" s="9">
        <f>'ضريبة كسب العمل'!O52</f>
        <v>0</v>
      </c>
      <c r="S20" s="9">
        <f t="shared" si="3"/>
        <v>0</v>
      </c>
      <c r="T20" s="9">
        <v>0</v>
      </c>
      <c r="U20" s="9">
        <v>0</v>
      </c>
      <c r="V20" s="9">
        <f t="shared" si="4"/>
        <v>0</v>
      </c>
      <c r="W20" s="9"/>
      <c r="X20" s="9"/>
    </row>
    <row r="21" spans="1:24" s="10" customFormat="1" ht="23.25" customHeight="1">
      <c r="A21" s="5">
        <v>12</v>
      </c>
      <c r="B21" s="6"/>
      <c r="C21" s="6"/>
      <c r="D21" s="6"/>
      <c r="E21" s="6"/>
      <c r="F21" s="6"/>
      <c r="G21" s="6"/>
      <c r="H21" s="7">
        <f t="shared" si="0"/>
        <v>0</v>
      </c>
      <c r="I21" s="8"/>
      <c r="J21" s="8"/>
      <c r="K21" s="6"/>
      <c r="L21" s="6"/>
      <c r="M21" s="6">
        <f>+تامينات!E18</f>
        <v>0</v>
      </c>
      <c r="N21" s="6"/>
      <c r="O21" s="6"/>
      <c r="P21" s="8">
        <f t="shared" si="1"/>
        <v>0</v>
      </c>
      <c r="Q21" s="6">
        <f t="shared" si="2"/>
        <v>0</v>
      </c>
      <c r="R21" s="9">
        <f>'ضريبة كسب العمل'!O57</f>
        <v>0</v>
      </c>
      <c r="S21" s="9">
        <f t="shared" si="3"/>
        <v>0</v>
      </c>
      <c r="T21" s="9">
        <v>0</v>
      </c>
      <c r="U21" s="9">
        <v>0</v>
      </c>
      <c r="V21" s="9">
        <f t="shared" si="4"/>
        <v>0</v>
      </c>
      <c r="W21" s="9"/>
      <c r="X21" s="9"/>
    </row>
    <row r="22" spans="1:24" s="10" customFormat="1" ht="23.25" customHeight="1">
      <c r="A22" s="5">
        <v>13</v>
      </c>
      <c r="B22" s="6"/>
      <c r="C22" s="6"/>
      <c r="D22" s="6"/>
      <c r="E22" s="6"/>
      <c r="F22" s="6"/>
      <c r="G22" s="6"/>
      <c r="H22" s="7">
        <f t="shared" si="0"/>
        <v>0</v>
      </c>
      <c r="I22" s="8"/>
      <c r="J22" s="8"/>
      <c r="K22" s="6"/>
      <c r="L22" s="6"/>
      <c r="M22" s="6">
        <f>+تامينات!E19</f>
        <v>0</v>
      </c>
      <c r="N22" s="6"/>
      <c r="O22" s="6"/>
      <c r="P22" s="8">
        <f t="shared" si="1"/>
        <v>0</v>
      </c>
      <c r="Q22" s="6">
        <f t="shared" si="2"/>
        <v>0</v>
      </c>
      <c r="R22" s="9">
        <f>'ضريبة كسب العمل'!O62</f>
        <v>0</v>
      </c>
      <c r="S22" s="9">
        <f t="shared" si="3"/>
        <v>0</v>
      </c>
      <c r="T22" s="9">
        <v>0</v>
      </c>
      <c r="U22" s="9">
        <v>0</v>
      </c>
      <c r="V22" s="9">
        <f t="shared" si="4"/>
        <v>0</v>
      </c>
      <c r="W22" s="9"/>
      <c r="X22" s="9"/>
    </row>
    <row r="23" spans="1:24" s="10" customFormat="1" ht="23.25" customHeight="1">
      <c r="A23" s="5">
        <v>14</v>
      </c>
      <c r="B23" s="6"/>
      <c r="C23" s="6"/>
      <c r="D23" s="6"/>
      <c r="E23" s="6"/>
      <c r="F23" s="6"/>
      <c r="G23" s="6"/>
      <c r="H23" s="7">
        <f t="shared" si="0"/>
        <v>0</v>
      </c>
      <c r="I23" s="8"/>
      <c r="J23" s="8"/>
      <c r="K23" s="6"/>
      <c r="L23" s="6"/>
      <c r="M23" s="6">
        <f>+تامينات!E20</f>
        <v>0</v>
      </c>
      <c r="N23" s="6"/>
      <c r="O23" s="6"/>
      <c r="P23" s="8">
        <f t="shared" si="1"/>
        <v>0</v>
      </c>
      <c r="Q23" s="6">
        <f t="shared" si="2"/>
        <v>0</v>
      </c>
      <c r="R23" s="9">
        <f>'ضريبة كسب العمل'!O67</f>
        <v>0</v>
      </c>
      <c r="S23" s="9">
        <f t="shared" si="3"/>
        <v>0</v>
      </c>
      <c r="T23" s="9">
        <v>0</v>
      </c>
      <c r="U23" s="9">
        <v>0</v>
      </c>
      <c r="V23" s="9">
        <f t="shared" si="4"/>
        <v>0</v>
      </c>
      <c r="W23" s="9"/>
      <c r="X23" s="9"/>
    </row>
    <row r="24" spans="1:24" s="10" customFormat="1" ht="23.25" customHeight="1">
      <c r="A24" s="5">
        <v>15</v>
      </c>
      <c r="B24" s="6"/>
      <c r="C24" s="6"/>
      <c r="D24" s="6"/>
      <c r="E24" s="6"/>
      <c r="F24" s="6"/>
      <c r="G24" s="6"/>
      <c r="H24" s="7">
        <f t="shared" si="0"/>
        <v>0</v>
      </c>
      <c r="I24" s="8"/>
      <c r="J24" s="8"/>
      <c r="K24" s="6"/>
      <c r="L24" s="6"/>
      <c r="M24" s="6">
        <f>+تامينات!E21</f>
        <v>0</v>
      </c>
      <c r="N24" s="6"/>
      <c r="O24" s="6"/>
      <c r="P24" s="8">
        <f t="shared" si="1"/>
        <v>0</v>
      </c>
      <c r="Q24" s="6">
        <f t="shared" si="2"/>
        <v>0</v>
      </c>
      <c r="R24" s="9">
        <f>'ضريبة كسب العمل'!O72</f>
        <v>0</v>
      </c>
      <c r="S24" s="9">
        <f t="shared" si="3"/>
        <v>0</v>
      </c>
      <c r="T24" s="9">
        <v>0</v>
      </c>
      <c r="U24" s="9">
        <v>0</v>
      </c>
      <c r="V24" s="9">
        <f t="shared" si="4"/>
        <v>0</v>
      </c>
      <c r="W24" s="9"/>
      <c r="X24" s="9"/>
    </row>
    <row r="25" spans="1:24" s="10" customFormat="1" ht="23.25" customHeight="1">
      <c r="A25" s="5">
        <v>16</v>
      </c>
      <c r="B25" s="6"/>
      <c r="C25" s="6"/>
      <c r="D25" s="6"/>
      <c r="E25" s="6"/>
      <c r="F25" s="6"/>
      <c r="G25" s="6"/>
      <c r="H25" s="7">
        <f t="shared" si="0"/>
        <v>0</v>
      </c>
      <c r="I25" s="8"/>
      <c r="J25" s="8"/>
      <c r="K25" s="6"/>
      <c r="L25" s="6"/>
      <c r="M25" s="6">
        <f>+تامينات!E22</f>
        <v>0</v>
      </c>
      <c r="N25" s="6"/>
      <c r="O25" s="6"/>
      <c r="P25" s="8">
        <f t="shared" si="1"/>
        <v>0</v>
      </c>
      <c r="Q25" s="6">
        <f t="shared" si="2"/>
        <v>0</v>
      </c>
      <c r="R25" s="9">
        <f>'ضريبة كسب العمل'!O77</f>
        <v>0</v>
      </c>
      <c r="S25" s="9">
        <f t="shared" si="3"/>
        <v>0</v>
      </c>
      <c r="T25" s="9">
        <v>0</v>
      </c>
      <c r="U25" s="9">
        <v>0</v>
      </c>
      <c r="V25" s="9">
        <f t="shared" si="4"/>
        <v>0</v>
      </c>
      <c r="W25" s="9"/>
      <c r="X25" s="9"/>
    </row>
    <row r="26" spans="1:24" s="10" customFormat="1" ht="23.25" customHeight="1">
      <c r="A26" s="5">
        <v>17</v>
      </c>
      <c r="B26" s="6"/>
      <c r="C26" s="6"/>
      <c r="D26" s="6"/>
      <c r="E26" s="6"/>
      <c r="F26" s="6"/>
      <c r="G26" s="6"/>
      <c r="H26" s="7">
        <f t="shared" si="0"/>
        <v>0</v>
      </c>
      <c r="I26" s="8"/>
      <c r="J26" s="8"/>
      <c r="K26" s="6"/>
      <c r="L26" s="6"/>
      <c r="M26" s="6">
        <f>+تامينات!E23</f>
        <v>0</v>
      </c>
      <c r="N26" s="6"/>
      <c r="O26" s="6"/>
      <c r="P26" s="8">
        <f t="shared" si="1"/>
        <v>0</v>
      </c>
      <c r="Q26" s="6">
        <f t="shared" si="2"/>
        <v>0</v>
      </c>
      <c r="R26" s="9">
        <f>'ضريبة كسب العمل'!O82</f>
        <v>0</v>
      </c>
      <c r="S26" s="9">
        <f t="shared" si="3"/>
        <v>0</v>
      </c>
      <c r="T26" s="9">
        <v>0</v>
      </c>
      <c r="U26" s="9">
        <v>0</v>
      </c>
      <c r="V26" s="9">
        <f t="shared" si="4"/>
        <v>0</v>
      </c>
      <c r="W26" s="9"/>
      <c r="X26" s="9"/>
    </row>
    <row r="27" spans="1:24" s="10" customFormat="1" ht="23.25" customHeight="1">
      <c r="A27" s="5">
        <v>18</v>
      </c>
      <c r="B27" s="6"/>
      <c r="C27" s="6"/>
      <c r="D27" s="6"/>
      <c r="E27" s="6"/>
      <c r="F27" s="6"/>
      <c r="G27" s="6"/>
      <c r="H27" s="7">
        <f t="shared" si="0"/>
        <v>0</v>
      </c>
      <c r="I27" s="8"/>
      <c r="J27" s="8"/>
      <c r="K27" s="6"/>
      <c r="L27" s="6"/>
      <c r="M27" s="6">
        <f>+تامينات!E24</f>
        <v>0</v>
      </c>
      <c r="N27" s="6"/>
      <c r="O27" s="6"/>
      <c r="P27" s="8">
        <f t="shared" si="1"/>
        <v>0</v>
      </c>
      <c r="Q27" s="6">
        <f t="shared" si="2"/>
        <v>0</v>
      </c>
      <c r="R27" s="9">
        <f>'ضريبة كسب العمل'!O87</f>
        <v>0</v>
      </c>
      <c r="S27" s="9">
        <f t="shared" si="3"/>
        <v>0</v>
      </c>
      <c r="T27" s="9">
        <v>0</v>
      </c>
      <c r="U27" s="9">
        <v>0</v>
      </c>
      <c r="V27" s="9">
        <f t="shared" si="4"/>
        <v>0</v>
      </c>
      <c r="W27" s="9"/>
      <c r="X27" s="9"/>
    </row>
    <row r="28" spans="1:24" s="10" customFormat="1" ht="23.25" customHeight="1">
      <c r="A28" s="5">
        <v>19</v>
      </c>
      <c r="B28" s="6"/>
      <c r="C28" s="6"/>
      <c r="D28" s="6"/>
      <c r="E28" s="6"/>
      <c r="F28" s="6"/>
      <c r="G28" s="6"/>
      <c r="H28" s="7">
        <f t="shared" si="0"/>
        <v>0</v>
      </c>
      <c r="I28" s="8"/>
      <c r="J28" s="8"/>
      <c r="K28" s="6"/>
      <c r="L28" s="6"/>
      <c r="M28" s="6">
        <f>+تامينات!E25</f>
        <v>0</v>
      </c>
      <c r="N28" s="6"/>
      <c r="O28" s="6"/>
      <c r="P28" s="8">
        <f t="shared" si="1"/>
        <v>0</v>
      </c>
      <c r="Q28" s="6">
        <f t="shared" si="2"/>
        <v>0</v>
      </c>
      <c r="R28" s="9">
        <f>'ضريبة كسب العمل'!O92</f>
        <v>0</v>
      </c>
      <c r="S28" s="9">
        <f t="shared" si="3"/>
        <v>0</v>
      </c>
      <c r="T28" s="9">
        <v>0</v>
      </c>
      <c r="U28" s="9">
        <v>0</v>
      </c>
      <c r="V28" s="9">
        <f t="shared" si="4"/>
        <v>0</v>
      </c>
      <c r="W28" s="9"/>
      <c r="X28" s="9"/>
    </row>
    <row r="29" spans="1:24" s="10" customFormat="1" ht="23.25" customHeight="1" thickBot="1">
      <c r="A29" s="5">
        <v>20</v>
      </c>
      <c r="B29" s="6"/>
      <c r="C29" s="6"/>
      <c r="D29" s="6"/>
      <c r="E29" s="6"/>
      <c r="F29" s="6"/>
      <c r="G29" s="6"/>
      <c r="H29" s="7">
        <f t="shared" si="0"/>
        <v>0</v>
      </c>
      <c r="I29" s="8"/>
      <c r="J29" s="8"/>
      <c r="K29" s="6"/>
      <c r="L29" s="6"/>
      <c r="M29" s="6">
        <f>+تامينات!E26</f>
        <v>0</v>
      </c>
      <c r="N29" s="6"/>
      <c r="O29" s="6"/>
      <c r="P29" s="8">
        <f t="shared" si="1"/>
        <v>0</v>
      </c>
      <c r="Q29" s="6">
        <f t="shared" si="2"/>
        <v>0</v>
      </c>
      <c r="R29" s="9">
        <f>'ضريبة كسب العمل'!O97</f>
        <v>0</v>
      </c>
      <c r="S29" s="9">
        <f t="shared" si="3"/>
        <v>0</v>
      </c>
      <c r="T29" s="9">
        <v>0</v>
      </c>
      <c r="U29" s="9">
        <v>0</v>
      </c>
      <c r="V29" s="9">
        <f t="shared" si="4"/>
        <v>0</v>
      </c>
      <c r="W29" s="9"/>
      <c r="X29" s="9"/>
    </row>
    <row r="30" spans="1:24" s="13" customFormat="1" ht="42" customHeight="1" thickTop="1" thickBot="1">
      <c r="A30" s="39" t="s">
        <v>29</v>
      </c>
      <c r="B30" s="40"/>
      <c r="C30" s="11">
        <f t="shared" ref="C30:V30" si="5">SUM(C10:C29)</f>
        <v>0</v>
      </c>
      <c r="D30" s="11">
        <f t="shared" si="5"/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11">
        <f t="shared" si="5"/>
        <v>0</v>
      </c>
      <c r="O30" s="11">
        <f t="shared" si="5"/>
        <v>0</v>
      </c>
      <c r="P30" s="11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/>
      <c r="X30" s="12"/>
    </row>
    <row r="31" spans="1:24" ht="15" thickTop="1"/>
    <row r="32" spans="1:24" ht="23.25">
      <c r="B32" s="14" t="s">
        <v>30</v>
      </c>
      <c r="C32" s="15"/>
      <c r="L32" s="41" t="s">
        <v>31</v>
      </c>
      <c r="M32" s="41"/>
      <c r="N32" s="41"/>
      <c r="O32" s="41"/>
      <c r="P32" s="41"/>
      <c r="Q32" s="41"/>
      <c r="S32" s="41" t="s">
        <v>32</v>
      </c>
      <c r="T32" s="41"/>
      <c r="U32" s="41"/>
      <c r="V32" s="16"/>
      <c r="W32" s="16"/>
      <c r="X32" s="16"/>
    </row>
    <row r="47" spans="18:24">
      <c r="R47" s="3"/>
      <c r="S47" s="3"/>
      <c r="T47" s="3"/>
      <c r="U47" s="3"/>
      <c r="V47" s="3"/>
      <c r="W47" s="3"/>
      <c r="X47" s="3"/>
    </row>
  </sheetData>
  <mergeCells count="18">
    <mergeCell ref="W8:W9"/>
    <mergeCell ref="X8:X9"/>
    <mergeCell ref="A30:B30"/>
    <mergeCell ref="L32:Q32"/>
    <mergeCell ref="S32:U32"/>
    <mergeCell ref="Q8:Q9"/>
    <mergeCell ref="R8:R9"/>
    <mergeCell ref="S8:S9"/>
    <mergeCell ref="T8:T9"/>
    <mergeCell ref="U8:U9"/>
    <mergeCell ref="V8:V9"/>
    <mergeCell ref="B6:P6"/>
    <mergeCell ref="A8:A9"/>
    <mergeCell ref="B8:B9"/>
    <mergeCell ref="C8:G8"/>
    <mergeCell ref="H8:H9"/>
    <mergeCell ref="I8:O8"/>
    <mergeCell ref="P8:P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rightToLeft="1" zoomScale="90" zoomScaleNormal="90" workbookViewId="0">
      <pane xSplit="13" ySplit="1" topLeftCell="N2" activePane="bottomRight" state="frozen"/>
      <selection activeCell="E1" sqref="E1"/>
      <selection pane="topRight" activeCell="N1" sqref="N1"/>
      <selection pane="bottomLeft" activeCell="E2" sqref="E2"/>
      <selection pane="bottomRight" sqref="A1:XFD1048576"/>
    </sheetView>
  </sheetViews>
  <sheetFormatPr defaultColWidth="9.125" defaultRowHeight="14.25"/>
  <cols>
    <col min="1" max="3" width="9.125" style="1" hidden="1" customWidth="1"/>
    <col min="4" max="4" width="5.875" style="20" customWidth="1"/>
    <col min="5" max="5" width="16" style="1" customWidth="1"/>
    <col min="6" max="6" width="12.375" style="1" hidden="1" customWidth="1"/>
    <col min="7" max="7" width="10.25" style="1" hidden="1" customWidth="1"/>
    <col min="8" max="8" width="10.625" style="1" hidden="1" customWidth="1"/>
    <col min="9" max="12" width="9.25" style="1" hidden="1" customWidth="1"/>
    <col min="13" max="13" width="11.125" style="1" hidden="1" customWidth="1"/>
    <col min="14" max="15" width="19.875" style="1" bestFit="1" customWidth="1"/>
    <col min="16" max="16384" width="9.125" style="1"/>
  </cols>
  <sheetData>
    <row r="1" spans="4:15" s="25" customFormat="1" ht="63.75" customHeight="1" thickBot="1">
      <c r="D1" s="21" t="s">
        <v>11</v>
      </c>
      <c r="E1" s="22" t="s">
        <v>10</v>
      </c>
      <c r="F1" s="23" t="s">
        <v>8</v>
      </c>
      <c r="G1" s="23" t="s">
        <v>0</v>
      </c>
      <c r="H1" s="23" t="s">
        <v>1</v>
      </c>
      <c r="I1" s="23" t="s">
        <v>2</v>
      </c>
      <c r="J1" s="23" t="s">
        <v>3</v>
      </c>
      <c r="K1" s="23" t="s">
        <v>4</v>
      </c>
      <c r="L1" s="23" t="s">
        <v>5</v>
      </c>
      <c r="M1" s="23" t="s">
        <v>7</v>
      </c>
      <c r="N1" s="23" t="s">
        <v>9</v>
      </c>
      <c r="O1" s="24" t="s">
        <v>6</v>
      </c>
    </row>
    <row r="2" spans="4:15" s="25" customFormat="1" ht="18.75" thickBot="1">
      <c r="D2" s="50">
        <v>1</v>
      </c>
      <c r="E2" s="49">
        <f>المرتبات!Q10</f>
        <v>0</v>
      </c>
      <c r="F2" s="48">
        <f>+E2*12</f>
        <v>0</v>
      </c>
      <c r="G2" s="26">
        <f>IF(OR(F2&lt;14200,F2=14200),+F2,14200)</f>
        <v>0</v>
      </c>
      <c r="H2" s="26">
        <v>0</v>
      </c>
      <c r="I2" s="26">
        <f>+H2*G2</f>
        <v>0</v>
      </c>
      <c r="J2" s="26">
        <v>0</v>
      </c>
      <c r="K2" s="26">
        <f t="shared" ref="K2:K31" si="0">+J2*I2</f>
        <v>0</v>
      </c>
      <c r="L2" s="26">
        <f t="shared" ref="L2:L31" si="1">+I2-K2</f>
        <v>0</v>
      </c>
      <c r="M2" s="26"/>
      <c r="N2" s="46" t="str">
        <f>IF(M6&gt;0,"الشريحة الخامسة",IF(M5&gt;0,"الشريحة الرابعة",IF(M4&gt;0,"الشريحة الثالثة",IF(M3&gt;0,"الشريحة الثانية",""))))</f>
        <v/>
      </c>
      <c r="O2" s="47">
        <f>IF(M6&gt;0,M6/12,IF(M5&gt;0,M5/12,IF(M4&gt;0,M4/12,IF(M3&gt;0,M3/12,0))))</f>
        <v>0</v>
      </c>
    </row>
    <row r="3" spans="4:15" s="25" customFormat="1" ht="18.75" thickBot="1">
      <c r="D3" s="50"/>
      <c r="E3" s="49"/>
      <c r="F3" s="48"/>
      <c r="G3" s="26">
        <f>IF(OR(F2&lt;37000,F2=37000),+F2-14200,22800)</f>
        <v>-14200</v>
      </c>
      <c r="H3" s="26">
        <v>0.1</v>
      </c>
      <c r="I3" s="26">
        <f>IF((H3*G3)&gt;0,H3*G3,0)</f>
        <v>0</v>
      </c>
      <c r="J3" s="26">
        <v>0.8</v>
      </c>
      <c r="K3" s="26">
        <f t="shared" si="0"/>
        <v>0</v>
      </c>
      <c r="L3" s="26">
        <f t="shared" si="1"/>
        <v>0</v>
      </c>
      <c r="M3" s="26">
        <f>+I2+L3</f>
        <v>0</v>
      </c>
      <c r="N3" s="46"/>
      <c r="O3" s="47"/>
    </row>
    <row r="4" spans="4:15" s="25" customFormat="1" ht="18.75" thickBot="1">
      <c r="D4" s="50"/>
      <c r="E4" s="49"/>
      <c r="F4" s="48"/>
      <c r="G4" s="26">
        <f>IF(OR(F2&lt;52000,F2=52000),+F2-14200-22800,15000)</f>
        <v>-37000</v>
      </c>
      <c r="H4" s="26">
        <v>0.15</v>
      </c>
      <c r="I4" s="26">
        <f>IF((H4*G4)&gt;0,H4*G4,0)</f>
        <v>0</v>
      </c>
      <c r="J4" s="26">
        <v>0.4</v>
      </c>
      <c r="K4" s="26">
        <f t="shared" si="0"/>
        <v>0</v>
      </c>
      <c r="L4" s="26">
        <f t="shared" si="1"/>
        <v>0</v>
      </c>
      <c r="M4" s="26">
        <f>IF(G4&gt;0,I3+L4,0)</f>
        <v>0</v>
      </c>
      <c r="N4" s="46"/>
      <c r="O4" s="47"/>
    </row>
    <row r="5" spans="4:15" s="25" customFormat="1" ht="18.75" thickBot="1">
      <c r="D5" s="50"/>
      <c r="E5" s="49"/>
      <c r="F5" s="48"/>
      <c r="G5" s="26">
        <f>IF(OR(F2&lt;207000,F2=207000),+F2-14200-22800-15000,155000)</f>
        <v>-52000</v>
      </c>
      <c r="H5" s="26">
        <v>0.2</v>
      </c>
      <c r="I5" s="26">
        <f>IF((H5*G5)&gt;0,H5*G5,0)</f>
        <v>0</v>
      </c>
      <c r="J5" s="26">
        <v>0.05</v>
      </c>
      <c r="K5" s="26">
        <f t="shared" si="0"/>
        <v>0</v>
      </c>
      <c r="L5" s="26">
        <f t="shared" si="1"/>
        <v>0</v>
      </c>
      <c r="M5" s="26">
        <f>IF(G5&gt;0,+I4+I3+L5,0)</f>
        <v>0</v>
      </c>
      <c r="N5" s="46"/>
      <c r="O5" s="47"/>
    </row>
    <row r="6" spans="4:15" s="25" customFormat="1" ht="18.75" thickBot="1">
      <c r="D6" s="50"/>
      <c r="E6" s="49"/>
      <c r="F6" s="48"/>
      <c r="G6" s="26">
        <f>IF(OR(F2&lt;307000,F2=307000),+F2-14200-22800-15000-155000,F2-14200-22800-15000-155000)</f>
        <v>-207000</v>
      </c>
      <c r="H6" s="26">
        <v>0.22500000000000001</v>
      </c>
      <c r="I6" s="26">
        <f>IF((H6*G6)&gt;0,H6*G6,0)</f>
        <v>0</v>
      </c>
      <c r="J6" s="26">
        <v>0</v>
      </c>
      <c r="K6" s="26">
        <f t="shared" si="0"/>
        <v>0</v>
      </c>
      <c r="L6" s="26">
        <f t="shared" si="1"/>
        <v>0</v>
      </c>
      <c r="M6" s="26">
        <f>IF(G6&gt;0,+I3+I4+I5+L6,0)</f>
        <v>0</v>
      </c>
      <c r="N6" s="46"/>
      <c r="O6" s="47"/>
    </row>
    <row r="7" spans="4:15" s="25" customFormat="1" ht="18.75" thickBot="1">
      <c r="D7" s="50">
        <v>2</v>
      </c>
      <c r="E7" s="49">
        <f>المرتبات!Q11</f>
        <v>0</v>
      </c>
      <c r="F7" s="48">
        <f>+E7*12</f>
        <v>0</v>
      </c>
      <c r="G7" s="26">
        <f>IF(OR(F7&lt;14200,F7=14200),+F7,14200)</f>
        <v>0</v>
      </c>
      <c r="H7" s="26">
        <v>0</v>
      </c>
      <c r="I7" s="26">
        <f>+H7*G7</f>
        <v>0</v>
      </c>
      <c r="J7" s="26">
        <v>0</v>
      </c>
      <c r="K7" s="26">
        <f t="shared" si="0"/>
        <v>0</v>
      </c>
      <c r="L7" s="26">
        <f t="shared" si="1"/>
        <v>0</v>
      </c>
      <c r="M7" s="26"/>
      <c r="N7" s="46" t="str">
        <f>IF(M11&gt;0,"الشريحة الخامسة",IF(M10&gt;0,"الشريحة الرابعة",IF(M9&gt;0,"الشريحة الثالثة",IF(M8&gt;0,"الشريحة الثانية",""))))</f>
        <v/>
      </c>
      <c r="O7" s="47">
        <f>IF(M11&gt;0,M11/12,IF(M10&gt;0,M10/12,IF(M9&gt;0,M9/12,IF(M8&gt;0,M8/12,0))))</f>
        <v>0</v>
      </c>
    </row>
    <row r="8" spans="4:15" s="25" customFormat="1" ht="18.75" thickBot="1">
      <c r="D8" s="50"/>
      <c r="E8" s="49"/>
      <c r="F8" s="48"/>
      <c r="G8" s="26">
        <f>IF(OR(F7&lt;37000,F7=37000),+F7-14200,22800)</f>
        <v>-14200</v>
      </c>
      <c r="H8" s="26">
        <v>0.1</v>
      </c>
      <c r="I8" s="26">
        <f>IF((H8*G8)&gt;0,H8*G8,0)</f>
        <v>0</v>
      </c>
      <c r="J8" s="26">
        <v>0.8</v>
      </c>
      <c r="K8" s="26">
        <f t="shared" si="0"/>
        <v>0</v>
      </c>
      <c r="L8" s="26">
        <f t="shared" si="1"/>
        <v>0</v>
      </c>
      <c r="M8" s="26">
        <f>+I7+L8</f>
        <v>0</v>
      </c>
      <c r="N8" s="46"/>
      <c r="O8" s="47"/>
    </row>
    <row r="9" spans="4:15" s="25" customFormat="1" ht="18.75" thickBot="1">
      <c r="D9" s="50"/>
      <c r="E9" s="49"/>
      <c r="F9" s="48"/>
      <c r="G9" s="26">
        <f>IF(OR(F7&lt;52000,F7=52000),+F7-14200-22800,15000)</f>
        <v>-37000</v>
      </c>
      <c r="H9" s="26">
        <v>0.15</v>
      </c>
      <c r="I9" s="26">
        <f>IF((H9*G9)&gt;0,H9*G9,0)</f>
        <v>0</v>
      </c>
      <c r="J9" s="26">
        <v>0.4</v>
      </c>
      <c r="K9" s="26">
        <f t="shared" si="0"/>
        <v>0</v>
      </c>
      <c r="L9" s="26">
        <f t="shared" si="1"/>
        <v>0</v>
      </c>
      <c r="M9" s="26">
        <f>IF(G9&gt;0,I8+L9,0)</f>
        <v>0</v>
      </c>
      <c r="N9" s="46"/>
      <c r="O9" s="47"/>
    </row>
    <row r="10" spans="4:15" s="25" customFormat="1" ht="18.75" thickBot="1">
      <c r="D10" s="50"/>
      <c r="E10" s="49"/>
      <c r="F10" s="48"/>
      <c r="G10" s="26">
        <f>IF(OR(F7&lt;207000,F7=207000),+F7-14200-22800-15000,155000)</f>
        <v>-52000</v>
      </c>
      <c r="H10" s="26">
        <v>0.2</v>
      </c>
      <c r="I10" s="26">
        <f>IF((H10*G10)&gt;0,H10*G10,0)</f>
        <v>0</v>
      </c>
      <c r="J10" s="26">
        <v>0.05</v>
      </c>
      <c r="K10" s="26">
        <f t="shared" si="0"/>
        <v>0</v>
      </c>
      <c r="L10" s="26">
        <f t="shared" si="1"/>
        <v>0</v>
      </c>
      <c r="M10" s="26">
        <f>IF(G10&gt;0,+I9+I8+L10,0)</f>
        <v>0</v>
      </c>
      <c r="N10" s="46"/>
      <c r="O10" s="47"/>
    </row>
    <row r="11" spans="4:15" s="25" customFormat="1" ht="18.75" thickBot="1">
      <c r="D11" s="50"/>
      <c r="E11" s="49"/>
      <c r="F11" s="48"/>
      <c r="G11" s="26">
        <f>IF(OR(F7&lt;307000,F7=307000),+F7-14200-22800-15000-155000,+F7-14200-22800-15000-155000)</f>
        <v>-207000</v>
      </c>
      <c r="H11" s="26">
        <v>0.22500000000000001</v>
      </c>
      <c r="I11" s="26">
        <f>IF((H11*G11)&gt;0,H11*G11,0)</f>
        <v>0</v>
      </c>
      <c r="J11" s="26">
        <v>0</v>
      </c>
      <c r="K11" s="26">
        <f t="shared" si="0"/>
        <v>0</v>
      </c>
      <c r="L11" s="26">
        <f t="shared" si="1"/>
        <v>0</v>
      </c>
      <c r="M11" s="26">
        <f>IF(G11&gt;0,+I8+I9+I10+L11,0)</f>
        <v>0</v>
      </c>
      <c r="N11" s="46"/>
      <c r="O11" s="47"/>
    </row>
    <row r="12" spans="4:15" s="25" customFormat="1" ht="18.75" thickBot="1">
      <c r="D12" s="50">
        <v>3</v>
      </c>
      <c r="E12" s="49">
        <f>المرتبات!Q12</f>
        <v>0</v>
      </c>
      <c r="F12" s="48">
        <f>+E12*12</f>
        <v>0</v>
      </c>
      <c r="G12" s="26">
        <f>IF(OR(F12&lt;14200,F12=14200),+F12,14200)</f>
        <v>0</v>
      </c>
      <c r="H12" s="26">
        <v>0</v>
      </c>
      <c r="I12" s="26">
        <f>+H12*G12</f>
        <v>0</v>
      </c>
      <c r="J12" s="26">
        <v>0</v>
      </c>
      <c r="K12" s="26">
        <f t="shared" si="0"/>
        <v>0</v>
      </c>
      <c r="L12" s="26">
        <f t="shared" si="1"/>
        <v>0</v>
      </c>
      <c r="M12" s="26"/>
      <c r="N12" s="46" t="str">
        <f>IF(M16&gt;0,"الشريحة الخامسة",IF(M15&gt;0,"الشريحة الرابعة",IF(M14&gt;0,"الشريحة الثالثة",IF(M13&gt;0,"الشريحة الثانية",""))))</f>
        <v/>
      </c>
      <c r="O12" s="47">
        <f>IF(M16&gt;0,M16/12,IF(M15&gt;0,M15/12,IF(M14&gt;0,M14/12,IF(M13&gt;0,M13/12,0))))</f>
        <v>0</v>
      </c>
    </row>
    <row r="13" spans="4:15" s="25" customFormat="1" ht="18.75" thickBot="1">
      <c r="D13" s="50"/>
      <c r="E13" s="49"/>
      <c r="F13" s="48"/>
      <c r="G13" s="26">
        <f>IF(OR(F12&lt;37000,F12=37000),+F12-14200,22800)</f>
        <v>-14200</v>
      </c>
      <c r="H13" s="26">
        <v>0.1</v>
      </c>
      <c r="I13" s="26">
        <f>IF((H13*G13)&gt;0,H13*G13,0)</f>
        <v>0</v>
      </c>
      <c r="J13" s="26">
        <v>0.8</v>
      </c>
      <c r="K13" s="26">
        <f t="shared" si="0"/>
        <v>0</v>
      </c>
      <c r="L13" s="26">
        <f t="shared" si="1"/>
        <v>0</v>
      </c>
      <c r="M13" s="26">
        <f>+I12+L13</f>
        <v>0</v>
      </c>
      <c r="N13" s="46"/>
      <c r="O13" s="47"/>
    </row>
    <row r="14" spans="4:15" s="25" customFormat="1" ht="18.75" thickBot="1">
      <c r="D14" s="50"/>
      <c r="E14" s="49"/>
      <c r="F14" s="48"/>
      <c r="G14" s="26">
        <f>IF(OR(F12&lt;52000,F12=52000),+F12-14200-22800,15000)</f>
        <v>-37000</v>
      </c>
      <c r="H14" s="26">
        <v>0.15</v>
      </c>
      <c r="I14" s="26">
        <f>IF((H14*G14)&gt;0,H14*G14,0)</f>
        <v>0</v>
      </c>
      <c r="J14" s="26">
        <v>0.4</v>
      </c>
      <c r="K14" s="26">
        <f t="shared" si="0"/>
        <v>0</v>
      </c>
      <c r="L14" s="26">
        <f t="shared" si="1"/>
        <v>0</v>
      </c>
      <c r="M14" s="26">
        <f>IF(G14&gt;0,I13+L14,0)</f>
        <v>0</v>
      </c>
      <c r="N14" s="46"/>
      <c r="O14" s="47"/>
    </row>
    <row r="15" spans="4:15" s="25" customFormat="1" ht="18.75" thickBot="1">
      <c r="D15" s="50"/>
      <c r="E15" s="49"/>
      <c r="F15" s="48"/>
      <c r="G15" s="26">
        <f>IF(OR(F12&lt;207000,F12=207000),+F12-14200-22800-15000,155000)</f>
        <v>-52000</v>
      </c>
      <c r="H15" s="26">
        <v>0.2</v>
      </c>
      <c r="I15" s="26">
        <f>IF((H15*G15)&gt;0,H15*G15,0)</f>
        <v>0</v>
      </c>
      <c r="J15" s="26">
        <v>0.05</v>
      </c>
      <c r="K15" s="26">
        <f t="shared" si="0"/>
        <v>0</v>
      </c>
      <c r="L15" s="26">
        <f t="shared" si="1"/>
        <v>0</v>
      </c>
      <c r="M15" s="26">
        <f>IF(G15&gt;0,+I14+I13+L15,0)</f>
        <v>0</v>
      </c>
      <c r="N15" s="46"/>
      <c r="O15" s="47"/>
    </row>
    <row r="16" spans="4:15" s="25" customFormat="1" ht="18.75" thickBot="1">
      <c r="D16" s="50"/>
      <c r="E16" s="49"/>
      <c r="F16" s="48"/>
      <c r="G16" s="26">
        <f>IF(OR(F12&lt;307000,F12=307000),+F12-14200-22800-15000-155000,F12-14200-22800-15000-155000)</f>
        <v>-207000</v>
      </c>
      <c r="H16" s="26">
        <v>0.22500000000000001</v>
      </c>
      <c r="I16" s="26">
        <f>IF((H16*G16)&gt;0,H16*G16,0)</f>
        <v>0</v>
      </c>
      <c r="J16" s="26">
        <v>0</v>
      </c>
      <c r="K16" s="26">
        <f t="shared" si="0"/>
        <v>0</v>
      </c>
      <c r="L16" s="26">
        <f t="shared" si="1"/>
        <v>0</v>
      </c>
      <c r="M16" s="26">
        <f>IF(G16&gt;0,+I13+I14+I15+L16,0)</f>
        <v>0</v>
      </c>
      <c r="N16" s="46"/>
      <c r="O16" s="47"/>
    </row>
    <row r="17" spans="4:15" s="25" customFormat="1" ht="18.75" thickBot="1">
      <c r="D17" s="50">
        <v>4</v>
      </c>
      <c r="E17" s="49">
        <f>المرتبات!Q13</f>
        <v>0</v>
      </c>
      <c r="F17" s="48">
        <f>+E17*12</f>
        <v>0</v>
      </c>
      <c r="G17" s="26">
        <f>IF(OR(F17&lt;14200,F17=14200),+F17,14200)</f>
        <v>0</v>
      </c>
      <c r="H17" s="26">
        <v>0</v>
      </c>
      <c r="I17" s="26">
        <f>+H17*G17</f>
        <v>0</v>
      </c>
      <c r="J17" s="26">
        <v>0</v>
      </c>
      <c r="K17" s="26">
        <f t="shared" si="0"/>
        <v>0</v>
      </c>
      <c r="L17" s="26">
        <f t="shared" si="1"/>
        <v>0</v>
      </c>
      <c r="M17" s="26"/>
      <c r="N17" s="46" t="str">
        <f>IF(M21&gt;0,"الشريحة الخامسة",IF(M20&gt;0,"الشريحة الرابعة",IF(M19&gt;0,"الشريحة الثالثة",IF(M18&gt;0,"الشريحة الثانية",""))))</f>
        <v/>
      </c>
      <c r="O17" s="47">
        <f>IF(M21&gt;0,M21/12,IF(M20&gt;0,M20/12,IF(M19&gt;0,M19/12,IF(M18&gt;0,M18/12,0))))</f>
        <v>0</v>
      </c>
    </row>
    <row r="18" spans="4:15" s="25" customFormat="1" ht="18.75" thickBot="1">
      <c r="D18" s="50"/>
      <c r="E18" s="49"/>
      <c r="F18" s="48"/>
      <c r="G18" s="26">
        <f>IF(OR(F17&lt;37000,F17=37000),+F17-14200,22800)</f>
        <v>-14200</v>
      </c>
      <c r="H18" s="26">
        <v>0.1</v>
      </c>
      <c r="I18" s="26">
        <f>IF((H18*G18)&gt;0,H18*G18,0)</f>
        <v>0</v>
      </c>
      <c r="J18" s="26">
        <v>0.8</v>
      </c>
      <c r="K18" s="26">
        <f t="shared" si="0"/>
        <v>0</v>
      </c>
      <c r="L18" s="26">
        <f t="shared" si="1"/>
        <v>0</v>
      </c>
      <c r="M18" s="26">
        <f>+I17+L18</f>
        <v>0</v>
      </c>
      <c r="N18" s="46"/>
      <c r="O18" s="47"/>
    </row>
    <row r="19" spans="4:15" s="25" customFormat="1" ht="18.75" thickBot="1">
      <c r="D19" s="50"/>
      <c r="E19" s="49"/>
      <c r="F19" s="48"/>
      <c r="G19" s="26">
        <f>IF(OR(F17&lt;52000,F17=52000),+F17-14200-22800,15000)</f>
        <v>-37000</v>
      </c>
      <c r="H19" s="26">
        <v>0.15</v>
      </c>
      <c r="I19" s="26">
        <f>IF((H19*G19)&gt;0,H19*G19,0)</f>
        <v>0</v>
      </c>
      <c r="J19" s="26">
        <v>0.4</v>
      </c>
      <c r="K19" s="26">
        <f t="shared" si="0"/>
        <v>0</v>
      </c>
      <c r="L19" s="26">
        <f t="shared" si="1"/>
        <v>0</v>
      </c>
      <c r="M19" s="26">
        <f>IF(G19&gt;0,I18+L19,0)</f>
        <v>0</v>
      </c>
      <c r="N19" s="46"/>
      <c r="O19" s="47"/>
    </row>
    <row r="20" spans="4:15" s="25" customFormat="1" ht="18.75" thickBot="1">
      <c r="D20" s="50"/>
      <c r="E20" s="49"/>
      <c r="F20" s="48"/>
      <c r="G20" s="26">
        <f>IF(OR(F17&lt;207000,F17=207000),+F17-14200-22800-15000,155000)</f>
        <v>-52000</v>
      </c>
      <c r="H20" s="26">
        <v>0.2</v>
      </c>
      <c r="I20" s="26">
        <f>IF((H20*G20)&gt;0,H20*G20,0)</f>
        <v>0</v>
      </c>
      <c r="J20" s="26">
        <v>0.05</v>
      </c>
      <c r="K20" s="26">
        <f t="shared" si="0"/>
        <v>0</v>
      </c>
      <c r="L20" s="26">
        <f t="shared" si="1"/>
        <v>0</v>
      </c>
      <c r="M20" s="26">
        <f>IF(G20&gt;0,+I19+I18+L20,0)</f>
        <v>0</v>
      </c>
      <c r="N20" s="46"/>
      <c r="O20" s="47"/>
    </row>
    <row r="21" spans="4:15" s="25" customFormat="1" ht="18.75" thickBot="1">
      <c r="D21" s="50"/>
      <c r="E21" s="49"/>
      <c r="F21" s="48"/>
      <c r="G21" s="26">
        <f>IF(OR(F17&lt;307000,F17=307000),+F17-14200-22800-15000-155000,F17-14200-22800-15000-155000)</f>
        <v>-207000</v>
      </c>
      <c r="H21" s="26">
        <v>0.22500000000000001</v>
      </c>
      <c r="I21" s="26">
        <f>IF((H21*G21)&gt;0,H21*G21,0)</f>
        <v>0</v>
      </c>
      <c r="J21" s="26">
        <v>0</v>
      </c>
      <c r="K21" s="26">
        <f t="shared" si="0"/>
        <v>0</v>
      </c>
      <c r="L21" s="26">
        <f t="shared" si="1"/>
        <v>0</v>
      </c>
      <c r="M21" s="26">
        <f>IF(G21&gt;0,+I18+I19+I20+L21,0)</f>
        <v>0</v>
      </c>
      <c r="N21" s="46"/>
      <c r="O21" s="47"/>
    </row>
    <row r="22" spans="4:15" s="25" customFormat="1" ht="18.75" thickBot="1">
      <c r="D22" s="50">
        <v>5</v>
      </c>
      <c r="E22" s="49">
        <f>المرتبات!Q14</f>
        <v>0</v>
      </c>
      <c r="F22" s="48">
        <f>+E22*12</f>
        <v>0</v>
      </c>
      <c r="G22" s="26">
        <f>IF(OR(F22&lt;14200,F22=14200),+F22,14200)</f>
        <v>0</v>
      </c>
      <c r="H22" s="26">
        <v>0</v>
      </c>
      <c r="I22" s="26">
        <f>+H22*G22</f>
        <v>0</v>
      </c>
      <c r="J22" s="26">
        <v>0</v>
      </c>
      <c r="K22" s="26">
        <f t="shared" si="0"/>
        <v>0</v>
      </c>
      <c r="L22" s="26">
        <f t="shared" si="1"/>
        <v>0</v>
      </c>
      <c r="M22" s="26"/>
      <c r="N22" s="46" t="str">
        <f>IF(M26&gt;0,"الشريحة الخامسة",IF(M25&gt;0,"الشريحة الرابعة",IF(M24&gt;0,"الشريحة الثالثة",IF(M23&gt;0,"الشريحة الثانية",""))))</f>
        <v/>
      </c>
      <c r="O22" s="47">
        <f>IF(M26&gt;0,M26/12,IF(M25&gt;0,M25/12,IF(M24&gt;0,M24/12,IF(M23&gt;0,M23/12,0))))</f>
        <v>0</v>
      </c>
    </row>
    <row r="23" spans="4:15" s="25" customFormat="1" ht="18.75" thickBot="1">
      <c r="D23" s="50"/>
      <c r="E23" s="49"/>
      <c r="F23" s="48"/>
      <c r="G23" s="26">
        <f>IF(OR(F22&lt;37000,F22=37000),+F22-14200,22800)</f>
        <v>-14200</v>
      </c>
      <c r="H23" s="26">
        <v>0.1</v>
      </c>
      <c r="I23" s="26">
        <f>IF((H23*G23)&gt;0,H23*G23,0)</f>
        <v>0</v>
      </c>
      <c r="J23" s="26">
        <v>0.8</v>
      </c>
      <c r="K23" s="26">
        <f t="shared" si="0"/>
        <v>0</v>
      </c>
      <c r="L23" s="26">
        <f t="shared" si="1"/>
        <v>0</v>
      </c>
      <c r="M23" s="26">
        <f>+I22+L23</f>
        <v>0</v>
      </c>
      <c r="N23" s="46"/>
      <c r="O23" s="47"/>
    </row>
    <row r="24" spans="4:15" s="25" customFormat="1" ht="18.75" thickBot="1">
      <c r="D24" s="50"/>
      <c r="E24" s="49"/>
      <c r="F24" s="48"/>
      <c r="G24" s="26">
        <f>IF(OR(F22&lt;52000,F22=52000),+F22-14200-22800,15000)</f>
        <v>-37000</v>
      </c>
      <c r="H24" s="26">
        <v>0.15</v>
      </c>
      <c r="I24" s="26">
        <f>IF((H24*G24)&gt;0,H24*G24,0)</f>
        <v>0</v>
      </c>
      <c r="J24" s="26">
        <v>0.4</v>
      </c>
      <c r="K24" s="26">
        <f t="shared" si="0"/>
        <v>0</v>
      </c>
      <c r="L24" s="26">
        <f t="shared" si="1"/>
        <v>0</v>
      </c>
      <c r="M24" s="26">
        <f>IF(G24&gt;0,I23+L24,0)</f>
        <v>0</v>
      </c>
      <c r="N24" s="46"/>
      <c r="O24" s="47"/>
    </row>
    <row r="25" spans="4:15" s="25" customFormat="1" ht="18.75" thickBot="1">
      <c r="D25" s="50"/>
      <c r="E25" s="49"/>
      <c r="F25" s="48"/>
      <c r="G25" s="26">
        <f>IF(OR(F22&lt;207000,F22=207000),+F22-14200-22800-15000,155000)</f>
        <v>-52000</v>
      </c>
      <c r="H25" s="26">
        <v>0.2</v>
      </c>
      <c r="I25" s="26">
        <f>IF((H25*G25)&gt;0,H25*G25,0)</f>
        <v>0</v>
      </c>
      <c r="J25" s="26">
        <v>0.05</v>
      </c>
      <c r="K25" s="26">
        <f t="shared" si="0"/>
        <v>0</v>
      </c>
      <c r="L25" s="26">
        <f t="shared" si="1"/>
        <v>0</v>
      </c>
      <c r="M25" s="26">
        <f>IF(G25&gt;0,+I24+I23+L25,0)</f>
        <v>0</v>
      </c>
      <c r="N25" s="46"/>
      <c r="O25" s="47"/>
    </row>
    <row r="26" spans="4:15" s="25" customFormat="1" ht="18.75" thickBot="1">
      <c r="D26" s="50"/>
      <c r="E26" s="49"/>
      <c r="F26" s="48"/>
      <c r="G26" s="26">
        <f>IF(OR(F22&lt;307000,F22=307000),+F22-14200-22800-15000-155000,F22-14200-22800-15000-155000)</f>
        <v>-207000</v>
      </c>
      <c r="H26" s="26">
        <v>0.22500000000000001</v>
      </c>
      <c r="I26" s="26">
        <f>IF((H26*G26)&gt;0,H26*G26,0)</f>
        <v>0</v>
      </c>
      <c r="J26" s="26">
        <v>0</v>
      </c>
      <c r="K26" s="26">
        <f t="shared" si="0"/>
        <v>0</v>
      </c>
      <c r="L26" s="26">
        <f t="shared" si="1"/>
        <v>0</v>
      </c>
      <c r="M26" s="26">
        <f>IF(G26&gt;0,+I23+I24+I25+L26,0)</f>
        <v>0</v>
      </c>
      <c r="N26" s="46"/>
      <c r="O26" s="47"/>
    </row>
    <row r="27" spans="4:15" s="25" customFormat="1" ht="18.75" thickBot="1">
      <c r="D27" s="50">
        <v>6</v>
      </c>
      <c r="E27" s="49">
        <f>المرتبات!Q15</f>
        <v>0</v>
      </c>
      <c r="F27" s="48">
        <f>+E27*12</f>
        <v>0</v>
      </c>
      <c r="G27" s="26">
        <f>IF(OR(F27&lt;14200,F27=14200),+F27,14200)</f>
        <v>0</v>
      </c>
      <c r="H27" s="26">
        <v>0</v>
      </c>
      <c r="I27" s="26">
        <f>+H27*G27</f>
        <v>0</v>
      </c>
      <c r="J27" s="26">
        <v>0</v>
      </c>
      <c r="K27" s="26">
        <f t="shared" si="0"/>
        <v>0</v>
      </c>
      <c r="L27" s="26">
        <f t="shared" si="1"/>
        <v>0</v>
      </c>
      <c r="M27" s="26"/>
      <c r="N27" s="46" t="str">
        <f>IF(M31&gt;0,"الشريحة الخامسة",IF(M30&gt;0,"الشريحة الرابعة",IF(M29&gt;0,"الشريحة الثالثة",IF(M28&gt;0,"الشريحة الثانية",""))))</f>
        <v/>
      </c>
      <c r="O27" s="47">
        <f>IF(M31&gt;0,M31/12,IF(M30&gt;0,M30/12,IF(M29&gt;0,M29/12,IF(M28&gt;0,M28/12,0))))</f>
        <v>0</v>
      </c>
    </row>
    <row r="28" spans="4:15" s="25" customFormat="1" ht="18.75" thickBot="1">
      <c r="D28" s="50"/>
      <c r="E28" s="49"/>
      <c r="F28" s="48"/>
      <c r="G28" s="26">
        <f>IF(OR(F27&lt;37000,F27=37000),+F27-14200,22800)</f>
        <v>-14200</v>
      </c>
      <c r="H28" s="26">
        <v>0.1</v>
      </c>
      <c r="I28" s="26">
        <f>IF((H28*G28)&gt;0,H28*G28,0)</f>
        <v>0</v>
      </c>
      <c r="J28" s="26">
        <v>0.8</v>
      </c>
      <c r="K28" s="26">
        <f t="shared" si="0"/>
        <v>0</v>
      </c>
      <c r="L28" s="26">
        <f t="shared" si="1"/>
        <v>0</v>
      </c>
      <c r="M28" s="26">
        <f>+I27+L28</f>
        <v>0</v>
      </c>
      <c r="N28" s="46"/>
      <c r="O28" s="47"/>
    </row>
    <row r="29" spans="4:15" s="25" customFormat="1" ht="18.75" thickBot="1">
      <c r="D29" s="50"/>
      <c r="E29" s="49"/>
      <c r="F29" s="48"/>
      <c r="G29" s="26">
        <f>IF(OR(F27&lt;52000,F27=52000),+F27-14200-22800,15000)</f>
        <v>-37000</v>
      </c>
      <c r="H29" s="26">
        <v>0.15</v>
      </c>
      <c r="I29" s="26">
        <f>IF((H29*G29)&gt;0,H29*G29,0)</f>
        <v>0</v>
      </c>
      <c r="J29" s="26">
        <v>0.4</v>
      </c>
      <c r="K29" s="26">
        <f t="shared" si="0"/>
        <v>0</v>
      </c>
      <c r="L29" s="26">
        <f t="shared" si="1"/>
        <v>0</v>
      </c>
      <c r="M29" s="26">
        <f>IF(G29&gt;0,I28+L29,0)</f>
        <v>0</v>
      </c>
      <c r="N29" s="46"/>
      <c r="O29" s="47"/>
    </row>
    <row r="30" spans="4:15" s="25" customFormat="1" ht="18.75" thickBot="1">
      <c r="D30" s="50"/>
      <c r="E30" s="49"/>
      <c r="F30" s="48"/>
      <c r="G30" s="26">
        <f>IF(OR(F27&lt;207000,F27=207000),+F27-14200-22800-15000,155000)</f>
        <v>-52000</v>
      </c>
      <c r="H30" s="26">
        <v>0.2</v>
      </c>
      <c r="I30" s="26">
        <f>IF((H30*G30)&gt;0,H30*G30,0)</f>
        <v>0</v>
      </c>
      <c r="J30" s="26">
        <v>0.05</v>
      </c>
      <c r="K30" s="26">
        <f t="shared" si="0"/>
        <v>0</v>
      </c>
      <c r="L30" s="26">
        <f t="shared" si="1"/>
        <v>0</v>
      </c>
      <c r="M30" s="26">
        <f>IF(G30&gt;0,+I29+I28+L30,0)</f>
        <v>0</v>
      </c>
      <c r="N30" s="46"/>
      <c r="O30" s="47"/>
    </row>
    <row r="31" spans="4:15" s="25" customFormat="1" ht="18.75" thickBot="1">
      <c r="D31" s="50"/>
      <c r="E31" s="49"/>
      <c r="F31" s="48"/>
      <c r="G31" s="26">
        <f>IF(OR(F27&lt;307000,F27=307000),+F27-14200-22800-15000-155000,F27-14200-22800-15000-155000)</f>
        <v>-207000</v>
      </c>
      <c r="H31" s="26">
        <v>0.22500000000000001</v>
      </c>
      <c r="I31" s="26">
        <f>IF((H31*G31)&gt;0,H31*G31,0)</f>
        <v>0</v>
      </c>
      <c r="J31" s="26">
        <v>0</v>
      </c>
      <c r="K31" s="26">
        <f t="shared" si="0"/>
        <v>0</v>
      </c>
      <c r="L31" s="26">
        <f t="shared" si="1"/>
        <v>0</v>
      </c>
      <c r="M31" s="26">
        <f>IF(G31&gt;0,+I28+I29+I30+L31,0)</f>
        <v>0</v>
      </c>
      <c r="N31" s="46"/>
      <c r="O31" s="47"/>
    </row>
    <row r="32" spans="4:15" s="25" customFormat="1" ht="18.75" thickBot="1">
      <c r="D32" s="50">
        <v>7</v>
      </c>
      <c r="E32" s="49">
        <f>المرتبات!Q16</f>
        <v>0</v>
      </c>
      <c r="F32" s="48">
        <f>+E32*12</f>
        <v>0</v>
      </c>
      <c r="G32" s="26">
        <f>IF(OR(F32&lt;14200,F32=14200),+F32,14200)</f>
        <v>0</v>
      </c>
      <c r="H32" s="26">
        <v>0</v>
      </c>
      <c r="I32" s="26">
        <f>+H32*G32</f>
        <v>0</v>
      </c>
      <c r="J32" s="26">
        <v>0</v>
      </c>
      <c r="K32" s="26">
        <f>+J32*I32</f>
        <v>0</v>
      </c>
      <c r="L32" s="26">
        <f>+I32-K32</f>
        <v>0</v>
      </c>
      <c r="M32" s="26"/>
      <c r="N32" s="46" t="str">
        <f>IF(M36&gt;0,"الشريحة الخامسة",IF(M35&gt;0,"الشريحة الرابعة",IF(M34&gt;0,"الشريحة الثالثة",IF(M33&gt;0,"الشريحة الثانية",""))))</f>
        <v/>
      </c>
      <c r="O32" s="47">
        <f>IF(M36&gt;0,M36/12,IF(M35&gt;0,M35/12,IF(M34&gt;0,M34/12,IF(M33&gt;0,M33/12,0))))</f>
        <v>0</v>
      </c>
    </row>
    <row r="33" spans="4:15" s="25" customFormat="1" ht="18.75" thickBot="1">
      <c r="D33" s="50"/>
      <c r="E33" s="49"/>
      <c r="F33" s="48"/>
      <c r="G33" s="26">
        <f>IF(OR(F32&lt;37000,F32=37000),+F32-14200,22800)</f>
        <v>-14200</v>
      </c>
      <c r="H33" s="26">
        <v>0.1</v>
      </c>
      <c r="I33" s="26">
        <f>IF((H33*G33)&gt;0,H33*G33,0)</f>
        <v>0</v>
      </c>
      <c r="J33" s="26">
        <v>0.8</v>
      </c>
      <c r="K33" s="26">
        <f>+J33*I33</f>
        <v>0</v>
      </c>
      <c r="L33" s="26">
        <f>+I33-K33</f>
        <v>0</v>
      </c>
      <c r="M33" s="26">
        <f>+I32+L33</f>
        <v>0</v>
      </c>
      <c r="N33" s="46"/>
      <c r="O33" s="47"/>
    </row>
    <row r="34" spans="4:15" s="25" customFormat="1" ht="18.75" thickBot="1">
      <c r="D34" s="50"/>
      <c r="E34" s="49"/>
      <c r="F34" s="48"/>
      <c r="G34" s="26">
        <f>IF(OR(F32&lt;52000,F32=52000),+F32-14200-22800,15000)</f>
        <v>-37000</v>
      </c>
      <c r="H34" s="26">
        <v>0.15</v>
      </c>
      <c r="I34" s="26">
        <f>IF((H34*G34)&gt;0,H34*G34,0)</f>
        <v>0</v>
      </c>
      <c r="J34" s="26">
        <v>0.4</v>
      </c>
      <c r="K34" s="26">
        <f>+J34*I34</f>
        <v>0</v>
      </c>
      <c r="L34" s="26">
        <f>+I34-K34</f>
        <v>0</v>
      </c>
      <c r="M34" s="26">
        <f>IF(G34&gt;0,I33+L34,0)</f>
        <v>0</v>
      </c>
      <c r="N34" s="46"/>
      <c r="O34" s="47"/>
    </row>
    <row r="35" spans="4:15" s="25" customFormat="1" ht="18.75" thickBot="1">
      <c r="D35" s="50"/>
      <c r="E35" s="49"/>
      <c r="F35" s="48"/>
      <c r="G35" s="26">
        <f>IF(OR(F32&lt;207000,F32=207000),+F32-14200-22800-15000,155000)</f>
        <v>-52000</v>
      </c>
      <c r="H35" s="26">
        <v>0.2</v>
      </c>
      <c r="I35" s="26">
        <f>IF((H35*G35)&gt;0,H35*G35,0)</f>
        <v>0</v>
      </c>
      <c r="J35" s="26">
        <v>0.05</v>
      </c>
      <c r="K35" s="26">
        <f>+J35*I35</f>
        <v>0</v>
      </c>
      <c r="L35" s="26">
        <f>+I35-K35</f>
        <v>0</v>
      </c>
      <c r="M35" s="26">
        <f>IF(G35&gt;0,+I34+I33+L35,0)</f>
        <v>0</v>
      </c>
      <c r="N35" s="46"/>
      <c r="O35" s="47"/>
    </row>
    <row r="36" spans="4:15" s="25" customFormat="1" ht="18.75" thickBot="1">
      <c r="D36" s="50"/>
      <c r="E36" s="49"/>
      <c r="F36" s="48"/>
      <c r="G36" s="26">
        <f>IF(OR(F32&lt;307000,F32=307000),+F32-14200-22800-15000-155000,F32-14200-22800-15000-155000)</f>
        <v>-207000</v>
      </c>
      <c r="H36" s="26">
        <v>0.22500000000000001</v>
      </c>
      <c r="I36" s="26">
        <f>IF((H36*G36)&gt;0,H36*G36,0)</f>
        <v>0</v>
      </c>
      <c r="J36" s="26">
        <v>0</v>
      </c>
      <c r="K36" s="26">
        <f>+J36*I36</f>
        <v>0</v>
      </c>
      <c r="L36" s="26">
        <f>+I36-K36</f>
        <v>0</v>
      </c>
      <c r="M36" s="26">
        <f>IF(G36&gt;0,+I33+I34+I35+L36,0)</f>
        <v>0</v>
      </c>
      <c r="N36" s="46"/>
      <c r="O36" s="47"/>
    </row>
    <row r="37" spans="4:15" s="25" customFormat="1" ht="18.75" thickBot="1">
      <c r="D37" s="50">
        <v>8</v>
      </c>
      <c r="E37" s="49">
        <f>المرتبات!Q17</f>
        <v>0</v>
      </c>
      <c r="F37" s="48">
        <f>+E37*12</f>
        <v>0</v>
      </c>
      <c r="G37" s="26">
        <f>IF(OR(F37&lt;14200,F37=14200),+F37,14200)</f>
        <v>0</v>
      </c>
      <c r="H37" s="26">
        <v>0</v>
      </c>
      <c r="I37" s="26">
        <f>+H37*G37</f>
        <v>0</v>
      </c>
      <c r="J37" s="26">
        <v>0</v>
      </c>
      <c r="K37" s="26">
        <f t="shared" ref="K37:K81" si="2">+J37*I37</f>
        <v>0</v>
      </c>
      <c r="L37" s="26">
        <f t="shared" ref="L37:L81" si="3">+I37-K37</f>
        <v>0</v>
      </c>
      <c r="M37" s="26"/>
      <c r="N37" s="46" t="str">
        <f>IF(M41&gt;0,"الشريحة الخامسة",IF(M40&gt;0,"الشريحة الرابعة",IF(M39&gt;0,"الشريحة الثالثة",IF(M38&gt;0,"الشريحة الثانية",""))))</f>
        <v/>
      </c>
      <c r="O37" s="47">
        <f>IF(M41&gt;0,M41/12,IF(M40&gt;0,M40/12,IF(M39&gt;0,M39/12,IF(M38&gt;0,M38/12,0))))</f>
        <v>0</v>
      </c>
    </row>
    <row r="38" spans="4:15" s="25" customFormat="1" ht="18.75" thickBot="1">
      <c r="D38" s="50"/>
      <c r="E38" s="49"/>
      <c r="F38" s="48"/>
      <c r="G38" s="26">
        <f>IF(OR(F37&lt;37000,F37=37000),+F37-14200,22800)</f>
        <v>-14200</v>
      </c>
      <c r="H38" s="26">
        <v>0.1</v>
      </c>
      <c r="I38" s="26">
        <f>IF((H38*G38)&gt;0,H38*G38,0)</f>
        <v>0</v>
      </c>
      <c r="J38" s="26">
        <v>0.8</v>
      </c>
      <c r="K38" s="26">
        <f t="shared" si="2"/>
        <v>0</v>
      </c>
      <c r="L38" s="26">
        <f t="shared" si="3"/>
        <v>0</v>
      </c>
      <c r="M38" s="26">
        <f>+I37+L38</f>
        <v>0</v>
      </c>
      <c r="N38" s="46"/>
      <c r="O38" s="47"/>
    </row>
    <row r="39" spans="4:15" s="25" customFormat="1" ht="18.75" thickBot="1">
      <c r="D39" s="50"/>
      <c r="E39" s="49"/>
      <c r="F39" s="48"/>
      <c r="G39" s="26">
        <f>IF(OR(F37&lt;52000,F37=52000),+F37-14200-22800,15000)</f>
        <v>-37000</v>
      </c>
      <c r="H39" s="26">
        <v>0.15</v>
      </c>
      <c r="I39" s="26">
        <f>IF((H39*G39)&gt;0,H39*G39,0)</f>
        <v>0</v>
      </c>
      <c r="J39" s="26">
        <v>0.4</v>
      </c>
      <c r="K39" s="26">
        <f t="shared" si="2"/>
        <v>0</v>
      </c>
      <c r="L39" s="26">
        <f t="shared" si="3"/>
        <v>0</v>
      </c>
      <c r="M39" s="26">
        <f>IF(G39&gt;0,I38+L39,0)</f>
        <v>0</v>
      </c>
      <c r="N39" s="46"/>
      <c r="O39" s="47"/>
    </row>
    <row r="40" spans="4:15" s="25" customFormat="1" ht="18.75" thickBot="1">
      <c r="D40" s="50"/>
      <c r="E40" s="49"/>
      <c r="F40" s="48"/>
      <c r="G40" s="26">
        <f>IF(OR(F37&lt;207000,F37=207000),+F37-14200-22800-15000,155000)</f>
        <v>-52000</v>
      </c>
      <c r="H40" s="26">
        <v>0.2</v>
      </c>
      <c r="I40" s="26">
        <f>IF((H40*G40)&gt;0,H40*G40,0)</f>
        <v>0</v>
      </c>
      <c r="J40" s="26">
        <v>0.05</v>
      </c>
      <c r="K40" s="26">
        <f t="shared" si="2"/>
        <v>0</v>
      </c>
      <c r="L40" s="26">
        <f t="shared" si="3"/>
        <v>0</v>
      </c>
      <c r="M40" s="26">
        <f>IF(G40&gt;0,+I39+I38+L40,0)</f>
        <v>0</v>
      </c>
      <c r="N40" s="46"/>
      <c r="O40" s="47"/>
    </row>
    <row r="41" spans="4:15" s="25" customFormat="1" ht="18.75" thickBot="1">
      <c r="D41" s="50"/>
      <c r="E41" s="49"/>
      <c r="F41" s="48"/>
      <c r="G41" s="26">
        <f>IF(OR(F37&lt;307000,F37=307000),+F37-14200-22800-15000-155000,+F37-14200-22800-15000-155000)</f>
        <v>-207000</v>
      </c>
      <c r="H41" s="26">
        <v>0.22500000000000001</v>
      </c>
      <c r="I41" s="26">
        <f>IF((H41*G41)&gt;0,H41*G41,0)</f>
        <v>0</v>
      </c>
      <c r="J41" s="26">
        <v>0</v>
      </c>
      <c r="K41" s="26">
        <f t="shared" si="2"/>
        <v>0</v>
      </c>
      <c r="L41" s="26">
        <f t="shared" si="3"/>
        <v>0</v>
      </c>
      <c r="M41" s="26">
        <f>IF(G41&gt;0,+I38+I39+I40+L41,0)</f>
        <v>0</v>
      </c>
      <c r="N41" s="46"/>
      <c r="O41" s="47"/>
    </row>
    <row r="42" spans="4:15" s="25" customFormat="1" ht="18.75" thickBot="1">
      <c r="D42" s="50">
        <v>9</v>
      </c>
      <c r="E42" s="49">
        <f>المرتبات!Q18</f>
        <v>0</v>
      </c>
      <c r="F42" s="48">
        <f>+E42*12</f>
        <v>0</v>
      </c>
      <c r="G42" s="26">
        <f>IF(OR(F42&lt;14200,F42=14200),+F42,14200)</f>
        <v>0</v>
      </c>
      <c r="H42" s="26">
        <v>0</v>
      </c>
      <c r="I42" s="26">
        <f>+H42*G42</f>
        <v>0</v>
      </c>
      <c r="J42" s="26">
        <v>0</v>
      </c>
      <c r="K42" s="26">
        <f t="shared" si="2"/>
        <v>0</v>
      </c>
      <c r="L42" s="26">
        <f t="shared" si="3"/>
        <v>0</v>
      </c>
      <c r="M42" s="26"/>
      <c r="N42" s="46" t="str">
        <f>IF(M46&gt;0,"الشريحة الخامسة",IF(M45&gt;0,"الشريحة الرابعة",IF(M44&gt;0,"الشريحة الثالثة",IF(M43&gt;0,"الشريحة الثانية",""))))</f>
        <v/>
      </c>
      <c r="O42" s="47">
        <f>IF(M46&gt;0,M46/12,IF(M45&gt;0,M45/12,IF(M44&gt;0,M44/12,IF(M43&gt;0,M43/12,0))))</f>
        <v>0</v>
      </c>
    </row>
    <row r="43" spans="4:15" s="25" customFormat="1" ht="18.75" thickBot="1">
      <c r="D43" s="50"/>
      <c r="E43" s="49"/>
      <c r="F43" s="48"/>
      <c r="G43" s="26">
        <f>IF(OR(F42&lt;37000,F42=37000),+F42-14200,22800)</f>
        <v>-14200</v>
      </c>
      <c r="H43" s="26">
        <v>0.1</v>
      </c>
      <c r="I43" s="26">
        <f>IF((H43*G43)&gt;0,H43*G43,0)</f>
        <v>0</v>
      </c>
      <c r="J43" s="26">
        <v>0.8</v>
      </c>
      <c r="K43" s="26">
        <f t="shared" si="2"/>
        <v>0</v>
      </c>
      <c r="L43" s="26">
        <f t="shared" si="3"/>
        <v>0</v>
      </c>
      <c r="M43" s="26">
        <f>+I42+L43</f>
        <v>0</v>
      </c>
      <c r="N43" s="46"/>
      <c r="O43" s="47"/>
    </row>
    <row r="44" spans="4:15" s="25" customFormat="1" ht="18.75" thickBot="1">
      <c r="D44" s="50"/>
      <c r="E44" s="49"/>
      <c r="F44" s="48"/>
      <c r="G44" s="26">
        <f>IF(OR(F42&lt;52000,F42=52000),+F42-14200-22800,15000)</f>
        <v>-37000</v>
      </c>
      <c r="H44" s="26">
        <v>0.15</v>
      </c>
      <c r="I44" s="26">
        <f>IF((H44*G44)&gt;0,H44*G44,0)</f>
        <v>0</v>
      </c>
      <c r="J44" s="26">
        <v>0.4</v>
      </c>
      <c r="K44" s="26">
        <f t="shared" si="2"/>
        <v>0</v>
      </c>
      <c r="L44" s="26">
        <f t="shared" si="3"/>
        <v>0</v>
      </c>
      <c r="M44" s="26">
        <f>IF(G44&gt;0,I43+L44,0)</f>
        <v>0</v>
      </c>
      <c r="N44" s="46"/>
      <c r="O44" s="47"/>
    </row>
    <row r="45" spans="4:15" s="25" customFormat="1" ht="18.75" thickBot="1">
      <c r="D45" s="50"/>
      <c r="E45" s="49"/>
      <c r="F45" s="48"/>
      <c r="G45" s="26">
        <f>IF(OR(F42&lt;207000,F42=207000),+F42-14200-22800-15000,155000)</f>
        <v>-52000</v>
      </c>
      <c r="H45" s="26">
        <v>0.2</v>
      </c>
      <c r="I45" s="26">
        <f>IF((H45*G45)&gt;0,H45*G45,0)</f>
        <v>0</v>
      </c>
      <c r="J45" s="26">
        <v>0.05</v>
      </c>
      <c r="K45" s="26">
        <f t="shared" si="2"/>
        <v>0</v>
      </c>
      <c r="L45" s="26">
        <f t="shared" si="3"/>
        <v>0</v>
      </c>
      <c r="M45" s="26">
        <f>IF(G45&gt;0,+I44+I43+L45,0)</f>
        <v>0</v>
      </c>
      <c r="N45" s="46"/>
      <c r="O45" s="47"/>
    </row>
    <row r="46" spans="4:15" s="25" customFormat="1" ht="18.75" thickBot="1">
      <c r="D46" s="50"/>
      <c r="E46" s="49"/>
      <c r="F46" s="48"/>
      <c r="G46" s="26">
        <f>IF(OR(F42&lt;307000,F42=307000),+F42-14200-22800-15000-155000,+F42-14200-22800-15000-155000)</f>
        <v>-207000</v>
      </c>
      <c r="H46" s="26">
        <v>0.22500000000000001</v>
      </c>
      <c r="I46" s="26">
        <f>IF((H46*G46)&gt;0,H46*G46,0)</f>
        <v>0</v>
      </c>
      <c r="J46" s="26">
        <v>0</v>
      </c>
      <c r="K46" s="26">
        <f t="shared" si="2"/>
        <v>0</v>
      </c>
      <c r="L46" s="26">
        <f t="shared" si="3"/>
        <v>0</v>
      </c>
      <c r="M46" s="26">
        <f>IF(G46&gt;0,+I43+I44+I45+L46,0)</f>
        <v>0</v>
      </c>
      <c r="N46" s="46"/>
      <c r="O46" s="47"/>
    </row>
    <row r="47" spans="4:15" s="25" customFormat="1" ht="18.75" thickBot="1">
      <c r="D47" s="50">
        <v>10</v>
      </c>
      <c r="E47" s="49">
        <f>المرتبات!Q19</f>
        <v>0</v>
      </c>
      <c r="F47" s="48">
        <f>+E47*12</f>
        <v>0</v>
      </c>
      <c r="G47" s="26">
        <f>IF(OR(F47&lt;14200,F47=14200),+F47,14200)</f>
        <v>0</v>
      </c>
      <c r="H47" s="26">
        <v>0</v>
      </c>
      <c r="I47" s="26">
        <f>+H47*G47</f>
        <v>0</v>
      </c>
      <c r="J47" s="26">
        <v>0</v>
      </c>
      <c r="K47" s="26">
        <f t="shared" si="2"/>
        <v>0</v>
      </c>
      <c r="L47" s="26">
        <f t="shared" si="3"/>
        <v>0</v>
      </c>
      <c r="M47" s="26"/>
      <c r="N47" s="46" t="str">
        <f>IF(M51&gt;0,"الشريحة الخامسة",IF(M50&gt;0,"الشريحة الرابعة",IF(M49&gt;0,"الشريحة الثالثة",IF(M48&gt;0,"الشريحة الثانية",""))))</f>
        <v/>
      </c>
      <c r="O47" s="47">
        <f>IF(M51&gt;0,M51/12,IF(M50&gt;0,M50/12,IF(M49&gt;0,M49/12,IF(M48&gt;0,M48/12,0))))</f>
        <v>0</v>
      </c>
    </row>
    <row r="48" spans="4:15" s="25" customFormat="1" ht="18.75" thickBot="1">
      <c r="D48" s="50"/>
      <c r="E48" s="49"/>
      <c r="F48" s="48"/>
      <c r="G48" s="26">
        <f>IF(OR(F47&lt;37000,F47=37000),+F47-14200,22800)</f>
        <v>-14200</v>
      </c>
      <c r="H48" s="26">
        <v>0.1</v>
      </c>
      <c r="I48" s="26">
        <f>IF((H48*G48)&gt;0,H48*G48,0)</f>
        <v>0</v>
      </c>
      <c r="J48" s="26">
        <v>0.8</v>
      </c>
      <c r="K48" s="26">
        <f t="shared" si="2"/>
        <v>0</v>
      </c>
      <c r="L48" s="26">
        <f t="shared" si="3"/>
        <v>0</v>
      </c>
      <c r="M48" s="26">
        <f>+I47+L48</f>
        <v>0</v>
      </c>
      <c r="N48" s="46"/>
      <c r="O48" s="47"/>
    </row>
    <row r="49" spans="4:15" s="25" customFormat="1" ht="18.75" thickBot="1">
      <c r="D49" s="50"/>
      <c r="E49" s="49"/>
      <c r="F49" s="48"/>
      <c r="G49" s="26">
        <f>IF(OR(F47&lt;52000,F47=52000),+F47-14200-22800,15000)</f>
        <v>-37000</v>
      </c>
      <c r="H49" s="26">
        <v>0.15</v>
      </c>
      <c r="I49" s="26">
        <f>IF((H49*G49)&gt;0,H49*G49,0)</f>
        <v>0</v>
      </c>
      <c r="J49" s="26">
        <v>0.4</v>
      </c>
      <c r="K49" s="26">
        <f t="shared" si="2"/>
        <v>0</v>
      </c>
      <c r="L49" s="26">
        <f t="shared" si="3"/>
        <v>0</v>
      </c>
      <c r="M49" s="26">
        <f>IF(G49&gt;0,I48+L49,0)</f>
        <v>0</v>
      </c>
      <c r="N49" s="46"/>
      <c r="O49" s="47"/>
    </row>
    <row r="50" spans="4:15" s="25" customFormat="1" ht="18.75" thickBot="1">
      <c r="D50" s="50"/>
      <c r="E50" s="49"/>
      <c r="F50" s="48"/>
      <c r="G50" s="26">
        <f>IF(OR(F47&lt;207000,F47=207000),+F47-14200-22800-15000,155000)</f>
        <v>-52000</v>
      </c>
      <c r="H50" s="26">
        <v>0.2</v>
      </c>
      <c r="I50" s="26">
        <f>IF((H50*G50)&gt;0,H50*G50,0)</f>
        <v>0</v>
      </c>
      <c r="J50" s="26">
        <v>0.05</v>
      </c>
      <c r="K50" s="26">
        <f t="shared" si="2"/>
        <v>0</v>
      </c>
      <c r="L50" s="26">
        <f t="shared" si="3"/>
        <v>0</v>
      </c>
      <c r="M50" s="26">
        <f>IF(G50&gt;0,+I49+I48+L50,0)</f>
        <v>0</v>
      </c>
      <c r="N50" s="46"/>
      <c r="O50" s="47"/>
    </row>
    <row r="51" spans="4:15" s="25" customFormat="1" ht="18.75" thickBot="1">
      <c r="D51" s="50"/>
      <c r="E51" s="49"/>
      <c r="F51" s="48"/>
      <c r="G51" s="26">
        <f>IF(OR(F47&lt;307000,F47=307000),+F47-14200-22800-15000-155000,+F47-14200-22800-15000-155000)</f>
        <v>-207000</v>
      </c>
      <c r="H51" s="26">
        <v>0.22500000000000001</v>
      </c>
      <c r="I51" s="26">
        <f>IF((H51*G51)&gt;0,H51*G51,0)</f>
        <v>0</v>
      </c>
      <c r="J51" s="26">
        <v>0</v>
      </c>
      <c r="K51" s="26">
        <f t="shared" si="2"/>
        <v>0</v>
      </c>
      <c r="L51" s="26">
        <f t="shared" si="3"/>
        <v>0</v>
      </c>
      <c r="M51" s="26">
        <f>IF(G51&gt;0,+I48+I49+I50+L51,0)</f>
        <v>0</v>
      </c>
      <c r="N51" s="46"/>
      <c r="O51" s="47"/>
    </row>
    <row r="52" spans="4:15" s="25" customFormat="1" ht="18.75" thickBot="1">
      <c r="D52" s="50">
        <v>11</v>
      </c>
      <c r="E52" s="49">
        <f>المرتبات!Q20</f>
        <v>0</v>
      </c>
      <c r="F52" s="48">
        <f>+E52*12</f>
        <v>0</v>
      </c>
      <c r="G52" s="26">
        <f>IF(OR(F52&lt;14200,F52=14200),+F52,14200)</f>
        <v>0</v>
      </c>
      <c r="H52" s="26">
        <v>0</v>
      </c>
      <c r="I52" s="26">
        <f>+H52*G52</f>
        <v>0</v>
      </c>
      <c r="J52" s="26">
        <v>0</v>
      </c>
      <c r="K52" s="26">
        <f t="shared" si="2"/>
        <v>0</v>
      </c>
      <c r="L52" s="26">
        <f t="shared" si="3"/>
        <v>0</v>
      </c>
      <c r="M52" s="26"/>
      <c r="N52" s="46" t="str">
        <f>IF(M56&gt;0,"الشريحة الخامسة",IF(M55&gt;0,"الشريحة الرابعة",IF(M54&gt;0,"الشريحة الثالثة",IF(M53&gt;0,"الشريحة الثانية",""))))</f>
        <v/>
      </c>
      <c r="O52" s="47">
        <f>IF(M56&gt;0,M56/12,IF(M55&gt;0,M55/12,IF(M54&gt;0,M54/12,IF(M53&gt;0,M53/12,0))))</f>
        <v>0</v>
      </c>
    </row>
    <row r="53" spans="4:15" s="25" customFormat="1" ht="18.75" thickBot="1">
      <c r="D53" s="50"/>
      <c r="E53" s="49"/>
      <c r="F53" s="48"/>
      <c r="G53" s="26">
        <f>IF(OR(F52&lt;37000,F52=37000),+F52-14200,22800)</f>
        <v>-14200</v>
      </c>
      <c r="H53" s="26">
        <v>0.1</v>
      </c>
      <c r="I53" s="26">
        <f>IF((H53*G53)&gt;0,H53*G53,0)</f>
        <v>0</v>
      </c>
      <c r="J53" s="26">
        <v>0.8</v>
      </c>
      <c r="K53" s="26">
        <f t="shared" si="2"/>
        <v>0</v>
      </c>
      <c r="L53" s="26">
        <f t="shared" si="3"/>
        <v>0</v>
      </c>
      <c r="M53" s="26">
        <f>+I52+L53</f>
        <v>0</v>
      </c>
      <c r="N53" s="46"/>
      <c r="O53" s="47"/>
    </row>
    <row r="54" spans="4:15" s="25" customFormat="1" ht="18.75" thickBot="1">
      <c r="D54" s="50"/>
      <c r="E54" s="49"/>
      <c r="F54" s="48"/>
      <c r="G54" s="26">
        <f>IF(OR(F52&lt;52000,F52=52000),+F52-14200-22800,15000)</f>
        <v>-37000</v>
      </c>
      <c r="H54" s="26">
        <v>0.15</v>
      </c>
      <c r="I54" s="26">
        <f>IF((H54*G54)&gt;0,H54*G54,0)</f>
        <v>0</v>
      </c>
      <c r="J54" s="26">
        <v>0.4</v>
      </c>
      <c r="K54" s="26">
        <f t="shared" si="2"/>
        <v>0</v>
      </c>
      <c r="L54" s="26">
        <f t="shared" si="3"/>
        <v>0</v>
      </c>
      <c r="M54" s="26">
        <f>IF(G54&gt;0,I53+L54,0)</f>
        <v>0</v>
      </c>
      <c r="N54" s="46"/>
      <c r="O54" s="47"/>
    </row>
    <row r="55" spans="4:15" s="25" customFormat="1" ht="18.75" thickBot="1">
      <c r="D55" s="50"/>
      <c r="E55" s="49"/>
      <c r="F55" s="48"/>
      <c r="G55" s="26">
        <f>IF(OR(F52&lt;207000,F52=207000),+F52-14200-22800-15000,155000)</f>
        <v>-52000</v>
      </c>
      <c r="H55" s="26">
        <v>0.2</v>
      </c>
      <c r="I55" s="26">
        <f>IF((H55*G55)&gt;0,H55*G55,0)</f>
        <v>0</v>
      </c>
      <c r="J55" s="26">
        <v>0.05</v>
      </c>
      <c r="K55" s="26">
        <f t="shared" si="2"/>
        <v>0</v>
      </c>
      <c r="L55" s="26">
        <f t="shared" si="3"/>
        <v>0</v>
      </c>
      <c r="M55" s="26">
        <f>IF(G55&gt;0,+I54+I53+L55,0)</f>
        <v>0</v>
      </c>
      <c r="N55" s="46"/>
      <c r="O55" s="47"/>
    </row>
    <row r="56" spans="4:15" s="25" customFormat="1" ht="18.75" thickBot="1">
      <c r="D56" s="50"/>
      <c r="E56" s="49"/>
      <c r="F56" s="48"/>
      <c r="G56" s="26">
        <f>IF(OR(F52&lt;307000,F52=307000),+F52-14200-22800-15000-155000,+F52-14200-22800-15000-155000)</f>
        <v>-207000</v>
      </c>
      <c r="H56" s="26">
        <v>0.22500000000000001</v>
      </c>
      <c r="I56" s="26">
        <f>IF((H56*G56)&gt;0,H56*G56,0)</f>
        <v>0</v>
      </c>
      <c r="J56" s="26">
        <v>0</v>
      </c>
      <c r="K56" s="26">
        <f t="shared" si="2"/>
        <v>0</v>
      </c>
      <c r="L56" s="26">
        <f t="shared" si="3"/>
        <v>0</v>
      </c>
      <c r="M56" s="26">
        <f>IF(G56&gt;0,+I53+I54+I55+L56,0)</f>
        <v>0</v>
      </c>
      <c r="N56" s="46"/>
      <c r="O56" s="47"/>
    </row>
    <row r="57" spans="4:15" s="25" customFormat="1" ht="18.75" thickBot="1">
      <c r="D57" s="50">
        <v>12</v>
      </c>
      <c r="E57" s="49">
        <f>المرتبات!Q21</f>
        <v>0</v>
      </c>
      <c r="F57" s="48">
        <f>+E57*12</f>
        <v>0</v>
      </c>
      <c r="G57" s="26">
        <f>IF(OR(F57&lt;14200,F57=14200),+F57,14200)</f>
        <v>0</v>
      </c>
      <c r="H57" s="26">
        <v>0</v>
      </c>
      <c r="I57" s="26">
        <f>+H57*G57</f>
        <v>0</v>
      </c>
      <c r="J57" s="26">
        <v>0</v>
      </c>
      <c r="K57" s="26">
        <f t="shared" si="2"/>
        <v>0</v>
      </c>
      <c r="L57" s="26">
        <f t="shared" si="3"/>
        <v>0</v>
      </c>
      <c r="M57" s="26"/>
      <c r="N57" s="46" t="str">
        <f>IF(M61&gt;0,"الشريحة الخامسة",IF(M60&gt;0,"الشريحة الرابعة",IF(M59&gt;0,"الشريحة الثالثة",IF(M58&gt;0,"الشريحة الثانية",""))))</f>
        <v/>
      </c>
      <c r="O57" s="47">
        <f>IF(M61&gt;0,M61/12,IF(M60&gt;0,M60/12,IF(M59&gt;0,M59/12,IF(M58&gt;0,M58/12,0))))</f>
        <v>0</v>
      </c>
    </row>
    <row r="58" spans="4:15" s="25" customFormat="1" ht="18.75" thickBot="1">
      <c r="D58" s="50"/>
      <c r="E58" s="49"/>
      <c r="F58" s="48"/>
      <c r="G58" s="26">
        <f>IF(OR(F57&lt;37000,F57=37000),+F57-14200,22800)</f>
        <v>-14200</v>
      </c>
      <c r="H58" s="26">
        <v>0.1</v>
      </c>
      <c r="I58" s="26">
        <f>IF((H58*G58)&gt;0,H58*G58,0)</f>
        <v>0</v>
      </c>
      <c r="J58" s="26">
        <v>0.8</v>
      </c>
      <c r="K58" s="26">
        <f t="shared" si="2"/>
        <v>0</v>
      </c>
      <c r="L58" s="26">
        <f t="shared" si="3"/>
        <v>0</v>
      </c>
      <c r="M58" s="26">
        <f>+I57+L58</f>
        <v>0</v>
      </c>
      <c r="N58" s="46"/>
      <c r="O58" s="47"/>
    </row>
    <row r="59" spans="4:15" s="25" customFormat="1" ht="18.75" thickBot="1">
      <c r="D59" s="50"/>
      <c r="E59" s="49"/>
      <c r="F59" s="48"/>
      <c r="G59" s="26">
        <f>IF(OR(F57&lt;52000,F57=52000),+F57-14200-22800,15000)</f>
        <v>-37000</v>
      </c>
      <c r="H59" s="26">
        <v>0.15</v>
      </c>
      <c r="I59" s="26">
        <f>IF((H59*G59)&gt;0,H59*G59,0)</f>
        <v>0</v>
      </c>
      <c r="J59" s="26">
        <v>0.4</v>
      </c>
      <c r="K59" s="26">
        <f t="shared" si="2"/>
        <v>0</v>
      </c>
      <c r="L59" s="26">
        <f t="shared" si="3"/>
        <v>0</v>
      </c>
      <c r="M59" s="26">
        <f>IF(G59&gt;0,I58+L59,0)</f>
        <v>0</v>
      </c>
      <c r="N59" s="46"/>
      <c r="O59" s="47"/>
    </row>
    <row r="60" spans="4:15" s="25" customFormat="1" ht="18.75" thickBot="1">
      <c r="D60" s="50"/>
      <c r="E60" s="49"/>
      <c r="F60" s="48"/>
      <c r="G60" s="26">
        <f>IF(OR(F57&lt;207000,F57=207000),+F57-14200-22800-15000,155000)</f>
        <v>-52000</v>
      </c>
      <c r="H60" s="26">
        <v>0.2</v>
      </c>
      <c r="I60" s="26">
        <f>IF((H60*G60)&gt;0,H60*G60,0)</f>
        <v>0</v>
      </c>
      <c r="J60" s="26">
        <v>0.05</v>
      </c>
      <c r="K60" s="26">
        <f t="shared" si="2"/>
        <v>0</v>
      </c>
      <c r="L60" s="26">
        <f t="shared" si="3"/>
        <v>0</v>
      </c>
      <c r="M60" s="26">
        <f>IF(G60&gt;0,+I59+I58+L60,0)</f>
        <v>0</v>
      </c>
      <c r="N60" s="46"/>
      <c r="O60" s="47"/>
    </row>
    <row r="61" spans="4:15" s="25" customFormat="1" ht="18.75" thickBot="1">
      <c r="D61" s="50"/>
      <c r="E61" s="49"/>
      <c r="F61" s="48"/>
      <c r="G61" s="26">
        <f>IF(OR(F57&lt;307000,F57=307000),+F57-14200-22800-15000-155000,F57-14200-22800-15000-155000)</f>
        <v>-207000</v>
      </c>
      <c r="H61" s="26">
        <v>0.22500000000000001</v>
      </c>
      <c r="I61" s="26">
        <f>IF((H61*G61)&gt;0,H61*G61,0)</f>
        <v>0</v>
      </c>
      <c r="J61" s="26">
        <v>0</v>
      </c>
      <c r="K61" s="26">
        <f t="shared" si="2"/>
        <v>0</v>
      </c>
      <c r="L61" s="26">
        <f t="shared" si="3"/>
        <v>0</v>
      </c>
      <c r="M61" s="26">
        <f>IF(G61&gt;0,+I58+I59+I60+L61,0)</f>
        <v>0</v>
      </c>
      <c r="N61" s="46"/>
      <c r="O61" s="47"/>
    </row>
    <row r="62" spans="4:15" s="25" customFormat="1" ht="18.75" thickBot="1">
      <c r="D62" s="50">
        <v>13</v>
      </c>
      <c r="E62" s="49">
        <f>المرتبات!Q22</f>
        <v>0</v>
      </c>
      <c r="F62" s="48">
        <f>+E62*12</f>
        <v>0</v>
      </c>
      <c r="G62" s="26">
        <f>IF(OR(F62&lt;14200,F62=14200),+F62,14200)</f>
        <v>0</v>
      </c>
      <c r="H62" s="26">
        <v>0</v>
      </c>
      <c r="I62" s="26">
        <f>+H62*G62</f>
        <v>0</v>
      </c>
      <c r="J62" s="26">
        <v>0</v>
      </c>
      <c r="K62" s="26">
        <f t="shared" si="2"/>
        <v>0</v>
      </c>
      <c r="L62" s="26">
        <f t="shared" si="3"/>
        <v>0</v>
      </c>
      <c r="M62" s="26"/>
      <c r="N62" s="46" t="str">
        <f>IF(M66&gt;0,"الشريحة الخامسة",IF(M65&gt;0,"الشريحة الرابعة",IF(M64&gt;0,"الشريحة الثالثة",IF(M63&gt;0,"الشريحة الثانية",""))))</f>
        <v/>
      </c>
      <c r="O62" s="47">
        <f>IF(M66&gt;0,M66/12,IF(M65&gt;0,M65/12,IF(M64&gt;0,M64/12,IF(M63&gt;0,M63/12,0))))</f>
        <v>0</v>
      </c>
    </row>
    <row r="63" spans="4:15" s="25" customFormat="1" ht="18.75" thickBot="1">
      <c r="D63" s="50"/>
      <c r="E63" s="49"/>
      <c r="F63" s="48"/>
      <c r="G63" s="26">
        <f>IF(OR(F62&lt;37000,F62=37000),+F62-14200,22800)</f>
        <v>-14200</v>
      </c>
      <c r="H63" s="26">
        <v>0.1</v>
      </c>
      <c r="I63" s="26">
        <f>IF((H63*G63)&gt;0,H63*G63,0)</f>
        <v>0</v>
      </c>
      <c r="J63" s="26">
        <v>0.8</v>
      </c>
      <c r="K63" s="26">
        <f t="shared" si="2"/>
        <v>0</v>
      </c>
      <c r="L63" s="26">
        <f t="shared" si="3"/>
        <v>0</v>
      </c>
      <c r="M63" s="26">
        <f>+I62+L63</f>
        <v>0</v>
      </c>
      <c r="N63" s="46"/>
      <c r="O63" s="47"/>
    </row>
    <row r="64" spans="4:15" s="25" customFormat="1" ht="18.75" thickBot="1">
      <c r="D64" s="50"/>
      <c r="E64" s="49"/>
      <c r="F64" s="48"/>
      <c r="G64" s="26">
        <f>IF(OR(F62&lt;52000,F62=52000),+F62-14200-22800,15000)</f>
        <v>-37000</v>
      </c>
      <c r="H64" s="26">
        <v>0.15</v>
      </c>
      <c r="I64" s="26">
        <f>IF((H64*G64)&gt;0,H64*G64,0)</f>
        <v>0</v>
      </c>
      <c r="J64" s="26">
        <v>0.4</v>
      </c>
      <c r="K64" s="26">
        <f t="shared" si="2"/>
        <v>0</v>
      </c>
      <c r="L64" s="26">
        <f t="shared" si="3"/>
        <v>0</v>
      </c>
      <c r="M64" s="26">
        <f>IF(G64&gt;0,I63+L64,0)</f>
        <v>0</v>
      </c>
      <c r="N64" s="46"/>
      <c r="O64" s="47"/>
    </row>
    <row r="65" spans="4:15" s="25" customFormat="1" ht="18.75" thickBot="1">
      <c r="D65" s="50"/>
      <c r="E65" s="49"/>
      <c r="F65" s="48"/>
      <c r="G65" s="26">
        <f>IF(OR(F62&lt;207000,F62=207000),+F62-14200-22800-15000,155000)</f>
        <v>-52000</v>
      </c>
      <c r="H65" s="26">
        <v>0.2</v>
      </c>
      <c r="I65" s="26">
        <f>IF((H65*G65)&gt;0,H65*G65,0)</f>
        <v>0</v>
      </c>
      <c r="J65" s="26">
        <v>0.05</v>
      </c>
      <c r="K65" s="26">
        <f t="shared" si="2"/>
        <v>0</v>
      </c>
      <c r="L65" s="26">
        <f t="shared" si="3"/>
        <v>0</v>
      </c>
      <c r="M65" s="26">
        <f>IF(G65&gt;0,+I64+I63+L65,0)</f>
        <v>0</v>
      </c>
      <c r="N65" s="46"/>
      <c r="O65" s="47"/>
    </row>
    <row r="66" spans="4:15" s="25" customFormat="1" ht="18.75" thickBot="1">
      <c r="D66" s="50"/>
      <c r="E66" s="49"/>
      <c r="F66" s="48"/>
      <c r="G66" s="26">
        <f>IF(OR(F62&lt;307000,F62=307000),+F62-14200-22800-15000-155000,F62-14200-22800-15000-155000)</f>
        <v>-207000</v>
      </c>
      <c r="H66" s="26">
        <v>0.22500000000000001</v>
      </c>
      <c r="I66" s="26">
        <f>IF((H66*G66)&gt;0,H66*G66,0)</f>
        <v>0</v>
      </c>
      <c r="J66" s="26">
        <v>0</v>
      </c>
      <c r="K66" s="26">
        <f t="shared" si="2"/>
        <v>0</v>
      </c>
      <c r="L66" s="26">
        <f t="shared" si="3"/>
        <v>0</v>
      </c>
      <c r="M66" s="26">
        <f>IF(G66&gt;0,+I63+I64+I65+L66,0)</f>
        <v>0</v>
      </c>
      <c r="N66" s="46"/>
      <c r="O66" s="47"/>
    </row>
    <row r="67" spans="4:15" s="25" customFormat="1" ht="18.75" thickBot="1">
      <c r="D67" s="50">
        <v>14</v>
      </c>
      <c r="E67" s="49">
        <f>المرتبات!Q23</f>
        <v>0</v>
      </c>
      <c r="F67" s="48">
        <f>+E67*12</f>
        <v>0</v>
      </c>
      <c r="G67" s="26">
        <f>IF(OR(F67&lt;14200,F67=14200),+F67,14200)</f>
        <v>0</v>
      </c>
      <c r="H67" s="26">
        <v>0</v>
      </c>
      <c r="I67" s="26">
        <f>+H67*G67</f>
        <v>0</v>
      </c>
      <c r="J67" s="26">
        <v>0</v>
      </c>
      <c r="K67" s="26">
        <f t="shared" si="2"/>
        <v>0</v>
      </c>
      <c r="L67" s="26">
        <f t="shared" si="3"/>
        <v>0</v>
      </c>
      <c r="M67" s="26"/>
      <c r="N67" s="46" t="str">
        <f>IF(M71&gt;0,"الشريحة الخامسة",IF(M70&gt;0,"الشريحة الرابعة",IF(M69&gt;0,"الشريحة الثالثة",IF(M68&gt;0,"الشريحة الثانية",""))))</f>
        <v/>
      </c>
      <c r="O67" s="47">
        <f>IF(M71&gt;0,M71/12,IF(M70&gt;0,M70/12,IF(M69&gt;0,M69/12,IF(M68&gt;0,M68/12,0))))</f>
        <v>0</v>
      </c>
    </row>
    <row r="68" spans="4:15" s="25" customFormat="1" ht="18.75" thickBot="1">
      <c r="D68" s="50"/>
      <c r="E68" s="49"/>
      <c r="F68" s="48"/>
      <c r="G68" s="26">
        <f>IF(OR(F67&lt;37000,F67=37000),+F67-14200,22800)</f>
        <v>-14200</v>
      </c>
      <c r="H68" s="26">
        <v>0.1</v>
      </c>
      <c r="I68" s="26">
        <f>IF((H68*G68)&gt;0,H68*G68,0)</f>
        <v>0</v>
      </c>
      <c r="J68" s="26">
        <v>0.8</v>
      </c>
      <c r="K68" s="26">
        <f t="shared" si="2"/>
        <v>0</v>
      </c>
      <c r="L68" s="26">
        <f t="shared" si="3"/>
        <v>0</v>
      </c>
      <c r="M68" s="26">
        <f>+I67+L68</f>
        <v>0</v>
      </c>
      <c r="N68" s="46"/>
      <c r="O68" s="47"/>
    </row>
    <row r="69" spans="4:15" s="25" customFormat="1" ht="18.75" thickBot="1">
      <c r="D69" s="50"/>
      <c r="E69" s="49"/>
      <c r="F69" s="48"/>
      <c r="G69" s="26">
        <f>IF(OR(F67&lt;52000,F67=52000),+F67-14200-22800,15000)</f>
        <v>-37000</v>
      </c>
      <c r="H69" s="26">
        <v>0.15</v>
      </c>
      <c r="I69" s="26">
        <f>IF((H69*G69)&gt;0,H69*G69,0)</f>
        <v>0</v>
      </c>
      <c r="J69" s="26">
        <v>0.4</v>
      </c>
      <c r="K69" s="26">
        <f t="shared" si="2"/>
        <v>0</v>
      </c>
      <c r="L69" s="26">
        <f t="shared" si="3"/>
        <v>0</v>
      </c>
      <c r="M69" s="26">
        <f>IF(G69&gt;0,I68+L69,0)</f>
        <v>0</v>
      </c>
      <c r="N69" s="46"/>
      <c r="O69" s="47"/>
    </row>
    <row r="70" spans="4:15" s="25" customFormat="1" ht="18.75" thickBot="1">
      <c r="D70" s="50"/>
      <c r="E70" s="49"/>
      <c r="F70" s="48"/>
      <c r="G70" s="26">
        <f>IF(OR(F67&lt;207000,F67=207000),+F67-14200-22800-15000,155000)</f>
        <v>-52000</v>
      </c>
      <c r="H70" s="26">
        <v>0.2</v>
      </c>
      <c r="I70" s="26">
        <f>IF((H70*G70)&gt;0,H70*G70,0)</f>
        <v>0</v>
      </c>
      <c r="J70" s="26">
        <v>0.05</v>
      </c>
      <c r="K70" s="26">
        <f t="shared" si="2"/>
        <v>0</v>
      </c>
      <c r="L70" s="26">
        <f t="shared" si="3"/>
        <v>0</v>
      </c>
      <c r="M70" s="26">
        <f>IF(G70&gt;0,+I69+I68+L70,0)</f>
        <v>0</v>
      </c>
      <c r="N70" s="46"/>
      <c r="O70" s="47"/>
    </row>
    <row r="71" spans="4:15" s="25" customFormat="1" ht="18.75" thickBot="1">
      <c r="D71" s="50"/>
      <c r="E71" s="49"/>
      <c r="F71" s="48"/>
      <c r="G71" s="26">
        <f>IF(OR(F67&lt;307000,F67=307000),+F67-14200-22800-15000-155000,F67-14200-22800-15000-155000)</f>
        <v>-207000</v>
      </c>
      <c r="H71" s="26">
        <v>0.22500000000000001</v>
      </c>
      <c r="I71" s="26">
        <f>IF((H71*G71)&gt;0,H71*G71,0)</f>
        <v>0</v>
      </c>
      <c r="J71" s="26">
        <v>0</v>
      </c>
      <c r="K71" s="26">
        <f t="shared" si="2"/>
        <v>0</v>
      </c>
      <c r="L71" s="26">
        <f t="shared" si="3"/>
        <v>0</v>
      </c>
      <c r="M71" s="26">
        <f>IF(G71&gt;0,+I68+I69+I70+L71,0)</f>
        <v>0</v>
      </c>
      <c r="N71" s="46"/>
      <c r="O71" s="47"/>
    </row>
    <row r="72" spans="4:15" s="25" customFormat="1" ht="18.75" thickBot="1">
      <c r="D72" s="50">
        <v>15</v>
      </c>
      <c r="E72" s="49">
        <f>المرتبات!Q24</f>
        <v>0</v>
      </c>
      <c r="F72" s="48">
        <f>+E72*12</f>
        <v>0</v>
      </c>
      <c r="G72" s="26">
        <f>IF(OR(F72&lt;14200,F72=14200),+F72,14200)</f>
        <v>0</v>
      </c>
      <c r="H72" s="26">
        <v>0</v>
      </c>
      <c r="I72" s="26">
        <f>+H72*G72</f>
        <v>0</v>
      </c>
      <c r="J72" s="26">
        <v>0</v>
      </c>
      <c r="K72" s="26">
        <f t="shared" si="2"/>
        <v>0</v>
      </c>
      <c r="L72" s="26">
        <f t="shared" si="3"/>
        <v>0</v>
      </c>
      <c r="M72" s="26"/>
      <c r="N72" s="46" t="str">
        <f>IF(M76&gt;0,"الشريحة الخامسة",IF(M75&gt;0,"الشريحة الرابعة",IF(M74&gt;0,"الشريحة الثالثة",IF(M73&gt;0,"الشريحة الثانية",""))))</f>
        <v/>
      </c>
      <c r="O72" s="47">
        <f>IF(M76&gt;0,M76/12,IF(M75&gt;0,M75/12,IF(M74&gt;0,M74/12,IF(M73&gt;0,M73/12,0))))</f>
        <v>0</v>
      </c>
    </row>
    <row r="73" spans="4:15" s="25" customFormat="1" ht="18.75" thickBot="1">
      <c r="D73" s="50"/>
      <c r="E73" s="49"/>
      <c r="F73" s="48"/>
      <c r="G73" s="26">
        <f>IF(OR(F72&lt;37000,F72=37000),+F72-14200,22800)</f>
        <v>-14200</v>
      </c>
      <c r="H73" s="26">
        <v>0.1</v>
      </c>
      <c r="I73" s="26">
        <f>IF((H73*G73)&gt;0,H73*G73,0)</f>
        <v>0</v>
      </c>
      <c r="J73" s="26">
        <v>0.8</v>
      </c>
      <c r="K73" s="26">
        <f t="shared" si="2"/>
        <v>0</v>
      </c>
      <c r="L73" s="26">
        <f t="shared" si="3"/>
        <v>0</v>
      </c>
      <c r="M73" s="26">
        <f>+I72+L73</f>
        <v>0</v>
      </c>
      <c r="N73" s="46"/>
      <c r="O73" s="47"/>
    </row>
    <row r="74" spans="4:15" s="25" customFormat="1" ht="18.75" thickBot="1">
      <c r="D74" s="50"/>
      <c r="E74" s="49"/>
      <c r="F74" s="48"/>
      <c r="G74" s="26">
        <f>IF(OR(F72&lt;52000,F72=52000),+F72-14200-22800,15000)</f>
        <v>-37000</v>
      </c>
      <c r="H74" s="26">
        <v>0.15</v>
      </c>
      <c r="I74" s="26">
        <f>IF((H74*G74)&gt;0,H74*G74,0)</f>
        <v>0</v>
      </c>
      <c r="J74" s="26">
        <v>0.4</v>
      </c>
      <c r="K74" s="26">
        <f t="shared" si="2"/>
        <v>0</v>
      </c>
      <c r="L74" s="26">
        <f t="shared" si="3"/>
        <v>0</v>
      </c>
      <c r="M74" s="26">
        <f>IF(G74&gt;0,I73+L74,0)</f>
        <v>0</v>
      </c>
      <c r="N74" s="46"/>
      <c r="O74" s="47"/>
    </row>
    <row r="75" spans="4:15" s="25" customFormat="1" ht="18.75" thickBot="1">
      <c r="D75" s="50"/>
      <c r="E75" s="49"/>
      <c r="F75" s="48"/>
      <c r="G75" s="26">
        <f>IF(OR(F72&lt;207000,F72=207000),+F72-14200-22800-15000,155000)</f>
        <v>-52000</v>
      </c>
      <c r="H75" s="26">
        <v>0.2</v>
      </c>
      <c r="I75" s="26">
        <f>IF((H75*G75)&gt;0,H75*G75,0)</f>
        <v>0</v>
      </c>
      <c r="J75" s="26">
        <v>0.05</v>
      </c>
      <c r="K75" s="26">
        <f t="shared" si="2"/>
        <v>0</v>
      </c>
      <c r="L75" s="26">
        <f t="shared" si="3"/>
        <v>0</v>
      </c>
      <c r="M75" s="26">
        <f>IF(G75&gt;0,+I74+I73+L75,0)</f>
        <v>0</v>
      </c>
      <c r="N75" s="46"/>
      <c r="O75" s="47"/>
    </row>
    <row r="76" spans="4:15" s="25" customFormat="1" ht="18.75" thickBot="1">
      <c r="D76" s="50"/>
      <c r="E76" s="49"/>
      <c r="F76" s="48"/>
      <c r="G76" s="26">
        <f>IF(OR(F72&lt;307000,F72=307000),+F72-14200-22800-15000-155000,F72-14200-22800-15000-155000)</f>
        <v>-207000</v>
      </c>
      <c r="H76" s="26">
        <v>0.22500000000000001</v>
      </c>
      <c r="I76" s="26">
        <f>IF((H76*G76)&gt;0,H76*G76,0)</f>
        <v>0</v>
      </c>
      <c r="J76" s="26">
        <v>0</v>
      </c>
      <c r="K76" s="26">
        <f t="shared" si="2"/>
        <v>0</v>
      </c>
      <c r="L76" s="26">
        <f t="shared" si="3"/>
        <v>0</v>
      </c>
      <c r="M76" s="26">
        <f>IF(G76&gt;0,+I73+I74+I75+L76,0)</f>
        <v>0</v>
      </c>
      <c r="N76" s="46"/>
      <c r="O76" s="47"/>
    </row>
    <row r="77" spans="4:15" s="25" customFormat="1" ht="18.75" thickBot="1">
      <c r="D77" s="50">
        <v>16</v>
      </c>
      <c r="E77" s="49">
        <f>المرتبات!Q25</f>
        <v>0</v>
      </c>
      <c r="F77" s="48">
        <f>+E77*12</f>
        <v>0</v>
      </c>
      <c r="G77" s="26">
        <f>IF(OR(F77&lt;14200,F77=14200),+F77,14200)</f>
        <v>0</v>
      </c>
      <c r="H77" s="26">
        <v>0</v>
      </c>
      <c r="I77" s="26">
        <f>+H77*G77</f>
        <v>0</v>
      </c>
      <c r="J77" s="26">
        <v>0</v>
      </c>
      <c r="K77" s="26">
        <f t="shared" si="2"/>
        <v>0</v>
      </c>
      <c r="L77" s="26">
        <f t="shared" si="3"/>
        <v>0</v>
      </c>
      <c r="M77" s="26"/>
      <c r="N77" s="46" t="str">
        <f>IF(M81&gt;0,"الشريحة الخامسة",IF(M80&gt;0,"الشريحة الرابعة",IF(M79&gt;0,"الشريحة الثالثة",IF(M78&gt;0,"الشريحة الثانية",""))))</f>
        <v/>
      </c>
      <c r="O77" s="47">
        <f>IF(M81&gt;0,M81/12,IF(M80&gt;0,M80/12,IF(M79&gt;0,M79/12,IF(M78&gt;0,M78/12,0))))</f>
        <v>0</v>
      </c>
    </row>
    <row r="78" spans="4:15" s="25" customFormat="1" ht="18.75" thickBot="1">
      <c r="D78" s="50"/>
      <c r="E78" s="49"/>
      <c r="F78" s="48"/>
      <c r="G78" s="26">
        <f>IF(OR(F77&lt;37000,F77=37000),+F77-14200,22800)</f>
        <v>-14200</v>
      </c>
      <c r="H78" s="26">
        <v>0.1</v>
      </c>
      <c r="I78" s="26">
        <f>IF((H78*G78)&gt;0,H78*G78,0)</f>
        <v>0</v>
      </c>
      <c r="J78" s="26">
        <v>0.8</v>
      </c>
      <c r="K78" s="26">
        <f t="shared" si="2"/>
        <v>0</v>
      </c>
      <c r="L78" s="26">
        <f t="shared" si="3"/>
        <v>0</v>
      </c>
      <c r="M78" s="26">
        <f>+I77+L78</f>
        <v>0</v>
      </c>
      <c r="N78" s="46"/>
      <c r="O78" s="47"/>
    </row>
    <row r="79" spans="4:15" s="25" customFormat="1" ht="18.75" thickBot="1">
      <c r="D79" s="50"/>
      <c r="E79" s="49"/>
      <c r="F79" s="48"/>
      <c r="G79" s="26">
        <f>IF(OR(F77&lt;52000,F77=52000),+F77-14200-22800,15000)</f>
        <v>-37000</v>
      </c>
      <c r="H79" s="26">
        <v>0.15</v>
      </c>
      <c r="I79" s="26">
        <f>IF((H79*G79)&gt;0,H79*G79,0)</f>
        <v>0</v>
      </c>
      <c r="J79" s="26">
        <v>0.4</v>
      </c>
      <c r="K79" s="26">
        <f t="shared" si="2"/>
        <v>0</v>
      </c>
      <c r="L79" s="26">
        <f t="shared" si="3"/>
        <v>0</v>
      </c>
      <c r="M79" s="26">
        <f>IF(G79&gt;0,I78+L79,0)</f>
        <v>0</v>
      </c>
      <c r="N79" s="46"/>
      <c r="O79" s="47"/>
    </row>
    <row r="80" spans="4:15" s="25" customFormat="1" ht="18.75" thickBot="1">
      <c r="D80" s="50"/>
      <c r="E80" s="49"/>
      <c r="F80" s="48"/>
      <c r="G80" s="26">
        <f>IF(OR(F77&lt;207000,F77=207000),+F77-14200-22800-15000,155000)</f>
        <v>-52000</v>
      </c>
      <c r="H80" s="26">
        <v>0.2</v>
      </c>
      <c r="I80" s="26">
        <f>IF((H80*G80)&gt;0,H80*G80,0)</f>
        <v>0</v>
      </c>
      <c r="J80" s="26">
        <v>0.05</v>
      </c>
      <c r="K80" s="26">
        <f t="shared" si="2"/>
        <v>0</v>
      </c>
      <c r="L80" s="26">
        <f t="shared" si="3"/>
        <v>0</v>
      </c>
      <c r="M80" s="26">
        <f>IF(G80&gt;0,+I79+I78+L80,0)</f>
        <v>0</v>
      </c>
      <c r="N80" s="46"/>
      <c r="O80" s="47"/>
    </row>
    <row r="81" spans="4:15" s="25" customFormat="1" ht="18.75" thickBot="1">
      <c r="D81" s="50"/>
      <c r="E81" s="49"/>
      <c r="F81" s="48"/>
      <c r="G81" s="26">
        <f>IF(OR(F77&lt;307000,F77=307000),+F77-14200-22800-15000-155000,F77-14200-22800-15000-155000)</f>
        <v>-207000</v>
      </c>
      <c r="H81" s="26">
        <v>0.22500000000000001</v>
      </c>
      <c r="I81" s="26">
        <f>IF((H81*G81)&gt;0,H81*G81,0)</f>
        <v>0</v>
      </c>
      <c r="J81" s="26">
        <v>0</v>
      </c>
      <c r="K81" s="26">
        <f t="shared" si="2"/>
        <v>0</v>
      </c>
      <c r="L81" s="26">
        <f t="shared" si="3"/>
        <v>0</v>
      </c>
      <c r="M81" s="26">
        <f>IF(G81&gt;0,+I78+I79+I80+L81,0)</f>
        <v>0</v>
      </c>
      <c r="N81" s="46"/>
      <c r="O81" s="47"/>
    </row>
    <row r="82" spans="4:15" s="25" customFormat="1" ht="18.75" thickBot="1">
      <c r="D82" s="50">
        <v>17</v>
      </c>
      <c r="E82" s="49">
        <f>المرتبات!Q26</f>
        <v>0</v>
      </c>
      <c r="F82" s="48">
        <f>+E82*12</f>
        <v>0</v>
      </c>
      <c r="G82" s="26">
        <f>IF(OR(F82&lt;14200,F82=14200),+F82,14200)</f>
        <v>0</v>
      </c>
      <c r="H82" s="26">
        <v>0</v>
      </c>
      <c r="I82" s="26">
        <f>+H82*G82</f>
        <v>0</v>
      </c>
      <c r="J82" s="26">
        <v>0</v>
      </c>
      <c r="K82" s="26">
        <f t="shared" ref="K82:K101" si="4">+J82*I82</f>
        <v>0</v>
      </c>
      <c r="L82" s="26">
        <f t="shared" ref="L82:L101" si="5">+I82-K82</f>
        <v>0</v>
      </c>
      <c r="M82" s="26"/>
      <c r="N82" s="46" t="str">
        <f>IF(M86&gt;0,"الشريحة الخامسة",IF(M85&gt;0,"الشريحة الرابعة",IF(M84&gt;0,"الشريحة الثالثة",IF(M83&gt;0,"الشريحة الثانية",""))))</f>
        <v/>
      </c>
      <c r="O82" s="47">
        <f>IF(M86&gt;0,M86/12,IF(M85&gt;0,M85/12,IF(M84&gt;0,M84/12,IF(M83&gt;0,M83/12,0))))</f>
        <v>0</v>
      </c>
    </row>
    <row r="83" spans="4:15" s="25" customFormat="1" ht="18.75" thickBot="1">
      <c r="D83" s="50"/>
      <c r="E83" s="49"/>
      <c r="F83" s="48"/>
      <c r="G83" s="26">
        <f>IF(OR(F82&lt;37000,F82=37000),+F82-14200,22800)</f>
        <v>-14200</v>
      </c>
      <c r="H83" s="26">
        <v>0.1</v>
      </c>
      <c r="I83" s="26">
        <f>IF((H83*G83)&gt;0,H83*G83,0)</f>
        <v>0</v>
      </c>
      <c r="J83" s="26">
        <v>0.8</v>
      </c>
      <c r="K83" s="26">
        <f t="shared" si="4"/>
        <v>0</v>
      </c>
      <c r="L83" s="26">
        <f t="shared" si="5"/>
        <v>0</v>
      </c>
      <c r="M83" s="26">
        <f>+I82+L83</f>
        <v>0</v>
      </c>
      <c r="N83" s="46"/>
      <c r="O83" s="47"/>
    </row>
    <row r="84" spans="4:15" s="25" customFormat="1" ht="18.75" thickBot="1">
      <c r="D84" s="50"/>
      <c r="E84" s="49"/>
      <c r="F84" s="48"/>
      <c r="G84" s="26">
        <f>IF(OR(F82&lt;52000,F82=52000),+F82-14200-22800,15000)</f>
        <v>-37000</v>
      </c>
      <c r="H84" s="26">
        <v>0.15</v>
      </c>
      <c r="I84" s="26">
        <f>IF((H84*G84)&gt;0,H84*G84,0)</f>
        <v>0</v>
      </c>
      <c r="J84" s="26">
        <v>0.4</v>
      </c>
      <c r="K84" s="26">
        <f t="shared" si="4"/>
        <v>0</v>
      </c>
      <c r="L84" s="26">
        <f t="shared" si="5"/>
        <v>0</v>
      </c>
      <c r="M84" s="26">
        <f>IF(G84&gt;0,I83+L84,0)</f>
        <v>0</v>
      </c>
      <c r="N84" s="46"/>
      <c r="O84" s="47"/>
    </row>
    <row r="85" spans="4:15" s="25" customFormat="1" ht="18.75" thickBot="1">
      <c r="D85" s="50"/>
      <c r="E85" s="49"/>
      <c r="F85" s="48"/>
      <c r="G85" s="26">
        <f>IF(OR(F82&lt;207000,F82=207000),+F82-14200-22800-15000,155000)</f>
        <v>-52000</v>
      </c>
      <c r="H85" s="26">
        <v>0.2</v>
      </c>
      <c r="I85" s="26">
        <f>IF((H85*G85)&gt;0,H85*G85,0)</f>
        <v>0</v>
      </c>
      <c r="J85" s="26">
        <v>0.05</v>
      </c>
      <c r="K85" s="26">
        <f t="shared" si="4"/>
        <v>0</v>
      </c>
      <c r="L85" s="26">
        <f t="shared" si="5"/>
        <v>0</v>
      </c>
      <c r="M85" s="26">
        <f>IF(G85&gt;0,+I84+I83+L85,0)</f>
        <v>0</v>
      </c>
      <c r="N85" s="46"/>
      <c r="O85" s="47"/>
    </row>
    <row r="86" spans="4:15" s="25" customFormat="1" ht="18.75" thickBot="1">
      <c r="D86" s="50"/>
      <c r="E86" s="49"/>
      <c r="F86" s="48"/>
      <c r="G86" s="26">
        <f>IF(OR(F82&lt;307000,F82=307000),+F82-14200-22800-15000-155000,F82-14200-22800-15000-155000)</f>
        <v>-207000</v>
      </c>
      <c r="H86" s="26">
        <v>0.22500000000000001</v>
      </c>
      <c r="I86" s="26">
        <f>IF((H86*G86)&gt;0,H86*G86,0)</f>
        <v>0</v>
      </c>
      <c r="J86" s="26">
        <v>0</v>
      </c>
      <c r="K86" s="26">
        <f t="shared" si="4"/>
        <v>0</v>
      </c>
      <c r="L86" s="26">
        <f t="shared" si="5"/>
        <v>0</v>
      </c>
      <c r="M86" s="26">
        <f>IF(G86&gt;0,+I83+I84+I85+L86,0)</f>
        <v>0</v>
      </c>
      <c r="N86" s="46"/>
      <c r="O86" s="47"/>
    </row>
    <row r="87" spans="4:15" s="25" customFormat="1" ht="18.75" thickBot="1">
      <c r="D87" s="50">
        <v>18</v>
      </c>
      <c r="E87" s="49">
        <f>المرتبات!Q27</f>
        <v>0</v>
      </c>
      <c r="F87" s="48">
        <f>+E87*12</f>
        <v>0</v>
      </c>
      <c r="G87" s="26">
        <f>IF(OR(F87&lt;14200,F87=14200),+F87,14200)</f>
        <v>0</v>
      </c>
      <c r="H87" s="26">
        <v>0</v>
      </c>
      <c r="I87" s="26">
        <f>+H87*G87</f>
        <v>0</v>
      </c>
      <c r="J87" s="26">
        <v>0</v>
      </c>
      <c r="K87" s="26">
        <f t="shared" si="4"/>
        <v>0</v>
      </c>
      <c r="L87" s="26">
        <f t="shared" si="5"/>
        <v>0</v>
      </c>
      <c r="M87" s="26"/>
      <c r="N87" s="46" t="str">
        <f>IF(M91&gt;0,"الشريحة الخامسة",IF(M90&gt;0,"الشريحة الرابعة",IF(M89&gt;0,"الشريحة الثالثة",IF(M88&gt;0,"الشريحة الثانية",""))))</f>
        <v/>
      </c>
      <c r="O87" s="47">
        <f>IF(M91&gt;0,M91/12,IF(M90&gt;0,M90/12,IF(M89&gt;0,M89/12,IF(M88&gt;0,M88/12,0))))</f>
        <v>0</v>
      </c>
    </row>
    <row r="88" spans="4:15" s="25" customFormat="1" ht="18.75" thickBot="1">
      <c r="D88" s="50"/>
      <c r="E88" s="49"/>
      <c r="F88" s="48"/>
      <c r="G88" s="26">
        <f>IF(OR(F87&lt;37000,F87=37000),+F87-14200,22800)</f>
        <v>-14200</v>
      </c>
      <c r="H88" s="26">
        <v>0.1</v>
      </c>
      <c r="I88" s="26">
        <f>IF((H88*G88)&gt;0,H88*G88,0)</f>
        <v>0</v>
      </c>
      <c r="J88" s="26">
        <v>0.8</v>
      </c>
      <c r="K88" s="26">
        <f t="shared" si="4"/>
        <v>0</v>
      </c>
      <c r="L88" s="26">
        <f t="shared" si="5"/>
        <v>0</v>
      </c>
      <c r="M88" s="26">
        <f>+I87+L88</f>
        <v>0</v>
      </c>
      <c r="N88" s="46"/>
      <c r="O88" s="47"/>
    </row>
    <row r="89" spans="4:15" s="25" customFormat="1" ht="18.75" thickBot="1">
      <c r="D89" s="50"/>
      <c r="E89" s="49"/>
      <c r="F89" s="48"/>
      <c r="G89" s="26">
        <f>IF(OR(F87&lt;52000,F87=52000),+F87-14200-22800,15000)</f>
        <v>-37000</v>
      </c>
      <c r="H89" s="26">
        <v>0.15</v>
      </c>
      <c r="I89" s="26">
        <f>IF((H89*G89)&gt;0,H89*G89,0)</f>
        <v>0</v>
      </c>
      <c r="J89" s="26">
        <v>0.4</v>
      </c>
      <c r="K89" s="26">
        <f t="shared" si="4"/>
        <v>0</v>
      </c>
      <c r="L89" s="26">
        <f t="shared" si="5"/>
        <v>0</v>
      </c>
      <c r="M89" s="26">
        <f>IF(G89&gt;0,I88+L89,0)</f>
        <v>0</v>
      </c>
      <c r="N89" s="46"/>
      <c r="O89" s="47"/>
    </row>
    <row r="90" spans="4:15" s="25" customFormat="1" ht="18.75" thickBot="1">
      <c r="D90" s="50"/>
      <c r="E90" s="49"/>
      <c r="F90" s="48"/>
      <c r="G90" s="26">
        <f>IF(OR(F87&lt;207000,F87=207000),+F87-14200-22800-15000,155000)</f>
        <v>-52000</v>
      </c>
      <c r="H90" s="26">
        <v>0.2</v>
      </c>
      <c r="I90" s="26">
        <f>IF((H90*G90)&gt;0,H90*G90,0)</f>
        <v>0</v>
      </c>
      <c r="J90" s="26">
        <v>0.05</v>
      </c>
      <c r="K90" s="26">
        <f t="shared" si="4"/>
        <v>0</v>
      </c>
      <c r="L90" s="26">
        <f t="shared" si="5"/>
        <v>0</v>
      </c>
      <c r="M90" s="26">
        <f>IF(G90&gt;0,+I89+I88+L90,0)</f>
        <v>0</v>
      </c>
      <c r="N90" s="46"/>
      <c r="O90" s="47"/>
    </row>
    <row r="91" spans="4:15" s="25" customFormat="1" ht="18.75" thickBot="1">
      <c r="D91" s="50"/>
      <c r="E91" s="49"/>
      <c r="F91" s="48"/>
      <c r="G91" s="26">
        <f>IF(OR(F87&lt;307000,F87=307000),+F87-14200-22800-15000-155000,F87-14200-22800-15000-155000)</f>
        <v>-207000</v>
      </c>
      <c r="H91" s="26">
        <v>0.22500000000000001</v>
      </c>
      <c r="I91" s="26">
        <f>IF((H91*G91)&gt;0,H91*G91,0)</f>
        <v>0</v>
      </c>
      <c r="J91" s="26">
        <v>0</v>
      </c>
      <c r="K91" s="26">
        <f t="shared" si="4"/>
        <v>0</v>
      </c>
      <c r="L91" s="26">
        <f t="shared" si="5"/>
        <v>0</v>
      </c>
      <c r="M91" s="26">
        <f>IF(G91&gt;0,+I88+I89+I90+L91,0)</f>
        <v>0</v>
      </c>
      <c r="N91" s="46"/>
      <c r="O91" s="47"/>
    </row>
    <row r="92" spans="4:15" s="25" customFormat="1" ht="18.75" thickBot="1">
      <c r="D92" s="50">
        <v>19</v>
      </c>
      <c r="E92" s="49">
        <f>المرتبات!Q28</f>
        <v>0</v>
      </c>
      <c r="F92" s="48">
        <f>+E92*12</f>
        <v>0</v>
      </c>
      <c r="G92" s="26">
        <f>IF(OR(F92&lt;14200,F92=14200),+F92,14200)</f>
        <v>0</v>
      </c>
      <c r="H92" s="26">
        <v>0</v>
      </c>
      <c r="I92" s="26">
        <f>+H92*G92</f>
        <v>0</v>
      </c>
      <c r="J92" s="26">
        <v>0</v>
      </c>
      <c r="K92" s="26">
        <f t="shared" si="4"/>
        <v>0</v>
      </c>
      <c r="L92" s="26">
        <f t="shared" si="5"/>
        <v>0</v>
      </c>
      <c r="M92" s="26"/>
      <c r="N92" s="46" t="str">
        <f>IF(M96&gt;0,"الشريحة الخامسة",IF(M95&gt;0,"الشريحة الرابعة",IF(M94&gt;0,"الشريحة الثالثة",IF(M93&gt;0,"الشريحة الثانية",""))))</f>
        <v/>
      </c>
      <c r="O92" s="47">
        <f>IF(M96&gt;0,M96/12,IF(M95&gt;0,M95/12,IF(M94&gt;0,M94/12,IF(M93&gt;0,M93/12,0))))</f>
        <v>0</v>
      </c>
    </row>
    <row r="93" spans="4:15" s="25" customFormat="1" ht="18.75" thickBot="1">
      <c r="D93" s="50"/>
      <c r="E93" s="49"/>
      <c r="F93" s="48"/>
      <c r="G93" s="26">
        <f>IF(OR(F92&lt;37000,F92=37000),+F92-14200,22800)</f>
        <v>-14200</v>
      </c>
      <c r="H93" s="26">
        <v>0.1</v>
      </c>
      <c r="I93" s="26">
        <f>IF((H93*G93)&gt;0,H93*G93,0)</f>
        <v>0</v>
      </c>
      <c r="J93" s="26">
        <v>0.8</v>
      </c>
      <c r="K93" s="26">
        <f t="shared" si="4"/>
        <v>0</v>
      </c>
      <c r="L93" s="26">
        <f t="shared" si="5"/>
        <v>0</v>
      </c>
      <c r="M93" s="26">
        <f>+I92+L93</f>
        <v>0</v>
      </c>
      <c r="N93" s="46"/>
      <c r="O93" s="47"/>
    </row>
    <row r="94" spans="4:15" s="25" customFormat="1" ht="18.75" thickBot="1">
      <c r="D94" s="50"/>
      <c r="E94" s="49"/>
      <c r="F94" s="48"/>
      <c r="G94" s="26">
        <f>IF(OR(F92&lt;52000,F92=52000),+F92-14200-22800,15000)</f>
        <v>-37000</v>
      </c>
      <c r="H94" s="26">
        <v>0.15</v>
      </c>
      <c r="I94" s="26">
        <f>IF((H94*G94)&gt;0,H94*G94,0)</f>
        <v>0</v>
      </c>
      <c r="J94" s="26">
        <v>0.4</v>
      </c>
      <c r="K94" s="26">
        <f t="shared" si="4"/>
        <v>0</v>
      </c>
      <c r="L94" s="26">
        <f t="shared" si="5"/>
        <v>0</v>
      </c>
      <c r="M94" s="26">
        <f>IF(G94&gt;0,I93+L94,0)</f>
        <v>0</v>
      </c>
      <c r="N94" s="46"/>
      <c r="O94" s="47"/>
    </row>
    <row r="95" spans="4:15" s="25" customFormat="1" ht="18.75" thickBot="1">
      <c r="D95" s="50"/>
      <c r="E95" s="49"/>
      <c r="F95" s="48"/>
      <c r="G95" s="26">
        <f>IF(OR(F92&lt;207000,F92=207000),+F92-14200-22800-15000,155000)</f>
        <v>-52000</v>
      </c>
      <c r="H95" s="26">
        <v>0.2</v>
      </c>
      <c r="I95" s="26">
        <f>IF((H95*G95)&gt;0,H95*G95,0)</f>
        <v>0</v>
      </c>
      <c r="J95" s="26">
        <v>0.05</v>
      </c>
      <c r="K95" s="26">
        <f t="shared" si="4"/>
        <v>0</v>
      </c>
      <c r="L95" s="26">
        <f t="shared" si="5"/>
        <v>0</v>
      </c>
      <c r="M95" s="26">
        <f>IF(G95&gt;0,+I94+I93+L95,0)</f>
        <v>0</v>
      </c>
      <c r="N95" s="46"/>
      <c r="O95" s="47"/>
    </row>
    <row r="96" spans="4:15" s="25" customFormat="1" ht="18.75" thickBot="1">
      <c r="D96" s="50"/>
      <c r="E96" s="49"/>
      <c r="F96" s="48"/>
      <c r="G96" s="26">
        <f>IF(OR(F92&lt;307000,F92=307000),+F92-14200-22800-15000-155000,F92-14200-22800-15000-155000)</f>
        <v>-207000</v>
      </c>
      <c r="H96" s="26">
        <v>0.22500000000000001</v>
      </c>
      <c r="I96" s="26">
        <f>IF((H96*G96)&gt;0,H96*G96,0)</f>
        <v>0</v>
      </c>
      <c r="J96" s="26">
        <v>0</v>
      </c>
      <c r="K96" s="26">
        <f t="shared" si="4"/>
        <v>0</v>
      </c>
      <c r="L96" s="26">
        <f t="shared" si="5"/>
        <v>0</v>
      </c>
      <c r="M96" s="26">
        <f>IF(G96&gt;0,+I93+I94+I95+L96,0)</f>
        <v>0</v>
      </c>
      <c r="N96" s="46"/>
      <c r="O96" s="47"/>
    </row>
    <row r="97" spans="4:15" s="25" customFormat="1" ht="18.75" thickBot="1">
      <c r="D97" s="50">
        <v>20</v>
      </c>
      <c r="E97" s="49">
        <f>المرتبات!Q29</f>
        <v>0</v>
      </c>
      <c r="F97" s="48">
        <f>+E97*12</f>
        <v>0</v>
      </c>
      <c r="G97" s="26">
        <f>IF(OR(F97&lt;14200,F97=14200),+F97,14200)</f>
        <v>0</v>
      </c>
      <c r="H97" s="26">
        <v>0</v>
      </c>
      <c r="I97" s="26">
        <f>+H97*G97</f>
        <v>0</v>
      </c>
      <c r="J97" s="26">
        <v>0</v>
      </c>
      <c r="K97" s="26">
        <f t="shared" si="4"/>
        <v>0</v>
      </c>
      <c r="L97" s="26">
        <f t="shared" si="5"/>
        <v>0</v>
      </c>
      <c r="M97" s="26"/>
      <c r="N97" s="46" t="str">
        <f>IF(M101&gt;0,"الشريحة الخامسة",IF(M100&gt;0,"الشريحة الرابعة",IF(M99&gt;0,"الشريحة الثالثة",IF(M98&gt;0,"الشريحة الثانية",""))))</f>
        <v/>
      </c>
      <c r="O97" s="47">
        <f>IF(M101&gt;0,M101/12,IF(M100&gt;0,M100/12,IF(M99&gt;0,M99/12,IF(M98&gt;0,M98/12,0))))</f>
        <v>0</v>
      </c>
    </row>
    <row r="98" spans="4:15" s="25" customFormat="1" ht="18.75" thickBot="1">
      <c r="D98" s="50"/>
      <c r="E98" s="49"/>
      <c r="F98" s="48"/>
      <c r="G98" s="26">
        <f>IF(OR(F97&lt;37000,F97=37000),+F97-14200,22800)</f>
        <v>-14200</v>
      </c>
      <c r="H98" s="26">
        <v>0.1</v>
      </c>
      <c r="I98" s="26">
        <f>IF((H98*G98)&gt;0,H98*G98,0)</f>
        <v>0</v>
      </c>
      <c r="J98" s="26">
        <v>0.8</v>
      </c>
      <c r="K98" s="26">
        <f t="shared" si="4"/>
        <v>0</v>
      </c>
      <c r="L98" s="26">
        <f t="shared" si="5"/>
        <v>0</v>
      </c>
      <c r="M98" s="26">
        <f>+I97+L98</f>
        <v>0</v>
      </c>
      <c r="N98" s="46"/>
      <c r="O98" s="47"/>
    </row>
    <row r="99" spans="4:15" s="25" customFormat="1" ht="18.75" thickBot="1">
      <c r="D99" s="50"/>
      <c r="E99" s="49"/>
      <c r="F99" s="48"/>
      <c r="G99" s="26">
        <f>IF(OR(F97&lt;52000,F97=52000),+F97-14200-22800,15000)</f>
        <v>-37000</v>
      </c>
      <c r="H99" s="26">
        <v>0.15</v>
      </c>
      <c r="I99" s="26">
        <f>IF((H99*G99)&gt;0,H99*G99,0)</f>
        <v>0</v>
      </c>
      <c r="J99" s="26">
        <v>0.4</v>
      </c>
      <c r="K99" s="26">
        <f t="shared" si="4"/>
        <v>0</v>
      </c>
      <c r="L99" s="26">
        <f t="shared" si="5"/>
        <v>0</v>
      </c>
      <c r="M99" s="26">
        <f>IF(G99&gt;0,I98+L99,0)</f>
        <v>0</v>
      </c>
      <c r="N99" s="46"/>
      <c r="O99" s="47"/>
    </row>
    <row r="100" spans="4:15" s="25" customFormat="1" ht="18.75" thickBot="1">
      <c r="D100" s="50"/>
      <c r="E100" s="49"/>
      <c r="F100" s="48"/>
      <c r="G100" s="26">
        <f>IF(OR(F97&lt;207000,F97=207000),+F97-14200-22800-15000,155000)</f>
        <v>-52000</v>
      </c>
      <c r="H100" s="26">
        <v>0.2</v>
      </c>
      <c r="I100" s="26">
        <f>IF((H100*G100)&gt;0,H100*G100,0)</f>
        <v>0</v>
      </c>
      <c r="J100" s="26">
        <v>0.05</v>
      </c>
      <c r="K100" s="26">
        <f t="shared" si="4"/>
        <v>0</v>
      </c>
      <c r="L100" s="26">
        <f t="shared" si="5"/>
        <v>0</v>
      </c>
      <c r="M100" s="26">
        <f>IF(G100&gt;0,+I99+I98+L100,0)</f>
        <v>0</v>
      </c>
      <c r="N100" s="46"/>
      <c r="O100" s="47"/>
    </row>
    <row r="101" spans="4:15" s="25" customFormat="1" ht="18.75" thickBot="1">
      <c r="D101" s="50"/>
      <c r="E101" s="49"/>
      <c r="F101" s="48"/>
      <c r="G101" s="26">
        <f>IF(OR(F97&lt;307000,F97=307000),+F97-14200-22800-15000-155000,F97-14200-22800-15000-155000)</f>
        <v>-207000</v>
      </c>
      <c r="H101" s="26">
        <v>0.22500000000000001</v>
      </c>
      <c r="I101" s="26">
        <f>IF((H101*G101)&gt;0,H101*G101,0)</f>
        <v>0</v>
      </c>
      <c r="J101" s="26">
        <v>0</v>
      </c>
      <c r="K101" s="26">
        <f t="shared" si="4"/>
        <v>0</v>
      </c>
      <c r="L101" s="26">
        <f t="shared" si="5"/>
        <v>0</v>
      </c>
      <c r="M101" s="26">
        <f>IF(G101&gt;0,+I98+I99+I100+L101,0)</f>
        <v>0</v>
      </c>
      <c r="N101" s="46"/>
      <c r="O101" s="47"/>
    </row>
  </sheetData>
  <mergeCells count="100">
    <mergeCell ref="D97:D101"/>
    <mergeCell ref="E97:E101"/>
    <mergeCell ref="F97:F101"/>
    <mergeCell ref="N97:N101"/>
    <mergeCell ref="O97:O101"/>
    <mergeCell ref="D92:D96"/>
    <mergeCell ref="E92:E96"/>
    <mergeCell ref="F92:F96"/>
    <mergeCell ref="N92:N96"/>
    <mergeCell ref="O92:O96"/>
    <mergeCell ref="O82:O86"/>
    <mergeCell ref="D87:D91"/>
    <mergeCell ref="E87:E91"/>
    <mergeCell ref="F87:F91"/>
    <mergeCell ref="N87:N91"/>
    <mergeCell ref="O87:O91"/>
    <mergeCell ref="D77:D81"/>
    <mergeCell ref="D82:D86"/>
    <mergeCell ref="E82:E86"/>
    <mergeCell ref="F82:F86"/>
    <mergeCell ref="N82:N86"/>
    <mergeCell ref="D52:D56"/>
    <mergeCell ref="D57:D61"/>
    <mergeCell ref="D62:D66"/>
    <mergeCell ref="D67:D71"/>
    <mergeCell ref="D72:D76"/>
    <mergeCell ref="D27:D31"/>
    <mergeCell ref="D32:D36"/>
    <mergeCell ref="D37:D41"/>
    <mergeCell ref="D42:D46"/>
    <mergeCell ref="D47:D51"/>
    <mergeCell ref="D2:D6"/>
    <mergeCell ref="D7:D11"/>
    <mergeCell ref="D12:D16"/>
    <mergeCell ref="D17:D21"/>
    <mergeCell ref="D22:D26"/>
    <mergeCell ref="E72:E76"/>
    <mergeCell ref="F72:F76"/>
    <mergeCell ref="N72:N76"/>
    <mergeCell ref="O72:O76"/>
    <mergeCell ref="E77:E81"/>
    <mergeCell ref="F77:F81"/>
    <mergeCell ref="N77:N81"/>
    <mergeCell ref="O77:O81"/>
    <mergeCell ref="E62:E66"/>
    <mergeCell ref="F62:F66"/>
    <mergeCell ref="N62:N66"/>
    <mergeCell ref="O62:O66"/>
    <mergeCell ref="E67:E71"/>
    <mergeCell ref="F67:F71"/>
    <mergeCell ref="N67:N71"/>
    <mergeCell ref="O67:O71"/>
    <mergeCell ref="E52:E56"/>
    <mergeCell ref="F52:F56"/>
    <mergeCell ref="N52:N56"/>
    <mergeCell ref="O52:O56"/>
    <mergeCell ref="E57:E61"/>
    <mergeCell ref="F57:F61"/>
    <mergeCell ref="N57:N61"/>
    <mergeCell ref="O57:O61"/>
    <mergeCell ref="E42:E46"/>
    <mergeCell ref="F42:F46"/>
    <mergeCell ref="N42:N46"/>
    <mergeCell ref="O42:O46"/>
    <mergeCell ref="E47:E51"/>
    <mergeCell ref="F47:F51"/>
    <mergeCell ref="N47:N51"/>
    <mergeCell ref="O47:O51"/>
    <mergeCell ref="N32:N36"/>
    <mergeCell ref="O32:O36"/>
    <mergeCell ref="E37:E41"/>
    <mergeCell ref="F37:F41"/>
    <mergeCell ref="N37:N41"/>
    <mergeCell ref="O37:O41"/>
    <mergeCell ref="F2:F6"/>
    <mergeCell ref="E2:E6"/>
    <mergeCell ref="E7:E11"/>
    <mergeCell ref="F7:F11"/>
    <mergeCell ref="E32:E36"/>
    <mergeCell ref="F32:F36"/>
    <mergeCell ref="E22:E26"/>
    <mergeCell ref="F22:F26"/>
    <mergeCell ref="E27:E31"/>
    <mergeCell ref="F27:F31"/>
    <mergeCell ref="E12:E16"/>
    <mergeCell ref="F12:F16"/>
    <mergeCell ref="E17:E21"/>
    <mergeCell ref="F17:F21"/>
    <mergeCell ref="N27:N31"/>
    <mergeCell ref="O2:O6"/>
    <mergeCell ref="O7:O11"/>
    <mergeCell ref="O12:O16"/>
    <mergeCell ref="O27:O31"/>
    <mergeCell ref="O17:O21"/>
    <mergeCell ref="O22:O26"/>
    <mergeCell ref="N2:N6"/>
    <mergeCell ref="N7:N11"/>
    <mergeCell ref="N12:N16"/>
    <mergeCell ref="N17:N21"/>
    <mergeCell ref="N22:N26"/>
  </mergeCells>
  <conditionalFormatting sqref="O7 O12 O17 O22 N27:O27 O32 O37 O42 O47 O52 O57 O62 O67 O72 O77 N2:O2">
    <cfRule type="cellIs" dxfId="22" priority="37" operator="greaterThan">
      <formula>$M$3&gt;0</formula>
    </cfRule>
  </conditionalFormatting>
  <conditionalFormatting sqref="N7">
    <cfRule type="cellIs" dxfId="21" priority="29" operator="greaterThan">
      <formula>$M$3&gt;0</formula>
    </cfRule>
  </conditionalFormatting>
  <conditionalFormatting sqref="N12">
    <cfRule type="cellIs" dxfId="20" priority="28" operator="greaterThan">
      <formula>$M$3&gt;0</formula>
    </cfRule>
  </conditionalFormatting>
  <conditionalFormatting sqref="N17">
    <cfRule type="cellIs" dxfId="19" priority="27" operator="greaterThan">
      <formula>$M$3&gt;0</formula>
    </cfRule>
  </conditionalFormatting>
  <conditionalFormatting sqref="N22">
    <cfRule type="cellIs" dxfId="18" priority="26" operator="greaterThan">
      <formula>$M$3&gt;0</formula>
    </cfRule>
  </conditionalFormatting>
  <conditionalFormatting sqref="N32">
    <cfRule type="cellIs" dxfId="17" priority="18" operator="greaterThan">
      <formula>$M$3&gt;0</formula>
    </cfRule>
  </conditionalFormatting>
  <conditionalFormatting sqref="N37">
    <cfRule type="cellIs" dxfId="16" priority="17" operator="greaterThan">
      <formula>$M$3&gt;0</formula>
    </cfRule>
  </conditionalFormatting>
  <conditionalFormatting sqref="N42">
    <cfRule type="cellIs" dxfId="15" priority="16" operator="greaterThan">
      <formula>$M$3&gt;0</formula>
    </cfRule>
  </conditionalFormatting>
  <conditionalFormatting sqref="N47">
    <cfRule type="cellIs" dxfId="14" priority="15" operator="greaterThan">
      <formula>$M$3&gt;0</formula>
    </cfRule>
  </conditionalFormatting>
  <conditionalFormatting sqref="N52">
    <cfRule type="cellIs" dxfId="13" priority="14" operator="greaterThan">
      <formula>$M$3&gt;0</formula>
    </cfRule>
  </conditionalFormatting>
  <conditionalFormatting sqref="N57">
    <cfRule type="cellIs" dxfId="12" priority="13" operator="greaterThan">
      <formula>$M$3&gt;0</formula>
    </cfRule>
  </conditionalFormatting>
  <conditionalFormatting sqref="N62">
    <cfRule type="cellIs" dxfId="11" priority="12" operator="greaterThan">
      <formula>$M$3&gt;0</formula>
    </cfRule>
  </conditionalFormatting>
  <conditionalFormatting sqref="N67">
    <cfRule type="cellIs" dxfId="10" priority="11" operator="greaterThan">
      <formula>$M$3&gt;0</formula>
    </cfRule>
  </conditionalFormatting>
  <conditionalFormatting sqref="N72">
    <cfRule type="cellIs" dxfId="9" priority="10" operator="greaterThan">
      <formula>$M$3&gt;0</formula>
    </cfRule>
  </conditionalFormatting>
  <conditionalFormatting sqref="N77">
    <cfRule type="cellIs" dxfId="8" priority="9" operator="greaterThan">
      <formula>$M$3&gt;0</formula>
    </cfRule>
  </conditionalFormatting>
  <conditionalFormatting sqref="O82">
    <cfRule type="cellIs" dxfId="7" priority="8" operator="greaterThan">
      <formula>$M$3&gt;0</formula>
    </cfRule>
  </conditionalFormatting>
  <conditionalFormatting sqref="N82">
    <cfRule type="cellIs" dxfId="6" priority="7" operator="greaterThan">
      <formula>$M$3&gt;0</formula>
    </cfRule>
  </conditionalFormatting>
  <conditionalFormatting sqref="O87">
    <cfRule type="cellIs" dxfId="5" priority="6" operator="greaterThan">
      <formula>$M$3&gt;0</formula>
    </cfRule>
  </conditionalFormatting>
  <conditionalFormatting sqref="N87">
    <cfRule type="cellIs" dxfId="4" priority="5" operator="greaterThan">
      <formula>$M$3&gt;0</formula>
    </cfRule>
  </conditionalFormatting>
  <conditionalFormatting sqref="O92">
    <cfRule type="cellIs" dxfId="3" priority="4" operator="greaterThan">
      <formula>$M$3&gt;0</formula>
    </cfRule>
  </conditionalFormatting>
  <conditionalFormatting sqref="N92">
    <cfRule type="cellIs" dxfId="2" priority="3" operator="greaterThan">
      <formula>$M$3&gt;0</formula>
    </cfRule>
  </conditionalFormatting>
  <conditionalFormatting sqref="O97">
    <cfRule type="cellIs" dxfId="1" priority="2" operator="greaterThan">
      <formula>$M$3&gt;0</formula>
    </cfRule>
  </conditionalFormatting>
  <conditionalFormatting sqref="N97">
    <cfRule type="cellIs" dxfId="0" priority="1" operator="greaterThan">
      <formula>$M$3&gt;0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8"/>
  <sheetViews>
    <sheetView rightToLeft="1" tabSelected="1" workbookViewId="0">
      <selection activeCell="B18" sqref="B18"/>
    </sheetView>
  </sheetViews>
  <sheetFormatPr defaultRowHeight="14.25"/>
  <cols>
    <col min="2" max="2" width="37.125" customWidth="1"/>
    <col min="3" max="8" width="13.75" customWidth="1"/>
    <col min="9" max="9" width="22.875" customWidth="1"/>
  </cols>
  <sheetData>
    <row r="3" spans="1:9" ht="15" thickBot="1"/>
    <row r="4" spans="1:9" ht="21" thickTop="1">
      <c r="A4" s="31" t="s">
        <v>11</v>
      </c>
      <c r="B4" s="33" t="s">
        <v>12</v>
      </c>
      <c r="C4" s="59" t="s">
        <v>35</v>
      </c>
      <c r="D4" s="60"/>
      <c r="E4" s="60"/>
      <c r="F4" s="60"/>
      <c r="G4" s="60"/>
      <c r="H4" s="60"/>
      <c r="I4" s="51" t="s">
        <v>41</v>
      </c>
    </row>
    <row r="5" spans="1:9" ht="20.25">
      <c r="A5" s="54"/>
      <c r="B5" s="55"/>
      <c r="C5" s="56" t="s">
        <v>37</v>
      </c>
      <c r="D5" s="57"/>
      <c r="E5" s="58"/>
      <c r="F5" s="56" t="s">
        <v>38</v>
      </c>
      <c r="G5" s="57"/>
      <c r="H5" s="58"/>
      <c r="I5" s="52"/>
    </row>
    <row r="6" spans="1:9" ht="21" thickBot="1">
      <c r="A6" s="32"/>
      <c r="B6" s="34"/>
      <c r="C6" s="18" t="s">
        <v>44</v>
      </c>
      <c r="D6" s="18" t="s">
        <v>45</v>
      </c>
      <c r="E6" s="27" t="s">
        <v>39</v>
      </c>
      <c r="F6" s="18" t="s">
        <v>46</v>
      </c>
      <c r="G6" s="18" t="s">
        <v>45</v>
      </c>
      <c r="H6" s="27" t="s">
        <v>40</v>
      </c>
      <c r="I6" s="53"/>
    </row>
    <row r="7" spans="1:9" ht="18.75" thickTop="1">
      <c r="A7" s="5">
        <v>1</v>
      </c>
      <c r="B7" s="6">
        <f>+المرتبات!B10</f>
        <v>0</v>
      </c>
      <c r="C7" s="6">
        <f>+المرتبات!C10*0.14</f>
        <v>0</v>
      </c>
      <c r="D7" s="6">
        <f>+المرتبات!D10*0.11</f>
        <v>0</v>
      </c>
      <c r="E7" s="28">
        <f>+D7+C7</f>
        <v>0</v>
      </c>
      <c r="F7" s="6">
        <f>+المرتبات!C10*0.26</f>
        <v>0</v>
      </c>
      <c r="G7" s="6">
        <f>+المرتبات!D10*0.24</f>
        <v>0</v>
      </c>
      <c r="H7" s="28">
        <f>+F7+G7</f>
        <v>0</v>
      </c>
      <c r="I7" s="6">
        <f>+H7+E7</f>
        <v>0</v>
      </c>
    </row>
    <row r="8" spans="1:9" ht="18">
      <c r="A8" s="5">
        <v>2</v>
      </c>
      <c r="B8" s="6">
        <f>+المرتبات!B11</f>
        <v>0</v>
      </c>
      <c r="C8" s="6">
        <f>+المرتبات!C11*0.14</f>
        <v>0</v>
      </c>
      <c r="D8" s="6">
        <f>+المرتبات!D11*0.11</f>
        <v>0</v>
      </c>
      <c r="E8" s="28">
        <f t="shared" ref="E8:E26" si="0">+D8+C8</f>
        <v>0</v>
      </c>
      <c r="F8" s="6">
        <f>+المرتبات!C11*0.26</f>
        <v>0</v>
      </c>
      <c r="G8" s="6">
        <f>+المرتبات!D11*0.24</f>
        <v>0</v>
      </c>
      <c r="H8" s="28">
        <f t="shared" ref="H8:H26" si="1">+F8+G8</f>
        <v>0</v>
      </c>
      <c r="I8" s="6">
        <f t="shared" ref="I8:I26" si="2">+H8+E8</f>
        <v>0</v>
      </c>
    </row>
    <row r="9" spans="1:9" ht="18">
      <c r="A9" s="5">
        <v>3</v>
      </c>
      <c r="B9" s="6">
        <f>+المرتبات!B12</f>
        <v>0</v>
      </c>
      <c r="C9" s="6">
        <f>+المرتبات!C12*0.14</f>
        <v>0</v>
      </c>
      <c r="D9" s="6">
        <f>+المرتبات!D12*0.11</f>
        <v>0</v>
      </c>
      <c r="E9" s="28">
        <f t="shared" si="0"/>
        <v>0</v>
      </c>
      <c r="F9" s="6">
        <f>+المرتبات!C12*0.26</f>
        <v>0</v>
      </c>
      <c r="G9" s="6">
        <f>+المرتبات!D12*0.24</f>
        <v>0</v>
      </c>
      <c r="H9" s="28">
        <f t="shared" si="1"/>
        <v>0</v>
      </c>
      <c r="I9" s="6">
        <f t="shared" si="2"/>
        <v>0</v>
      </c>
    </row>
    <row r="10" spans="1:9" ht="18">
      <c r="A10" s="5">
        <v>4</v>
      </c>
      <c r="B10" s="6">
        <f>+المرتبات!B13</f>
        <v>0</v>
      </c>
      <c r="C10" s="6">
        <f>+المرتبات!C13*0.14</f>
        <v>0</v>
      </c>
      <c r="D10" s="6">
        <f>+المرتبات!D13*0.11</f>
        <v>0</v>
      </c>
      <c r="E10" s="28">
        <f t="shared" si="0"/>
        <v>0</v>
      </c>
      <c r="F10" s="6">
        <f>+المرتبات!C13*0.26</f>
        <v>0</v>
      </c>
      <c r="G10" s="6">
        <f>+المرتبات!D13*0.24</f>
        <v>0</v>
      </c>
      <c r="H10" s="28">
        <f t="shared" si="1"/>
        <v>0</v>
      </c>
      <c r="I10" s="6">
        <f t="shared" si="2"/>
        <v>0</v>
      </c>
    </row>
    <row r="11" spans="1:9" ht="18">
      <c r="A11" s="5">
        <v>5</v>
      </c>
      <c r="B11" s="6">
        <f>+المرتبات!B14</f>
        <v>0</v>
      </c>
      <c r="C11" s="6">
        <f>+المرتبات!C14*0.14</f>
        <v>0</v>
      </c>
      <c r="D11" s="6">
        <f>+المرتبات!D14*0.11</f>
        <v>0</v>
      </c>
      <c r="E11" s="28">
        <f t="shared" si="0"/>
        <v>0</v>
      </c>
      <c r="F11" s="6">
        <f>+المرتبات!C14*0.26</f>
        <v>0</v>
      </c>
      <c r="G11" s="6">
        <f>+المرتبات!D14*0.24</f>
        <v>0</v>
      </c>
      <c r="H11" s="28">
        <f t="shared" si="1"/>
        <v>0</v>
      </c>
      <c r="I11" s="6">
        <f t="shared" si="2"/>
        <v>0</v>
      </c>
    </row>
    <row r="12" spans="1:9" ht="18">
      <c r="A12" s="5">
        <v>6</v>
      </c>
      <c r="B12" s="6">
        <f>+المرتبات!B15</f>
        <v>0</v>
      </c>
      <c r="C12" s="6">
        <f>+المرتبات!C15*0.14</f>
        <v>0</v>
      </c>
      <c r="D12" s="6">
        <f>+المرتبات!D15*0.11</f>
        <v>0</v>
      </c>
      <c r="E12" s="28">
        <f t="shared" si="0"/>
        <v>0</v>
      </c>
      <c r="F12" s="6">
        <f>+المرتبات!C15*0.26</f>
        <v>0</v>
      </c>
      <c r="G12" s="6">
        <f>+المرتبات!D15*0.24</f>
        <v>0</v>
      </c>
      <c r="H12" s="28">
        <f t="shared" si="1"/>
        <v>0</v>
      </c>
      <c r="I12" s="6">
        <f t="shared" si="2"/>
        <v>0</v>
      </c>
    </row>
    <row r="13" spans="1:9" ht="18">
      <c r="A13" s="5">
        <v>7</v>
      </c>
      <c r="B13" s="6">
        <f>+المرتبات!B16</f>
        <v>0</v>
      </c>
      <c r="C13" s="6">
        <f>+المرتبات!C16*0.14</f>
        <v>0</v>
      </c>
      <c r="D13" s="6">
        <f>+المرتبات!D16*0.11</f>
        <v>0</v>
      </c>
      <c r="E13" s="28">
        <f t="shared" si="0"/>
        <v>0</v>
      </c>
      <c r="F13" s="6">
        <f>+المرتبات!C16*0.26</f>
        <v>0</v>
      </c>
      <c r="G13" s="6">
        <f>+المرتبات!D16*0.24</f>
        <v>0</v>
      </c>
      <c r="H13" s="28">
        <f t="shared" si="1"/>
        <v>0</v>
      </c>
      <c r="I13" s="6">
        <f t="shared" si="2"/>
        <v>0</v>
      </c>
    </row>
    <row r="14" spans="1:9" ht="18">
      <c r="A14" s="5">
        <v>8</v>
      </c>
      <c r="B14" s="6">
        <f>+المرتبات!B17</f>
        <v>0</v>
      </c>
      <c r="C14" s="6">
        <f>+المرتبات!C17*0.14</f>
        <v>0</v>
      </c>
      <c r="D14" s="6">
        <f>+المرتبات!D17*0.11</f>
        <v>0</v>
      </c>
      <c r="E14" s="28">
        <f t="shared" si="0"/>
        <v>0</v>
      </c>
      <c r="F14" s="6">
        <f>+المرتبات!C17*0.26</f>
        <v>0</v>
      </c>
      <c r="G14" s="6">
        <f>+المرتبات!D17*0.24</f>
        <v>0</v>
      </c>
      <c r="H14" s="28">
        <f t="shared" si="1"/>
        <v>0</v>
      </c>
      <c r="I14" s="6">
        <f t="shared" si="2"/>
        <v>0</v>
      </c>
    </row>
    <row r="15" spans="1:9" ht="18">
      <c r="A15" s="5">
        <v>9</v>
      </c>
      <c r="B15" s="6">
        <f>+المرتبات!B18</f>
        <v>0</v>
      </c>
      <c r="C15" s="6">
        <f>+المرتبات!C18*0.14</f>
        <v>0</v>
      </c>
      <c r="D15" s="6">
        <f>+المرتبات!D18*0.11</f>
        <v>0</v>
      </c>
      <c r="E15" s="28">
        <f t="shared" si="0"/>
        <v>0</v>
      </c>
      <c r="F15" s="6">
        <f>+المرتبات!C18*0.26</f>
        <v>0</v>
      </c>
      <c r="G15" s="6">
        <f>+المرتبات!D18*0.24</f>
        <v>0</v>
      </c>
      <c r="H15" s="28">
        <f t="shared" si="1"/>
        <v>0</v>
      </c>
      <c r="I15" s="6">
        <f t="shared" si="2"/>
        <v>0</v>
      </c>
    </row>
    <row r="16" spans="1:9" ht="18">
      <c r="A16" s="5">
        <v>10</v>
      </c>
      <c r="B16" s="6">
        <f>+المرتبات!B19</f>
        <v>0</v>
      </c>
      <c r="C16" s="6">
        <f>+المرتبات!C19*0.14</f>
        <v>0</v>
      </c>
      <c r="D16" s="6">
        <f>+المرتبات!D19*0.11</f>
        <v>0</v>
      </c>
      <c r="E16" s="28">
        <f t="shared" si="0"/>
        <v>0</v>
      </c>
      <c r="F16" s="6">
        <f>+المرتبات!C19*0.26</f>
        <v>0</v>
      </c>
      <c r="G16" s="6">
        <f>+المرتبات!D19*0.24</f>
        <v>0</v>
      </c>
      <c r="H16" s="28">
        <f t="shared" si="1"/>
        <v>0</v>
      </c>
      <c r="I16" s="6">
        <f t="shared" si="2"/>
        <v>0</v>
      </c>
    </row>
    <row r="17" spans="1:9" ht="18">
      <c r="A17" s="5">
        <v>11</v>
      </c>
      <c r="B17" s="6">
        <f>+المرتبات!B20</f>
        <v>0</v>
      </c>
      <c r="C17" s="6">
        <f>+المرتبات!C20*0.14</f>
        <v>0</v>
      </c>
      <c r="D17" s="6">
        <f>+المرتبات!D20*0.11</f>
        <v>0</v>
      </c>
      <c r="E17" s="28">
        <f t="shared" si="0"/>
        <v>0</v>
      </c>
      <c r="F17" s="6">
        <f>+المرتبات!C20*0.26</f>
        <v>0</v>
      </c>
      <c r="G17" s="6">
        <f>+المرتبات!D20*0.24</f>
        <v>0</v>
      </c>
      <c r="H17" s="28">
        <f t="shared" si="1"/>
        <v>0</v>
      </c>
      <c r="I17" s="6">
        <f t="shared" si="2"/>
        <v>0</v>
      </c>
    </row>
    <row r="18" spans="1:9" ht="18">
      <c r="A18" s="5">
        <v>12</v>
      </c>
      <c r="B18" s="6">
        <f>+المرتبات!B21</f>
        <v>0</v>
      </c>
      <c r="C18" s="6">
        <f>+المرتبات!C21*0.14</f>
        <v>0</v>
      </c>
      <c r="D18" s="6">
        <f>+المرتبات!D21*0.11</f>
        <v>0</v>
      </c>
      <c r="E18" s="28">
        <f t="shared" si="0"/>
        <v>0</v>
      </c>
      <c r="F18" s="6">
        <f>+المرتبات!C21*0.26</f>
        <v>0</v>
      </c>
      <c r="G18" s="6">
        <f>+المرتبات!D21*0.24</f>
        <v>0</v>
      </c>
      <c r="H18" s="28">
        <f t="shared" si="1"/>
        <v>0</v>
      </c>
      <c r="I18" s="6">
        <f t="shared" si="2"/>
        <v>0</v>
      </c>
    </row>
    <row r="19" spans="1:9" ht="18">
      <c r="A19" s="5">
        <v>13</v>
      </c>
      <c r="B19" s="6">
        <f>+المرتبات!B22</f>
        <v>0</v>
      </c>
      <c r="C19" s="6">
        <f>+المرتبات!C22*0.14</f>
        <v>0</v>
      </c>
      <c r="D19" s="6">
        <f>+المرتبات!D22*0.11</f>
        <v>0</v>
      </c>
      <c r="E19" s="28">
        <f t="shared" si="0"/>
        <v>0</v>
      </c>
      <c r="F19" s="6">
        <f>+المرتبات!C22*0.26</f>
        <v>0</v>
      </c>
      <c r="G19" s="6">
        <f>+المرتبات!D22*0.24</f>
        <v>0</v>
      </c>
      <c r="H19" s="28">
        <f t="shared" si="1"/>
        <v>0</v>
      </c>
      <c r="I19" s="6">
        <f t="shared" si="2"/>
        <v>0</v>
      </c>
    </row>
    <row r="20" spans="1:9" ht="18">
      <c r="A20" s="5">
        <v>14</v>
      </c>
      <c r="B20" s="6">
        <f>+المرتبات!B23</f>
        <v>0</v>
      </c>
      <c r="C20" s="6">
        <f>+المرتبات!C23*0.14</f>
        <v>0</v>
      </c>
      <c r="D20" s="6">
        <f>+المرتبات!D23*0.11</f>
        <v>0</v>
      </c>
      <c r="E20" s="28">
        <f t="shared" si="0"/>
        <v>0</v>
      </c>
      <c r="F20" s="6">
        <f>+المرتبات!C23*0.26</f>
        <v>0</v>
      </c>
      <c r="G20" s="6">
        <f>+المرتبات!D23*0.24</f>
        <v>0</v>
      </c>
      <c r="H20" s="28">
        <f t="shared" si="1"/>
        <v>0</v>
      </c>
      <c r="I20" s="6">
        <f t="shared" si="2"/>
        <v>0</v>
      </c>
    </row>
    <row r="21" spans="1:9" ht="18">
      <c r="A21" s="5">
        <v>15</v>
      </c>
      <c r="B21" s="6">
        <f>+المرتبات!B24</f>
        <v>0</v>
      </c>
      <c r="C21" s="6">
        <f>+المرتبات!C24*0.14</f>
        <v>0</v>
      </c>
      <c r="D21" s="6">
        <f>+المرتبات!D24*0.11</f>
        <v>0</v>
      </c>
      <c r="E21" s="28">
        <f t="shared" si="0"/>
        <v>0</v>
      </c>
      <c r="F21" s="6">
        <f>+المرتبات!C24*0.26</f>
        <v>0</v>
      </c>
      <c r="G21" s="6">
        <f>+المرتبات!D24*0.24</f>
        <v>0</v>
      </c>
      <c r="H21" s="28">
        <f t="shared" si="1"/>
        <v>0</v>
      </c>
      <c r="I21" s="6">
        <f t="shared" si="2"/>
        <v>0</v>
      </c>
    </row>
    <row r="22" spans="1:9" ht="18">
      <c r="A22" s="5">
        <v>16</v>
      </c>
      <c r="B22" s="6">
        <f>+المرتبات!B25</f>
        <v>0</v>
      </c>
      <c r="C22" s="6">
        <f>+المرتبات!C25*0.14</f>
        <v>0</v>
      </c>
      <c r="D22" s="6">
        <f>+المرتبات!D25*0.11</f>
        <v>0</v>
      </c>
      <c r="E22" s="28">
        <f t="shared" si="0"/>
        <v>0</v>
      </c>
      <c r="F22" s="6">
        <f>+المرتبات!C25*0.26</f>
        <v>0</v>
      </c>
      <c r="G22" s="6">
        <f>+المرتبات!D25*0.24</f>
        <v>0</v>
      </c>
      <c r="H22" s="28">
        <f t="shared" si="1"/>
        <v>0</v>
      </c>
      <c r="I22" s="6">
        <f t="shared" si="2"/>
        <v>0</v>
      </c>
    </row>
    <row r="23" spans="1:9" ht="18">
      <c r="A23" s="5">
        <v>17</v>
      </c>
      <c r="B23" s="6">
        <f>+المرتبات!B26</f>
        <v>0</v>
      </c>
      <c r="C23" s="6">
        <f>+المرتبات!C26*0.14</f>
        <v>0</v>
      </c>
      <c r="D23" s="6">
        <f>+المرتبات!D26*0.11</f>
        <v>0</v>
      </c>
      <c r="E23" s="28">
        <f t="shared" si="0"/>
        <v>0</v>
      </c>
      <c r="F23" s="6">
        <f>+المرتبات!C26*0.26</f>
        <v>0</v>
      </c>
      <c r="G23" s="6">
        <f>+المرتبات!D26*0.24</f>
        <v>0</v>
      </c>
      <c r="H23" s="28">
        <f t="shared" si="1"/>
        <v>0</v>
      </c>
      <c r="I23" s="6">
        <f t="shared" si="2"/>
        <v>0</v>
      </c>
    </row>
    <row r="24" spans="1:9" ht="18">
      <c r="A24" s="5">
        <v>18</v>
      </c>
      <c r="B24" s="6">
        <f>+المرتبات!B27</f>
        <v>0</v>
      </c>
      <c r="C24" s="6">
        <f>+المرتبات!C27*0.14</f>
        <v>0</v>
      </c>
      <c r="D24" s="6">
        <f>+المرتبات!D27*0.11</f>
        <v>0</v>
      </c>
      <c r="E24" s="28">
        <f t="shared" si="0"/>
        <v>0</v>
      </c>
      <c r="F24" s="6">
        <f>+المرتبات!C27*0.26</f>
        <v>0</v>
      </c>
      <c r="G24" s="6">
        <f>+المرتبات!D27*0.24</f>
        <v>0</v>
      </c>
      <c r="H24" s="28">
        <f t="shared" si="1"/>
        <v>0</v>
      </c>
      <c r="I24" s="6">
        <f t="shared" si="2"/>
        <v>0</v>
      </c>
    </row>
    <row r="25" spans="1:9" ht="18">
      <c r="A25" s="5">
        <v>19</v>
      </c>
      <c r="B25" s="6">
        <f>+المرتبات!B28</f>
        <v>0</v>
      </c>
      <c r="C25" s="6">
        <f>+المرتبات!C28*0.14</f>
        <v>0</v>
      </c>
      <c r="D25" s="6">
        <f>+المرتبات!D28*0.11</f>
        <v>0</v>
      </c>
      <c r="E25" s="28">
        <f t="shared" si="0"/>
        <v>0</v>
      </c>
      <c r="F25" s="6">
        <f>+المرتبات!C28*0.26</f>
        <v>0</v>
      </c>
      <c r="G25" s="6">
        <f>+المرتبات!D28*0.24</f>
        <v>0</v>
      </c>
      <c r="H25" s="28">
        <f t="shared" si="1"/>
        <v>0</v>
      </c>
      <c r="I25" s="6">
        <f t="shared" si="2"/>
        <v>0</v>
      </c>
    </row>
    <row r="26" spans="1:9" ht="18.75" thickBot="1">
      <c r="A26" s="5">
        <v>20</v>
      </c>
      <c r="B26" s="6">
        <f>+المرتبات!B29</f>
        <v>0</v>
      </c>
      <c r="C26" s="6">
        <f>+المرتبات!C29*0.14</f>
        <v>0</v>
      </c>
      <c r="D26" s="6">
        <f>+المرتبات!D29*0.11</f>
        <v>0</v>
      </c>
      <c r="E26" s="28">
        <f t="shared" si="0"/>
        <v>0</v>
      </c>
      <c r="F26" s="6">
        <f>+المرتبات!C29*0.26</f>
        <v>0</v>
      </c>
      <c r="G26" s="6">
        <f>+المرتبات!D29*0.24</f>
        <v>0</v>
      </c>
      <c r="H26" s="28">
        <f t="shared" si="1"/>
        <v>0</v>
      </c>
      <c r="I26" s="6">
        <f t="shared" si="2"/>
        <v>0</v>
      </c>
    </row>
    <row r="27" spans="1:9" ht="24.75" thickTop="1" thickBot="1">
      <c r="A27" s="39" t="s">
        <v>29</v>
      </c>
      <c r="B27" s="40"/>
      <c r="C27" s="11">
        <f t="shared" ref="C27:I27" si="3">SUM(C7:C26)</f>
        <v>0</v>
      </c>
      <c r="D27" s="11">
        <f>SUM(D7:D26)</f>
        <v>0</v>
      </c>
      <c r="E27" s="29">
        <f t="shared" si="3"/>
        <v>0</v>
      </c>
      <c r="F27" s="11">
        <f t="shared" si="3"/>
        <v>0</v>
      </c>
      <c r="G27" s="11">
        <f t="shared" si="3"/>
        <v>0</v>
      </c>
      <c r="H27" s="29">
        <f t="shared" si="3"/>
        <v>0</v>
      </c>
      <c r="I27" s="11">
        <f t="shared" si="3"/>
        <v>0</v>
      </c>
    </row>
    <row r="28" spans="1:9" ht="15" thickTop="1"/>
  </sheetData>
  <mergeCells count="7">
    <mergeCell ref="I4:I6"/>
    <mergeCell ref="A4:A6"/>
    <mergeCell ref="B4:B6"/>
    <mergeCell ref="A27:B27"/>
    <mergeCell ref="C5:E5"/>
    <mergeCell ref="F5:H5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المرتبات</vt:lpstr>
      <vt:lpstr>ضريبة كسب العمل</vt:lpstr>
      <vt:lpstr>تامينات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2019-12-02T08:57:16Z</dcterms:modified>
</cp:coreProperties>
</file>