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-150" windowWidth="15600" windowHeight="11760" tabRatio="771"/>
  </bookViews>
  <sheets>
    <sheet name="car1" sheetId="53" r:id="rId1"/>
    <sheet name="car2" sheetId="25" r:id="rId2"/>
    <sheet name="ورقة1" sheetId="54" r:id="rId3"/>
  </sheets>
  <definedNames>
    <definedName name="_xlnm._FilterDatabase" localSheetId="0" hidden="1">'car1'!$A$1:$Y$539</definedName>
    <definedName name="_xlnm._FilterDatabase" localSheetId="1" hidden="1">'car2'!$A$1:$Y$140</definedName>
    <definedName name="_xlnm.Print_Area" localSheetId="0">'car1'!$A$1:$Y$539</definedName>
    <definedName name="_xlnm.Print_Area" localSheetId="1">'car2'!$A$1:$Y$140</definedName>
  </definedNames>
  <calcPr calcId="124519"/>
</workbook>
</file>

<file path=xl/calcChain.xml><?xml version="1.0" encoding="utf-8"?>
<calcChain xmlns="http://schemas.openxmlformats.org/spreadsheetml/2006/main">
  <c r="Q3" i="53"/>
  <c r="Q4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"/>
  <c r="L8"/>
  <c r="Q3" i="25"/>
  <c r="Q4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2"/>
  <c r="P2" i="53"/>
  <c r="P3" s="1"/>
  <c r="P4" s="1"/>
  <c r="P5" s="1"/>
  <c r="P6" s="1"/>
  <c r="P7" s="1"/>
  <c r="P8" s="1"/>
  <c r="P9" s="1"/>
  <c r="P10" s="1"/>
  <c r="P11" s="1"/>
  <c r="P12" s="1"/>
  <c r="P13" s="1"/>
  <c r="P14" s="1"/>
  <c r="P15" s="1"/>
  <c r="P16" s="1"/>
  <c r="P17" s="1"/>
  <c r="P18" s="1"/>
  <c r="P19" s="1"/>
  <c r="P20" s="1"/>
  <c r="P21" s="1"/>
  <c r="P22" s="1"/>
  <c r="P23" s="1"/>
  <c r="P24" s="1"/>
  <c r="P25" s="1"/>
  <c r="P26" s="1"/>
  <c r="P27" s="1"/>
  <c r="P28" s="1"/>
  <c r="P29" s="1"/>
  <c r="P30" s="1"/>
  <c r="P31" s="1"/>
  <c r="P32" s="1"/>
  <c r="P33" s="1"/>
  <c r="P34" s="1"/>
  <c r="P35" s="1"/>
  <c r="P36" s="1"/>
  <c r="P37" s="1"/>
  <c r="P38" s="1"/>
  <c r="P39" s="1"/>
  <c r="P40" s="1"/>
  <c r="P41" s="1"/>
  <c r="P42" s="1"/>
  <c r="P43" s="1"/>
  <c r="P44" s="1"/>
  <c r="P45" s="1"/>
  <c r="P46" s="1"/>
  <c r="P47" s="1"/>
  <c r="P48" s="1"/>
  <c r="P49" s="1"/>
  <c r="P50" s="1"/>
  <c r="P51" s="1"/>
  <c r="P52" s="1"/>
  <c r="P53" s="1"/>
  <c r="P54" s="1"/>
  <c r="P55" s="1"/>
  <c r="P56" s="1"/>
  <c r="P57" s="1"/>
  <c r="P58" s="1"/>
  <c r="P59" s="1"/>
  <c r="P60" s="1"/>
  <c r="P61" s="1"/>
  <c r="P62" s="1"/>
  <c r="P63" s="1"/>
  <c r="P64" s="1"/>
  <c r="P65" s="1"/>
  <c r="P66" s="1"/>
  <c r="P67" s="1"/>
  <c r="P68" s="1"/>
  <c r="P69" s="1"/>
  <c r="P70" s="1"/>
  <c r="P71" s="1"/>
  <c r="P72" s="1"/>
  <c r="P73" s="1"/>
  <c r="P74" s="1"/>
  <c r="P75" s="1"/>
  <c r="P76" s="1"/>
  <c r="P77" s="1"/>
  <c r="P78" s="1"/>
  <c r="P79" s="1"/>
  <c r="P80" s="1"/>
  <c r="P81" s="1"/>
  <c r="P82" s="1"/>
  <c r="P83" s="1"/>
  <c r="P84" s="1"/>
  <c r="P85" s="1"/>
  <c r="P86" s="1"/>
  <c r="P87" s="1"/>
  <c r="P88" s="1"/>
  <c r="P89" s="1"/>
  <c r="P90" s="1"/>
  <c r="P91" s="1"/>
  <c r="P92" s="1"/>
  <c r="P93" s="1"/>
  <c r="P94" s="1"/>
  <c r="P95" s="1"/>
  <c r="P96" s="1"/>
  <c r="P97" s="1"/>
  <c r="P98" s="1"/>
  <c r="P99" s="1"/>
  <c r="P100" s="1"/>
  <c r="P101" s="1"/>
  <c r="P102" s="1"/>
  <c r="P103" s="1"/>
  <c r="P104" s="1"/>
  <c r="P105" s="1"/>
  <c r="P106" s="1"/>
  <c r="P107" s="1"/>
  <c r="P108" s="1"/>
  <c r="P109" s="1"/>
  <c r="P110" s="1"/>
  <c r="P111" s="1"/>
  <c r="P112" s="1"/>
  <c r="P113" s="1"/>
  <c r="P114" s="1"/>
  <c r="P115" s="1"/>
  <c r="P116" s="1"/>
  <c r="P117" s="1"/>
  <c r="P118" s="1"/>
  <c r="P119" s="1"/>
  <c r="P120" s="1"/>
  <c r="P121" s="1"/>
  <c r="P122" s="1"/>
  <c r="P123" s="1"/>
  <c r="P124" s="1"/>
  <c r="P125" s="1"/>
  <c r="P126" s="1"/>
  <c r="P127" s="1"/>
  <c r="P128" s="1"/>
  <c r="P129" s="1"/>
  <c r="P130" s="1"/>
  <c r="P131" s="1"/>
  <c r="P132" s="1"/>
  <c r="P133" s="1"/>
  <c r="P134" s="1"/>
  <c r="P135" s="1"/>
  <c r="P136" s="1"/>
  <c r="P137" s="1"/>
  <c r="P138" s="1"/>
  <c r="P139" s="1"/>
  <c r="P140" s="1"/>
  <c r="P141" s="1"/>
  <c r="P142" s="1"/>
  <c r="P143" s="1"/>
  <c r="P144" s="1"/>
  <c r="P145" s="1"/>
  <c r="P146" s="1"/>
  <c r="P147" s="1"/>
  <c r="P148" s="1"/>
  <c r="P149" s="1"/>
  <c r="P150" s="1"/>
  <c r="P151" s="1"/>
  <c r="P152" s="1"/>
  <c r="P153" s="1"/>
  <c r="P154" s="1"/>
  <c r="P155" s="1"/>
  <c r="P156" s="1"/>
  <c r="P157" s="1"/>
  <c r="P158" s="1"/>
  <c r="P159" s="1"/>
  <c r="P160" s="1"/>
  <c r="P161" s="1"/>
  <c r="P162" s="1"/>
  <c r="P163" s="1"/>
  <c r="P164" s="1"/>
  <c r="P165" s="1"/>
  <c r="P166" s="1"/>
  <c r="P167" s="1"/>
  <c r="P168" s="1"/>
  <c r="P169" s="1"/>
  <c r="P170" s="1"/>
  <c r="P171" s="1"/>
  <c r="P172" s="1"/>
  <c r="P173" s="1"/>
  <c r="P174" s="1"/>
  <c r="P175" s="1"/>
  <c r="P176" s="1"/>
  <c r="P177" s="1"/>
  <c r="P178" s="1"/>
  <c r="P179" s="1"/>
  <c r="P180" s="1"/>
  <c r="P181" s="1"/>
  <c r="P182" s="1"/>
  <c r="P183" s="1"/>
  <c r="P184" s="1"/>
  <c r="P185" s="1"/>
  <c r="P186" s="1"/>
  <c r="P187" s="1"/>
  <c r="P188" s="1"/>
  <c r="P189" s="1"/>
  <c r="P190" s="1"/>
  <c r="P191" s="1"/>
  <c r="P192" s="1"/>
  <c r="P193" s="1"/>
  <c r="P194" s="1"/>
  <c r="P195" s="1"/>
  <c r="P196" s="1"/>
  <c r="P197" s="1"/>
  <c r="P198" s="1"/>
  <c r="P199" s="1"/>
  <c r="P200" s="1"/>
  <c r="P201" s="1"/>
  <c r="P202" s="1"/>
  <c r="P203" s="1"/>
  <c r="P204" s="1"/>
  <c r="P205" s="1"/>
  <c r="P206" s="1"/>
  <c r="P207" s="1"/>
  <c r="P208" s="1"/>
  <c r="P209" s="1"/>
  <c r="P210" s="1"/>
  <c r="P211" s="1"/>
  <c r="P212" s="1"/>
  <c r="P213" s="1"/>
  <c r="P214" s="1"/>
  <c r="P215" s="1"/>
  <c r="P216" s="1"/>
  <c r="P217" s="1"/>
  <c r="P218" s="1"/>
  <c r="P219" s="1"/>
  <c r="P220" s="1"/>
  <c r="P221" s="1"/>
  <c r="P222" s="1"/>
  <c r="P223" s="1"/>
  <c r="P224" s="1"/>
  <c r="P225" s="1"/>
  <c r="P226" s="1"/>
  <c r="P227" s="1"/>
  <c r="P228" s="1"/>
  <c r="P229" s="1"/>
  <c r="P230" s="1"/>
  <c r="P231" s="1"/>
  <c r="P232" s="1"/>
  <c r="P233" s="1"/>
  <c r="P234" s="1"/>
  <c r="P235" s="1"/>
  <c r="P236" s="1"/>
  <c r="P237" s="1"/>
  <c r="P238" s="1"/>
  <c r="P239" s="1"/>
  <c r="P240" s="1"/>
  <c r="P241" s="1"/>
  <c r="P242" s="1"/>
  <c r="P243" s="1"/>
  <c r="P244" s="1"/>
  <c r="P245" s="1"/>
  <c r="P246" s="1"/>
  <c r="P247" s="1"/>
  <c r="P248" s="1"/>
  <c r="P249" s="1"/>
  <c r="P250" s="1"/>
  <c r="P251" s="1"/>
  <c r="P252" s="1"/>
  <c r="P253" s="1"/>
  <c r="P254" s="1"/>
  <c r="P255" s="1"/>
  <c r="P256" s="1"/>
  <c r="P257" s="1"/>
  <c r="P258" s="1"/>
  <c r="P259" s="1"/>
  <c r="P260" s="1"/>
  <c r="P261" s="1"/>
  <c r="P262" s="1"/>
  <c r="P263" s="1"/>
  <c r="P264" s="1"/>
  <c r="P265" s="1"/>
  <c r="P266" s="1"/>
  <c r="P267" s="1"/>
  <c r="P268" s="1"/>
  <c r="P269" s="1"/>
  <c r="P270" s="1"/>
  <c r="P271" s="1"/>
  <c r="P272" s="1"/>
  <c r="P273" s="1"/>
  <c r="P274" s="1"/>
  <c r="P275" s="1"/>
  <c r="P276" s="1"/>
  <c r="P277" s="1"/>
  <c r="P278" s="1"/>
  <c r="P279" s="1"/>
  <c r="P280" s="1"/>
  <c r="P281" s="1"/>
  <c r="P282" s="1"/>
  <c r="P283" s="1"/>
  <c r="P284" s="1"/>
  <c r="P285" s="1"/>
  <c r="P286" s="1"/>
  <c r="P287" s="1"/>
  <c r="P288" s="1"/>
  <c r="P289" s="1"/>
  <c r="P290" s="1"/>
  <c r="P291" s="1"/>
  <c r="P292" s="1"/>
  <c r="P293" s="1"/>
  <c r="P294" s="1"/>
  <c r="P295" s="1"/>
  <c r="P296" s="1"/>
  <c r="P297" s="1"/>
  <c r="P298" s="1"/>
  <c r="P299" s="1"/>
  <c r="P300" s="1"/>
  <c r="P301" s="1"/>
  <c r="P302" s="1"/>
  <c r="P303" s="1"/>
  <c r="P304" s="1"/>
  <c r="P305" s="1"/>
  <c r="P306" s="1"/>
  <c r="P307" s="1"/>
  <c r="P308" s="1"/>
  <c r="P309" s="1"/>
  <c r="P310" s="1"/>
  <c r="P311" s="1"/>
  <c r="P312" s="1"/>
  <c r="P313" s="1"/>
  <c r="P314" s="1"/>
  <c r="P315" s="1"/>
  <c r="P316" s="1"/>
  <c r="P317" s="1"/>
  <c r="P318" s="1"/>
  <c r="P319" s="1"/>
  <c r="P320" s="1"/>
  <c r="P321" s="1"/>
  <c r="P322" s="1"/>
  <c r="P323" s="1"/>
  <c r="P324" s="1"/>
  <c r="P325" s="1"/>
  <c r="P326" s="1"/>
  <c r="P327" s="1"/>
  <c r="P328" s="1"/>
  <c r="P329" s="1"/>
  <c r="P330" s="1"/>
  <c r="P331" s="1"/>
  <c r="P332" s="1"/>
  <c r="P333" s="1"/>
  <c r="P334" s="1"/>
  <c r="P335" s="1"/>
  <c r="P336" s="1"/>
  <c r="P337" s="1"/>
  <c r="P338" s="1"/>
  <c r="P339" s="1"/>
  <c r="P340" s="1"/>
  <c r="P341" s="1"/>
  <c r="P342" s="1"/>
  <c r="P343" s="1"/>
  <c r="P344" s="1"/>
  <c r="P345" s="1"/>
  <c r="P346" s="1"/>
  <c r="P347" s="1"/>
  <c r="P348" s="1"/>
  <c r="P349" s="1"/>
  <c r="P350" s="1"/>
  <c r="P351" s="1"/>
  <c r="P352" s="1"/>
  <c r="P353" s="1"/>
  <c r="P354" s="1"/>
  <c r="P355" s="1"/>
  <c r="P356" s="1"/>
  <c r="P357" s="1"/>
  <c r="P358" s="1"/>
  <c r="P359" s="1"/>
  <c r="P360" s="1"/>
  <c r="P361" s="1"/>
  <c r="P362" s="1"/>
  <c r="P363" s="1"/>
  <c r="P364" s="1"/>
  <c r="P365" s="1"/>
  <c r="P366" s="1"/>
  <c r="P367" s="1"/>
  <c r="P368" s="1"/>
  <c r="P369" s="1"/>
  <c r="P370" s="1"/>
  <c r="P371" s="1"/>
  <c r="P372" s="1"/>
  <c r="P373" s="1"/>
  <c r="P374" s="1"/>
  <c r="P375" s="1"/>
  <c r="P376" s="1"/>
  <c r="P377" s="1"/>
  <c r="P378" s="1"/>
  <c r="P379" s="1"/>
  <c r="P380" s="1"/>
  <c r="P381" s="1"/>
  <c r="P382" s="1"/>
  <c r="P383" s="1"/>
  <c r="P384" s="1"/>
  <c r="P385" s="1"/>
  <c r="P386" s="1"/>
  <c r="P387" s="1"/>
  <c r="P388" s="1"/>
  <c r="P389" s="1"/>
  <c r="P390" s="1"/>
  <c r="P391" s="1"/>
  <c r="P392" s="1"/>
  <c r="P393" s="1"/>
  <c r="P394" s="1"/>
  <c r="P395" s="1"/>
  <c r="P396" s="1"/>
  <c r="P397" s="1"/>
  <c r="P398" s="1"/>
  <c r="P399" s="1"/>
  <c r="P400" s="1"/>
  <c r="P401" s="1"/>
  <c r="P402" s="1"/>
  <c r="P403" s="1"/>
  <c r="P404" s="1"/>
  <c r="P405" s="1"/>
  <c r="P406" s="1"/>
  <c r="P407" s="1"/>
  <c r="P408" s="1"/>
  <c r="P409" s="1"/>
  <c r="P410" s="1"/>
  <c r="P411" s="1"/>
  <c r="P412" s="1"/>
  <c r="P413" s="1"/>
  <c r="P414" s="1"/>
  <c r="P415" s="1"/>
  <c r="P416" s="1"/>
  <c r="P417" s="1"/>
  <c r="P418" s="1"/>
  <c r="P419" s="1"/>
  <c r="P420" s="1"/>
  <c r="P421" s="1"/>
  <c r="P422" s="1"/>
  <c r="P423" s="1"/>
  <c r="P424" s="1"/>
  <c r="P425" s="1"/>
  <c r="P426" s="1"/>
  <c r="P427" s="1"/>
  <c r="P428" s="1"/>
  <c r="P429" s="1"/>
  <c r="P430" s="1"/>
  <c r="P431" s="1"/>
  <c r="P432" s="1"/>
  <c r="P433" s="1"/>
  <c r="P434" s="1"/>
  <c r="P435" s="1"/>
  <c r="P436" s="1"/>
  <c r="P437" s="1"/>
  <c r="P438" s="1"/>
  <c r="P439" s="1"/>
  <c r="P440" s="1"/>
  <c r="P441" s="1"/>
  <c r="P442" s="1"/>
  <c r="P443" s="1"/>
  <c r="P444" s="1"/>
  <c r="P445" s="1"/>
  <c r="P446" s="1"/>
  <c r="P447" s="1"/>
  <c r="P448" s="1"/>
  <c r="P449" s="1"/>
  <c r="P450" s="1"/>
  <c r="P451" s="1"/>
  <c r="P452" s="1"/>
  <c r="P453" s="1"/>
  <c r="P454" s="1"/>
  <c r="P455" s="1"/>
  <c r="P456" s="1"/>
  <c r="P457" s="1"/>
  <c r="P458" s="1"/>
  <c r="P459" s="1"/>
  <c r="P460" s="1"/>
  <c r="P461" s="1"/>
  <c r="P462" s="1"/>
  <c r="P463" s="1"/>
  <c r="P464" s="1"/>
  <c r="P465" s="1"/>
  <c r="P466" s="1"/>
  <c r="P467" s="1"/>
  <c r="P468" s="1"/>
  <c r="P469" s="1"/>
  <c r="P470" s="1"/>
  <c r="P471" s="1"/>
  <c r="P472" s="1"/>
  <c r="P473" s="1"/>
  <c r="P474" s="1"/>
  <c r="P475" s="1"/>
  <c r="P476" s="1"/>
  <c r="P477" s="1"/>
  <c r="P478" s="1"/>
  <c r="P479" s="1"/>
  <c r="P480" s="1"/>
  <c r="P481" s="1"/>
  <c r="P482" s="1"/>
  <c r="P483" s="1"/>
  <c r="P484" s="1"/>
  <c r="P485" s="1"/>
  <c r="P486" s="1"/>
  <c r="P487" s="1"/>
  <c r="P488" s="1"/>
  <c r="P489" s="1"/>
  <c r="P490" s="1"/>
  <c r="P491" s="1"/>
  <c r="P492" s="1"/>
  <c r="P493" s="1"/>
  <c r="P494" s="1"/>
  <c r="P495" s="1"/>
  <c r="P496" s="1"/>
  <c r="P497" s="1"/>
  <c r="P498" s="1"/>
  <c r="P499" s="1"/>
  <c r="P500" s="1"/>
  <c r="P501" s="1"/>
  <c r="P502" s="1"/>
  <c r="P503" s="1"/>
  <c r="P504" s="1"/>
  <c r="P505" s="1"/>
  <c r="P506" s="1"/>
  <c r="P507" s="1"/>
  <c r="P508" s="1"/>
  <c r="P509" s="1"/>
  <c r="P510" s="1"/>
  <c r="P511" s="1"/>
  <c r="P512" s="1"/>
  <c r="P513" s="1"/>
  <c r="P514" s="1"/>
  <c r="P515" s="1"/>
  <c r="P516" s="1"/>
  <c r="P517" s="1"/>
  <c r="P518" s="1"/>
  <c r="P519" s="1"/>
  <c r="P520" s="1"/>
  <c r="P521" s="1"/>
  <c r="P522" s="1"/>
  <c r="P523" s="1"/>
  <c r="P524" s="1"/>
  <c r="P525" s="1"/>
  <c r="P526" s="1"/>
  <c r="P527" s="1"/>
  <c r="P528" s="1"/>
  <c r="P529" s="1"/>
  <c r="P530" s="1"/>
  <c r="P531" s="1"/>
  <c r="P532" s="1"/>
  <c r="P533" s="1"/>
  <c r="P534" s="1"/>
  <c r="P535" s="1"/>
  <c r="P536" s="1"/>
  <c r="P537" s="1"/>
  <c r="P538" s="1"/>
  <c r="P539" s="1"/>
  <c r="N106" i="25"/>
  <c r="M106"/>
  <c r="L106"/>
  <c r="K106"/>
  <c r="J106"/>
  <c r="N86"/>
  <c r="M86"/>
  <c r="L86"/>
  <c r="K86"/>
  <c r="J86"/>
  <c r="N76"/>
  <c r="M76"/>
  <c r="L76"/>
  <c r="K76"/>
  <c r="J76"/>
  <c r="L56"/>
  <c r="L42"/>
  <c r="N15"/>
  <c r="M15"/>
  <c r="L15"/>
  <c r="K15"/>
  <c r="J15"/>
  <c r="P2"/>
  <c r="P3" s="1"/>
  <c r="P4" s="1"/>
  <c r="P5" s="1"/>
  <c r="P6" s="1"/>
  <c r="P7" s="1"/>
  <c r="P8" s="1"/>
  <c r="P9" s="1"/>
  <c r="P10" s="1"/>
  <c r="P11" s="1"/>
  <c r="P12" s="1"/>
  <c r="P13" s="1"/>
  <c r="P14" s="1"/>
  <c r="P15" s="1"/>
  <c r="P16" s="1"/>
  <c r="P17" s="1"/>
  <c r="P18" s="1"/>
  <c r="P19" s="1"/>
  <c r="P20" s="1"/>
  <c r="P21" s="1"/>
  <c r="P22" s="1"/>
  <c r="P23" s="1"/>
  <c r="P24" s="1"/>
  <c r="P25" s="1"/>
  <c r="P26" s="1"/>
  <c r="P27" s="1"/>
  <c r="P28" s="1"/>
  <c r="P29" s="1"/>
  <c r="P30" s="1"/>
  <c r="P31" s="1"/>
  <c r="P32" s="1"/>
  <c r="N2"/>
  <c r="J2"/>
  <c r="U25" i="53"/>
  <c r="K302"/>
  <c r="K400"/>
  <c r="K481"/>
  <c r="K482"/>
  <c r="K485"/>
  <c r="L302"/>
  <c r="M302"/>
  <c r="L400"/>
  <c r="M400"/>
  <c r="L435"/>
  <c r="L481"/>
  <c r="M481"/>
  <c r="L482"/>
  <c r="M482"/>
  <c r="L485"/>
  <c r="M485"/>
  <c r="D3" i="54"/>
  <c r="C3"/>
  <c r="X539" i="53"/>
  <c r="H539"/>
  <c r="L539" s="1"/>
  <c r="E539"/>
  <c r="G539" s="1"/>
  <c r="K539" s="1"/>
  <c r="A539"/>
  <c r="X538"/>
  <c r="H538"/>
  <c r="L538" s="1"/>
  <c r="E538"/>
  <c r="G538" s="1"/>
  <c r="K538" s="1"/>
  <c r="A538"/>
  <c r="X537"/>
  <c r="H537"/>
  <c r="L537" s="1"/>
  <c r="E537"/>
  <c r="G537" s="1"/>
  <c r="K537" s="1"/>
  <c r="A537"/>
  <c r="X536"/>
  <c r="H536"/>
  <c r="L536" s="1"/>
  <c r="E536"/>
  <c r="G536" s="1"/>
  <c r="K536" s="1"/>
  <c r="A536"/>
  <c r="T535"/>
  <c r="H535"/>
  <c r="L535" s="1"/>
  <c r="E535"/>
  <c r="G535" s="1"/>
  <c r="K535" s="1"/>
  <c r="A535"/>
  <c r="X534"/>
  <c r="H534"/>
  <c r="L534" s="1"/>
  <c r="E534"/>
  <c r="G534" s="1"/>
  <c r="K534" s="1"/>
  <c r="A534"/>
  <c r="X533"/>
  <c r="H533"/>
  <c r="L533" s="1"/>
  <c r="E533"/>
  <c r="G533" s="1"/>
  <c r="K533" s="1"/>
  <c r="A533"/>
  <c r="X532"/>
  <c r="H532"/>
  <c r="L532" s="1"/>
  <c r="E532"/>
  <c r="G532" s="1"/>
  <c r="K532" s="1"/>
  <c r="A532"/>
  <c r="X531"/>
  <c r="H531"/>
  <c r="L531" s="1"/>
  <c r="E531"/>
  <c r="G531" s="1"/>
  <c r="K531" s="1"/>
  <c r="A531"/>
  <c r="X530"/>
  <c r="H530"/>
  <c r="L530" s="1"/>
  <c r="E530"/>
  <c r="G530" s="1"/>
  <c r="K530" s="1"/>
  <c r="A530"/>
  <c r="X529"/>
  <c r="H529"/>
  <c r="L529" s="1"/>
  <c r="E529"/>
  <c r="G529" s="1"/>
  <c r="K529" s="1"/>
  <c r="A529"/>
  <c r="T528"/>
  <c r="H528"/>
  <c r="L528" s="1"/>
  <c r="G528"/>
  <c r="K528" s="1"/>
  <c r="A528"/>
  <c r="Y527"/>
  <c r="X527"/>
  <c r="H527"/>
  <c r="L527" s="1"/>
  <c r="G527"/>
  <c r="K527" s="1"/>
  <c r="A527"/>
  <c r="Y526"/>
  <c r="X526"/>
  <c r="H526"/>
  <c r="L526" s="1"/>
  <c r="E526"/>
  <c r="G526" s="1"/>
  <c r="K526" s="1"/>
  <c r="A526"/>
  <c r="Y525"/>
  <c r="X525"/>
  <c r="H525"/>
  <c r="L525" s="1"/>
  <c r="E525"/>
  <c r="G525" s="1"/>
  <c r="K525" s="1"/>
  <c r="A525"/>
  <c r="Y524"/>
  <c r="X524"/>
  <c r="H524"/>
  <c r="L524" s="1"/>
  <c r="E524"/>
  <c r="G524" s="1"/>
  <c r="K524" s="1"/>
  <c r="A524"/>
  <c r="Y523"/>
  <c r="X523"/>
  <c r="H523"/>
  <c r="L523" s="1"/>
  <c r="E523"/>
  <c r="G523" s="1"/>
  <c r="K523" s="1"/>
  <c r="A523"/>
  <c r="Y522"/>
  <c r="X522"/>
  <c r="H522"/>
  <c r="L522" s="1"/>
  <c r="E522"/>
  <c r="G522" s="1"/>
  <c r="K522" s="1"/>
  <c r="A522"/>
  <c r="Y521"/>
  <c r="X521"/>
  <c r="H521"/>
  <c r="L521" s="1"/>
  <c r="E521"/>
  <c r="G521" s="1"/>
  <c r="K521" s="1"/>
  <c r="A521"/>
  <c r="Y520"/>
  <c r="X520"/>
  <c r="H520"/>
  <c r="L520" s="1"/>
  <c r="E520"/>
  <c r="G520" s="1"/>
  <c r="K520" s="1"/>
  <c r="A520"/>
  <c r="Y519"/>
  <c r="X519"/>
  <c r="H519"/>
  <c r="L519" s="1"/>
  <c r="E519"/>
  <c r="G519" s="1"/>
  <c r="K519" s="1"/>
  <c r="A519"/>
  <c r="T518"/>
  <c r="H518"/>
  <c r="L518" s="1"/>
  <c r="E518"/>
  <c r="G518" s="1"/>
  <c r="K518" s="1"/>
  <c r="A518"/>
  <c r="Y517"/>
  <c r="X517"/>
  <c r="H517"/>
  <c r="L517" s="1"/>
  <c r="E517"/>
  <c r="G517" s="1"/>
  <c r="K517" s="1"/>
  <c r="A517"/>
  <c r="Y516"/>
  <c r="X516"/>
  <c r="H516"/>
  <c r="L516" s="1"/>
  <c r="E516"/>
  <c r="G516" s="1"/>
  <c r="K516" s="1"/>
  <c r="A516"/>
  <c r="Y515"/>
  <c r="X515"/>
  <c r="H515"/>
  <c r="L515" s="1"/>
  <c r="E515"/>
  <c r="G515" s="1"/>
  <c r="K515" s="1"/>
  <c r="A515"/>
  <c r="Y514"/>
  <c r="X514"/>
  <c r="H514"/>
  <c r="L514" s="1"/>
  <c r="E514"/>
  <c r="G514" s="1"/>
  <c r="K514" s="1"/>
  <c r="A514"/>
  <c r="Y513"/>
  <c r="X513"/>
  <c r="H513"/>
  <c r="L513" s="1"/>
  <c r="E513"/>
  <c r="G513" s="1"/>
  <c r="K513" s="1"/>
  <c r="A513"/>
  <c r="Y512"/>
  <c r="X512"/>
  <c r="H512"/>
  <c r="L512" s="1"/>
  <c r="E512"/>
  <c r="G512" s="1"/>
  <c r="K512" s="1"/>
  <c r="A512"/>
  <c r="Y511"/>
  <c r="X511"/>
  <c r="H511"/>
  <c r="L511" s="1"/>
  <c r="E511"/>
  <c r="G511" s="1"/>
  <c r="K511" s="1"/>
  <c r="A511"/>
  <c r="Y510"/>
  <c r="X510"/>
  <c r="H510"/>
  <c r="L510" s="1"/>
  <c r="E510"/>
  <c r="G510" s="1"/>
  <c r="K510" s="1"/>
  <c r="A510"/>
  <c r="Y509"/>
  <c r="X509"/>
  <c r="H509"/>
  <c r="L509" s="1"/>
  <c r="E509"/>
  <c r="G509" s="1"/>
  <c r="K509" s="1"/>
  <c r="A509"/>
  <c r="Y508"/>
  <c r="X508"/>
  <c r="H508"/>
  <c r="L508" s="1"/>
  <c r="E508"/>
  <c r="G508" s="1"/>
  <c r="K508" s="1"/>
  <c r="A508"/>
  <c r="Y507"/>
  <c r="X507"/>
  <c r="H507"/>
  <c r="L507" s="1"/>
  <c r="E507"/>
  <c r="G507" s="1"/>
  <c r="K507" s="1"/>
  <c r="A507"/>
  <c r="Y506"/>
  <c r="X506"/>
  <c r="H506"/>
  <c r="L506" s="1"/>
  <c r="E506"/>
  <c r="G506" s="1"/>
  <c r="K506" s="1"/>
  <c r="A506"/>
  <c r="T505"/>
  <c r="H505"/>
  <c r="L505" s="1"/>
  <c r="E505"/>
  <c r="G505" s="1"/>
  <c r="K505" s="1"/>
  <c r="A505"/>
  <c r="Y504"/>
  <c r="X504"/>
  <c r="H504"/>
  <c r="L504" s="1"/>
  <c r="E504"/>
  <c r="G504" s="1"/>
  <c r="K504" s="1"/>
  <c r="A504"/>
  <c r="Y503"/>
  <c r="X503"/>
  <c r="H503"/>
  <c r="L503" s="1"/>
  <c r="E503"/>
  <c r="G503" s="1"/>
  <c r="K503" s="1"/>
  <c r="A503"/>
  <c r="T502"/>
  <c r="G502"/>
  <c r="K502" s="1"/>
  <c r="E502"/>
  <c r="H502" s="1"/>
  <c r="L502" s="1"/>
  <c r="A502"/>
  <c r="T501"/>
  <c r="H501"/>
  <c r="L501" s="1"/>
  <c r="E501"/>
  <c r="G501" s="1"/>
  <c r="K501" s="1"/>
  <c r="A501"/>
  <c r="T500"/>
  <c r="G500"/>
  <c r="K500" s="1"/>
  <c r="E500"/>
  <c r="H500" s="1"/>
  <c r="L500" s="1"/>
  <c r="A500"/>
  <c r="Y499"/>
  <c r="X499"/>
  <c r="H499"/>
  <c r="L499" s="1"/>
  <c r="E499"/>
  <c r="G499" s="1"/>
  <c r="K499" s="1"/>
  <c r="A499"/>
  <c r="Y498"/>
  <c r="X498"/>
  <c r="H498"/>
  <c r="L498" s="1"/>
  <c r="E498"/>
  <c r="G498" s="1"/>
  <c r="K498" s="1"/>
  <c r="A498"/>
  <c r="Y497"/>
  <c r="X497"/>
  <c r="H497"/>
  <c r="L497" s="1"/>
  <c r="E497"/>
  <c r="G497" s="1"/>
  <c r="K497" s="1"/>
  <c r="A497"/>
  <c r="Y496"/>
  <c r="X496"/>
  <c r="H496"/>
  <c r="L496" s="1"/>
  <c r="E496"/>
  <c r="G496" s="1"/>
  <c r="K496" s="1"/>
  <c r="A496"/>
  <c r="T495"/>
  <c r="H495"/>
  <c r="L495" s="1"/>
  <c r="E495"/>
  <c r="G495" s="1"/>
  <c r="K495" s="1"/>
  <c r="A495"/>
  <c r="Y494"/>
  <c r="X494"/>
  <c r="H494"/>
  <c r="L494" s="1"/>
  <c r="E494"/>
  <c r="G494" s="1"/>
  <c r="K494" s="1"/>
  <c r="A494"/>
  <c r="Y493"/>
  <c r="X493"/>
  <c r="H493"/>
  <c r="L493" s="1"/>
  <c r="G493"/>
  <c r="K493" s="1"/>
  <c r="A493"/>
  <c r="Y492"/>
  <c r="X492"/>
  <c r="H492"/>
  <c r="L492" s="1"/>
  <c r="E492"/>
  <c r="G492" s="1"/>
  <c r="K492" s="1"/>
  <c r="A492"/>
  <c r="Y491"/>
  <c r="X491"/>
  <c r="H491"/>
  <c r="L491" s="1"/>
  <c r="E491"/>
  <c r="G491" s="1"/>
  <c r="K491" s="1"/>
  <c r="A491"/>
  <c r="Y490"/>
  <c r="X490"/>
  <c r="H490"/>
  <c r="L490" s="1"/>
  <c r="E490"/>
  <c r="G490" s="1"/>
  <c r="K490" s="1"/>
  <c r="A490"/>
  <c r="Y489"/>
  <c r="X489"/>
  <c r="H489"/>
  <c r="L489" s="1"/>
  <c r="E489"/>
  <c r="G489" s="1"/>
  <c r="K489" s="1"/>
  <c r="A489"/>
  <c r="Y488"/>
  <c r="X488"/>
  <c r="H488"/>
  <c r="L488" s="1"/>
  <c r="E488"/>
  <c r="G488" s="1"/>
  <c r="K488" s="1"/>
  <c r="A488"/>
  <c r="T487"/>
  <c r="H487"/>
  <c r="L487" s="1"/>
  <c r="E487"/>
  <c r="G487" s="1"/>
  <c r="K487" s="1"/>
  <c r="A487"/>
  <c r="Y486"/>
  <c r="X486"/>
  <c r="H486"/>
  <c r="L486" s="1"/>
  <c r="E486"/>
  <c r="G486" s="1"/>
  <c r="K486" s="1"/>
  <c r="A486"/>
  <c r="U485"/>
  <c r="U487" s="1"/>
  <c r="U495" s="1"/>
  <c r="T485"/>
  <c r="N485"/>
  <c r="J485"/>
  <c r="F485"/>
  <c r="D485"/>
  <c r="C485"/>
  <c r="A485"/>
  <c r="T484"/>
  <c r="G484"/>
  <c r="K484" s="1"/>
  <c r="E484"/>
  <c r="E485" s="1"/>
  <c r="A484"/>
  <c r="Y483"/>
  <c r="X483"/>
  <c r="H483"/>
  <c r="L483" s="1"/>
  <c r="E483"/>
  <c r="G483" s="1"/>
  <c r="K483" s="1"/>
  <c r="A483"/>
  <c r="T482"/>
  <c r="N482"/>
  <c r="J482"/>
  <c r="A482"/>
  <c r="T481"/>
  <c r="N481"/>
  <c r="J481"/>
  <c r="F481"/>
  <c r="F482" s="1"/>
  <c r="D481"/>
  <c r="D482" s="1"/>
  <c r="C481"/>
  <c r="C482" s="1"/>
  <c r="A481"/>
  <c r="T480"/>
  <c r="G480"/>
  <c r="K480" s="1"/>
  <c r="E480"/>
  <c r="E481" s="1"/>
  <c r="E482" s="1"/>
  <c r="A480"/>
  <c r="Y479"/>
  <c r="X479"/>
  <c r="H479"/>
  <c r="L479" s="1"/>
  <c r="E479"/>
  <c r="G479" s="1"/>
  <c r="K479" s="1"/>
  <c r="A479"/>
  <c r="Y478"/>
  <c r="X478"/>
  <c r="H478"/>
  <c r="L478" s="1"/>
  <c r="E478"/>
  <c r="G478" s="1"/>
  <c r="K478" s="1"/>
  <c r="A478"/>
  <c r="Y477"/>
  <c r="X477"/>
  <c r="H477"/>
  <c r="L477" s="1"/>
  <c r="E477"/>
  <c r="G477" s="1"/>
  <c r="K477" s="1"/>
  <c r="A477"/>
  <c r="Y476"/>
  <c r="X476"/>
  <c r="H476"/>
  <c r="L476" s="1"/>
  <c r="E476"/>
  <c r="G476" s="1"/>
  <c r="K476" s="1"/>
  <c r="A476"/>
  <c r="Y475"/>
  <c r="X475"/>
  <c r="H475"/>
  <c r="L475" s="1"/>
  <c r="E475"/>
  <c r="G475" s="1"/>
  <c r="K475" s="1"/>
  <c r="A475"/>
  <c r="T474"/>
  <c r="H474"/>
  <c r="L474" s="1"/>
  <c r="E474"/>
  <c r="G474" s="1"/>
  <c r="K474" s="1"/>
  <c r="A474"/>
  <c r="Y473"/>
  <c r="X473"/>
  <c r="H473"/>
  <c r="L473" s="1"/>
  <c r="E473"/>
  <c r="G473" s="1"/>
  <c r="K473" s="1"/>
  <c r="A473"/>
  <c r="Y472"/>
  <c r="X472"/>
  <c r="H472"/>
  <c r="L472" s="1"/>
  <c r="E472"/>
  <c r="G472" s="1"/>
  <c r="K472" s="1"/>
  <c r="A472"/>
  <c r="Y471"/>
  <c r="X471"/>
  <c r="H471"/>
  <c r="L471" s="1"/>
  <c r="E471"/>
  <c r="G471" s="1"/>
  <c r="K471" s="1"/>
  <c r="A471"/>
  <c r="Y470"/>
  <c r="X470"/>
  <c r="H470"/>
  <c r="L470" s="1"/>
  <c r="E470"/>
  <c r="G470" s="1"/>
  <c r="K470" s="1"/>
  <c r="A470"/>
  <c r="Y469"/>
  <c r="X469"/>
  <c r="H469"/>
  <c r="L469" s="1"/>
  <c r="E469"/>
  <c r="G469" s="1"/>
  <c r="K469" s="1"/>
  <c r="A469"/>
  <c r="Y468"/>
  <c r="X468"/>
  <c r="H468"/>
  <c r="L468" s="1"/>
  <c r="E468"/>
  <c r="G468" s="1"/>
  <c r="K468" s="1"/>
  <c r="A468"/>
  <c r="Y467"/>
  <c r="X467"/>
  <c r="H467"/>
  <c r="L467" s="1"/>
  <c r="E467"/>
  <c r="G467" s="1"/>
  <c r="K467" s="1"/>
  <c r="A467"/>
  <c r="T466"/>
  <c r="H466"/>
  <c r="L466" s="1"/>
  <c r="E466"/>
  <c r="G466" s="1"/>
  <c r="K466" s="1"/>
  <c r="A466"/>
  <c r="Y465"/>
  <c r="X465"/>
  <c r="H465"/>
  <c r="L465" s="1"/>
  <c r="E465"/>
  <c r="G465" s="1"/>
  <c r="K465" s="1"/>
  <c r="A465"/>
  <c r="T464"/>
  <c r="G464"/>
  <c r="K464" s="1"/>
  <c r="E464"/>
  <c r="H464" s="1"/>
  <c r="L464" s="1"/>
  <c r="A464"/>
  <c r="T463"/>
  <c r="H463"/>
  <c r="L463" s="1"/>
  <c r="G463"/>
  <c r="K463" s="1"/>
  <c r="A463"/>
  <c r="Y462"/>
  <c r="X462"/>
  <c r="H462"/>
  <c r="L462" s="1"/>
  <c r="E462"/>
  <c r="G462" s="1"/>
  <c r="K462" s="1"/>
  <c r="A462"/>
  <c r="Y461"/>
  <c r="X461"/>
  <c r="H461"/>
  <c r="L461" s="1"/>
  <c r="E461"/>
  <c r="G461" s="1"/>
  <c r="K461" s="1"/>
  <c r="A461"/>
  <c r="Y460"/>
  <c r="X460"/>
  <c r="H460"/>
  <c r="L460" s="1"/>
  <c r="E460"/>
  <c r="G460" s="1"/>
  <c r="K460" s="1"/>
  <c r="A460"/>
  <c r="Y459"/>
  <c r="X459"/>
  <c r="H459"/>
  <c r="L459" s="1"/>
  <c r="G459"/>
  <c r="K459" s="1"/>
  <c r="A459"/>
  <c r="Y458"/>
  <c r="X458"/>
  <c r="H458"/>
  <c r="L458" s="1"/>
  <c r="G458"/>
  <c r="K458" s="1"/>
  <c r="A458"/>
  <c r="Y457"/>
  <c r="X457"/>
  <c r="H457"/>
  <c r="L457" s="1"/>
  <c r="E457"/>
  <c r="G457" s="1"/>
  <c r="K457" s="1"/>
  <c r="A457"/>
  <c r="Y456"/>
  <c r="X456"/>
  <c r="H456"/>
  <c r="L456" s="1"/>
  <c r="E456"/>
  <c r="G456" s="1"/>
  <c r="K456" s="1"/>
  <c r="A456"/>
  <c r="Y455"/>
  <c r="X455"/>
  <c r="H455"/>
  <c r="L455" s="1"/>
  <c r="E455"/>
  <c r="G455" s="1"/>
  <c r="K455" s="1"/>
  <c r="A455"/>
  <c r="Y454"/>
  <c r="X454"/>
  <c r="H454"/>
  <c r="L454" s="1"/>
  <c r="E454"/>
  <c r="G454" s="1"/>
  <c r="K454" s="1"/>
  <c r="A454"/>
  <c r="Y453"/>
  <c r="X453"/>
  <c r="H453"/>
  <c r="L453" s="1"/>
  <c r="E453"/>
  <c r="G453" s="1"/>
  <c r="K453" s="1"/>
  <c r="A453"/>
  <c r="Y452"/>
  <c r="X452"/>
  <c r="H452"/>
  <c r="L452" s="1"/>
  <c r="E452"/>
  <c r="G452" s="1"/>
  <c r="K452" s="1"/>
  <c r="A452"/>
  <c r="Y451"/>
  <c r="X451"/>
  <c r="H451"/>
  <c r="L451" s="1"/>
  <c r="E451"/>
  <c r="G451" s="1"/>
  <c r="K451" s="1"/>
  <c r="A451"/>
  <c r="T450"/>
  <c r="H450"/>
  <c r="L450" s="1"/>
  <c r="E450"/>
  <c r="G450" s="1"/>
  <c r="K450" s="1"/>
  <c r="A450"/>
  <c r="Y449"/>
  <c r="X449"/>
  <c r="H449"/>
  <c r="L449" s="1"/>
  <c r="E449"/>
  <c r="G449" s="1"/>
  <c r="K449" s="1"/>
  <c r="A449"/>
  <c r="Y448"/>
  <c r="X448"/>
  <c r="H448"/>
  <c r="L448" s="1"/>
  <c r="E448"/>
  <c r="G448" s="1"/>
  <c r="K448" s="1"/>
  <c r="A448"/>
  <c r="Y447"/>
  <c r="X447"/>
  <c r="H447"/>
  <c r="L447" s="1"/>
  <c r="E447"/>
  <c r="G447" s="1"/>
  <c r="K447" s="1"/>
  <c r="A447"/>
  <c r="Y446"/>
  <c r="X446"/>
  <c r="H446"/>
  <c r="L446" s="1"/>
  <c r="E446"/>
  <c r="G446" s="1"/>
  <c r="K446" s="1"/>
  <c r="A446"/>
  <c r="Y445"/>
  <c r="X445"/>
  <c r="H445"/>
  <c r="L445" s="1"/>
  <c r="E445"/>
  <c r="G445" s="1"/>
  <c r="K445" s="1"/>
  <c r="A445"/>
  <c r="Y444"/>
  <c r="X444"/>
  <c r="H444"/>
  <c r="L444" s="1"/>
  <c r="E444"/>
  <c r="G444" s="1"/>
  <c r="K444" s="1"/>
  <c r="A444"/>
  <c r="Y443"/>
  <c r="X443"/>
  <c r="H443"/>
  <c r="L443" s="1"/>
  <c r="E443"/>
  <c r="G443" s="1"/>
  <c r="K443" s="1"/>
  <c r="A443"/>
  <c r="Y442"/>
  <c r="X442"/>
  <c r="H442"/>
  <c r="L442" s="1"/>
  <c r="E442"/>
  <c r="G442" s="1"/>
  <c r="K442" s="1"/>
  <c r="A442"/>
  <c r="Y441"/>
  <c r="X441"/>
  <c r="H441"/>
  <c r="L441" s="1"/>
  <c r="E441"/>
  <c r="G441" s="1"/>
  <c r="K441" s="1"/>
  <c r="A441"/>
  <c r="Y440"/>
  <c r="X440"/>
  <c r="H440"/>
  <c r="L440" s="1"/>
  <c r="E440"/>
  <c r="G440" s="1"/>
  <c r="K440" s="1"/>
  <c r="A440"/>
  <c r="T439"/>
  <c r="H439"/>
  <c r="L439" s="1"/>
  <c r="E439"/>
  <c r="G439" s="1"/>
  <c r="K439" s="1"/>
  <c r="A439"/>
  <c r="Y438"/>
  <c r="X438"/>
  <c r="H438"/>
  <c r="L438" s="1"/>
  <c r="E438"/>
  <c r="G438" s="1"/>
  <c r="K438" s="1"/>
  <c r="A438"/>
  <c r="Y437"/>
  <c r="X437"/>
  <c r="H437"/>
  <c r="L437" s="1"/>
  <c r="E437"/>
  <c r="G437" s="1"/>
  <c r="K437" s="1"/>
  <c r="A437"/>
  <c r="T436"/>
  <c r="G436"/>
  <c r="K436" s="1"/>
  <c r="E436"/>
  <c r="H436" s="1"/>
  <c r="L436" s="1"/>
  <c r="A436"/>
  <c r="T435"/>
  <c r="G435"/>
  <c r="K435" s="1"/>
  <c r="A435"/>
  <c r="T434"/>
  <c r="G434"/>
  <c r="K434" s="1"/>
  <c r="E434"/>
  <c r="H434" s="1"/>
  <c r="L434" s="1"/>
  <c r="A434"/>
  <c r="Y433"/>
  <c r="X433"/>
  <c r="H433"/>
  <c r="L433" s="1"/>
  <c r="E433"/>
  <c r="G433" s="1"/>
  <c r="K433" s="1"/>
  <c r="A433"/>
  <c r="Y432"/>
  <c r="X432"/>
  <c r="H432"/>
  <c r="L432" s="1"/>
  <c r="G432"/>
  <c r="K432" s="1"/>
  <c r="A432"/>
  <c r="Y431"/>
  <c r="X431"/>
  <c r="H431"/>
  <c r="L431" s="1"/>
  <c r="G431"/>
  <c r="K431" s="1"/>
  <c r="A431"/>
  <c r="Y430"/>
  <c r="X430"/>
  <c r="H430"/>
  <c r="L430" s="1"/>
  <c r="E430"/>
  <c r="G430" s="1"/>
  <c r="K430" s="1"/>
  <c r="A430"/>
  <c r="Y429"/>
  <c r="X429"/>
  <c r="H429"/>
  <c r="L429" s="1"/>
  <c r="E429"/>
  <c r="G429" s="1"/>
  <c r="K429" s="1"/>
  <c r="A429"/>
  <c r="Y428"/>
  <c r="X428"/>
  <c r="H428"/>
  <c r="L428" s="1"/>
  <c r="E428"/>
  <c r="G428" s="1"/>
  <c r="K428" s="1"/>
  <c r="A428"/>
  <c r="Y427"/>
  <c r="X427"/>
  <c r="H427"/>
  <c r="L427" s="1"/>
  <c r="E427"/>
  <c r="G427" s="1"/>
  <c r="K427" s="1"/>
  <c r="A427"/>
  <c r="T426"/>
  <c r="H426"/>
  <c r="L426" s="1"/>
  <c r="G426"/>
  <c r="K426" s="1"/>
  <c r="A426"/>
  <c r="T425"/>
  <c r="H425"/>
  <c r="L425" s="1"/>
  <c r="E425"/>
  <c r="E426" s="1"/>
  <c r="A425"/>
  <c r="T424"/>
  <c r="H424"/>
  <c r="L424" s="1"/>
  <c r="E424"/>
  <c r="G424" s="1"/>
  <c r="K424" s="1"/>
  <c r="A424"/>
  <c r="Y423"/>
  <c r="X423"/>
  <c r="H423"/>
  <c r="L423" s="1"/>
  <c r="E423"/>
  <c r="G423" s="1"/>
  <c r="K423" s="1"/>
  <c r="A423"/>
  <c r="Y422"/>
  <c r="X422"/>
  <c r="H422"/>
  <c r="L422" s="1"/>
  <c r="E422"/>
  <c r="G422" s="1"/>
  <c r="K422" s="1"/>
  <c r="A422"/>
  <c r="Y421"/>
  <c r="X421"/>
  <c r="H421"/>
  <c r="L421" s="1"/>
  <c r="E421"/>
  <c r="G421" s="1"/>
  <c r="K421" s="1"/>
  <c r="A421"/>
  <c r="Y420"/>
  <c r="X420"/>
  <c r="H420"/>
  <c r="L420" s="1"/>
  <c r="G420"/>
  <c r="K420" s="1"/>
  <c r="A420"/>
  <c r="Y419"/>
  <c r="X419"/>
  <c r="H419"/>
  <c r="L419" s="1"/>
  <c r="E419"/>
  <c r="G419" s="1"/>
  <c r="A419"/>
  <c r="Y418"/>
  <c r="X418"/>
  <c r="H418"/>
  <c r="L418" s="1"/>
  <c r="E418"/>
  <c r="G418" s="1"/>
  <c r="A418"/>
  <c r="Y417"/>
  <c r="X417"/>
  <c r="H417"/>
  <c r="L417" s="1"/>
  <c r="E417"/>
  <c r="G417" s="1"/>
  <c r="A417"/>
  <c r="Y416"/>
  <c r="X416"/>
  <c r="H416"/>
  <c r="L416" s="1"/>
  <c r="G416"/>
  <c r="K416" s="1"/>
  <c r="A416"/>
  <c r="Y415"/>
  <c r="X415"/>
  <c r="H415"/>
  <c r="L415" s="1"/>
  <c r="E415"/>
  <c r="G415" s="1"/>
  <c r="K415" s="1"/>
  <c r="A415"/>
  <c r="Y414"/>
  <c r="X414"/>
  <c r="H414"/>
  <c r="L414" s="1"/>
  <c r="E414"/>
  <c r="G414" s="1"/>
  <c r="K414" s="1"/>
  <c r="A414"/>
  <c r="T413"/>
  <c r="H413"/>
  <c r="L413" s="1"/>
  <c r="E413"/>
  <c r="G413" s="1"/>
  <c r="A413"/>
  <c r="Y412"/>
  <c r="X412"/>
  <c r="H412"/>
  <c r="L412" s="1"/>
  <c r="E412"/>
  <c r="G412" s="1"/>
  <c r="A412"/>
  <c r="Y411"/>
  <c r="X411"/>
  <c r="H411"/>
  <c r="L411" s="1"/>
  <c r="E411"/>
  <c r="G411" s="1"/>
  <c r="K411" s="1"/>
  <c r="A411"/>
  <c r="T410"/>
  <c r="H410"/>
  <c r="L410" s="1"/>
  <c r="G410"/>
  <c r="K410" s="1"/>
  <c r="A410"/>
  <c r="T409"/>
  <c r="G409"/>
  <c r="K409" s="1"/>
  <c r="E409"/>
  <c r="H409" s="1"/>
  <c r="L409" s="1"/>
  <c r="A409"/>
  <c r="Y408"/>
  <c r="X408"/>
  <c r="H408"/>
  <c r="L408" s="1"/>
  <c r="G408"/>
  <c r="K408" s="1"/>
  <c r="A408"/>
  <c r="T407"/>
  <c r="H407"/>
  <c r="L407" s="1"/>
  <c r="G407"/>
  <c r="K407" s="1"/>
  <c r="F407"/>
  <c r="E407"/>
  <c r="A407"/>
  <c r="T406"/>
  <c r="H406"/>
  <c r="L406" s="1"/>
  <c r="G406"/>
  <c r="K406" s="1"/>
  <c r="A406"/>
  <c r="Y405"/>
  <c r="X405"/>
  <c r="H405"/>
  <c r="L405" s="1"/>
  <c r="G405"/>
  <c r="K405" s="1"/>
  <c r="A405"/>
  <c r="Y404"/>
  <c r="X404"/>
  <c r="H404"/>
  <c r="L404" s="1"/>
  <c r="E404"/>
  <c r="G404" s="1"/>
  <c r="K404" s="1"/>
  <c r="A404"/>
  <c r="Y403"/>
  <c r="X403"/>
  <c r="H403"/>
  <c r="L403" s="1"/>
  <c r="E403"/>
  <c r="G403" s="1"/>
  <c r="K403" s="1"/>
  <c r="A403"/>
  <c r="Y402"/>
  <c r="X402"/>
  <c r="H402"/>
  <c r="L402" s="1"/>
  <c r="E402"/>
  <c r="G402" s="1"/>
  <c r="K402" s="1"/>
  <c r="A402"/>
  <c r="T401"/>
  <c r="H401"/>
  <c r="L401" s="1"/>
  <c r="G401"/>
  <c r="K401" s="1"/>
  <c r="E401"/>
  <c r="A401"/>
  <c r="X400"/>
  <c r="N400"/>
  <c r="J400"/>
  <c r="A400"/>
  <c r="Y399"/>
  <c r="X399"/>
  <c r="H399"/>
  <c r="L399" s="1"/>
  <c r="E399"/>
  <c r="G399" s="1"/>
  <c r="K399" s="1"/>
  <c r="A399"/>
  <c r="Y398"/>
  <c r="X398"/>
  <c r="H398"/>
  <c r="L398" s="1"/>
  <c r="E398"/>
  <c r="G398" s="1"/>
  <c r="K398" s="1"/>
  <c r="A398"/>
  <c r="T397"/>
  <c r="H397"/>
  <c r="L397" s="1"/>
  <c r="E397"/>
  <c r="G397" s="1"/>
  <c r="K397" s="1"/>
  <c r="A397"/>
  <c r="T396"/>
  <c r="H396"/>
  <c r="L396" s="1"/>
  <c r="G396"/>
  <c r="K396" s="1"/>
  <c r="A396"/>
  <c r="T395"/>
  <c r="G395"/>
  <c r="K395" s="1"/>
  <c r="E395"/>
  <c r="E396" s="1"/>
  <c r="A395"/>
  <c r="Y394"/>
  <c r="X394"/>
  <c r="H394"/>
  <c r="L394" s="1"/>
  <c r="E394"/>
  <c r="G394" s="1"/>
  <c r="K394" s="1"/>
  <c r="A394"/>
  <c r="Y393"/>
  <c r="X393"/>
  <c r="H393"/>
  <c r="L393" s="1"/>
  <c r="E393"/>
  <c r="G393" s="1"/>
  <c r="K393" s="1"/>
  <c r="A393"/>
  <c r="Y392"/>
  <c r="X392"/>
  <c r="H392"/>
  <c r="L392" s="1"/>
  <c r="E392"/>
  <c r="G392" s="1"/>
  <c r="K392" s="1"/>
  <c r="A392"/>
  <c r="T391"/>
  <c r="H391"/>
  <c r="L391" s="1"/>
  <c r="E391"/>
  <c r="G391" s="1"/>
  <c r="K391" s="1"/>
  <c r="A391"/>
  <c r="Y390"/>
  <c r="X390"/>
  <c r="H390"/>
  <c r="L390" s="1"/>
  <c r="E390"/>
  <c r="G390" s="1"/>
  <c r="K390" s="1"/>
  <c r="A390"/>
  <c r="Y389"/>
  <c r="X389"/>
  <c r="H389"/>
  <c r="L389" s="1"/>
  <c r="E389"/>
  <c r="G389" s="1"/>
  <c r="K389" s="1"/>
  <c r="A389"/>
  <c r="Y388"/>
  <c r="X388"/>
  <c r="H388"/>
  <c r="L388" s="1"/>
  <c r="E388"/>
  <c r="G388" s="1"/>
  <c r="K388" s="1"/>
  <c r="A388"/>
  <c r="T387"/>
  <c r="H387"/>
  <c r="L387" s="1"/>
  <c r="G387"/>
  <c r="K387" s="1"/>
  <c r="A387"/>
  <c r="Y386"/>
  <c r="X386"/>
  <c r="H386"/>
  <c r="L386" s="1"/>
  <c r="G386"/>
  <c r="K386" s="1"/>
  <c r="A386"/>
  <c r="Y385"/>
  <c r="X385"/>
  <c r="H385"/>
  <c r="L385" s="1"/>
  <c r="E385"/>
  <c r="G385" s="1"/>
  <c r="K385" s="1"/>
  <c r="A385"/>
  <c r="T384"/>
  <c r="H384"/>
  <c r="L384" s="1"/>
  <c r="E384"/>
  <c r="G384" s="1"/>
  <c r="K384" s="1"/>
  <c r="A384"/>
  <c r="Y383"/>
  <c r="X383"/>
  <c r="H383"/>
  <c r="L383" s="1"/>
  <c r="E383"/>
  <c r="G383" s="1"/>
  <c r="K383" s="1"/>
  <c r="A383"/>
  <c r="Y382"/>
  <c r="X382"/>
  <c r="H382"/>
  <c r="L382" s="1"/>
  <c r="E382"/>
  <c r="G382" s="1"/>
  <c r="K382" s="1"/>
  <c r="A382"/>
  <c r="Y381"/>
  <c r="X381"/>
  <c r="H381"/>
  <c r="L381" s="1"/>
  <c r="E381"/>
  <c r="G381" s="1"/>
  <c r="K381" s="1"/>
  <c r="A381"/>
  <c r="T380"/>
  <c r="H380"/>
  <c r="L380" s="1"/>
  <c r="E380"/>
  <c r="G380" s="1"/>
  <c r="K380" s="1"/>
  <c r="A380"/>
  <c r="Y379"/>
  <c r="X379"/>
  <c r="H379"/>
  <c r="L379" s="1"/>
  <c r="E379"/>
  <c r="G379" s="1"/>
  <c r="K379" s="1"/>
  <c r="A379"/>
  <c r="Y378"/>
  <c r="X378"/>
  <c r="H378"/>
  <c r="L378" s="1"/>
  <c r="E378"/>
  <c r="G378" s="1"/>
  <c r="K378" s="1"/>
  <c r="A378"/>
  <c r="Y377"/>
  <c r="X377"/>
  <c r="H377"/>
  <c r="L377" s="1"/>
  <c r="E377"/>
  <c r="G377" s="1"/>
  <c r="K377" s="1"/>
  <c r="A377"/>
  <c r="Y376"/>
  <c r="X376"/>
  <c r="H376"/>
  <c r="L376" s="1"/>
  <c r="E376"/>
  <c r="G376" s="1"/>
  <c r="K376" s="1"/>
  <c r="A376"/>
  <c r="T375"/>
  <c r="H375"/>
  <c r="L375" s="1"/>
  <c r="E375"/>
  <c r="G375" s="1"/>
  <c r="K375" s="1"/>
  <c r="A375"/>
  <c r="Y374"/>
  <c r="X374"/>
  <c r="H374"/>
  <c r="L374" s="1"/>
  <c r="E374"/>
  <c r="G374" s="1"/>
  <c r="K374" s="1"/>
  <c r="A374"/>
  <c r="Y373"/>
  <c r="X373"/>
  <c r="H373"/>
  <c r="L373" s="1"/>
  <c r="E373"/>
  <c r="G373" s="1"/>
  <c r="K373" s="1"/>
  <c r="A373"/>
  <c r="Y372"/>
  <c r="X372"/>
  <c r="H372"/>
  <c r="L372" s="1"/>
  <c r="E372"/>
  <c r="G372" s="1"/>
  <c r="K372" s="1"/>
  <c r="A372"/>
  <c r="Y371"/>
  <c r="X371"/>
  <c r="H371"/>
  <c r="L371" s="1"/>
  <c r="E371"/>
  <c r="G371" s="1"/>
  <c r="K371" s="1"/>
  <c r="A371"/>
  <c r="T370"/>
  <c r="H370"/>
  <c r="L370" s="1"/>
  <c r="E370"/>
  <c r="G370" s="1"/>
  <c r="K370" s="1"/>
  <c r="A370"/>
  <c r="Y369"/>
  <c r="X369"/>
  <c r="H369"/>
  <c r="L369" s="1"/>
  <c r="E369"/>
  <c r="G369" s="1"/>
  <c r="K369" s="1"/>
  <c r="A369"/>
  <c r="Y368"/>
  <c r="X368"/>
  <c r="H368"/>
  <c r="L368" s="1"/>
  <c r="E368"/>
  <c r="G368" s="1"/>
  <c r="K368" s="1"/>
  <c r="A368"/>
  <c r="Y367"/>
  <c r="X367"/>
  <c r="H367"/>
  <c r="L367" s="1"/>
  <c r="E367"/>
  <c r="G367" s="1"/>
  <c r="K367" s="1"/>
  <c r="A367"/>
  <c r="T366"/>
  <c r="H366"/>
  <c r="L366" s="1"/>
  <c r="E366"/>
  <c r="G366" s="1"/>
  <c r="K366" s="1"/>
  <c r="A366"/>
  <c r="Y365"/>
  <c r="X365"/>
  <c r="H365"/>
  <c r="L365" s="1"/>
  <c r="E365"/>
  <c r="G365" s="1"/>
  <c r="K365" s="1"/>
  <c r="A365"/>
  <c r="Y364"/>
  <c r="X364"/>
  <c r="H364"/>
  <c r="L364" s="1"/>
  <c r="E364"/>
  <c r="G364" s="1"/>
  <c r="K364" s="1"/>
  <c r="A364"/>
  <c r="Y363"/>
  <c r="X363"/>
  <c r="H363"/>
  <c r="L363" s="1"/>
  <c r="E363"/>
  <c r="G363" s="1"/>
  <c r="K363" s="1"/>
  <c r="A363"/>
  <c r="T362"/>
  <c r="H362"/>
  <c r="L362" s="1"/>
  <c r="E362"/>
  <c r="G362" s="1"/>
  <c r="K362" s="1"/>
  <c r="A362"/>
  <c r="T361"/>
  <c r="H361"/>
  <c r="L361" s="1"/>
  <c r="E361"/>
  <c r="G361" s="1"/>
  <c r="K361" s="1"/>
  <c r="A361"/>
  <c r="Y360"/>
  <c r="X360"/>
  <c r="H360"/>
  <c r="L360" s="1"/>
  <c r="E360"/>
  <c r="G360" s="1"/>
  <c r="K360" s="1"/>
  <c r="A360"/>
  <c r="Y359"/>
  <c r="X359"/>
  <c r="H359"/>
  <c r="L359" s="1"/>
  <c r="E359"/>
  <c r="G359" s="1"/>
  <c r="K359" s="1"/>
  <c r="A359"/>
  <c r="Y358"/>
  <c r="X358"/>
  <c r="H358"/>
  <c r="L358" s="1"/>
  <c r="E358"/>
  <c r="G358" s="1"/>
  <c r="K358" s="1"/>
  <c r="A358"/>
  <c r="T357"/>
  <c r="H357"/>
  <c r="L357" s="1"/>
  <c r="E357"/>
  <c r="G357" s="1"/>
  <c r="K357" s="1"/>
  <c r="A357"/>
  <c r="Y356"/>
  <c r="X356"/>
  <c r="H356"/>
  <c r="L356" s="1"/>
  <c r="E356"/>
  <c r="G356" s="1"/>
  <c r="K356" s="1"/>
  <c r="A356"/>
  <c r="Y355"/>
  <c r="X355"/>
  <c r="H355"/>
  <c r="L355" s="1"/>
  <c r="E355"/>
  <c r="G355" s="1"/>
  <c r="K355" s="1"/>
  <c r="A355"/>
  <c r="Y354"/>
  <c r="X354"/>
  <c r="H354"/>
  <c r="L354" s="1"/>
  <c r="E354"/>
  <c r="G354" s="1"/>
  <c r="K354" s="1"/>
  <c r="A354"/>
  <c r="Y353"/>
  <c r="X353"/>
  <c r="H353"/>
  <c r="L353" s="1"/>
  <c r="E353"/>
  <c r="G353" s="1"/>
  <c r="K353" s="1"/>
  <c r="A353"/>
  <c r="Y352"/>
  <c r="X352"/>
  <c r="H352"/>
  <c r="L352" s="1"/>
  <c r="E352"/>
  <c r="G352" s="1"/>
  <c r="K352" s="1"/>
  <c r="A352"/>
  <c r="Y351"/>
  <c r="X351"/>
  <c r="H351"/>
  <c r="L351" s="1"/>
  <c r="E351"/>
  <c r="G351" s="1"/>
  <c r="K351" s="1"/>
  <c r="A351"/>
  <c r="T350"/>
  <c r="H350"/>
  <c r="L350" s="1"/>
  <c r="E350"/>
  <c r="G350" s="1"/>
  <c r="K350" s="1"/>
  <c r="A350"/>
  <c r="U349"/>
  <c r="U350" s="1"/>
  <c r="U357" s="1"/>
  <c r="T349"/>
  <c r="H349"/>
  <c r="L349" s="1"/>
  <c r="E349"/>
  <c r="G349" s="1"/>
  <c r="K349" s="1"/>
  <c r="A349"/>
  <c r="Y348"/>
  <c r="X348"/>
  <c r="H348"/>
  <c r="L348" s="1"/>
  <c r="E348"/>
  <c r="G348" s="1"/>
  <c r="K348" s="1"/>
  <c r="A348"/>
  <c r="T347"/>
  <c r="H347"/>
  <c r="L347" s="1"/>
  <c r="E347"/>
  <c r="G347" s="1"/>
  <c r="K347" s="1"/>
  <c r="A347"/>
  <c r="Y346"/>
  <c r="X346"/>
  <c r="H346"/>
  <c r="L346" s="1"/>
  <c r="E346"/>
  <c r="G346" s="1"/>
  <c r="K346" s="1"/>
  <c r="A346"/>
  <c r="Y345"/>
  <c r="X345"/>
  <c r="H345"/>
  <c r="L345" s="1"/>
  <c r="E345"/>
  <c r="G345" s="1"/>
  <c r="K345" s="1"/>
  <c r="A345"/>
  <c r="Y344"/>
  <c r="X344"/>
  <c r="H344"/>
  <c r="L344" s="1"/>
  <c r="E344"/>
  <c r="G344" s="1"/>
  <c r="K344" s="1"/>
  <c r="A344"/>
  <c r="Y343"/>
  <c r="X343"/>
  <c r="H343"/>
  <c r="L343" s="1"/>
  <c r="E343"/>
  <c r="G343" s="1"/>
  <c r="K343" s="1"/>
  <c r="A343"/>
  <c r="T342"/>
  <c r="H342"/>
  <c r="L342" s="1"/>
  <c r="G342"/>
  <c r="K342" s="1"/>
  <c r="A342"/>
  <c r="Y341"/>
  <c r="X341"/>
  <c r="H341"/>
  <c r="L341" s="1"/>
  <c r="E341"/>
  <c r="G341" s="1"/>
  <c r="K341" s="1"/>
  <c r="A341"/>
  <c r="Y340"/>
  <c r="X340"/>
  <c r="H340"/>
  <c r="L340" s="1"/>
  <c r="E340"/>
  <c r="G340" s="1"/>
  <c r="K340" s="1"/>
  <c r="A340"/>
  <c r="T339"/>
  <c r="H339"/>
  <c r="L339" s="1"/>
  <c r="E339"/>
  <c r="G339" s="1"/>
  <c r="K339" s="1"/>
  <c r="A339"/>
  <c r="Y338"/>
  <c r="X338"/>
  <c r="H338"/>
  <c r="L338" s="1"/>
  <c r="E338"/>
  <c r="G338" s="1"/>
  <c r="K338" s="1"/>
  <c r="A338"/>
  <c r="Y337"/>
  <c r="X337"/>
  <c r="H337"/>
  <c r="L337" s="1"/>
  <c r="E337"/>
  <c r="G337" s="1"/>
  <c r="K337" s="1"/>
  <c r="A337"/>
  <c r="Y336"/>
  <c r="X336"/>
  <c r="H336"/>
  <c r="L336" s="1"/>
  <c r="E336"/>
  <c r="G336" s="1"/>
  <c r="K336" s="1"/>
  <c r="A336"/>
  <c r="T335"/>
  <c r="H335"/>
  <c r="L335" s="1"/>
  <c r="E335"/>
  <c r="G335" s="1"/>
  <c r="K335" s="1"/>
  <c r="A335"/>
  <c r="Y334"/>
  <c r="X334"/>
  <c r="H334"/>
  <c r="L334" s="1"/>
  <c r="E334"/>
  <c r="G334" s="1"/>
  <c r="K334" s="1"/>
  <c r="A334"/>
  <c r="Y333"/>
  <c r="X333"/>
  <c r="H333"/>
  <c r="L333" s="1"/>
  <c r="E333"/>
  <c r="G333" s="1"/>
  <c r="K333" s="1"/>
  <c r="A333"/>
  <c r="Y332"/>
  <c r="X332"/>
  <c r="H332"/>
  <c r="L332" s="1"/>
  <c r="E332"/>
  <c r="G332" s="1"/>
  <c r="K332" s="1"/>
  <c r="A332"/>
  <c r="Y331"/>
  <c r="X331"/>
  <c r="H331"/>
  <c r="L331" s="1"/>
  <c r="E331"/>
  <c r="G331" s="1"/>
  <c r="K331" s="1"/>
  <c r="A331"/>
  <c r="Y330"/>
  <c r="X330"/>
  <c r="H330"/>
  <c r="L330" s="1"/>
  <c r="E330"/>
  <c r="G330" s="1"/>
  <c r="K330" s="1"/>
  <c r="A330"/>
  <c r="Y329"/>
  <c r="X329"/>
  <c r="H329"/>
  <c r="L329" s="1"/>
  <c r="E329"/>
  <c r="G329" s="1"/>
  <c r="K329" s="1"/>
  <c r="A329"/>
  <c r="T328"/>
  <c r="H328"/>
  <c r="L328" s="1"/>
  <c r="E328"/>
  <c r="G328" s="1"/>
  <c r="K328" s="1"/>
  <c r="A328"/>
  <c r="Y327"/>
  <c r="X327"/>
  <c r="H327"/>
  <c r="L327" s="1"/>
  <c r="G327"/>
  <c r="K327" s="1"/>
  <c r="A327"/>
  <c r="Y326"/>
  <c r="X326"/>
  <c r="H326"/>
  <c r="L326" s="1"/>
  <c r="G326"/>
  <c r="K326" s="1"/>
  <c r="A326"/>
  <c r="Y325"/>
  <c r="X325"/>
  <c r="H325"/>
  <c r="L325" s="1"/>
  <c r="G325"/>
  <c r="K325" s="1"/>
  <c r="A325"/>
  <c r="Y324"/>
  <c r="X324"/>
  <c r="H324"/>
  <c r="L324" s="1"/>
  <c r="G324"/>
  <c r="K324" s="1"/>
  <c r="A324"/>
  <c r="T323"/>
  <c r="H323"/>
  <c r="L323" s="1"/>
  <c r="E323"/>
  <c r="G323" s="1"/>
  <c r="K323" s="1"/>
  <c r="A323"/>
  <c r="Y322"/>
  <c r="X322"/>
  <c r="H322"/>
  <c r="L322" s="1"/>
  <c r="E322"/>
  <c r="G322" s="1"/>
  <c r="K322" s="1"/>
  <c r="A322"/>
  <c r="Y321"/>
  <c r="X321"/>
  <c r="H321"/>
  <c r="L321" s="1"/>
  <c r="E321"/>
  <c r="G321" s="1"/>
  <c r="K321" s="1"/>
  <c r="A321"/>
  <c r="T320"/>
  <c r="H320"/>
  <c r="L320" s="1"/>
  <c r="E320"/>
  <c r="G320" s="1"/>
  <c r="K320" s="1"/>
  <c r="A320"/>
  <c r="Y319"/>
  <c r="X319"/>
  <c r="H319"/>
  <c r="L319" s="1"/>
  <c r="E319"/>
  <c r="G319" s="1"/>
  <c r="K319" s="1"/>
  <c r="A319"/>
  <c r="Y318"/>
  <c r="X318"/>
  <c r="H318"/>
  <c r="L318" s="1"/>
  <c r="E318"/>
  <c r="G318" s="1"/>
  <c r="K318" s="1"/>
  <c r="A318"/>
  <c r="Y317"/>
  <c r="X317"/>
  <c r="H317"/>
  <c r="L317" s="1"/>
  <c r="E317"/>
  <c r="G317" s="1"/>
  <c r="K317" s="1"/>
  <c r="A317"/>
  <c r="Y316"/>
  <c r="X316"/>
  <c r="H316"/>
  <c r="L316" s="1"/>
  <c r="E316"/>
  <c r="G316" s="1"/>
  <c r="K316" s="1"/>
  <c r="A316"/>
  <c r="T315"/>
  <c r="H315"/>
  <c r="L315" s="1"/>
  <c r="E315"/>
  <c r="G315" s="1"/>
  <c r="K315" s="1"/>
  <c r="A315"/>
  <c r="Y314"/>
  <c r="X314"/>
  <c r="H314"/>
  <c r="L314" s="1"/>
  <c r="E314"/>
  <c r="G314" s="1"/>
  <c r="K314" s="1"/>
  <c r="A314"/>
  <c r="Y313"/>
  <c r="X313"/>
  <c r="H313"/>
  <c r="L313" s="1"/>
  <c r="E313"/>
  <c r="G313" s="1"/>
  <c r="K313" s="1"/>
  <c r="A313"/>
  <c r="Y312"/>
  <c r="X312"/>
  <c r="H312"/>
  <c r="L312" s="1"/>
  <c r="E312"/>
  <c r="G312" s="1"/>
  <c r="K312" s="1"/>
  <c r="A312"/>
  <c r="Y311"/>
  <c r="X311"/>
  <c r="H311"/>
  <c r="L311" s="1"/>
  <c r="E311"/>
  <c r="G311" s="1"/>
  <c r="K311" s="1"/>
  <c r="A311"/>
  <c r="T310"/>
  <c r="H310"/>
  <c r="L310" s="1"/>
  <c r="E310"/>
  <c r="G310" s="1"/>
  <c r="K310" s="1"/>
  <c r="A310"/>
  <c r="Y309"/>
  <c r="X309"/>
  <c r="H309"/>
  <c r="L309" s="1"/>
  <c r="E309"/>
  <c r="G309" s="1"/>
  <c r="K309" s="1"/>
  <c r="A309"/>
  <c r="Y308"/>
  <c r="X308"/>
  <c r="H308"/>
  <c r="L308" s="1"/>
  <c r="G308"/>
  <c r="K308" s="1"/>
  <c r="A308"/>
  <c r="Y307"/>
  <c r="X307"/>
  <c r="H307"/>
  <c r="L307" s="1"/>
  <c r="E307"/>
  <c r="G307" s="1"/>
  <c r="K307" s="1"/>
  <c r="A307"/>
  <c r="Y306"/>
  <c r="X306"/>
  <c r="H306"/>
  <c r="L306" s="1"/>
  <c r="E306"/>
  <c r="G306" s="1"/>
  <c r="K306" s="1"/>
  <c r="A306"/>
  <c r="Y305"/>
  <c r="X305"/>
  <c r="H305"/>
  <c r="L305" s="1"/>
  <c r="E305"/>
  <c r="G305" s="1"/>
  <c r="K305" s="1"/>
  <c r="A305"/>
  <c r="T304"/>
  <c r="H304"/>
  <c r="L304" s="1"/>
  <c r="E304"/>
  <c r="G304" s="1"/>
  <c r="K304" s="1"/>
  <c r="A304"/>
  <c r="Y303"/>
  <c r="X303"/>
  <c r="H303"/>
  <c r="L303" s="1"/>
  <c r="E303"/>
  <c r="G303" s="1"/>
  <c r="K303" s="1"/>
  <c r="A303"/>
  <c r="X302"/>
  <c r="N302"/>
  <c r="J302"/>
  <c r="A302"/>
  <c r="Y301"/>
  <c r="X301"/>
  <c r="H301"/>
  <c r="L301" s="1"/>
  <c r="E301"/>
  <c r="G301" s="1"/>
  <c r="K301" s="1"/>
  <c r="A301"/>
  <c r="Y300"/>
  <c r="X300"/>
  <c r="H300"/>
  <c r="L300" s="1"/>
  <c r="E300"/>
  <c r="G300" s="1"/>
  <c r="K300" s="1"/>
  <c r="A300"/>
  <c r="T299"/>
  <c r="H299"/>
  <c r="L299" s="1"/>
  <c r="E299"/>
  <c r="G299" s="1"/>
  <c r="K299" s="1"/>
  <c r="A299"/>
  <c r="Y298"/>
  <c r="X298"/>
  <c r="H298"/>
  <c r="L298" s="1"/>
  <c r="E298"/>
  <c r="G298" s="1"/>
  <c r="K298" s="1"/>
  <c r="A298"/>
  <c r="Y297"/>
  <c r="X297"/>
  <c r="H297"/>
  <c r="L297" s="1"/>
  <c r="E297"/>
  <c r="G297" s="1"/>
  <c r="K297" s="1"/>
  <c r="A297"/>
  <c r="Y296"/>
  <c r="X296"/>
  <c r="H296"/>
  <c r="L296" s="1"/>
  <c r="E296"/>
  <c r="G296" s="1"/>
  <c r="K296" s="1"/>
  <c r="A296"/>
  <c r="T295"/>
  <c r="H295"/>
  <c r="L295" s="1"/>
  <c r="E295"/>
  <c r="G295" s="1"/>
  <c r="K295" s="1"/>
  <c r="A295"/>
  <c r="Y294"/>
  <c r="X294"/>
  <c r="H294"/>
  <c r="L294" s="1"/>
  <c r="E294"/>
  <c r="G294" s="1"/>
  <c r="K294" s="1"/>
  <c r="A294"/>
  <c r="Y293"/>
  <c r="X293"/>
  <c r="H293"/>
  <c r="L293" s="1"/>
  <c r="E293"/>
  <c r="G293" s="1"/>
  <c r="K293" s="1"/>
  <c r="A293"/>
  <c r="Y292"/>
  <c r="X292"/>
  <c r="H292"/>
  <c r="L292" s="1"/>
  <c r="E292"/>
  <c r="G292" s="1"/>
  <c r="K292" s="1"/>
  <c r="A292"/>
  <c r="Y291"/>
  <c r="X291"/>
  <c r="H291"/>
  <c r="L291" s="1"/>
  <c r="G291"/>
  <c r="K291" s="1"/>
  <c r="A291"/>
  <c r="Y290"/>
  <c r="X290"/>
  <c r="H290"/>
  <c r="L290" s="1"/>
  <c r="E290"/>
  <c r="G290" s="1"/>
  <c r="K290" s="1"/>
  <c r="A290"/>
  <c r="T289"/>
  <c r="H289"/>
  <c r="L289" s="1"/>
  <c r="E289"/>
  <c r="G289" s="1"/>
  <c r="K289" s="1"/>
  <c r="A289"/>
  <c r="Y288"/>
  <c r="X288"/>
  <c r="H288"/>
  <c r="L288" s="1"/>
  <c r="E288"/>
  <c r="G288" s="1"/>
  <c r="K288" s="1"/>
  <c r="A288"/>
  <c r="Y287"/>
  <c r="X287"/>
  <c r="H287"/>
  <c r="L287" s="1"/>
  <c r="A287"/>
  <c r="T286"/>
  <c r="H286"/>
  <c r="L286" s="1"/>
  <c r="G286"/>
  <c r="K286" s="1"/>
  <c r="A286"/>
  <c r="T285"/>
  <c r="H285"/>
  <c r="L285" s="1"/>
  <c r="G285"/>
  <c r="K285" s="1"/>
  <c r="F285"/>
  <c r="F286" s="1"/>
  <c r="E287" s="1"/>
  <c r="G287" s="1"/>
  <c r="K287" s="1"/>
  <c r="A285"/>
  <c r="T284"/>
  <c r="G284"/>
  <c r="K284" s="1"/>
  <c r="E284"/>
  <c r="E285" s="1"/>
  <c r="E286" s="1"/>
  <c r="A284"/>
  <c r="T283"/>
  <c r="H283"/>
  <c r="L283" s="1"/>
  <c r="E283"/>
  <c r="G283" s="1"/>
  <c r="K283" s="1"/>
  <c r="A283"/>
  <c r="Y282"/>
  <c r="X282"/>
  <c r="H282"/>
  <c r="L282" s="1"/>
  <c r="E282"/>
  <c r="G282" s="1"/>
  <c r="K282" s="1"/>
  <c r="A282"/>
  <c r="Y281"/>
  <c r="X281"/>
  <c r="H281"/>
  <c r="L281" s="1"/>
  <c r="E281"/>
  <c r="G281" s="1"/>
  <c r="K281" s="1"/>
  <c r="A281"/>
  <c r="Y280"/>
  <c r="X280"/>
  <c r="H280"/>
  <c r="L280" s="1"/>
  <c r="E280"/>
  <c r="G280" s="1"/>
  <c r="K280" s="1"/>
  <c r="A280"/>
  <c r="Y279"/>
  <c r="X279"/>
  <c r="H279"/>
  <c r="L279" s="1"/>
  <c r="G279"/>
  <c r="K279" s="1"/>
  <c r="A279"/>
  <c r="T278"/>
  <c r="H278"/>
  <c r="L278" s="1"/>
  <c r="E278"/>
  <c r="G278" s="1"/>
  <c r="K278" s="1"/>
  <c r="A278"/>
  <c r="Y277"/>
  <c r="X277"/>
  <c r="H277"/>
  <c r="L277" s="1"/>
  <c r="E277"/>
  <c r="G277" s="1"/>
  <c r="K277" s="1"/>
  <c r="A277"/>
  <c r="T276"/>
  <c r="H276"/>
  <c r="L276" s="1"/>
  <c r="E276"/>
  <c r="G276" s="1"/>
  <c r="K276" s="1"/>
  <c r="A276"/>
  <c r="Y275"/>
  <c r="X275"/>
  <c r="H275"/>
  <c r="L275" s="1"/>
  <c r="G275"/>
  <c r="K275" s="1"/>
  <c r="A275"/>
  <c r="Y274"/>
  <c r="X274"/>
  <c r="H274"/>
  <c r="L274" s="1"/>
  <c r="E274"/>
  <c r="G274" s="1"/>
  <c r="K274" s="1"/>
  <c r="A274"/>
  <c r="Y273"/>
  <c r="X273"/>
  <c r="H273"/>
  <c r="L273" s="1"/>
  <c r="G273"/>
  <c r="K273" s="1"/>
  <c r="A273"/>
  <c r="T272"/>
  <c r="H272"/>
  <c r="L272" s="1"/>
  <c r="E272"/>
  <c r="G272" s="1"/>
  <c r="K272" s="1"/>
  <c r="A272"/>
  <c r="Y271"/>
  <c r="X271"/>
  <c r="H271"/>
  <c r="L271" s="1"/>
  <c r="E271"/>
  <c r="G271" s="1"/>
  <c r="K271" s="1"/>
  <c r="A271"/>
  <c r="Y270"/>
  <c r="X270"/>
  <c r="H270"/>
  <c r="L270" s="1"/>
  <c r="E270"/>
  <c r="G270" s="1"/>
  <c r="K270" s="1"/>
  <c r="A270"/>
  <c r="T269"/>
  <c r="H269"/>
  <c r="L269" s="1"/>
  <c r="E269"/>
  <c r="G269" s="1"/>
  <c r="K269" s="1"/>
  <c r="A269"/>
  <c r="Y268"/>
  <c r="X268"/>
  <c r="H268"/>
  <c r="L268" s="1"/>
  <c r="E268"/>
  <c r="G268" s="1"/>
  <c r="K268" s="1"/>
  <c r="A268"/>
  <c r="Y267"/>
  <c r="X267"/>
  <c r="H267"/>
  <c r="L267" s="1"/>
  <c r="E267"/>
  <c r="G267" s="1"/>
  <c r="K267" s="1"/>
  <c r="A267"/>
  <c r="T266"/>
  <c r="H266"/>
  <c r="L266" s="1"/>
  <c r="E266"/>
  <c r="G266" s="1"/>
  <c r="K266" s="1"/>
  <c r="A266"/>
  <c r="T265"/>
  <c r="G265"/>
  <c r="K265" s="1"/>
  <c r="E265"/>
  <c r="H265" s="1"/>
  <c r="L265" s="1"/>
  <c r="A265"/>
  <c r="Y264"/>
  <c r="X264"/>
  <c r="H264"/>
  <c r="L264" s="1"/>
  <c r="E264"/>
  <c r="G264" s="1"/>
  <c r="K264" s="1"/>
  <c r="A264"/>
  <c r="Y263"/>
  <c r="X263"/>
  <c r="H263"/>
  <c r="L263" s="1"/>
  <c r="E263"/>
  <c r="G263" s="1"/>
  <c r="K263" s="1"/>
  <c r="A263"/>
  <c r="T262"/>
  <c r="H262"/>
  <c r="L262" s="1"/>
  <c r="E262"/>
  <c r="G262" s="1"/>
  <c r="K262" s="1"/>
  <c r="A262"/>
  <c r="Y261"/>
  <c r="X261"/>
  <c r="H261"/>
  <c r="L261" s="1"/>
  <c r="E261"/>
  <c r="G261" s="1"/>
  <c r="K261" s="1"/>
  <c r="A261"/>
  <c r="Y260"/>
  <c r="X260"/>
  <c r="H260"/>
  <c r="L260" s="1"/>
  <c r="G260"/>
  <c r="K260" s="1"/>
  <c r="A260"/>
  <c r="Y259"/>
  <c r="X259"/>
  <c r="H259"/>
  <c r="L259" s="1"/>
  <c r="E259"/>
  <c r="G259" s="1"/>
  <c r="K259" s="1"/>
  <c r="A259"/>
  <c r="Y258"/>
  <c r="X258"/>
  <c r="H258"/>
  <c r="L258" s="1"/>
  <c r="E258"/>
  <c r="G258" s="1"/>
  <c r="K258" s="1"/>
  <c r="A258"/>
  <c r="U257"/>
  <c r="U262" s="1"/>
  <c r="T257"/>
  <c r="H257"/>
  <c r="L257" s="1"/>
  <c r="E257"/>
  <c r="G257" s="1"/>
  <c r="K257" s="1"/>
  <c r="A257"/>
  <c r="Y256"/>
  <c r="X256"/>
  <c r="H256"/>
  <c r="L256" s="1"/>
  <c r="E256"/>
  <c r="G256" s="1"/>
  <c r="K256" s="1"/>
  <c r="A256"/>
  <c r="Y255"/>
  <c r="X255"/>
  <c r="H255"/>
  <c r="L255" s="1"/>
  <c r="E255"/>
  <c r="G255" s="1"/>
  <c r="K255" s="1"/>
  <c r="A255"/>
  <c r="Y254"/>
  <c r="X254"/>
  <c r="H254"/>
  <c r="L254" s="1"/>
  <c r="E254"/>
  <c r="G254" s="1"/>
  <c r="K254" s="1"/>
  <c r="A254"/>
  <c r="Y253"/>
  <c r="X253"/>
  <c r="H253"/>
  <c r="L253" s="1"/>
  <c r="E253"/>
  <c r="G253" s="1"/>
  <c r="K253" s="1"/>
  <c r="A253"/>
  <c r="T252"/>
  <c r="H252"/>
  <c r="L252" s="1"/>
  <c r="E252"/>
  <c r="G252" s="1"/>
  <c r="K252" s="1"/>
  <c r="A252"/>
  <c r="Y251"/>
  <c r="X251"/>
  <c r="H251"/>
  <c r="L251" s="1"/>
  <c r="E251"/>
  <c r="G251" s="1"/>
  <c r="K251" s="1"/>
  <c r="A251"/>
  <c r="Y250"/>
  <c r="X250"/>
  <c r="H250"/>
  <c r="L250" s="1"/>
  <c r="G250"/>
  <c r="K250" s="1"/>
  <c r="E250"/>
  <c r="A250"/>
  <c r="Y249"/>
  <c r="X249"/>
  <c r="H249"/>
  <c r="L249" s="1"/>
  <c r="E249"/>
  <c r="G249" s="1"/>
  <c r="K249" s="1"/>
  <c r="A249"/>
  <c r="T248"/>
  <c r="H248"/>
  <c r="L248" s="1"/>
  <c r="E248"/>
  <c r="G248" s="1"/>
  <c r="K248" s="1"/>
  <c r="A248"/>
  <c r="Y247"/>
  <c r="X247"/>
  <c r="H247"/>
  <c r="L247" s="1"/>
  <c r="E247"/>
  <c r="G247" s="1"/>
  <c r="K247" s="1"/>
  <c r="A247"/>
  <c r="Y246"/>
  <c r="X246"/>
  <c r="H246"/>
  <c r="L246" s="1"/>
  <c r="E246"/>
  <c r="G246" s="1"/>
  <c r="K246" s="1"/>
  <c r="A246"/>
  <c r="T245"/>
  <c r="H245"/>
  <c r="L245" s="1"/>
  <c r="E245"/>
  <c r="G245" s="1"/>
  <c r="K245" s="1"/>
  <c r="A245"/>
  <c r="Y244"/>
  <c r="X244"/>
  <c r="H244"/>
  <c r="L244" s="1"/>
  <c r="E244"/>
  <c r="G244" s="1"/>
  <c r="K244" s="1"/>
  <c r="A244"/>
  <c r="Y243"/>
  <c r="X243"/>
  <c r="H243"/>
  <c r="L243" s="1"/>
  <c r="E243"/>
  <c r="G243" s="1"/>
  <c r="K243" s="1"/>
  <c r="A243"/>
  <c r="T242"/>
  <c r="H242"/>
  <c r="L242" s="1"/>
  <c r="E242"/>
  <c r="G242" s="1"/>
  <c r="K242" s="1"/>
  <c r="A242"/>
  <c r="Y241"/>
  <c r="X241"/>
  <c r="H241"/>
  <c r="L241" s="1"/>
  <c r="E241"/>
  <c r="G241" s="1"/>
  <c r="K241" s="1"/>
  <c r="A241"/>
  <c r="Y240"/>
  <c r="X240"/>
  <c r="H240"/>
  <c r="L240" s="1"/>
  <c r="E240"/>
  <c r="G240" s="1"/>
  <c r="K240" s="1"/>
  <c r="A240"/>
  <c r="Y239"/>
  <c r="X239"/>
  <c r="H239"/>
  <c r="L239" s="1"/>
  <c r="E239"/>
  <c r="G239" s="1"/>
  <c r="K239" s="1"/>
  <c r="A239"/>
  <c r="Y238"/>
  <c r="X238"/>
  <c r="H238"/>
  <c r="L238" s="1"/>
  <c r="G238"/>
  <c r="K238" s="1"/>
  <c r="A238"/>
  <c r="T237"/>
  <c r="H237"/>
  <c r="L237" s="1"/>
  <c r="E237"/>
  <c r="G237" s="1"/>
  <c r="K237" s="1"/>
  <c r="A237"/>
  <c r="Y236"/>
  <c r="X236"/>
  <c r="H236"/>
  <c r="L236" s="1"/>
  <c r="E236"/>
  <c r="G236" s="1"/>
  <c r="K236" s="1"/>
  <c r="A236"/>
  <c r="Y235"/>
  <c r="X235"/>
  <c r="H235"/>
  <c r="L235" s="1"/>
  <c r="E235"/>
  <c r="G235" s="1"/>
  <c r="K235" s="1"/>
  <c r="A235"/>
  <c r="Y234"/>
  <c r="X234"/>
  <c r="H234"/>
  <c r="L234" s="1"/>
  <c r="E234"/>
  <c r="G234" s="1"/>
  <c r="K234" s="1"/>
  <c r="A234"/>
  <c r="Y233"/>
  <c r="X233"/>
  <c r="H233"/>
  <c r="L233" s="1"/>
  <c r="G233"/>
  <c r="K233" s="1"/>
  <c r="A233"/>
  <c r="T232"/>
  <c r="H232"/>
  <c r="L232" s="1"/>
  <c r="E232"/>
  <c r="G232" s="1"/>
  <c r="K232" s="1"/>
  <c r="A232"/>
  <c r="Y231"/>
  <c r="X231"/>
  <c r="H231"/>
  <c r="L231" s="1"/>
  <c r="E231"/>
  <c r="G231" s="1"/>
  <c r="K231" s="1"/>
  <c r="A231"/>
  <c r="Y230"/>
  <c r="X230"/>
  <c r="H230"/>
  <c r="L230" s="1"/>
  <c r="E230"/>
  <c r="G230" s="1"/>
  <c r="K230" s="1"/>
  <c r="A230"/>
  <c r="Y229"/>
  <c r="X229"/>
  <c r="H229"/>
  <c r="L229" s="1"/>
  <c r="G229"/>
  <c r="K229" s="1"/>
  <c r="A229"/>
  <c r="T228"/>
  <c r="H228"/>
  <c r="L228" s="1"/>
  <c r="E228"/>
  <c r="G228" s="1"/>
  <c r="K228" s="1"/>
  <c r="A228"/>
  <c r="Y227"/>
  <c r="X227"/>
  <c r="H227"/>
  <c r="L227" s="1"/>
  <c r="E227"/>
  <c r="G227" s="1"/>
  <c r="K227" s="1"/>
  <c r="A227"/>
  <c r="Y226"/>
  <c r="X226"/>
  <c r="H226"/>
  <c r="L226" s="1"/>
  <c r="E226"/>
  <c r="G226" s="1"/>
  <c r="K226" s="1"/>
  <c r="A226"/>
  <c r="T225"/>
  <c r="H225"/>
  <c r="L225" s="1"/>
  <c r="E225"/>
  <c r="G225" s="1"/>
  <c r="K225" s="1"/>
  <c r="A225"/>
  <c r="Y224"/>
  <c r="X224"/>
  <c r="H224"/>
  <c r="L224" s="1"/>
  <c r="E224"/>
  <c r="G224" s="1"/>
  <c r="K224" s="1"/>
  <c r="A224"/>
  <c r="Y223"/>
  <c r="X223"/>
  <c r="H223"/>
  <c r="L223" s="1"/>
  <c r="E223"/>
  <c r="G223" s="1"/>
  <c r="K223" s="1"/>
  <c r="A223"/>
  <c r="Y222"/>
  <c r="X222"/>
  <c r="H222"/>
  <c r="L222" s="1"/>
  <c r="E222"/>
  <c r="G222" s="1"/>
  <c r="K222" s="1"/>
  <c r="A222"/>
  <c r="T221"/>
  <c r="H221"/>
  <c r="L221" s="1"/>
  <c r="E221"/>
  <c r="G221" s="1"/>
  <c r="K221" s="1"/>
  <c r="A221"/>
  <c r="Y220"/>
  <c r="X220"/>
  <c r="H220"/>
  <c r="L220" s="1"/>
  <c r="E220"/>
  <c r="G220" s="1"/>
  <c r="K220" s="1"/>
  <c r="A220"/>
  <c r="Y219"/>
  <c r="X219"/>
  <c r="H219"/>
  <c r="L219" s="1"/>
  <c r="E219"/>
  <c r="G219" s="1"/>
  <c r="K219" s="1"/>
  <c r="A219"/>
  <c r="T218"/>
  <c r="H218"/>
  <c r="L218" s="1"/>
  <c r="E218"/>
  <c r="G218" s="1"/>
  <c r="K218" s="1"/>
  <c r="A218"/>
  <c r="Y217"/>
  <c r="X217"/>
  <c r="H217"/>
  <c r="L217" s="1"/>
  <c r="E217"/>
  <c r="G217" s="1"/>
  <c r="K217" s="1"/>
  <c r="A217"/>
  <c r="Y216"/>
  <c r="X216"/>
  <c r="H216"/>
  <c r="L216" s="1"/>
  <c r="E216"/>
  <c r="G216" s="1"/>
  <c r="K216" s="1"/>
  <c r="A216"/>
  <c r="Y215"/>
  <c r="X215"/>
  <c r="H215"/>
  <c r="L215" s="1"/>
  <c r="E215"/>
  <c r="G215" s="1"/>
  <c r="K215" s="1"/>
  <c r="A215"/>
  <c r="T214"/>
  <c r="H214"/>
  <c r="L214" s="1"/>
  <c r="E214"/>
  <c r="G214" s="1"/>
  <c r="K214" s="1"/>
  <c r="A214"/>
  <c r="Y213"/>
  <c r="X213"/>
  <c r="H213"/>
  <c r="L213" s="1"/>
  <c r="E213"/>
  <c r="G213" s="1"/>
  <c r="K213" s="1"/>
  <c r="A213"/>
  <c r="Y212"/>
  <c r="X212"/>
  <c r="H212"/>
  <c r="L212" s="1"/>
  <c r="E212"/>
  <c r="G212" s="1"/>
  <c r="K212" s="1"/>
  <c r="A212"/>
  <c r="Y211"/>
  <c r="X211"/>
  <c r="H211"/>
  <c r="L211" s="1"/>
  <c r="E211"/>
  <c r="G211" s="1"/>
  <c r="K211" s="1"/>
  <c r="A211"/>
  <c r="T210"/>
  <c r="H210"/>
  <c r="L210" s="1"/>
  <c r="E210"/>
  <c r="G210" s="1"/>
  <c r="K210" s="1"/>
  <c r="A210"/>
  <c r="Y209"/>
  <c r="X209"/>
  <c r="H209"/>
  <c r="L209" s="1"/>
  <c r="E209"/>
  <c r="G209" s="1"/>
  <c r="K209" s="1"/>
  <c r="A209"/>
  <c r="Y208"/>
  <c r="X208"/>
  <c r="H208"/>
  <c r="L208" s="1"/>
  <c r="E208"/>
  <c r="G208" s="1"/>
  <c r="K208" s="1"/>
  <c r="A208"/>
  <c r="Y207"/>
  <c r="X207"/>
  <c r="H207"/>
  <c r="L207" s="1"/>
  <c r="E207"/>
  <c r="G207" s="1"/>
  <c r="K207" s="1"/>
  <c r="A207"/>
  <c r="Y206"/>
  <c r="X206"/>
  <c r="H206"/>
  <c r="L206" s="1"/>
  <c r="G206"/>
  <c r="K206" s="1"/>
  <c r="A206"/>
  <c r="T205"/>
  <c r="H205"/>
  <c r="L205" s="1"/>
  <c r="E205"/>
  <c r="E206" s="1"/>
  <c r="A205"/>
  <c r="Y204"/>
  <c r="X204"/>
  <c r="H204"/>
  <c r="L204" s="1"/>
  <c r="E204"/>
  <c r="G204" s="1"/>
  <c r="K204" s="1"/>
  <c r="A204"/>
  <c r="T203"/>
  <c r="H203"/>
  <c r="L203" s="1"/>
  <c r="E203"/>
  <c r="G203" s="1"/>
  <c r="K203" s="1"/>
  <c r="A203"/>
  <c r="Y202"/>
  <c r="X202"/>
  <c r="H202"/>
  <c r="L202" s="1"/>
  <c r="E202"/>
  <c r="G202" s="1"/>
  <c r="K202" s="1"/>
  <c r="A202"/>
  <c r="Y201"/>
  <c r="X201"/>
  <c r="H201"/>
  <c r="L201" s="1"/>
  <c r="G201"/>
  <c r="K201" s="1"/>
  <c r="E201"/>
  <c r="A201"/>
  <c r="Y200"/>
  <c r="X200"/>
  <c r="H200"/>
  <c r="L200" s="1"/>
  <c r="E200"/>
  <c r="G200" s="1"/>
  <c r="K200" s="1"/>
  <c r="A200"/>
  <c r="T199"/>
  <c r="H199"/>
  <c r="L199" s="1"/>
  <c r="E199"/>
  <c r="G199" s="1"/>
  <c r="K199" s="1"/>
  <c r="A199"/>
  <c r="Y198"/>
  <c r="X198"/>
  <c r="H198"/>
  <c r="L198" s="1"/>
  <c r="E198"/>
  <c r="G198" s="1"/>
  <c r="K198" s="1"/>
  <c r="A198"/>
  <c r="Y197"/>
  <c r="X197"/>
  <c r="H197"/>
  <c r="L197" s="1"/>
  <c r="E197"/>
  <c r="G197" s="1"/>
  <c r="K197" s="1"/>
  <c r="A197"/>
  <c r="Y196"/>
  <c r="X196"/>
  <c r="H196"/>
  <c r="L196" s="1"/>
  <c r="E196"/>
  <c r="G196" s="1"/>
  <c r="K196" s="1"/>
  <c r="A196"/>
  <c r="Y195"/>
  <c r="X195"/>
  <c r="H195"/>
  <c r="L195" s="1"/>
  <c r="E195"/>
  <c r="G195" s="1"/>
  <c r="K195" s="1"/>
  <c r="A195"/>
  <c r="Y194"/>
  <c r="X194"/>
  <c r="H194"/>
  <c r="L194" s="1"/>
  <c r="G194"/>
  <c r="K194" s="1"/>
  <c r="E194"/>
  <c r="A194"/>
  <c r="T193"/>
  <c r="H193"/>
  <c r="L193" s="1"/>
  <c r="E193"/>
  <c r="G193" s="1"/>
  <c r="K193" s="1"/>
  <c r="A193"/>
  <c r="Y192"/>
  <c r="X192"/>
  <c r="H192"/>
  <c r="L192" s="1"/>
  <c r="E192"/>
  <c r="G192" s="1"/>
  <c r="K192" s="1"/>
  <c r="A192"/>
  <c r="Y191"/>
  <c r="X191"/>
  <c r="H191"/>
  <c r="L191" s="1"/>
  <c r="E191"/>
  <c r="G191" s="1"/>
  <c r="K191" s="1"/>
  <c r="A191"/>
  <c r="T190"/>
  <c r="H190"/>
  <c r="L190" s="1"/>
  <c r="E190"/>
  <c r="G190" s="1"/>
  <c r="K190" s="1"/>
  <c r="A190"/>
  <c r="Y189"/>
  <c r="X189"/>
  <c r="H189"/>
  <c r="L189" s="1"/>
  <c r="E189"/>
  <c r="G189" s="1"/>
  <c r="K189" s="1"/>
  <c r="A189"/>
  <c r="Y188"/>
  <c r="X188"/>
  <c r="H188"/>
  <c r="L188" s="1"/>
  <c r="G188"/>
  <c r="K188" s="1"/>
  <c r="A188"/>
  <c r="T187"/>
  <c r="G187"/>
  <c r="K187" s="1"/>
  <c r="E187"/>
  <c r="H187" s="1"/>
  <c r="L187" s="1"/>
  <c r="A187"/>
  <c r="T186"/>
  <c r="H186"/>
  <c r="L186" s="1"/>
  <c r="E186"/>
  <c r="G186" s="1"/>
  <c r="K186" s="1"/>
  <c r="A186"/>
  <c r="Y185"/>
  <c r="X185"/>
  <c r="H185"/>
  <c r="L185" s="1"/>
  <c r="E185"/>
  <c r="G185" s="1"/>
  <c r="K185" s="1"/>
  <c r="A185"/>
  <c r="Y184"/>
  <c r="X184"/>
  <c r="H184"/>
  <c r="L184" s="1"/>
  <c r="E184"/>
  <c r="G184" s="1"/>
  <c r="K184" s="1"/>
  <c r="A184"/>
  <c r="Y183"/>
  <c r="X183"/>
  <c r="H183"/>
  <c r="L183" s="1"/>
  <c r="G183"/>
  <c r="K183" s="1"/>
  <c r="A183"/>
  <c r="T182"/>
  <c r="H182"/>
  <c r="L182" s="1"/>
  <c r="E182"/>
  <c r="G182" s="1"/>
  <c r="K182" s="1"/>
  <c r="A182"/>
  <c r="Y181"/>
  <c r="X181"/>
  <c r="H181"/>
  <c r="L181" s="1"/>
  <c r="E181"/>
  <c r="G181" s="1"/>
  <c r="K181" s="1"/>
  <c r="A181"/>
  <c r="Y180"/>
  <c r="X180"/>
  <c r="H180"/>
  <c r="L180" s="1"/>
  <c r="E180"/>
  <c r="G180" s="1"/>
  <c r="K180" s="1"/>
  <c r="A180"/>
  <c r="T179"/>
  <c r="H179"/>
  <c r="L179" s="1"/>
  <c r="E179"/>
  <c r="G179" s="1"/>
  <c r="K179" s="1"/>
  <c r="A179"/>
  <c r="Y178"/>
  <c r="X178"/>
  <c r="H178"/>
  <c r="L178" s="1"/>
  <c r="E178"/>
  <c r="G178" s="1"/>
  <c r="K178" s="1"/>
  <c r="A178"/>
  <c r="Y177"/>
  <c r="X177"/>
  <c r="H177"/>
  <c r="L177" s="1"/>
  <c r="E177"/>
  <c r="G177" s="1"/>
  <c r="K177" s="1"/>
  <c r="A177"/>
  <c r="Y176"/>
  <c r="X176"/>
  <c r="H176"/>
  <c r="L176" s="1"/>
  <c r="G176"/>
  <c r="K176" s="1"/>
  <c r="A176"/>
  <c r="T175"/>
  <c r="H175"/>
  <c r="L175" s="1"/>
  <c r="E175"/>
  <c r="G175" s="1"/>
  <c r="K175" s="1"/>
  <c r="A175"/>
  <c r="Y174"/>
  <c r="X174"/>
  <c r="H174"/>
  <c r="L174" s="1"/>
  <c r="E174"/>
  <c r="G174" s="1"/>
  <c r="K174" s="1"/>
  <c r="A174"/>
  <c r="Y173"/>
  <c r="X173"/>
  <c r="H173"/>
  <c r="L173" s="1"/>
  <c r="E173"/>
  <c r="G173" s="1"/>
  <c r="K173" s="1"/>
  <c r="A173"/>
  <c r="T172"/>
  <c r="H172"/>
  <c r="L172" s="1"/>
  <c r="G172"/>
  <c r="K172" s="1"/>
  <c r="A172"/>
  <c r="T171"/>
  <c r="G171"/>
  <c r="K171" s="1"/>
  <c r="E171"/>
  <c r="H171" s="1"/>
  <c r="L171" s="1"/>
  <c r="A171"/>
  <c r="Y170"/>
  <c r="X170"/>
  <c r="H170"/>
  <c r="L170" s="1"/>
  <c r="G170"/>
  <c r="K170" s="1"/>
  <c r="A170"/>
  <c r="Y169"/>
  <c r="X169"/>
  <c r="H169"/>
  <c r="L169" s="1"/>
  <c r="E169"/>
  <c r="G169" s="1"/>
  <c r="K169" s="1"/>
  <c r="A169"/>
  <c r="Y168"/>
  <c r="X168"/>
  <c r="H168"/>
  <c r="L168" s="1"/>
  <c r="G168"/>
  <c r="K168" s="1"/>
  <c r="A168"/>
  <c r="Y167"/>
  <c r="X167"/>
  <c r="H167"/>
  <c r="L167" s="1"/>
  <c r="G167"/>
  <c r="K167" s="1"/>
  <c r="F167"/>
  <c r="F168" s="1"/>
  <c r="A167"/>
  <c r="U166"/>
  <c r="U171" s="1"/>
  <c r="T166"/>
  <c r="H166"/>
  <c r="L166" s="1"/>
  <c r="E166"/>
  <c r="E167" s="1"/>
  <c r="E168" s="1"/>
  <c r="A166"/>
  <c r="Y165"/>
  <c r="X165"/>
  <c r="H165"/>
  <c r="L165" s="1"/>
  <c r="E165"/>
  <c r="G165" s="1"/>
  <c r="K165" s="1"/>
  <c r="A165"/>
  <c r="Y164"/>
  <c r="X164"/>
  <c r="H164"/>
  <c r="L164" s="1"/>
  <c r="G164"/>
  <c r="K164" s="1"/>
  <c r="E164"/>
  <c r="A164"/>
  <c r="Y163"/>
  <c r="X163"/>
  <c r="H163"/>
  <c r="L163" s="1"/>
  <c r="G163"/>
  <c r="K163" s="1"/>
  <c r="E163"/>
  <c r="A163"/>
  <c r="T162"/>
  <c r="H162"/>
  <c r="L162" s="1"/>
  <c r="E162"/>
  <c r="G162" s="1"/>
  <c r="K162" s="1"/>
  <c r="A162"/>
  <c r="T161"/>
  <c r="H161"/>
  <c r="L161" s="1"/>
  <c r="E161"/>
  <c r="G161" s="1"/>
  <c r="K161" s="1"/>
  <c r="A161"/>
  <c r="Y160"/>
  <c r="X160"/>
  <c r="H160"/>
  <c r="L160" s="1"/>
  <c r="E160"/>
  <c r="G160" s="1"/>
  <c r="K160" s="1"/>
  <c r="A160"/>
  <c r="T159"/>
  <c r="H159"/>
  <c r="L159" s="1"/>
  <c r="E159"/>
  <c r="G159" s="1"/>
  <c r="K159" s="1"/>
  <c r="A159"/>
  <c r="Y158"/>
  <c r="X158"/>
  <c r="H158"/>
  <c r="L158" s="1"/>
  <c r="E158"/>
  <c r="G158" s="1"/>
  <c r="K158" s="1"/>
  <c r="A158"/>
  <c r="Y157"/>
  <c r="X157"/>
  <c r="H157"/>
  <c r="L157" s="1"/>
  <c r="G157"/>
  <c r="K157" s="1"/>
  <c r="A157"/>
  <c r="T156"/>
  <c r="H156"/>
  <c r="L156" s="1"/>
  <c r="E156"/>
  <c r="G156" s="1"/>
  <c r="K156" s="1"/>
  <c r="A156"/>
  <c r="Y155"/>
  <c r="X155"/>
  <c r="H155"/>
  <c r="L155" s="1"/>
  <c r="E155"/>
  <c r="G155" s="1"/>
  <c r="K155" s="1"/>
  <c r="A155"/>
  <c r="Y154"/>
  <c r="X154"/>
  <c r="H154"/>
  <c r="L154" s="1"/>
  <c r="E154"/>
  <c r="G154" s="1"/>
  <c r="K154" s="1"/>
  <c r="A154"/>
  <c r="T153"/>
  <c r="H153"/>
  <c r="L153" s="1"/>
  <c r="E153"/>
  <c r="G153" s="1"/>
  <c r="K153" s="1"/>
  <c r="A153"/>
  <c r="Y152"/>
  <c r="X152"/>
  <c r="H152"/>
  <c r="L152" s="1"/>
  <c r="E152"/>
  <c r="G152" s="1"/>
  <c r="K152" s="1"/>
  <c r="A152"/>
  <c r="Y151"/>
  <c r="X151"/>
  <c r="H151"/>
  <c r="L151" s="1"/>
  <c r="G151"/>
  <c r="K151" s="1"/>
  <c r="A151"/>
  <c r="T150"/>
  <c r="H150"/>
  <c r="L150" s="1"/>
  <c r="E150"/>
  <c r="G150" s="1"/>
  <c r="K150" s="1"/>
  <c r="A150"/>
  <c r="Y149"/>
  <c r="X149"/>
  <c r="H149"/>
  <c r="L149" s="1"/>
  <c r="E149"/>
  <c r="G149" s="1"/>
  <c r="K149" s="1"/>
  <c r="A149"/>
  <c r="T148"/>
  <c r="H148"/>
  <c r="L148" s="1"/>
  <c r="E148"/>
  <c r="G148" s="1"/>
  <c r="K148" s="1"/>
  <c r="A148"/>
  <c r="Y147"/>
  <c r="X147"/>
  <c r="H147"/>
  <c r="L147" s="1"/>
  <c r="E147"/>
  <c r="G147" s="1"/>
  <c r="K147" s="1"/>
  <c r="A147"/>
  <c r="Y146"/>
  <c r="X146"/>
  <c r="H146"/>
  <c r="L146" s="1"/>
  <c r="G146"/>
  <c r="K146" s="1"/>
  <c r="A146"/>
  <c r="T145"/>
  <c r="H145"/>
  <c r="L145" s="1"/>
  <c r="E145"/>
  <c r="G145" s="1"/>
  <c r="K145" s="1"/>
  <c r="A145"/>
  <c r="Y144"/>
  <c r="X144"/>
  <c r="H144"/>
  <c r="L144" s="1"/>
  <c r="E144"/>
  <c r="G144" s="1"/>
  <c r="K144" s="1"/>
  <c r="A144"/>
  <c r="Y143"/>
  <c r="X143"/>
  <c r="H143"/>
  <c r="L143" s="1"/>
  <c r="E143"/>
  <c r="G143" s="1"/>
  <c r="K143" s="1"/>
  <c r="A143"/>
  <c r="T142"/>
  <c r="H142"/>
  <c r="L142" s="1"/>
  <c r="E142"/>
  <c r="G142" s="1"/>
  <c r="K142" s="1"/>
  <c r="A142"/>
  <c r="Y141"/>
  <c r="X141"/>
  <c r="H141"/>
  <c r="L141" s="1"/>
  <c r="E141"/>
  <c r="G141" s="1"/>
  <c r="K141" s="1"/>
  <c r="A141"/>
  <c r="Y140"/>
  <c r="X140"/>
  <c r="H140"/>
  <c r="L140" s="1"/>
  <c r="G140"/>
  <c r="K140" s="1"/>
  <c r="A140"/>
  <c r="T139"/>
  <c r="H139"/>
  <c r="L139" s="1"/>
  <c r="E139"/>
  <c r="G139" s="1"/>
  <c r="K139" s="1"/>
  <c r="A139"/>
  <c r="Y138"/>
  <c r="X138"/>
  <c r="H138"/>
  <c r="L138" s="1"/>
  <c r="E138"/>
  <c r="G138" s="1"/>
  <c r="K138" s="1"/>
  <c r="A138"/>
  <c r="Y137"/>
  <c r="X137"/>
  <c r="H137"/>
  <c r="L137" s="1"/>
  <c r="G137"/>
  <c r="K137" s="1"/>
  <c r="A137"/>
  <c r="T136"/>
  <c r="H136"/>
  <c r="L136" s="1"/>
  <c r="G136"/>
  <c r="K136" s="1"/>
  <c r="A136"/>
  <c r="T135"/>
  <c r="G135"/>
  <c r="K135" s="1"/>
  <c r="E135"/>
  <c r="E136" s="1"/>
  <c r="A135"/>
  <c r="T134"/>
  <c r="H134"/>
  <c r="L134" s="1"/>
  <c r="E134"/>
  <c r="G134" s="1"/>
  <c r="K134" s="1"/>
  <c r="A134"/>
  <c r="Y133"/>
  <c r="X133"/>
  <c r="H133"/>
  <c r="L133" s="1"/>
  <c r="E133"/>
  <c r="G133" s="1"/>
  <c r="K133" s="1"/>
  <c r="A133"/>
  <c r="Y132"/>
  <c r="X132"/>
  <c r="H132"/>
  <c r="L132" s="1"/>
  <c r="G132"/>
  <c r="K132" s="1"/>
  <c r="E132"/>
  <c r="A132"/>
  <c r="T131"/>
  <c r="H131"/>
  <c r="L131" s="1"/>
  <c r="E131"/>
  <c r="G131" s="1"/>
  <c r="K131" s="1"/>
  <c r="A131"/>
  <c r="Y130"/>
  <c r="X130"/>
  <c r="H130"/>
  <c r="L130" s="1"/>
  <c r="G130"/>
  <c r="K130" s="1"/>
  <c r="A130"/>
  <c r="T129"/>
  <c r="H129"/>
  <c r="L129" s="1"/>
  <c r="G129"/>
  <c r="K129" s="1"/>
  <c r="A129"/>
  <c r="T128"/>
  <c r="H128"/>
  <c r="L128" s="1"/>
  <c r="G128"/>
  <c r="K128" s="1"/>
  <c r="A128"/>
  <c r="T127"/>
  <c r="H127"/>
  <c r="L127" s="1"/>
  <c r="G127"/>
  <c r="K127" s="1"/>
  <c r="F127"/>
  <c r="F128" s="1"/>
  <c r="F129" s="1"/>
  <c r="A127"/>
  <c r="T126"/>
  <c r="G126"/>
  <c r="K126" s="1"/>
  <c r="E126"/>
  <c r="E127" s="1"/>
  <c r="E128" s="1"/>
  <c r="E129" s="1"/>
  <c r="A126"/>
  <c r="Y125"/>
  <c r="X125"/>
  <c r="H125"/>
  <c r="L125" s="1"/>
  <c r="E125"/>
  <c r="G125" s="1"/>
  <c r="K125" s="1"/>
  <c r="A125"/>
  <c r="T124"/>
  <c r="H124"/>
  <c r="L124" s="1"/>
  <c r="E124"/>
  <c r="G124" s="1"/>
  <c r="K124" s="1"/>
  <c r="A124"/>
  <c r="Y123"/>
  <c r="X123"/>
  <c r="H123"/>
  <c r="L123" s="1"/>
  <c r="E123"/>
  <c r="G123" s="1"/>
  <c r="K123" s="1"/>
  <c r="A123"/>
  <c r="Y122"/>
  <c r="X122"/>
  <c r="H122"/>
  <c r="L122" s="1"/>
  <c r="G122"/>
  <c r="K122" s="1"/>
  <c r="A122"/>
  <c r="T121"/>
  <c r="H121"/>
  <c r="L121" s="1"/>
  <c r="E121"/>
  <c r="G121" s="1"/>
  <c r="K121" s="1"/>
  <c r="A121"/>
  <c r="Y120"/>
  <c r="X120"/>
  <c r="H120"/>
  <c r="L120" s="1"/>
  <c r="E120"/>
  <c r="G120" s="1"/>
  <c r="K120" s="1"/>
  <c r="A120"/>
  <c r="Y119"/>
  <c r="X119"/>
  <c r="H119"/>
  <c r="L119" s="1"/>
  <c r="E119"/>
  <c r="G119" s="1"/>
  <c r="K119" s="1"/>
  <c r="A119"/>
  <c r="Y118"/>
  <c r="X118"/>
  <c r="H118"/>
  <c r="L118" s="1"/>
  <c r="E118"/>
  <c r="G118" s="1"/>
  <c r="K118" s="1"/>
  <c r="A118"/>
  <c r="T117"/>
  <c r="H117"/>
  <c r="L117" s="1"/>
  <c r="E117"/>
  <c r="G117" s="1"/>
  <c r="K117" s="1"/>
  <c r="A117"/>
  <c r="Y116"/>
  <c r="X116"/>
  <c r="H116"/>
  <c r="L116" s="1"/>
  <c r="E116"/>
  <c r="G116" s="1"/>
  <c r="K116" s="1"/>
  <c r="A116"/>
  <c r="Y115"/>
  <c r="X115"/>
  <c r="H115"/>
  <c r="L115" s="1"/>
  <c r="G115"/>
  <c r="K115" s="1"/>
  <c r="A115"/>
  <c r="Y114"/>
  <c r="X114"/>
  <c r="H114"/>
  <c r="L114" s="1"/>
  <c r="G114"/>
  <c r="K114" s="1"/>
  <c r="A114"/>
  <c r="Y113"/>
  <c r="X113"/>
  <c r="H113"/>
  <c r="L113" s="1"/>
  <c r="E113"/>
  <c r="G113" s="1"/>
  <c r="K113" s="1"/>
  <c r="A113"/>
  <c r="Y112"/>
  <c r="X112"/>
  <c r="H112"/>
  <c r="L112" s="1"/>
  <c r="G112"/>
  <c r="K112" s="1"/>
  <c r="A112"/>
  <c r="T111"/>
  <c r="H111"/>
  <c r="L111" s="1"/>
  <c r="E111"/>
  <c r="G111" s="1"/>
  <c r="K111" s="1"/>
  <c r="A111"/>
  <c r="Y110"/>
  <c r="X110"/>
  <c r="H110"/>
  <c r="L110" s="1"/>
  <c r="E110"/>
  <c r="G110" s="1"/>
  <c r="K110" s="1"/>
  <c r="A110"/>
  <c r="Y109"/>
  <c r="X109"/>
  <c r="H109"/>
  <c r="L109" s="1"/>
  <c r="E109"/>
  <c r="G109" s="1"/>
  <c r="K109" s="1"/>
  <c r="A109"/>
  <c r="T108"/>
  <c r="H108"/>
  <c r="L108" s="1"/>
  <c r="E108"/>
  <c r="G108" s="1"/>
  <c r="K108" s="1"/>
  <c r="A108"/>
  <c r="Y107"/>
  <c r="X107"/>
  <c r="H107"/>
  <c r="L107" s="1"/>
  <c r="E107"/>
  <c r="G107" s="1"/>
  <c r="K107" s="1"/>
  <c r="A107"/>
  <c r="Y106"/>
  <c r="X106"/>
  <c r="H106"/>
  <c r="L106" s="1"/>
  <c r="G106"/>
  <c r="K106" s="1"/>
  <c r="A106"/>
  <c r="T105"/>
  <c r="H105"/>
  <c r="L105" s="1"/>
  <c r="E105"/>
  <c r="G105" s="1"/>
  <c r="K105" s="1"/>
  <c r="A105"/>
  <c r="Y104"/>
  <c r="X104"/>
  <c r="H104"/>
  <c r="L104" s="1"/>
  <c r="E104"/>
  <c r="G104" s="1"/>
  <c r="K104" s="1"/>
  <c r="A104"/>
  <c r="T103"/>
  <c r="H103"/>
  <c r="L103" s="1"/>
  <c r="E103"/>
  <c r="G103" s="1"/>
  <c r="K103" s="1"/>
  <c r="A103"/>
  <c r="Y102"/>
  <c r="X102"/>
  <c r="H102"/>
  <c r="L102" s="1"/>
  <c r="E102"/>
  <c r="G102" s="1"/>
  <c r="K102" s="1"/>
  <c r="A102"/>
  <c r="Y101"/>
  <c r="X101"/>
  <c r="H101"/>
  <c r="L101" s="1"/>
  <c r="E101"/>
  <c r="G101" s="1"/>
  <c r="K101" s="1"/>
  <c r="A101"/>
  <c r="Y100"/>
  <c r="X100"/>
  <c r="H100"/>
  <c r="L100" s="1"/>
  <c r="G100"/>
  <c r="K100" s="1"/>
  <c r="A100"/>
  <c r="T99"/>
  <c r="H99"/>
  <c r="L99" s="1"/>
  <c r="E99"/>
  <c r="G99" s="1"/>
  <c r="K99" s="1"/>
  <c r="A99"/>
  <c r="Y98"/>
  <c r="X98"/>
  <c r="H98"/>
  <c r="L98" s="1"/>
  <c r="E98"/>
  <c r="G98" s="1"/>
  <c r="K98" s="1"/>
  <c r="A98"/>
  <c r="T97"/>
  <c r="H97"/>
  <c r="L97" s="1"/>
  <c r="E97"/>
  <c r="G97" s="1"/>
  <c r="K97" s="1"/>
  <c r="A97"/>
  <c r="Y96"/>
  <c r="X96"/>
  <c r="H96"/>
  <c r="L96" s="1"/>
  <c r="E96"/>
  <c r="G96" s="1"/>
  <c r="K96" s="1"/>
  <c r="A96"/>
  <c r="Y95"/>
  <c r="X95"/>
  <c r="H95"/>
  <c r="L95" s="1"/>
  <c r="E95"/>
  <c r="G95" s="1"/>
  <c r="K95" s="1"/>
  <c r="A95"/>
  <c r="Y94"/>
  <c r="X94"/>
  <c r="H94"/>
  <c r="L94" s="1"/>
  <c r="G94"/>
  <c r="K94" s="1"/>
  <c r="A94"/>
  <c r="T93"/>
  <c r="H93"/>
  <c r="L93" s="1"/>
  <c r="E93"/>
  <c r="G93" s="1"/>
  <c r="K93" s="1"/>
  <c r="A93"/>
  <c r="Y92"/>
  <c r="X92"/>
  <c r="H92"/>
  <c r="L92" s="1"/>
  <c r="E92"/>
  <c r="G92" s="1"/>
  <c r="K92" s="1"/>
  <c r="A92"/>
  <c r="T91"/>
  <c r="H91"/>
  <c r="L91" s="1"/>
  <c r="E91"/>
  <c r="G91" s="1"/>
  <c r="K91" s="1"/>
  <c r="A91"/>
  <c r="Y90"/>
  <c r="X90"/>
  <c r="H90"/>
  <c r="L90" s="1"/>
  <c r="E90"/>
  <c r="G90" s="1"/>
  <c r="K90" s="1"/>
  <c r="A90"/>
  <c r="Y89"/>
  <c r="X89"/>
  <c r="H89"/>
  <c r="L89" s="1"/>
  <c r="E89"/>
  <c r="G89" s="1"/>
  <c r="K89" s="1"/>
  <c r="A89"/>
  <c r="Y88"/>
  <c r="X88"/>
  <c r="H88"/>
  <c r="L88" s="1"/>
  <c r="G88"/>
  <c r="K88" s="1"/>
  <c r="A88"/>
  <c r="T87"/>
  <c r="H87"/>
  <c r="L87" s="1"/>
  <c r="E87"/>
  <c r="G87" s="1"/>
  <c r="K87" s="1"/>
  <c r="A87"/>
  <c r="Y86"/>
  <c r="X86"/>
  <c r="H86"/>
  <c r="L86" s="1"/>
  <c r="E86"/>
  <c r="G86" s="1"/>
  <c r="K86" s="1"/>
  <c r="A86"/>
  <c r="Y85"/>
  <c r="X85"/>
  <c r="H85"/>
  <c r="L85" s="1"/>
  <c r="E85"/>
  <c r="G85" s="1"/>
  <c r="K85" s="1"/>
  <c r="A85"/>
  <c r="T84"/>
  <c r="H84"/>
  <c r="L84" s="1"/>
  <c r="E84"/>
  <c r="G84" s="1"/>
  <c r="K84" s="1"/>
  <c r="A84"/>
  <c r="Y83"/>
  <c r="X83"/>
  <c r="H83"/>
  <c r="L83" s="1"/>
  <c r="E83"/>
  <c r="G83" s="1"/>
  <c r="K83" s="1"/>
  <c r="A83"/>
  <c r="Y82"/>
  <c r="X82"/>
  <c r="H82"/>
  <c r="L82" s="1"/>
  <c r="E82"/>
  <c r="G82" s="1"/>
  <c r="K82" s="1"/>
  <c r="A82"/>
  <c r="Y81"/>
  <c r="X81"/>
  <c r="H81"/>
  <c r="L81" s="1"/>
  <c r="G81"/>
  <c r="K81" s="1"/>
  <c r="A81"/>
  <c r="T80"/>
  <c r="H80"/>
  <c r="L80" s="1"/>
  <c r="E80"/>
  <c r="G80" s="1"/>
  <c r="K80" s="1"/>
  <c r="A80"/>
  <c r="Y79"/>
  <c r="X79"/>
  <c r="H79"/>
  <c r="L79" s="1"/>
  <c r="E79"/>
  <c r="G79" s="1"/>
  <c r="K79" s="1"/>
  <c r="A79"/>
  <c r="T78"/>
  <c r="H78"/>
  <c r="L78" s="1"/>
  <c r="E78"/>
  <c r="G78" s="1"/>
  <c r="K78" s="1"/>
  <c r="A78"/>
  <c r="Y77"/>
  <c r="X77"/>
  <c r="H77"/>
  <c r="L77" s="1"/>
  <c r="E77"/>
  <c r="G77" s="1"/>
  <c r="K77" s="1"/>
  <c r="A77"/>
  <c r="T76"/>
  <c r="H76"/>
  <c r="L76" s="1"/>
  <c r="E76"/>
  <c r="G76" s="1"/>
  <c r="K76" s="1"/>
  <c r="A76"/>
  <c r="Y75"/>
  <c r="X75"/>
  <c r="H75"/>
  <c r="L75" s="1"/>
  <c r="E75"/>
  <c r="G75" s="1"/>
  <c r="K75" s="1"/>
  <c r="A75"/>
  <c r="Y74"/>
  <c r="X74"/>
  <c r="H74"/>
  <c r="L74" s="1"/>
  <c r="E74"/>
  <c r="G74" s="1"/>
  <c r="K74" s="1"/>
  <c r="A74"/>
  <c r="Y73"/>
  <c r="X73"/>
  <c r="H73"/>
  <c r="L73" s="1"/>
  <c r="G73"/>
  <c r="K73" s="1"/>
  <c r="A73"/>
  <c r="T72"/>
  <c r="H72"/>
  <c r="L72" s="1"/>
  <c r="E72"/>
  <c r="G72" s="1"/>
  <c r="K72" s="1"/>
  <c r="A72"/>
  <c r="Y71"/>
  <c r="X71"/>
  <c r="H71"/>
  <c r="L71" s="1"/>
  <c r="E71"/>
  <c r="G71" s="1"/>
  <c r="K71" s="1"/>
  <c r="A71"/>
  <c r="T70"/>
  <c r="H70"/>
  <c r="L70" s="1"/>
  <c r="E70"/>
  <c r="G70" s="1"/>
  <c r="K70" s="1"/>
  <c r="A70"/>
  <c r="Y69"/>
  <c r="X69"/>
  <c r="H69"/>
  <c r="L69" s="1"/>
  <c r="E69"/>
  <c r="G69" s="1"/>
  <c r="K69" s="1"/>
  <c r="A69"/>
  <c r="Y68"/>
  <c r="X68"/>
  <c r="H68"/>
  <c r="L68" s="1"/>
  <c r="G68"/>
  <c r="K68" s="1"/>
  <c r="A68"/>
  <c r="T67"/>
  <c r="H67"/>
  <c r="L67" s="1"/>
  <c r="E67"/>
  <c r="G67" s="1"/>
  <c r="K67" s="1"/>
  <c r="A67"/>
  <c r="Y66"/>
  <c r="X66"/>
  <c r="H66"/>
  <c r="L66" s="1"/>
  <c r="E66"/>
  <c r="G66" s="1"/>
  <c r="K66" s="1"/>
  <c r="A66"/>
  <c r="Y65"/>
  <c r="X65"/>
  <c r="H65"/>
  <c r="L65" s="1"/>
  <c r="E65"/>
  <c r="G65" s="1"/>
  <c r="K65" s="1"/>
  <c r="A65"/>
  <c r="T64"/>
  <c r="H64"/>
  <c r="L64" s="1"/>
  <c r="E64"/>
  <c r="G64" s="1"/>
  <c r="K64" s="1"/>
  <c r="A64"/>
  <c r="Y63"/>
  <c r="X63"/>
  <c r="H63"/>
  <c r="L63" s="1"/>
  <c r="E63"/>
  <c r="G63" s="1"/>
  <c r="K63" s="1"/>
  <c r="A63"/>
  <c r="Y62"/>
  <c r="X62"/>
  <c r="H62"/>
  <c r="L62" s="1"/>
  <c r="E62"/>
  <c r="G62" s="1"/>
  <c r="K62" s="1"/>
  <c r="A62"/>
  <c r="Y61"/>
  <c r="X61"/>
  <c r="H61"/>
  <c r="L61" s="1"/>
  <c r="G61"/>
  <c r="K61" s="1"/>
  <c r="A61"/>
  <c r="T60"/>
  <c r="H60"/>
  <c r="L60" s="1"/>
  <c r="E60"/>
  <c r="G60" s="1"/>
  <c r="K60" s="1"/>
  <c r="A60"/>
  <c r="Y59"/>
  <c r="X59"/>
  <c r="H59"/>
  <c r="L59" s="1"/>
  <c r="E59"/>
  <c r="G59" s="1"/>
  <c r="K59" s="1"/>
  <c r="A59"/>
  <c r="Y58"/>
  <c r="X58"/>
  <c r="H58"/>
  <c r="L58" s="1"/>
  <c r="E58"/>
  <c r="G58" s="1"/>
  <c r="K58" s="1"/>
  <c r="A58"/>
  <c r="T57"/>
  <c r="H57"/>
  <c r="L57" s="1"/>
  <c r="E57"/>
  <c r="G57" s="1"/>
  <c r="K57" s="1"/>
  <c r="A57"/>
  <c r="Y56"/>
  <c r="X56"/>
  <c r="H56"/>
  <c r="L56" s="1"/>
  <c r="E56"/>
  <c r="G56" s="1"/>
  <c r="K56" s="1"/>
  <c r="A56"/>
  <c r="Y55"/>
  <c r="X55"/>
  <c r="H55"/>
  <c r="L55" s="1"/>
  <c r="E55"/>
  <c r="G55" s="1"/>
  <c r="K55" s="1"/>
  <c r="A55"/>
  <c r="Y54"/>
  <c r="X54"/>
  <c r="H54"/>
  <c r="L54" s="1"/>
  <c r="E54"/>
  <c r="G54" s="1"/>
  <c r="K54" s="1"/>
  <c r="A54"/>
  <c r="Y53"/>
  <c r="X53"/>
  <c r="H53"/>
  <c r="L53" s="1"/>
  <c r="G53"/>
  <c r="K53" s="1"/>
  <c r="A53"/>
  <c r="T52"/>
  <c r="H52"/>
  <c r="L52" s="1"/>
  <c r="E52"/>
  <c r="G52" s="1"/>
  <c r="K52" s="1"/>
  <c r="A52"/>
  <c r="Y51"/>
  <c r="X51"/>
  <c r="H51"/>
  <c r="L51" s="1"/>
  <c r="E51"/>
  <c r="G51" s="1"/>
  <c r="K51" s="1"/>
  <c r="A51"/>
  <c r="T50"/>
  <c r="H50"/>
  <c r="L50" s="1"/>
  <c r="E50"/>
  <c r="G50" s="1"/>
  <c r="K50" s="1"/>
  <c r="A50"/>
  <c r="Y49"/>
  <c r="X49"/>
  <c r="H49"/>
  <c r="L49" s="1"/>
  <c r="E49"/>
  <c r="G49" s="1"/>
  <c r="K49" s="1"/>
  <c r="A49"/>
  <c r="Y48"/>
  <c r="X48"/>
  <c r="H48"/>
  <c r="L48" s="1"/>
  <c r="E48"/>
  <c r="G48" s="1"/>
  <c r="K48" s="1"/>
  <c r="A48"/>
  <c r="Y47"/>
  <c r="X47"/>
  <c r="H47"/>
  <c r="L47" s="1"/>
  <c r="E47"/>
  <c r="G47" s="1"/>
  <c r="K47" s="1"/>
  <c r="A47"/>
  <c r="T46"/>
  <c r="H46"/>
  <c r="L46" s="1"/>
  <c r="E46"/>
  <c r="G46" s="1"/>
  <c r="K46" s="1"/>
  <c r="A46"/>
  <c r="Y45"/>
  <c r="X45"/>
  <c r="H45"/>
  <c r="L45" s="1"/>
  <c r="E45"/>
  <c r="G45" s="1"/>
  <c r="K45" s="1"/>
  <c r="A45"/>
  <c r="Y44"/>
  <c r="X44"/>
  <c r="H44"/>
  <c r="L44" s="1"/>
  <c r="G44"/>
  <c r="K44" s="1"/>
  <c r="A44"/>
  <c r="T43"/>
  <c r="H43"/>
  <c r="L43" s="1"/>
  <c r="E43"/>
  <c r="G43" s="1"/>
  <c r="K43" s="1"/>
  <c r="A43"/>
  <c r="Y42"/>
  <c r="X42"/>
  <c r="H42"/>
  <c r="L42" s="1"/>
  <c r="E42"/>
  <c r="G42" s="1"/>
  <c r="K42" s="1"/>
  <c r="A42"/>
  <c r="Y41"/>
  <c r="X41"/>
  <c r="H41"/>
  <c r="L41" s="1"/>
  <c r="E41"/>
  <c r="G41" s="1"/>
  <c r="K41" s="1"/>
  <c r="A41"/>
  <c r="T40"/>
  <c r="H40"/>
  <c r="L40" s="1"/>
  <c r="E40"/>
  <c r="G40" s="1"/>
  <c r="K40" s="1"/>
  <c r="A40"/>
  <c r="Y39"/>
  <c r="X39"/>
  <c r="H39"/>
  <c r="L39" s="1"/>
  <c r="E39"/>
  <c r="G39" s="1"/>
  <c r="K39" s="1"/>
  <c r="A39"/>
  <c r="Y38"/>
  <c r="X38"/>
  <c r="H38"/>
  <c r="L38" s="1"/>
  <c r="E38"/>
  <c r="G38" s="1"/>
  <c r="K38" s="1"/>
  <c r="A38"/>
  <c r="Y37"/>
  <c r="X37"/>
  <c r="H37"/>
  <c r="L37" s="1"/>
  <c r="G37"/>
  <c r="K37" s="1"/>
  <c r="A37"/>
  <c r="T36"/>
  <c r="H36"/>
  <c r="L36" s="1"/>
  <c r="E36"/>
  <c r="G36" s="1"/>
  <c r="K36" s="1"/>
  <c r="A36"/>
  <c r="Y35"/>
  <c r="X35"/>
  <c r="H35"/>
  <c r="L35" s="1"/>
  <c r="E35"/>
  <c r="G35" s="1"/>
  <c r="K35" s="1"/>
  <c r="A35"/>
  <c r="Y34"/>
  <c r="X34"/>
  <c r="H34"/>
  <c r="L34" s="1"/>
  <c r="E34"/>
  <c r="G34" s="1"/>
  <c r="K34" s="1"/>
  <c r="A34"/>
  <c r="T33"/>
  <c r="H33"/>
  <c r="L33" s="1"/>
  <c r="E33"/>
  <c r="G33" s="1"/>
  <c r="K33" s="1"/>
  <c r="A33"/>
  <c r="Y32"/>
  <c r="X32"/>
  <c r="H32"/>
  <c r="L32" s="1"/>
  <c r="E32"/>
  <c r="G32" s="1"/>
  <c r="K32" s="1"/>
  <c r="A32"/>
  <c r="Y31"/>
  <c r="X31"/>
  <c r="H31"/>
  <c r="L31" s="1"/>
  <c r="E31"/>
  <c r="G31" s="1"/>
  <c r="K31" s="1"/>
  <c r="A31"/>
  <c r="T30"/>
  <c r="H30"/>
  <c r="L30" s="1"/>
  <c r="E30"/>
  <c r="G30" s="1"/>
  <c r="K30" s="1"/>
  <c r="A30"/>
  <c r="Y29"/>
  <c r="X29"/>
  <c r="H29"/>
  <c r="L29" s="1"/>
  <c r="E29"/>
  <c r="G29" s="1"/>
  <c r="K29" s="1"/>
  <c r="A29"/>
  <c r="Y28"/>
  <c r="X28"/>
  <c r="H28"/>
  <c r="L28" s="1"/>
  <c r="G28"/>
  <c r="K28" s="1"/>
  <c r="A28"/>
  <c r="V27"/>
  <c r="V30" s="1"/>
  <c r="T27"/>
  <c r="H27"/>
  <c r="L27" s="1"/>
  <c r="E27"/>
  <c r="G27" s="1"/>
  <c r="K27" s="1"/>
  <c r="A27"/>
  <c r="Y26"/>
  <c r="X26"/>
  <c r="H26"/>
  <c r="L26" s="1"/>
  <c r="E26"/>
  <c r="G26" s="1"/>
  <c r="K26" s="1"/>
  <c r="A26"/>
  <c r="W25"/>
  <c r="V25"/>
  <c r="T25"/>
  <c r="H25"/>
  <c r="L25" s="1"/>
  <c r="E25"/>
  <c r="G25" s="1"/>
  <c r="K25" s="1"/>
  <c r="A25"/>
  <c r="Y24"/>
  <c r="X24"/>
  <c r="H24"/>
  <c r="L24" s="1"/>
  <c r="E24"/>
  <c r="G24" s="1"/>
  <c r="K24" s="1"/>
  <c r="A24"/>
  <c r="Y23"/>
  <c r="X23"/>
  <c r="H23"/>
  <c r="L23" s="1"/>
  <c r="E23"/>
  <c r="G23" s="1"/>
  <c r="K23" s="1"/>
  <c r="A23"/>
  <c r="Y22"/>
  <c r="W22"/>
  <c r="T22"/>
  <c r="H22"/>
  <c r="L22" s="1"/>
  <c r="E22"/>
  <c r="X22" s="1"/>
  <c r="A22"/>
  <c r="Y21"/>
  <c r="X21"/>
  <c r="T21"/>
  <c r="H21"/>
  <c r="L21" s="1"/>
  <c r="E21"/>
  <c r="G21" s="1"/>
  <c r="K21" s="1"/>
  <c r="A21"/>
  <c r="Y20"/>
  <c r="X20"/>
  <c r="T20"/>
  <c r="H20"/>
  <c r="L20" s="1"/>
  <c r="E20"/>
  <c r="G20" s="1"/>
  <c r="K20" s="1"/>
  <c r="A20"/>
  <c r="Y19"/>
  <c r="W19"/>
  <c r="T19"/>
  <c r="H19"/>
  <c r="L19" s="1"/>
  <c r="E19"/>
  <c r="X19" s="1"/>
  <c r="A19"/>
  <c r="Y18"/>
  <c r="X18"/>
  <c r="T18"/>
  <c r="H18"/>
  <c r="L18" s="1"/>
  <c r="E18"/>
  <c r="G18" s="1"/>
  <c r="K18" s="1"/>
  <c r="A18"/>
  <c r="Y17"/>
  <c r="X17"/>
  <c r="T17"/>
  <c r="H17"/>
  <c r="L17" s="1"/>
  <c r="E17"/>
  <c r="G17" s="1"/>
  <c r="K17" s="1"/>
  <c r="A17"/>
  <c r="Y16"/>
  <c r="X16"/>
  <c r="T16"/>
  <c r="H16"/>
  <c r="L16" s="1"/>
  <c r="E16"/>
  <c r="G16" s="1"/>
  <c r="K16" s="1"/>
  <c r="A16"/>
  <c r="Y15"/>
  <c r="W15"/>
  <c r="T15"/>
  <c r="H15"/>
  <c r="L15" s="1"/>
  <c r="E15"/>
  <c r="A15"/>
  <c r="Y14"/>
  <c r="X14"/>
  <c r="T14"/>
  <c r="H14"/>
  <c r="L14" s="1"/>
  <c r="E14"/>
  <c r="G14" s="1"/>
  <c r="K14" s="1"/>
  <c r="A14"/>
  <c r="Y13"/>
  <c r="X13"/>
  <c r="T13"/>
  <c r="H13"/>
  <c r="L13" s="1"/>
  <c r="E13"/>
  <c r="G13" s="1"/>
  <c r="K13" s="1"/>
  <c r="A13"/>
  <c r="Y12"/>
  <c r="X12"/>
  <c r="T12"/>
  <c r="H12"/>
  <c r="L12" s="1"/>
  <c r="E12"/>
  <c r="G12" s="1"/>
  <c r="K12" s="1"/>
  <c r="A12"/>
  <c r="Y11"/>
  <c r="W11"/>
  <c r="T11"/>
  <c r="H11"/>
  <c r="L11" s="1"/>
  <c r="E11"/>
  <c r="X11" s="1"/>
  <c r="A11"/>
  <c r="Y10"/>
  <c r="X10"/>
  <c r="T10"/>
  <c r="H10"/>
  <c r="L10" s="1"/>
  <c r="E10"/>
  <c r="G10" s="1"/>
  <c r="K10" s="1"/>
  <c r="A10"/>
  <c r="Y9"/>
  <c r="X9"/>
  <c r="T9"/>
  <c r="H9"/>
  <c r="L9" s="1"/>
  <c r="E9"/>
  <c r="G9" s="1"/>
  <c r="K9" s="1"/>
  <c r="A9"/>
  <c r="Y8"/>
  <c r="W8"/>
  <c r="T8"/>
  <c r="H8"/>
  <c r="E8"/>
  <c r="A8"/>
  <c r="Y7"/>
  <c r="X7"/>
  <c r="T7"/>
  <c r="H7"/>
  <c r="L7" s="1"/>
  <c r="E7"/>
  <c r="G7" s="1"/>
  <c r="K7" s="1"/>
  <c r="A7"/>
  <c r="Y6"/>
  <c r="X6"/>
  <c r="T6"/>
  <c r="H6"/>
  <c r="L6" s="1"/>
  <c r="E6"/>
  <c r="G6" s="1"/>
  <c r="K6" s="1"/>
  <c r="A6"/>
  <c r="Y5"/>
  <c r="X5"/>
  <c r="T5"/>
  <c r="H5"/>
  <c r="L5" s="1"/>
  <c r="E5"/>
  <c r="G5" s="1"/>
  <c r="K5" s="1"/>
  <c r="A5"/>
  <c r="Y4"/>
  <c r="X4"/>
  <c r="T4"/>
  <c r="H4"/>
  <c r="L4" s="1"/>
  <c r="E4"/>
  <c r="G4" s="1"/>
  <c r="K4" s="1"/>
  <c r="A4"/>
  <c r="Y3"/>
  <c r="W3"/>
  <c r="T3"/>
  <c r="H3"/>
  <c r="L3" s="1"/>
  <c r="E3"/>
  <c r="X3" s="1"/>
  <c r="A3"/>
  <c r="Y2"/>
  <c r="X2"/>
  <c r="W2"/>
  <c r="T2"/>
  <c r="H2"/>
  <c r="L2" s="1"/>
  <c r="G2"/>
  <c r="K2" s="1"/>
  <c r="A2"/>
  <c r="G22" l="1"/>
  <c r="K22" s="1"/>
  <c r="P33" i="25"/>
  <c r="I435" i="53"/>
  <c r="I412"/>
  <c r="K412"/>
  <c r="I417"/>
  <c r="K417"/>
  <c r="I419"/>
  <c r="K419"/>
  <c r="I413"/>
  <c r="K413"/>
  <c r="I418"/>
  <c r="K418"/>
  <c r="G15"/>
  <c r="K15" s="1"/>
  <c r="X15"/>
  <c r="X25"/>
  <c r="G166"/>
  <c r="K166" s="1"/>
  <c r="E172"/>
  <c r="E410"/>
  <c r="G425"/>
  <c r="N435"/>
  <c r="M435"/>
  <c r="E435"/>
  <c r="I9"/>
  <c r="M9" s="1"/>
  <c r="I16"/>
  <c r="M16" s="1"/>
  <c r="I17"/>
  <c r="M17" s="1"/>
  <c r="I18"/>
  <c r="M18" s="1"/>
  <c r="I24"/>
  <c r="M24" s="1"/>
  <c r="V33"/>
  <c r="W27"/>
  <c r="X30"/>
  <c r="I32"/>
  <c r="M32" s="1"/>
  <c r="I41"/>
  <c r="M41" s="1"/>
  <c r="I43"/>
  <c r="M43" s="1"/>
  <c r="I46"/>
  <c r="M46" s="1"/>
  <c r="I52"/>
  <c r="M52" s="1"/>
  <c r="I55"/>
  <c r="M55" s="1"/>
  <c r="I57"/>
  <c r="M57" s="1"/>
  <c r="I66"/>
  <c r="M66" s="1"/>
  <c r="I69"/>
  <c r="M69" s="1"/>
  <c r="I77"/>
  <c r="M77" s="1"/>
  <c r="I85"/>
  <c r="M85" s="1"/>
  <c r="I87"/>
  <c r="M87" s="1"/>
  <c r="I90"/>
  <c r="M90" s="1"/>
  <c r="I98"/>
  <c r="M98" s="1"/>
  <c r="I101"/>
  <c r="M101" s="1"/>
  <c r="I103"/>
  <c r="M103" s="1"/>
  <c r="I110"/>
  <c r="M110" s="1"/>
  <c r="I113"/>
  <c r="M113" s="1"/>
  <c r="I117"/>
  <c r="M117" s="1"/>
  <c r="I131"/>
  <c r="M131" s="1"/>
  <c r="I144"/>
  <c r="M144" s="1"/>
  <c r="I147"/>
  <c r="M147" s="1"/>
  <c r="I154"/>
  <c r="M154" s="1"/>
  <c r="I156"/>
  <c r="M156" s="1"/>
  <c r="I160"/>
  <c r="M160" s="1"/>
  <c r="U172"/>
  <c r="I169"/>
  <c r="M169" s="1"/>
  <c r="I173"/>
  <c r="M173" s="1"/>
  <c r="I177"/>
  <c r="M177" s="1"/>
  <c r="I179"/>
  <c r="M179" s="1"/>
  <c r="I189"/>
  <c r="M189" s="1"/>
  <c r="I195"/>
  <c r="M195" s="1"/>
  <c r="I197"/>
  <c r="M197" s="1"/>
  <c r="I199"/>
  <c r="M199" s="1"/>
  <c r="I211"/>
  <c r="M211" s="1"/>
  <c r="I213"/>
  <c r="M213" s="1"/>
  <c r="I219"/>
  <c r="M219" s="1"/>
  <c r="I221"/>
  <c r="M221" s="1"/>
  <c r="I227"/>
  <c r="M227" s="1"/>
  <c r="I230"/>
  <c r="M230" s="1"/>
  <c r="I232"/>
  <c r="M232" s="1"/>
  <c r="I10"/>
  <c r="M10" s="1"/>
  <c r="I21"/>
  <c r="M21" s="1"/>
  <c r="I23"/>
  <c r="M23" s="1"/>
  <c r="I25"/>
  <c r="M25" s="1"/>
  <c r="I31"/>
  <c r="M31" s="1"/>
  <c r="I33"/>
  <c r="M33" s="1"/>
  <c r="I42"/>
  <c r="M42" s="1"/>
  <c r="I45"/>
  <c r="M45" s="1"/>
  <c r="I51"/>
  <c r="M51" s="1"/>
  <c r="I54"/>
  <c r="M54" s="1"/>
  <c r="I56"/>
  <c r="M56" s="1"/>
  <c r="I65"/>
  <c r="M65" s="1"/>
  <c r="I67"/>
  <c r="M67" s="1"/>
  <c r="I70"/>
  <c r="M70" s="1"/>
  <c r="I78"/>
  <c r="M78" s="1"/>
  <c r="I86"/>
  <c r="M86" s="1"/>
  <c r="I89"/>
  <c r="M89" s="1"/>
  <c r="I91"/>
  <c r="M91" s="1"/>
  <c r="I99"/>
  <c r="M99" s="1"/>
  <c r="I102"/>
  <c r="M102" s="1"/>
  <c r="I109"/>
  <c r="M109" s="1"/>
  <c r="I111"/>
  <c r="M111" s="1"/>
  <c r="I116"/>
  <c r="M116" s="1"/>
  <c r="I125"/>
  <c r="M125" s="1"/>
  <c r="I143"/>
  <c r="M143" s="1"/>
  <c r="I145"/>
  <c r="M145" s="1"/>
  <c r="I148"/>
  <c r="M148" s="1"/>
  <c r="I155"/>
  <c r="M155" s="1"/>
  <c r="I158"/>
  <c r="M158" s="1"/>
  <c r="I165"/>
  <c r="M165" s="1"/>
  <c r="I175"/>
  <c r="M175" s="1"/>
  <c r="I178"/>
  <c r="M178" s="1"/>
  <c r="I190"/>
  <c r="M190" s="1"/>
  <c r="I196"/>
  <c r="M196" s="1"/>
  <c r="I198"/>
  <c r="M198" s="1"/>
  <c r="I204"/>
  <c r="M204" s="1"/>
  <c r="I212"/>
  <c r="M212" s="1"/>
  <c r="I214"/>
  <c r="M214" s="1"/>
  <c r="I220"/>
  <c r="M220" s="1"/>
  <c r="I226"/>
  <c r="M226" s="1"/>
  <c r="I228"/>
  <c r="M228" s="1"/>
  <c r="I231"/>
  <c r="M231" s="1"/>
  <c r="I236"/>
  <c r="M236" s="1"/>
  <c r="I239"/>
  <c r="M239" s="1"/>
  <c r="I241"/>
  <c r="M241" s="1"/>
  <c r="I246"/>
  <c r="M246" s="1"/>
  <c r="I248"/>
  <c r="M248" s="1"/>
  <c r="I254"/>
  <c r="M254" s="1"/>
  <c r="I256"/>
  <c r="M256" s="1"/>
  <c r="U265"/>
  <c r="I261"/>
  <c r="M261" s="1"/>
  <c r="I267"/>
  <c r="M267" s="1"/>
  <c r="I272"/>
  <c r="M272" s="1"/>
  <c r="I280"/>
  <c r="M280" s="1"/>
  <c r="I289"/>
  <c r="M289" s="1"/>
  <c r="I290"/>
  <c r="M290" s="1"/>
  <c r="I293"/>
  <c r="M293" s="1"/>
  <c r="I295"/>
  <c r="M295" s="1"/>
  <c r="I297"/>
  <c r="M297" s="1"/>
  <c r="I299"/>
  <c r="M299" s="1"/>
  <c r="I301"/>
  <c r="M301" s="1"/>
  <c r="I304"/>
  <c r="M304" s="1"/>
  <c r="I307"/>
  <c r="M307" s="1"/>
  <c r="I310"/>
  <c r="M310" s="1"/>
  <c r="I311"/>
  <c r="M311" s="1"/>
  <c r="I313"/>
  <c r="M313" s="1"/>
  <c r="I315"/>
  <c r="M315" s="1"/>
  <c r="I319"/>
  <c r="M319" s="1"/>
  <c r="I323"/>
  <c r="M323" s="1"/>
  <c r="I330"/>
  <c r="M330" s="1"/>
  <c r="I332"/>
  <c r="M332" s="1"/>
  <c r="I334"/>
  <c r="M334" s="1"/>
  <c r="I340"/>
  <c r="M340" s="1"/>
  <c r="I343"/>
  <c r="M343" s="1"/>
  <c r="I345"/>
  <c r="M345" s="1"/>
  <c r="I347"/>
  <c r="M347" s="1"/>
  <c r="U361"/>
  <c r="I359"/>
  <c r="M359" s="1"/>
  <c r="I361"/>
  <c r="M361" s="1"/>
  <c r="I364"/>
  <c r="M364" s="1"/>
  <c r="I366"/>
  <c r="M366" s="1"/>
  <c r="I372"/>
  <c r="M372" s="1"/>
  <c r="I374"/>
  <c r="M374" s="1"/>
  <c r="I381"/>
  <c r="M381" s="1"/>
  <c r="I383"/>
  <c r="M383" s="1"/>
  <c r="I388"/>
  <c r="M388" s="1"/>
  <c r="I393"/>
  <c r="M393" s="1"/>
  <c r="I399"/>
  <c r="M399" s="1"/>
  <c r="I402"/>
  <c r="M402" s="1"/>
  <c r="I404"/>
  <c r="M404" s="1"/>
  <c r="N417"/>
  <c r="N419"/>
  <c r="I4"/>
  <c r="M4" s="1"/>
  <c r="I5"/>
  <c r="M5" s="1"/>
  <c r="I6"/>
  <c r="M6" s="1"/>
  <c r="I7"/>
  <c r="M7" s="1"/>
  <c r="I12"/>
  <c r="M12" s="1"/>
  <c r="I13"/>
  <c r="M13" s="1"/>
  <c r="I14"/>
  <c r="M14" s="1"/>
  <c r="I15"/>
  <c r="M15" s="1"/>
  <c r="I20"/>
  <c r="M20" s="1"/>
  <c r="I22"/>
  <c r="M22" s="1"/>
  <c r="Y25"/>
  <c r="I26"/>
  <c r="M26" s="1"/>
  <c r="I27"/>
  <c r="M27" s="1"/>
  <c r="X27"/>
  <c r="I28"/>
  <c r="M28" s="1"/>
  <c r="I29"/>
  <c r="M29" s="1"/>
  <c r="I30"/>
  <c r="M30" s="1"/>
  <c r="I34"/>
  <c r="M34" s="1"/>
  <c r="I35"/>
  <c r="M35" s="1"/>
  <c r="I36"/>
  <c r="M36" s="1"/>
  <c r="I37"/>
  <c r="M37" s="1"/>
  <c r="I38"/>
  <c r="M38" s="1"/>
  <c r="I39"/>
  <c r="M39" s="1"/>
  <c r="I40"/>
  <c r="M40" s="1"/>
  <c r="I47"/>
  <c r="M47" s="1"/>
  <c r="I48"/>
  <c r="M48" s="1"/>
  <c r="I49"/>
  <c r="M49" s="1"/>
  <c r="I50"/>
  <c r="M50" s="1"/>
  <c r="I58"/>
  <c r="M58" s="1"/>
  <c r="I59"/>
  <c r="M59" s="1"/>
  <c r="I60"/>
  <c r="M60" s="1"/>
  <c r="I61"/>
  <c r="M61" s="1"/>
  <c r="I62"/>
  <c r="M62" s="1"/>
  <c r="I63"/>
  <c r="M63" s="1"/>
  <c r="I64"/>
  <c r="M64" s="1"/>
  <c r="I71"/>
  <c r="M71" s="1"/>
  <c r="I72"/>
  <c r="M72" s="1"/>
  <c r="I73"/>
  <c r="M73" s="1"/>
  <c r="I74"/>
  <c r="M74" s="1"/>
  <c r="I75"/>
  <c r="M75" s="1"/>
  <c r="I76"/>
  <c r="M76" s="1"/>
  <c r="I79"/>
  <c r="M79" s="1"/>
  <c r="I80"/>
  <c r="M80" s="1"/>
  <c r="I81"/>
  <c r="M81" s="1"/>
  <c r="I82"/>
  <c r="M82" s="1"/>
  <c r="I83"/>
  <c r="M83" s="1"/>
  <c r="I84"/>
  <c r="M84" s="1"/>
  <c r="I92"/>
  <c r="M92" s="1"/>
  <c r="I93"/>
  <c r="M93" s="1"/>
  <c r="I94"/>
  <c r="M94" s="1"/>
  <c r="I95"/>
  <c r="M95" s="1"/>
  <c r="I96"/>
  <c r="M96" s="1"/>
  <c r="I97"/>
  <c r="M97" s="1"/>
  <c r="I104"/>
  <c r="M104" s="1"/>
  <c r="I105"/>
  <c r="M105" s="1"/>
  <c r="I106"/>
  <c r="M106" s="1"/>
  <c r="I107"/>
  <c r="M107" s="1"/>
  <c r="I108"/>
  <c r="M108" s="1"/>
  <c r="I114"/>
  <c r="M114" s="1"/>
  <c r="I118"/>
  <c r="M118" s="1"/>
  <c r="I119"/>
  <c r="M119" s="1"/>
  <c r="I120"/>
  <c r="M120" s="1"/>
  <c r="I121"/>
  <c r="M121" s="1"/>
  <c r="I122"/>
  <c r="M122" s="1"/>
  <c r="I123"/>
  <c r="M123" s="1"/>
  <c r="I124"/>
  <c r="M124" s="1"/>
  <c r="H126"/>
  <c r="L126" s="1"/>
  <c r="I132"/>
  <c r="M132" s="1"/>
  <c r="I133"/>
  <c r="M133" s="1"/>
  <c r="I134"/>
  <c r="M134" s="1"/>
  <c r="H135"/>
  <c r="L135" s="1"/>
  <c r="I136"/>
  <c r="M136" s="1"/>
  <c r="I137"/>
  <c r="M137" s="1"/>
  <c r="I138"/>
  <c r="M138" s="1"/>
  <c r="I139"/>
  <c r="M139" s="1"/>
  <c r="I140"/>
  <c r="M140" s="1"/>
  <c r="I141"/>
  <c r="M141" s="1"/>
  <c r="I142"/>
  <c r="M142" s="1"/>
  <c r="I149"/>
  <c r="M149" s="1"/>
  <c r="I150"/>
  <c r="M150" s="1"/>
  <c r="I151"/>
  <c r="M151" s="1"/>
  <c r="I152"/>
  <c r="M152" s="1"/>
  <c r="I153"/>
  <c r="M153" s="1"/>
  <c r="I159"/>
  <c r="M159" s="1"/>
  <c r="I161"/>
  <c r="M161" s="1"/>
  <c r="I162"/>
  <c r="M162" s="1"/>
  <c r="I163"/>
  <c r="M163" s="1"/>
  <c r="I164"/>
  <c r="M164" s="1"/>
  <c r="I166"/>
  <c r="M166" s="1"/>
  <c r="I168"/>
  <c r="M168" s="1"/>
  <c r="I171"/>
  <c r="M171" s="1"/>
  <c r="I174"/>
  <c r="M174" s="1"/>
  <c r="I180"/>
  <c r="M180" s="1"/>
  <c r="I181"/>
  <c r="M181" s="1"/>
  <c r="I182"/>
  <c r="M182" s="1"/>
  <c r="I183"/>
  <c r="M183" s="1"/>
  <c r="I184"/>
  <c r="M184" s="1"/>
  <c r="I185"/>
  <c r="M185" s="1"/>
  <c r="I186"/>
  <c r="M186" s="1"/>
  <c r="I191"/>
  <c r="M191" s="1"/>
  <c r="I192"/>
  <c r="M192" s="1"/>
  <c r="I193"/>
  <c r="M193" s="1"/>
  <c r="I200"/>
  <c r="M200" s="1"/>
  <c r="I201"/>
  <c r="M201" s="1"/>
  <c r="I202"/>
  <c r="M202" s="1"/>
  <c r="I203"/>
  <c r="M203" s="1"/>
  <c r="I206"/>
  <c r="M206" s="1"/>
  <c r="I207"/>
  <c r="M207" s="1"/>
  <c r="I208"/>
  <c r="M208" s="1"/>
  <c r="I209"/>
  <c r="M209" s="1"/>
  <c r="I210"/>
  <c r="M210" s="1"/>
  <c r="I215"/>
  <c r="M215" s="1"/>
  <c r="I216"/>
  <c r="M216" s="1"/>
  <c r="I217"/>
  <c r="M217" s="1"/>
  <c r="I218"/>
  <c r="M218" s="1"/>
  <c r="I222"/>
  <c r="M222" s="1"/>
  <c r="I223"/>
  <c r="M223" s="1"/>
  <c r="I224"/>
  <c r="M224" s="1"/>
  <c r="I225"/>
  <c r="M225" s="1"/>
  <c r="I235"/>
  <c r="M235" s="1"/>
  <c r="I237"/>
  <c r="M237" s="1"/>
  <c r="I240"/>
  <c r="M240" s="1"/>
  <c r="I242"/>
  <c r="M242" s="1"/>
  <c r="I247"/>
  <c r="M247" s="1"/>
  <c r="I253"/>
  <c r="M253" s="1"/>
  <c r="I255"/>
  <c r="M255" s="1"/>
  <c r="I257"/>
  <c r="M257" s="1"/>
  <c r="I262"/>
  <c r="M262" s="1"/>
  <c r="I266"/>
  <c r="M266" s="1"/>
  <c r="I268"/>
  <c r="M268" s="1"/>
  <c r="I271"/>
  <c r="M271" s="1"/>
  <c r="I274"/>
  <c r="M274" s="1"/>
  <c r="I276"/>
  <c r="M276" s="1"/>
  <c r="I277"/>
  <c r="M277" s="1"/>
  <c r="I282"/>
  <c r="M282" s="1"/>
  <c r="I287"/>
  <c r="M287" s="1"/>
  <c r="I294"/>
  <c r="M294" s="1"/>
  <c r="I298"/>
  <c r="M298" s="1"/>
  <c r="I303"/>
  <c r="M303" s="1"/>
  <c r="I312"/>
  <c r="M312" s="1"/>
  <c r="I314"/>
  <c r="M314" s="1"/>
  <c r="I320"/>
  <c r="M320" s="1"/>
  <c r="I322"/>
  <c r="M322" s="1"/>
  <c r="I329"/>
  <c r="M329" s="1"/>
  <c r="I331"/>
  <c r="M331" s="1"/>
  <c r="I333"/>
  <c r="M333" s="1"/>
  <c r="I335"/>
  <c r="M335" s="1"/>
  <c r="I341"/>
  <c r="M341" s="1"/>
  <c r="I344"/>
  <c r="M344" s="1"/>
  <c r="I346"/>
  <c r="M346" s="1"/>
  <c r="I350"/>
  <c r="M350" s="1"/>
  <c r="I358"/>
  <c r="M358" s="1"/>
  <c r="I360"/>
  <c r="M360" s="1"/>
  <c r="I363"/>
  <c r="M363" s="1"/>
  <c r="I365"/>
  <c r="M365" s="1"/>
  <c r="I371"/>
  <c r="M371" s="1"/>
  <c r="I373"/>
  <c r="M373" s="1"/>
  <c r="I375"/>
  <c r="M375" s="1"/>
  <c r="I382"/>
  <c r="M382" s="1"/>
  <c r="I385"/>
  <c r="M385" s="1"/>
  <c r="I389"/>
  <c r="M389" s="1"/>
  <c r="I391"/>
  <c r="M391" s="1"/>
  <c r="I392"/>
  <c r="M392" s="1"/>
  <c r="I403"/>
  <c r="M403" s="1"/>
  <c r="N412"/>
  <c r="N413"/>
  <c r="N418"/>
  <c r="I2"/>
  <c r="G3"/>
  <c r="K3" s="1"/>
  <c r="G8"/>
  <c r="K8" s="1"/>
  <c r="X8"/>
  <c r="G11"/>
  <c r="K11" s="1"/>
  <c r="G19"/>
  <c r="K19" s="1"/>
  <c r="U27"/>
  <c r="I44"/>
  <c r="M44" s="1"/>
  <c r="I53"/>
  <c r="M53" s="1"/>
  <c r="I68"/>
  <c r="M68" s="1"/>
  <c r="I88"/>
  <c r="M88" s="1"/>
  <c r="I100"/>
  <c r="M100" s="1"/>
  <c r="I112"/>
  <c r="M112" s="1"/>
  <c r="I115"/>
  <c r="M115" s="1"/>
  <c r="I126"/>
  <c r="M126" s="1"/>
  <c r="I127"/>
  <c r="M127" s="1"/>
  <c r="I128"/>
  <c r="M128" s="1"/>
  <c r="I129"/>
  <c r="M129" s="1"/>
  <c r="I130"/>
  <c r="M130" s="1"/>
  <c r="I135"/>
  <c r="M135" s="1"/>
  <c r="I146"/>
  <c r="M146" s="1"/>
  <c r="I157"/>
  <c r="M157" s="1"/>
  <c r="I167"/>
  <c r="M167" s="1"/>
  <c r="I170"/>
  <c r="M170" s="1"/>
  <c r="I172"/>
  <c r="M172" s="1"/>
  <c r="I176"/>
  <c r="M176" s="1"/>
  <c r="I187"/>
  <c r="M187" s="1"/>
  <c r="I188"/>
  <c r="M188" s="1"/>
  <c r="I194"/>
  <c r="M194" s="1"/>
  <c r="G205"/>
  <c r="K205" s="1"/>
  <c r="I229"/>
  <c r="M229" s="1"/>
  <c r="I233"/>
  <c r="M233" s="1"/>
  <c r="I414"/>
  <c r="M414" s="1"/>
  <c r="I421"/>
  <c r="M421" s="1"/>
  <c r="I423"/>
  <c r="M423" s="1"/>
  <c r="I440"/>
  <c r="M440" s="1"/>
  <c r="I442"/>
  <c r="M442" s="1"/>
  <c r="I444"/>
  <c r="M444" s="1"/>
  <c r="I446"/>
  <c r="M446" s="1"/>
  <c r="I448"/>
  <c r="M448" s="1"/>
  <c r="I450"/>
  <c r="M450" s="1"/>
  <c r="I465"/>
  <c r="M465" s="1"/>
  <c r="I475"/>
  <c r="M475" s="1"/>
  <c r="I477"/>
  <c r="M477" s="1"/>
  <c r="I479"/>
  <c r="M479" s="1"/>
  <c r="I486"/>
  <c r="M486" s="1"/>
  <c r="U500"/>
  <c r="I494"/>
  <c r="M494" s="1"/>
  <c r="I498"/>
  <c r="M498" s="1"/>
  <c r="I507"/>
  <c r="M507" s="1"/>
  <c r="I509"/>
  <c r="M509" s="1"/>
  <c r="I511"/>
  <c r="M511" s="1"/>
  <c r="I513"/>
  <c r="M513" s="1"/>
  <c r="I515"/>
  <c r="M515" s="1"/>
  <c r="I517"/>
  <c r="M517" s="1"/>
  <c r="I529"/>
  <c r="M529" s="1"/>
  <c r="I531"/>
  <c r="M531" s="1"/>
  <c r="I533"/>
  <c r="M533" s="1"/>
  <c r="I535"/>
  <c r="M535" s="1"/>
  <c r="I243"/>
  <c r="M243" s="1"/>
  <c r="I244"/>
  <c r="M244" s="1"/>
  <c r="I245"/>
  <c r="M245" s="1"/>
  <c r="I249"/>
  <c r="M249" s="1"/>
  <c r="I250"/>
  <c r="M250" s="1"/>
  <c r="I251"/>
  <c r="M251" s="1"/>
  <c r="I252"/>
  <c r="M252" s="1"/>
  <c r="I258"/>
  <c r="M258" s="1"/>
  <c r="I259"/>
  <c r="M259" s="1"/>
  <c r="I263"/>
  <c r="M263" s="1"/>
  <c r="I264"/>
  <c r="M264" s="1"/>
  <c r="I265"/>
  <c r="M265" s="1"/>
  <c r="I269"/>
  <c r="M269" s="1"/>
  <c r="I270"/>
  <c r="M270" s="1"/>
  <c r="I273"/>
  <c r="M273" s="1"/>
  <c r="I278"/>
  <c r="M278" s="1"/>
  <c r="I281"/>
  <c r="M281" s="1"/>
  <c r="I283"/>
  <c r="M283" s="1"/>
  <c r="H284"/>
  <c r="L284" s="1"/>
  <c r="I288"/>
  <c r="M288" s="1"/>
  <c r="I291"/>
  <c r="M291" s="1"/>
  <c r="I292"/>
  <c r="M292" s="1"/>
  <c r="I300"/>
  <c r="M300" s="1"/>
  <c r="I308"/>
  <c r="M308" s="1"/>
  <c r="I309"/>
  <c r="M309" s="1"/>
  <c r="I316"/>
  <c r="M316" s="1"/>
  <c r="I317"/>
  <c r="M317" s="1"/>
  <c r="I318"/>
  <c r="M318" s="1"/>
  <c r="I325"/>
  <c r="M325" s="1"/>
  <c r="I327"/>
  <c r="M327" s="1"/>
  <c r="I328"/>
  <c r="M328" s="1"/>
  <c r="I336"/>
  <c r="M336" s="1"/>
  <c r="I337"/>
  <c r="M337" s="1"/>
  <c r="I338"/>
  <c r="M338" s="1"/>
  <c r="I339"/>
  <c r="M339" s="1"/>
  <c r="I342"/>
  <c r="M342" s="1"/>
  <c r="I348"/>
  <c r="M348" s="1"/>
  <c r="I349"/>
  <c r="M349" s="1"/>
  <c r="I351"/>
  <c r="M351" s="1"/>
  <c r="I352"/>
  <c r="M352" s="1"/>
  <c r="I353"/>
  <c r="M353" s="1"/>
  <c r="I354"/>
  <c r="M354" s="1"/>
  <c r="I355"/>
  <c r="M355" s="1"/>
  <c r="I356"/>
  <c r="M356" s="1"/>
  <c r="I357"/>
  <c r="M357" s="1"/>
  <c r="I362"/>
  <c r="M362" s="1"/>
  <c r="I367"/>
  <c r="M367" s="1"/>
  <c r="I368"/>
  <c r="M368" s="1"/>
  <c r="I369"/>
  <c r="M369" s="1"/>
  <c r="I370"/>
  <c r="M370" s="1"/>
  <c r="I376"/>
  <c r="M376" s="1"/>
  <c r="I377"/>
  <c r="M377" s="1"/>
  <c r="I378"/>
  <c r="M378" s="1"/>
  <c r="I379"/>
  <c r="M379" s="1"/>
  <c r="I380"/>
  <c r="M380" s="1"/>
  <c r="I384"/>
  <c r="M384" s="1"/>
  <c r="I390"/>
  <c r="M390" s="1"/>
  <c r="I394"/>
  <c r="M394" s="1"/>
  <c r="H395"/>
  <c r="L395" s="1"/>
  <c r="I397"/>
  <c r="M397" s="1"/>
  <c r="I398"/>
  <c r="M398" s="1"/>
  <c r="I401"/>
  <c r="M401" s="1"/>
  <c r="I405"/>
  <c r="M405" s="1"/>
  <c r="I410"/>
  <c r="M410" s="1"/>
  <c r="I416"/>
  <c r="M416" s="1"/>
  <c r="I415"/>
  <c r="M415" s="1"/>
  <c r="I422"/>
  <c r="M422" s="1"/>
  <c r="I424"/>
  <c r="M424" s="1"/>
  <c r="I441"/>
  <c r="M441" s="1"/>
  <c r="I443"/>
  <c r="M443" s="1"/>
  <c r="I445"/>
  <c r="M445" s="1"/>
  <c r="I447"/>
  <c r="M447" s="1"/>
  <c r="I449"/>
  <c r="M449" s="1"/>
  <c r="I466"/>
  <c r="M466" s="1"/>
  <c r="I476"/>
  <c r="M476" s="1"/>
  <c r="I478"/>
  <c r="M478" s="1"/>
  <c r="I487"/>
  <c r="M487" s="1"/>
  <c r="I495"/>
  <c r="M495" s="1"/>
  <c r="I497"/>
  <c r="M497" s="1"/>
  <c r="I499"/>
  <c r="M499" s="1"/>
  <c r="I505"/>
  <c r="M505" s="1"/>
  <c r="I506"/>
  <c r="M506" s="1"/>
  <c r="I508"/>
  <c r="M508" s="1"/>
  <c r="I510"/>
  <c r="M510" s="1"/>
  <c r="I512"/>
  <c r="M512" s="1"/>
  <c r="I514"/>
  <c r="M514" s="1"/>
  <c r="I516"/>
  <c r="M516" s="1"/>
  <c r="I518"/>
  <c r="M518" s="1"/>
  <c r="I530"/>
  <c r="M530" s="1"/>
  <c r="I532"/>
  <c r="M532" s="1"/>
  <c r="I534"/>
  <c r="M534" s="1"/>
  <c r="I234"/>
  <c r="M234" s="1"/>
  <c r="I238"/>
  <c r="M238" s="1"/>
  <c r="I260"/>
  <c r="M260" s="1"/>
  <c r="I275"/>
  <c r="M275" s="1"/>
  <c r="I279"/>
  <c r="M279" s="1"/>
  <c r="I284"/>
  <c r="M284" s="1"/>
  <c r="I285"/>
  <c r="M285" s="1"/>
  <c r="I286"/>
  <c r="M286" s="1"/>
  <c r="I296"/>
  <c r="M296" s="1"/>
  <c r="I305"/>
  <c r="M305" s="1"/>
  <c r="I306"/>
  <c r="M306" s="1"/>
  <c r="I321"/>
  <c r="M321" s="1"/>
  <c r="I324"/>
  <c r="M324" s="1"/>
  <c r="I326"/>
  <c r="M326" s="1"/>
  <c r="I386"/>
  <c r="M386" s="1"/>
  <c r="I387"/>
  <c r="M387" s="1"/>
  <c r="I396"/>
  <c r="M396" s="1"/>
  <c r="I406"/>
  <c r="M406" s="1"/>
  <c r="I407"/>
  <c r="M407" s="1"/>
  <c r="I408"/>
  <c r="M408" s="1"/>
  <c r="I409"/>
  <c r="M409" s="1"/>
  <c r="I411"/>
  <c r="M411" s="1"/>
  <c r="I427"/>
  <c r="M427" s="1"/>
  <c r="I428"/>
  <c r="M428" s="1"/>
  <c r="I429"/>
  <c r="M429" s="1"/>
  <c r="I430"/>
  <c r="M430" s="1"/>
  <c r="I432"/>
  <c r="M432" s="1"/>
  <c r="I433"/>
  <c r="M433" s="1"/>
  <c r="I434"/>
  <c r="M434" s="1"/>
  <c r="I437"/>
  <c r="M437" s="1"/>
  <c r="I438"/>
  <c r="M438" s="1"/>
  <c r="I439"/>
  <c r="M439" s="1"/>
  <c r="I451"/>
  <c r="M451" s="1"/>
  <c r="I452"/>
  <c r="M452" s="1"/>
  <c r="I453"/>
  <c r="M453" s="1"/>
  <c r="I454"/>
  <c r="M454" s="1"/>
  <c r="I455"/>
  <c r="M455" s="1"/>
  <c r="I456"/>
  <c r="M456" s="1"/>
  <c r="I457"/>
  <c r="M457" s="1"/>
  <c r="I459"/>
  <c r="M459" s="1"/>
  <c r="I460"/>
  <c r="M460" s="1"/>
  <c r="I461"/>
  <c r="M461" s="1"/>
  <c r="I462"/>
  <c r="M462" s="1"/>
  <c r="I464"/>
  <c r="M464" s="1"/>
  <c r="I467"/>
  <c r="M467" s="1"/>
  <c r="I468"/>
  <c r="M468" s="1"/>
  <c r="I469"/>
  <c r="M469" s="1"/>
  <c r="I470"/>
  <c r="M470" s="1"/>
  <c r="I471"/>
  <c r="M471" s="1"/>
  <c r="I472"/>
  <c r="M472" s="1"/>
  <c r="I473"/>
  <c r="M473" s="1"/>
  <c r="I474"/>
  <c r="M474" s="1"/>
  <c r="H480"/>
  <c r="L480" s="1"/>
  <c r="I483"/>
  <c r="M483" s="1"/>
  <c r="I488"/>
  <c r="M488" s="1"/>
  <c r="I489"/>
  <c r="M489" s="1"/>
  <c r="I490"/>
  <c r="M490" s="1"/>
  <c r="I491"/>
  <c r="M491" s="1"/>
  <c r="I492"/>
  <c r="M492" s="1"/>
  <c r="I496"/>
  <c r="M496" s="1"/>
  <c r="I500"/>
  <c r="M500" s="1"/>
  <c r="I502"/>
  <c r="M502" s="1"/>
  <c r="I527"/>
  <c r="M527" s="1"/>
  <c r="I420"/>
  <c r="M420" s="1"/>
  <c r="I426"/>
  <c r="M426" s="1"/>
  <c r="I431"/>
  <c r="M431" s="1"/>
  <c r="J435"/>
  <c r="I436"/>
  <c r="M436" s="1"/>
  <c r="I458"/>
  <c r="M458" s="1"/>
  <c r="I463"/>
  <c r="M463" s="1"/>
  <c r="H484"/>
  <c r="L484" s="1"/>
  <c r="I493"/>
  <c r="M493" s="1"/>
  <c r="I501"/>
  <c r="M501" s="1"/>
  <c r="I503"/>
  <c r="M503" s="1"/>
  <c r="I504"/>
  <c r="M504" s="1"/>
  <c r="I519"/>
  <c r="M519" s="1"/>
  <c r="I520"/>
  <c r="M520" s="1"/>
  <c r="I521"/>
  <c r="M521" s="1"/>
  <c r="I522"/>
  <c r="M522" s="1"/>
  <c r="I523"/>
  <c r="M523" s="1"/>
  <c r="I524"/>
  <c r="M524" s="1"/>
  <c r="I525"/>
  <c r="M525" s="1"/>
  <c r="I526"/>
  <c r="M526" s="1"/>
  <c r="I528"/>
  <c r="M528" s="1"/>
  <c r="I536"/>
  <c r="M536" s="1"/>
  <c r="I537"/>
  <c r="M537" s="1"/>
  <c r="I538"/>
  <c r="M538" s="1"/>
  <c r="I539"/>
  <c r="M539" s="1"/>
  <c r="I395" l="1"/>
  <c r="M395" s="1"/>
  <c r="P34" i="25"/>
  <c r="M418" i="53"/>
  <c r="M413"/>
  <c r="M419"/>
  <c r="M417"/>
  <c r="M412"/>
  <c r="I425"/>
  <c r="K425"/>
  <c r="N538"/>
  <c r="N536"/>
  <c r="N526"/>
  <c r="N524"/>
  <c r="N522"/>
  <c r="N520"/>
  <c r="N504"/>
  <c r="N501"/>
  <c r="N458"/>
  <c r="J458"/>
  <c r="N426"/>
  <c r="J426"/>
  <c r="N502"/>
  <c r="N496"/>
  <c r="N491"/>
  <c r="N489"/>
  <c r="N483"/>
  <c r="J483"/>
  <c r="N474"/>
  <c r="N472"/>
  <c r="N470"/>
  <c r="N468"/>
  <c r="N464"/>
  <c r="N461"/>
  <c r="N459"/>
  <c r="J459"/>
  <c r="N456"/>
  <c r="N454"/>
  <c r="N452"/>
  <c r="N439"/>
  <c r="N437"/>
  <c r="N434"/>
  <c r="N432"/>
  <c r="N429"/>
  <c r="N427"/>
  <c r="J427"/>
  <c r="N411"/>
  <c r="N408"/>
  <c r="N406"/>
  <c r="N395"/>
  <c r="N386"/>
  <c r="J386"/>
  <c r="N324"/>
  <c r="J324"/>
  <c r="N306"/>
  <c r="N296"/>
  <c r="N285"/>
  <c r="J285"/>
  <c r="N279"/>
  <c r="J279"/>
  <c r="N275"/>
  <c r="J275"/>
  <c r="N260"/>
  <c r="J260"/>
  <c r="N238"/>
  <c r="J238"/>
  <c r="N405"/>
  <c r="J405"/>
  <c r="J406" s="1"/>
  <c r="N398"/>
  <c r="N390"/>
  <c r="N380"/>
  <c r="N378"/>
  <c r="N376"/>
  <c r="N369"/>
  <c r="N367"/>
  <c r="N357"/>
  <c r="N355"/>
  <c r="N353"/>
  <c r="N351"/>
  <c r="N348"/>
  <c r="N339"/>
  <c r="N337"/>
  <c r="N328"/>
  <c r="N325"/>
  <c r="J325"/>
  <c r="N317"/>
  <c r="N309"/>
  <c r="N300"/>
  <c r="N291"/>
  <c r="J291"/>
  <c r="N281"/>
  <c r="N273"/>
  <c r="J273"/>
  <c r="N270"/>
  <c r="N265"/>
  <c r="N263"/>
  <c r="N258"/>
  <c r="N157"/>
  <c r="J157"/>
  <c r="N135"/>
  <c r="N129"/>
  <c r="J129"/>
  <c r="N127"/>
  <c r="J127"/>
  <c r="N115"/>
  <c r="J115"/>
  <c r="N100"/>
  <c r="J100"/>
  <c r="N68"/>
  <c r="J68"/>
  <c r="N44"/>
  <c r="J44"/>
  <c r="I11"/>
  <c r="M11" s="1"/>
  <c r="I8"/>
  <c r="M8" s="1"/>
  <c r="M2"/>
  <c r="N2"/>
  <c r="J2"/>
  <c r="I480"/>
  <c r="M480" s="1"/>
  <c r="N539"/>
  <c r="N537"/>
  <c r="N528"/>
  <c r="N525"/>
  <c r="N523"/>
  <c r="N521"/>
  <c r="N519"/>
  <c r="N503"/>
  <c r="N493"/>
  <c r="J493"/>
  <c r="N463"/>
  <c r="N436"/>
  <c r="J436"/>
  <c r="J437" s="1"/>
  <c r="J438" s="1"/>
  <c r="J439" s="1"/>
  <c r="J440" s="1"/>
  <c r="J441" s="1"/>
  <c r="J442" s="1"/>
  <c r="J443" s="1"/>
  <c r="J444" s="1"/>
  <c r="J445" s="1"/>
  <c r="J446" s="1"/>
  <c r="J447" s="1"/>
  <c r="J448" s="1"/>
  <c r="J449" s="1"/>
  <c r="J450" s="1"/>
  <c r="J451" s="1"/>
  <c r="J452" s="1"/>
  <c r="J453" s="1"/>
  <c r="J454" s="1"/>
  <c r="J455" s="1"/>
  <c r="J456" s="1"/>
  <c r="J457" s="1"/>
  <c r="N431"/>
  <c r="J431"/>
  <c r="J432" s="1"/>
  <c r="J433" s="1"/>
  <c r="J434" s="1"/>
  <c r="N420"/>
  <c r="N527"/>
  <c r="J527"/>
  <c r="J528" s="1"/>
  <c r="J529" s="1"/>
  <c r="J530" s="1"/>
  <c r="J531" s="1"/>
  <c r="J532" s="1"/>
  <c r="J533" s="1"/>
  <c r="J534" s="1"/>
  <c r="J535" s="1"/>
  <c r="J536" s="1"/>
  <c r="J537" s="1"/>
  <c r="J538" s="1"/>
  <c r="J539" s="1"/>
  <c r="N500"/>
  <c r="N492"/>
  <c r="N490"/>
  <c r="N488"/>
  <c r="N473"/>
  <c r="N471"/>
  <c r="N469"/>
  <c r="N467"/>
  <c r="N462"/>
  <c r="N460"/>
  <c r="J460"/>
  <c r="J461" s="1"/>
  <c r="J462" s="1"/>
  <c r="J463" s="1"/>
  <c r="J464" s="1"/>
  <c r="J465" s="1"/>
  <c r="J466" s="1"/>
  <c r="J467" s="1"/>
  <c r="J468" s="1"/>
  <c r="J469" s="1"/>
  <c r="J470" s="1"/>
  <c r="J471" s="1"/>
  <c r="J472" s="1"/>
  <c r="J473" s="1"/>
  <c r="J474" s="1"/>
  <c r="J475" s="1"/>
  <c r="J476" s="1"/>
  <c r="J477" s="1"/>
  <c r="J478" s="1"/>
  <c r="J479" s="1"/>
  <c r="N457"/>
  <c r="N455"/>
  <c r="N453"/>
  <c r="N451"/>
  <c r="N438"/>
  <c r="N433"/>
  <c r="N430"/>
  <c r="N428"/>
  <c r="J428"/>
  <c r="J429" s="1"/>
  <c r="J430" s="1"/>
  <c r="N409"/>
  <c r="N407"/>
  <c r="J407"/>
  <c r="J408" s="1"/>
  <c r="J409" s="1"/>
  <c r="N396"/>
  <c r="J396"/>
  <c r="J397" s="1"/>
  <c r="J398" s="1"/>
  <c r="J399" s="1"/>
  <c r="N387"/>
  <c r="J387"/>
  <c r="N326"/>
  <c r="J326"/>
  <c r="J327" s="1"/>
  <c r="J328" s="1"/>
  <c r="J329" s="1"/>
  <c r="J330" s="1"/>
  <c r="J331" s="1"/>
  <c r="J332" s="1"/>
  <c r="J333" s="1"/>
  <c r="J334" s="1"/>
  <c r="J335" s="1"/>
  <c r="J336" s="1"/>
  <c r="J337" s="1"/>
  <c r="J338" s="1"/>
  <c r="J339" s="1"/>
  <c r="J340" s="1"/>
  <c r="J341" s="1"/>
  <c r="J342" s="1"/>
  <c r="J343" s="1"/>
  <c r="J344" s="1"/>
  <c r="J345" s="1"/>
  <c r="J346" s="1"/>
  <c r="J347" s="1"/>
  <c r="J348" s="1"/>
  <c r="J349" s="1"/>
  <c r="J350" s="1"/>
  <c r="J351" s="1"/>
  <c r="J352" s="1"/>
  <c r="J353" s="1"/>
  <c r="J354" s="1"/>
  <c r="J355" s="1"/>
  <c r="J356" s="1"/>
  <c r="J357" s="1"/>
  <c r="J358" s="1"/>
  <c r="J359" s="1"/>
  <c r="J360" s="1"/>
  <c r="J361" s="1"/>
  <c r="J362" s="1"/>
  <c r="J363" s="1"/>
  <c r="J364" s="1"/>
  <c r="J365" s="1"/>
  <c r="J366" s="1"/>
  <c r="J367" s="1"/>
  <c r="J368" s="1"/>
  <c r="J369" s="1"/>
  <c r="J370" s="1"/>
  <c r="J371" s="1"/>
  <c r="J372" s="1"/>
  <c r="J373" s="1"/>
  <c r="J374" s="1"/>
  <c r="J375" s="1"/>
  <c r="J376" s="1"/>
  <c r="J377" s="1"/>
  <c r="J378" s="1"/>
  <c r="J379" s="1"/>
  <c r="J380" s="1"/>
  <c r="J381" s="1"/>
  <c r="J382" s="1"/>
  <c r="J383" s="1"/>
  <c r="J384" s="1"/>
  <c r="J385" s="1"/>
  <c r="N321"/>
  <c r="N305"/>
  <c r="N286"/>
  <c r="J286"/>
  <c r="N284"/>
  <c r="N234"/>
  <c r="N534"/>
  <c r="N532"/>
  <c r="N530"/>
  <c r="N518"/>
  <c r="N516"/>
  <c r="N514"/>
  <c r="N512"/>
  <c r="N510"/>
  <c r="N508"/>
  <c r="N506"/>
  <c r="N505"/>
  <c r="N499"/>
  <c r="N497"/>
  <c r="N495"/>
  <c r="N487"/>
  <c r="N478"/>
  <c r="N476"/>
  <c r="N466"/>
  <c r="N449"/>
  <c r="N447"/>
  <c r="N445"/>
  <c r="N443"/>
  <c r="N441"/>
  <c r="N424"/>
  <c r="N422"/>
  <c r="N415"/>
  <c r="N416"/>
  <c r="N410"/>
  <c r="J410"/>
  <c r="J411" s="1"/>
  <c r="J412" s="1"/>
  <c r="J413" s="1"/>
  <c r="J414" s="1"/>
  <c r="J415" s="1"/>
  <c r="J416" s="1"/>
  <c r="J417" s="1"/>
  <c r="J418" s="1"/>
  <c r="J419" s="1"/>
  <c r="J420" s="1"/>
  <c r="J421" s="1"/>
  <c r="J422" s="1"/>
  <c r="J423" s="1"/>
  <c r="J424" s="1"/>
  <c r="J425" s="1"/>
  <c r="N401"/>
  <c r="J401"/>
  <c r="N397"/>
  <c r="N394"/>
  <c r="N384"/>
  <c r="N379"/>
  <c r="N377"/>
  <c r="N370"/>
  <c r="N368"/>
  <c r="N362"/>
  <c r="N356"/>
  <c r="N354"/>
  <c r="N352"/>
  <c r="N349"/>
  <c r="N342"/>
  <c r="N338"/>
  <c r="N336"/>
  <c r="N327"/>
  <c r="N318"/>
  <c r="N316"/>
  <c r="N308"/>
  <c r="N292"/>
  <c r="J292"/>
  <c r="J293" s="1"/>
  <c r="J294" s="1"/>
  <c r="J295" s="1"/>
  <c r="J296" s="1"/>
  <c r="J297" s="1"/>
  <c r="J298" s="1"/>
  <c r="J299" s="1"/>
  <c r="J300" s="1"/>
  <c r="J301" s="1"/>
  <c r="N288"/>
  <c r="N283"/>
  <c r="N278"/>
  <c r="N269"/>
  <c r="N252"/>
  <c r="N250"/>
  <c r="J250"/>
  <c r="N245"/>
  <c r="N243"/>
  <c r="U501"/>
  <c r="N229"/>
  <c r="J229"/>
  <c r="N194"/>
  <c r="J194"/>
  <c r="N187"/>
  <c r="N172"/>
  <c r="J172"/>
  <c r="N167"/>
  <c r="J167"/>
  <c r="I484"/>
  <c r="M484" s="1"/>
  <c r="N225"/>
  <c r="N223"/>
  <c r="N218"/>
  <c r="N216"/>
  <c r="N210"/>
  <c r="N208"/>
  <c r="N206"/>
  <c r="J206"/>
  <c r="N202"/>
  <c r="N200"/>
  <c r="N192"/>
  <c r="N186"/>
  <c r="N184"/>
  <c r="N182"/>
  <c r="N180"/>
  <c r="N166"/>
  <c r="N164"/>
  <c r="N161"/>
  <c r="N153"/>
  <c r="N151"/>
  <c r="J151"/>
  <c r="N149"/>
  <c r="N141"/>
  <c r="N139"/>
  <c r="N137"/>
  <c r="J137"/>
  <c r="N133"/>
  <c r="N123"/>
  <c r="N121"/>
  <c r="N119"/>
  <c r="N114"/>
  <c r="J114"/>
  <c r="N107"/>
  <c r="N105"/>
  <c r="N97"/>
  <c r="N95"/>
  <c r="N93"/>
  <c r="N84"/>
  <c r="N82"/>
  <c r="N80"/>
  <c r="N76"/>
  <c r="N74"/>
  <c r="N72"/>
  <c r="N64"/>
  <c r="N62"/>
  <c r="N60"/>
  <c r="N58"/>
  <c r="N49"/>
  <c r="N47"/>
  <c r="N39"/>
  <c r="N37"/>
  <c r="J37"/>
  <c r="N35"/>
  <c r="N30"/>
  <c r="N28"/>
  <c r="J28"/>
  <c r="N26"/>
  <c r="N20"/>
  <c r="N15"/>
  <c r="N13"/>
  <c r="N6"/>
  <c r="N4"/>
  <c r="N404"/>
  <c r="N402"/>
  <c r="J402"/>
  <c r="N399"/>
  <c r="N393"/>
  <c r="N388"/>
  <c r="J388"/>
  <c r="N383"/>
  <c r="N381"/>
  <c r="N374"/>
  <c r="N372"/>
  <c r="N366"/>
  <c r="N364"/>
  <c r="N361"/>
  <c r="N359"/>
  <c r="U362"/>
  <c r="N347"/>
  <c r="N345"/>
  <c r="N343"/>
  <c r="N340"/>
  <c r="N334"/>
  <c r="N332"/>
  <c r="N330"/>
  <c r="N323"/>
  <c r="N319"/>
  <c r="N315"/>
  <c r="N313"/>
  <c r="N311"/>
  <c r="N310"/>
  <c r="N307"/>
  <c r="N304"/>
  <c r="N301"/>
  <c r="N299"/>
  <c r="N297"/>
  <c r="N295"/>
  <c r="N293"/>
  <c r="N290"/>
  <c r="N289"/>
  <c r="N280"/>
  <c r="J280"/>
  <c r="J281" s="1"/>
  <c r="J282" s="1"/>
  <c r="J283" s="1"/>
  <c r="J284" s="1"/>
  <c r="N272"/>
  <c r="N267"/>
  <c r="N261"/>
  <c r="J261"/>
  <c r="J262" s="1"/>
  <c r="J263" s="1"/>
  <c r="J264" s="1"/>
  <c r="J265" s="1"/>
  <c r="J266" s="1"/>
  <c r="J267" s="1"/>
  <c r="J268" s="1"/>
  <c r="J269" s="1"/>
  <c r="J270" s="1"/>
  <c r="J271" s="1"/>
  <c r="J272" s="1"/>
  <c r="N256"/>
  <c r="N254"/>
  <c r="N248"/>
  <c r="N246"/>
  <c r="N241"/>
  <c r="N239"/>
  <c r="J239"/>
  <c r="N236"/>
  <c r="N264"/>
  <c r="N259"/>
  <c r="N251"/>
  <c r="J251"/>
  <c r="J252" s="1"/>
  <c r="J253" s="1"/>
  <c r="J254" s="1"/>
  <c r="J255" s="1"/>
  <c r="J256" s="1"/>
  <c r="J257" s="1"/>
  <c r="J258" s="1"/>
  <c r="J259" s="1"/>
  <c r="N249"/>
  <c r="N244"/>
  <c r="N535"/>
  <c r="N533"/>
  <c r="N531"/>
  <c r="N529"/>
  <c r="N517"/>
  <c r="N515"/>
  <c r="N513"/>
  <c r="N511"/>
  <c r="N509"/>
  <c r="N507"/>
  <c r="N498"/>
  <c r="N494"/>
  <c r="J494"/>
  <c r="J495" s="1"/>
  <c r="J496" s="1"/>
  <c r="J497" s="1"/>
  <c r="J498" s="1"/>
  <c r="J499" s="1"/>
  <c r="J500" s="1"/>
  <c r="J501" s="1"/>
  <c r="J502" s="1"/>
  <c r="J503" s="1"/>
  <c r="J504" s="1"/>
  <c r="J505" s="1"/>
  <c r="J506" s="1"/>
  <c r="J507" s="1"/>
  <c r="J508" s="1"/>
  <c r="J509" s="1"/>
  <c r="J510" s="1"/>
  <c r="J511" s="1"/>
  <c r="J512" s="1"/>
  <c r="J513" s="1"/>
  <c r="J514" s="1"/>
  <c r="J515" s="1"/>
  <c r="J516" s="1"/>
  <c r="J517" s="1"/>
  <c r="J518" s="1"/>
  <c r="J519" s="1"/>
  <c r="J520" s="1"/>
  <c r="J521" s="1"/>
  <c r="J522" s="1"/>
  <c r="J523" s="1"/>
  <c r="J524" s="1"/>
  <c r="J525" s="1"/>
  <c r="J526" s="1"/>
  <c r="N486"/>
  <c r="J486"/>
  <c r="J487" s="1"/>
  <c r="J488" s="1"/>
  <c r="J489" s="1"/>
  <c r="J490" s="1"/>
  <c r="J491" s="1"/>
  <c r="J492" s="1"/>
  <c r="N479"/>
  <c r="N477"/>
  <c r="N475"/>
  <c r="N465"/>
  <c r="N450"/>
  <c r="N448"/>
  <c r="N446"/>
  <c r="N444"/>
  <c r="N442"/>
  <c r="N440"/>
  <c r="N423"/>
  <c r="N421"/>
  <c r="N414"/>
  <c r="N233"/>
  <c r="J233"/>
  <c r="J234" s="1"/>
  <c r="J235" s="1"/>
  <c r="J236" s="1"/>
  <c r="J237" s="1"/>
  <c r="I205"/>
  <c r="M205" s="1"/>
  <c r="N188"/>
  <c r="J188"/>
  <c r="N176"/>
  <c r="J176"/>
  <c r="N170"/>
  <c r="J170"/>
  <c r="N146"/>
  <c r="J146"/>
  <c r="N130"/>
  <c r="J130"/>
  <c r="N128"/>
  <c r="J128"/>
  <c r="N126"/>
  <c r="N112"/>
  <c r="J112"/>
  <c r="J113" s="1"/>
  <c r="N88"/>
  <c r="J88"/>
  <c r="J89" s="1"/>
  <c r="J90" s="1"/>
  <c r="J91" s="1"/>
  <c r="J92" s="1"/>
  <c r="J93" s="1"/>
  <c r="N53"/>
  <c r="J53"/>
  <c r="J54" s="1"/>
  <c r="J55" s="1"/>
  <c r="J56" s="1"/>
  <c r="J57" s="1"/>
  <c r="J58" s="1"/>
  <c r="J59" s="1"/>
  <c r="J60" s="1"/>
  <c r="U30"/>
  <c r="Y27"/>
  <c r="I19"/>
  <c r="M19" s="1"/>
  <c r="I3"/>
  <c r="M3" s="1"/>
  <c r="N403"/>
  <c r="J403"/>
  <c r="J404" s="1"/>
  <c r="N392"/>
  <c r="N391"/>
  <c r="N389"/>
  <c r="J389"/>
  <c r="J390" s="1"/>
  <c r="J391" s="1"/>
  <c r="J392" s="1"/>
  <c r="J393" s="1"/>
  <c r="J394" s="1"/>
  <c r="J395" s="1"/>
  <c r="N385"/>
  <c r="N382"/>
  <c r="N375"/>
  <c r="N373"/>
  <c r="N371"/>
  <c r="N365"/>
  <c r="N363"/>
  <c r="N360"/>
  <c r="N358"/>
  <c r="N350"/>
  <c r="N346"/>
  <c r="N344"/>
  <c r="N341"/>
  <c r="N335"/>
  <c r="N333"/>
  <c r="N331"/>
  <c r="N329"/>
  <c r="N322"/>
  <c r="N320"/>
  <c r="N314"/>
  <c r="N312"/>
  <c r="N303"/>
  <c r="J303"/>
  <c r="J304" s="1"/>
  <c r="J305" s="1"/>
  <c r="J306" s="1"/>
  <c r="J307" s="1"/>
  <c r="J308" s="1"/>
  <c r="J309" s="1"/>
  <c r="J310" s="1"/>
  <c r="J311" s="1"/>
  <c r="J312" s="1"/>
  <c r="J313" s="1"/>
  <c r="J314" s="1"/>
  <c r="J315" s="1"/>
  <c r="J316" s="1"/>
  <c r="J317" s="1"/>
  <c r="J318" s="1"/>
  <c r="J319" s="1"/>
  <c r="J320" s="1"/>
  <c r="J321" s="1"/>
  <c r="J322" s="1"/>
  <c r="J323" s="1"/>
  <c r="N298"/>
  <c r="N294"/>
  <c r="N287"/>
  <c r="J287"/>
  <c r="J288" s="1"/>
  <c r="J289" s="1"/>
  <c r="J290" s="1"/>
  <c r="N282"/>
  <c r="N277"/>
  <c r="N276"/>
  <c r="J276"/>
  <c r="J277" s="1"/>
  <c r="J278" s="1"/>
  <c r="N274"/>
  <c r="J274"/>
  <c r="N271"/>
  <c r="N268"/>
  <c r="N266"/>
  <c r="N262"/>
  <c r="N257"/>
  <c r="N255"/>
  <c r="N253"/>
  <c r="N247"/>
  <c r="N242"/>
  <c r="N240"/>
  <c r="J240"/>
  <c r="J241" s="1"/>
  <c r="J242" s="1"/>
  <c r="J243" s="1"/>
  <c r="J244" s="1"/>
  <c r="J245" s="1"/>
  <c r="J246" s="1"/>
  <c r="J247" s="1"/>
  <c r="J248" s="1"/>
  <c r="J249" s="1"/>
  <c r="N237"/>
  <c r="N235"/>
  <c r="N224"/>
  <c r="N222"/>
  <c r="N217"/>
  <c r="N215"/>
  <c r="N209"/>
  <c r="N207"/>
  <c r="J207"/>
  <c r="J208" s="1"/>
  <c r="J209" s="1"/>
  <c r="J210" s="1"/>
  <c r="J211" s="1"/>
  <c r="J212" s="1"/>
  <c r="J213" s="1"/>
  <c r="J214" s="1"/>
  <c r="J215" s="1"/>
  <c r="J216" s="1"/>
  <c r="J217" s="1"/>
  <c r="J218" s="1"/>
  <c r="J219" s="1"/>
  <c r="J220" s="1"/>
  <c r="J221" s="1"/>
  <c r="J222" s="1"/>
  <c r="J223" s="1"/>
  <c r="J224" s="1"/>
  <c r="J225" s="1"/>
  <c r="J226" s="1"/>
  <c r="J227" s="1"/>
  <c r="J228" s="1"/>
  <c r="N203"/>
  <c r="N201"/>
  <c r="J201"/>
  <c r="J202" s="1"/>
  <c r="J203" s="1"/>
  <c r="J204" s="1"/>
  <c r="N193"/>
  <c r="N191"/>
  <c r="N185"/>
  <c r="N183"/>
  <c r="J183"/>
  <c r="J184" s="1"/>
  <c r="J185" s="1"/>
  <c r="J186" s="1"/>
  <c r="J187" s="1"/>
  <c r="N181"/>
  <c r="N174"/>
  <c r="N171"/>
  <c r="J171"/>
  <c r="N168"/>
  <c r="J168"/>
  <c r="N163"/>
  <c r="N162"/>
  <c r="N159"/>
  <c r="N152"/>
  <c r="J152"/>
  <c r="J153" s="1"/>
  <c r="J154" s="1"/>
  <c r="J155" s="1"/>
  <c r="J156" s="1"/>
  <c r="N150"/>
  <c r="N142"/>
  <c r="N140"/>
  <c r="J140"/>
  <c r="J141" s="1"/>
  <c r="J142" s="1"/>
  <c r="J143" s="1"/>
  <c r="J144" s="1"/>
  <c r="J145" s="1"/>
  <c r="N138"/>
  <c r="J138"/>
  <c r="J139" s="1"/>
  <c r="N136"/>
  <c r="J136"/>
  <c r="N134"/>
  <c r="N132"/>
  <c r="J132"/>
  <c r="J133" s="1"/>
  <c r="J134" s="1"/>
  <c r="J135" s="1"/>
  <c r="N124"/>
  <c r="N122"/>
  <c r="J122"/>
  <c r="J123" s="1"/>
  <c r="J124" s="1"/>
  <c r="J125" s="1"/>
  <c r="J126" s="1"/>
  <c r="N120"/>
  <c r="N118"/>
  <c r="N108"/>
  <c r="N106"/>
  <c r="J106"/>
  <c r="J107" s="1"/>
  <c r="J108" s="1"/>
  <c r="J109" s="1"/>
  <c r="J110" s="1"/>
  <c r="J111" s="1"/>
  <c r="N104"/>
  <c r="N96"/>
  <c r="N94"/>
  <c r="J94"/>
  <c r="J95" s="1"/>
  <c r="J96" s="1"/>
  <c r="J97" s="1"/>
  <c r="J98" s="1"/>
  <c r="J99" s="1"/>
  <c r="N92"/>
  <c r="N83"/>
  <c r="N81"/>
  <c r="J81"/>
  <c r="J82" s="1"/>
  <c r="J83" s="1"/>
  <c r="J84" s="1"/>
  <c r="J85" s="1"/>
  <c r="J86" s="1"/>
  <c r="J87" s="1"/>
  <c r="N79"/>
  <c r="N75"/>
  <c r="N73"/>
  <c r="J73"/>
  <c r="J74" s="1"/>
  <c r="J75" s="1"/>
  <c r="J76" s="1"/>
  <c r="J77" s="1"/>
  <c r="J78" s="1"/>
  <c r="J79" s="1"/>
  <c r="J80" s="1"/>
  <c r="N71"/>
  <c r="N63"/>
  <c r="N61"/>
  <c r="J61"/>
  <c r="J62" s="1"/>
  <c r="J63" s="1"/>
  <c r="J64" s="1"/>
  <c r="J65" s="1"/>
  <c r="J66" s="1"/>
  <c r="J67" s="1"/>
  <c r="N59"/>
  <c r="N50"/>
  <c r="N48"/>
  <c r="N40"/>
  <c r="N38"/>
  <c r="J38"/>
  <c r="J39" s="1"/>
  <c r="J40" s="1"/>
  <c r="J41" s="1"/>
  <c r="J42" s="1"/>
  <c r="J43" s="1"/>
  <c r="N36"/>
  <c r="N34"/>
  <c r="N29"/>
  <c r="J29"/>
  <c r="J30" s="1"/>
  <c r="J31" s="1"/>
  <c r="J32" s="1"/>
  <c r="J33" s="1"/>
  <c r="J34" s="1"/>
  <c r="J35" s="1"/>
  <c r="J36" s="1"/>
  <c r="N27"/>
  <c r="N22"/>
  <c r="N14"/>
  <c r="N12"/>
  <c r="N7"/>
  <c r="N5"/>
  <c r="U266"/>
  <c r="N231"/>
  <c r="N228"/>
  <c r="N226"/>
  <c r="N220"/>
  <c r="N214"/>
  <c r="N212"/>
  <c r="N204"/>
  <c r="N198"/>
  <c r="N196"/>
  <c r="N190"/>
  <c r="N178"/>
  <c r="N175"/>
  <c r="N165"/>
  <c r="N158"/>
  <c r="J158"/>
  <c r="J159" s="1"/>
  <c r="J160" s="1"/>
  <c r="J161" s="1"/>
  <c r="J162" s="1"/>
  <c r="J163" s="1"/>
  <c r="J164" s="1"/>
  <c r="J165" s="1"/>
  <c r="J166" s="1"/>
  <c r="N155"/>
  <c r="N148"/>
  <c r="N145"/>
  <c r="N143"/>
  <c r="N125"/>
  <c r="N116"/>
  <c r="J116"/>
  <c r="J117" s="1"/>
  <c r="J118" s="1"/>
  <c r="J119" s="1"/>
  <c r="J120" s="1"/>
  <c r="J121" s="1"/>
  <c r="N111"/>
  <c r="N109"/>
  <c r="N102"/>
  <c r="N99"/>
  <c r="N91"/>
  <c r="N89"/>
  <c r="N86"/>
  <c r="N78"/>
  <c r="N70"/>
  <c r="N67"/>
  <c r="N65"/>
  <c r="N56"/>
  <c r="N54"/>
  <c r="N51"/>
  <c r="N45"/>
  <c r="J45"/>
  <c r="J46" s="1"/>
  <c r="J47" s="1"/>
  <c r="J48" s="1"/>
  <c r="J49" s="1"/>
  <c r="J50" s="1"/>
  <c r="J51" s="1"/>
  <c r="J52" s="1"/>
  <c r="N42"/>
  <c r="N33"/>
  <c r="N31"/>
  <c r="N25"/>
  <c r="N23"/>
  <c r="N21"/>
  <c r="N10"/>
  <c r="N232"/>
  <c r="N230"/>
  <c r="J230"/>
  <c r="J231" s="1"/>
  <c r="J232" s="1"/>
  <c r="N227"/>
  <c r="N221"/>
  <c r="N219"/>
  <c r="N213"/>
  <c r="N211"/>
  <c r="N199"/>
  <c r="N197"/>
  <c r="N195"/>
  <c r="J195"/>
  <c r="J196" s="1"/>
  <c r="J197" s="1"/>
  <c r="J198" s="1"/>
  <c r="J199" s="1"/>
  <c r="J200" s="1"/>
  <c r="N189"/>
  <c r="J189"/>
  <c r="J190" s="1"/>
  <c r="J191" s="1"/>
  <c r="J192" s="1"/>
  <c r="J193" s="1"/>
  <c r="N179"/>
  <c r="N177"/>
  <c r="J177"/>
  <c r="J178" s="1"/>
  <c r="J179" s="1"/>
  <c r="J180" s="1"/>
  <c r="J181" s="1"/>
  <c r="J182" s="1"/>
  <c r="N173"/>
  <c r="J173"/>
  <c r="J174" s="1"/>
  <c r="J175" s="1"/>
  <c r="N169"/>
  <c r="J169"/>
  <c r="U175"/>
  <c r="N160"/>
  <c r="N156"/>
  <c r="N154"/>
  <c r="N147"/>
  <c r="J147"/>
  <c r="J148" s="1"/>
  <c r="J149" s="1"/>
  <c r="J150" s="1"/>
  <c r="N144"/>
  <c r="N131"/>
  <c r="J131"/>
  <c r="N117"/>
  <c r="N113"/>
  <c r="N110"/>
  <c r="N103"/>
  <c r="N101"/>
  <c r="J101"/>
  <c r="J102" s="1"/>
  <c r="J103" s="1"/>
  <c r="J104" s="1"/>
  <c r="J105" s="1"/>
  <c r="N98"/>
  <c r="N90"/>
  <c r="N87"/>
  <c r="N85"/>
  <c r="N77"/>
  <c r="N69"/>
  <c r="J69"/>
  <c r="J70" s="1"/>
  <c r="J71" s="1"/>
  <c r="J72" s="1"/>
  <c r="N66"/>
  <c r="N57"/>
  <c r="N55"/>
  <c r="N52"/>
  <c r="N46"/>
  <c r="N43"/>
  <c r="N41"/>
  <c r="N32"/>
  <c r="X33"/>
  <c r="W30"/>
  <c r="V36"/>
  <c r="N24"/>
  <c r="N18"/>
  <c r="N17"/>
  <c r="N16"/>
  <c r="N9"/>
  <c r="P35" i="25" l="1"/>
  <c r="M425" i="53"/>
  <c r="N425"/>
  <c r="V40"/>
  <c r="X36"/>
  <c r="W33"/>
  <c r="Y30"/>
  <c r="U33"/>
  <c r="U366"/>
  <c r="O2"/>
  <c r="U179"/>
  <c r="U269"/>
  <c r="N3"/>
  <c r="J3"/>
  <c r="J4" s="1"/>
  <c r="J5" s="1"/>
  <c r="J6" s="1"/>
  <c r="J7" s="1"/>
  <c r="N19"/>
  <c r="N205"/>
  <c r="J205"/>
  <c r="N484"/>
  <c r="J484"/>
  <c r="U502"/>
  <c r="N480"/>
  <c r="J480"/>
  <c r="N8"/>
  <c r="J8"/>
  <c r="J9" s="1"/>
  <c r="J10" s="1"/>
  <c r="J11" s="1"/>
  <c r="J12" s="1"/>
  <c r="J13" s="1"/>
  <c r="J14" s="1"/>
  <c r="J15" s="1"/>
  <c r="J16" s="1"/>
  <c r="J17" s="1"/>
  <c r="J18" s="1"/>
  <c r="J19" s="1"/>
  <c r="J20" s="1"/>
  <c r="J21" s="1"/>
  <c r="J22" s="1"/>
  <c r="J23" s="1"/>
  <c r="J24" s="1"/>
  <c r="J25" s="1"/>
  <c r="J26" s="1"/>
  <c r="J27" s="1"/>
  <c r="N11"/>
  <c r="P36" i="25" l="1"/>
  <c r="R2" i="53"/>
  <c r="U505"/>
  <c r="U272"/>
  <c r="U182"/>
  <c r="U36"/>
  <c r="Y33"/>
  <c r="V43"/>
  <c r="W36"/>
  <c r="X40"/>
  <c r="O3"/>
  <c r="U370"/>
  <c r="P37" i="25" l="1"/>
  <c r="R3" i="53"/>
  <c r="O4"/>
  <c r="U375"/>
  <c r="U40"/>
  <c r="Y36"/>
  <c r="U186"/>
  <c r="V46"/>
  <c r="X43"/>
  <c r="W40"/>
  <c r="U276"/>
  <c r="U518"/>
  <c r="X137" i="25"/>
  <c r="X138"/>
  <c r="X139"/>
  <c r="X140"/>
  <c r="X132"/>
  <c r="X133"/>
  <c r="X134"/>
  <c r="X135"/>
  <c r="X130"/>
  <c r="X129"/>
  <c r="X125"/>
  <c r="X126"/>
  <c r="X127"/>
  <c r="X128"/>
  <c r="A15"/>
  <c r="A16"/>
  <c r="A17"/>
  <c r="A18"/>
  <c r="A4"/>
  <c r="A5"/>
  <c r="A6"/>
  <c r="A7"/>
  <c r="A8"/>
  <c r="A9"/>
  <c r="A10"/>
  <c r="A11"/>
  <c r="A12"/>
  <c r="A13"/>
  <c r="A14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9"/>
  <c r="U56"/>
  <c r="Y3"/>
  <c r="Y5"/>
  <c r="Y7"/>
  <c r="Y8"/>
  <c r="Y9"/>
  <c r="Y10"/>
  <c r="Y11"/>
  <c r="Y13"/>
  <c r="Y14"/>
  <c r="Y16"/>
  <c r="Y17"/>
  <c r="Y18"/>
  <c r="Y19"/>
  <c r="Y20"/>
  <c r="Y22"/>
  <c r="Y23"/>
  <c r="Y24"/>
  <c r="Y25"/>
  <c r="Y26"/>
  <c r="Y27"/>
  <c r="Y28"/>
  <c r="Y30"/>
  <c r="Y31"/>
  <c r="Y32"/>
  <c r="Y33"/>
  <c r="Y34"/>
  <c r="Y35"/>
  <c r="Y36"/>
  <c r="Y38"/>
  <c r="Y39"/>
  <c r="Y40"/>
  <c r="Y43"/>
  <c r="Y44"/>
  <c r="Y45"/>
  <c r="Y46"/>
  <c r="Y47"/>
  <c r="Y49"/>
  <c r="Y50"/>
  <c r="Y51"/>
  <c r="Y52"/>
  <c r="Y53"/>
  <c r="Y54"/>
  <c r="Y57"/>
  <c r="Y58"/>
  <c r="Y59"/>
  <c r="Y60"/>
  <c r="Y61"/>
  <c r="Y62"/>
  <c r="Y63"/>
  <c r="Y65"/>
  <c r="Y66"/>
  <c r="Y67"/>
  <c r="Y68"/>
  <c r="Y69"/>
  <c r="Y70"/>
  <c r="Y71"/>
  <c r="Y74"/>
  <c r="Y77"/>
  <c r="Y78"/>
  <c r="Y79"/>
  <c r="Y80"/>
  <c r="Y81"/>
  <c r="Y82"/>
  <c r="Y83"/>
  <c r="Y84"/>
  <c r="Y87"/>
  <c r="Y88"/>
  <c r="Y89"/>
  <c r="Y90"/>
  <c r="Y91"/>
  <c r="Y92"/>
  <c r="Y93"/>
  <c r="Y95"/>
  <c r="Y96"/>
  <c r="Y97"/>
  <c r="Y98"/>
  <c r="Y99"/>
  <c r="Y100"/>
  <c r="Y101"/>
  <c r="Y102"/>
  <c r="Y103"/>
  <c r="Y104"/>
  <c r="Y108"/>
  <c r="Y109"/>
  <c r="Y110"/>
  <c r="Y111"/>
  <c r="Y112"/>
  <c r="Y114"/>
  <c r="Y115"/>
  <c r="Y116"/>
  <c r="Y117"/>
  <c r="Y118"/>
  <c r="Y119"/>
  <c r="Y120"/>
  <c r="Y121"/>
  <c r="Y122"/>
  <c r="Y123"/>
  <c r="X114"/>
  <c r="X115"/>
  <c r="X116"/>
  <c r="X117"/>
  <c r="X118"/>
  <c r="X119"/>
  <c r="X120"/>
  <c r="X121"/>
  <c r="X122"/>
  <c r="X123"/>
  <c r="X108"/>
  <c r="X109"/>
  <c r="X110"/>
  <c r="X111"/>
  <c r="X112"/>
  <c r="D106"/>
  <c r="F106"/>
  <c r="C106"/>
  <c r="X95"/>
  <c r="X96"/>
  <c r="X97"/>
  <c r="X98"/>
  <c r="X99"/>
  <c r="X100"/>
  <c r="X101"/>
  <c r="X102"/>
  <c r="X103"/>
  <c r="X104"/>
  <c r="X87"/>
  <c r="X88"/>
  <c r="X89"/>
  <c r="X90"/>
  <c r="X91"/>
  <c r="X92"/>
  <c r="X93"/>
  <c r="D86"/>
  <c r="F86"/>
  <c r="C86"/>
  <c r="X77"/>
  <c r="X78"/>
  <c r="X79"/>
  <c r="X80"/>
  <c r="X81"/>
  <c r="X82"/>
  <c r="X83"/>
  <c r="X84"/>
  <c r="D76"/>
  <c r="F76"/>
  <c r="C76"/>
  <c r="X74"/>
  <c r="X65"/>
  <c r="X66"/>
  <c r="X67"/>
  <c r="X68"/>
  <c r="X69"/>
  <c r="X70"/>
  <c r="X71"/>
  <c r="T106"/>
  <c r="T107"/>
  <c r="T113"/>
  <c r="T124"/>
  <c r="T131"/>
  <c r="T136"/>
  <c r="X3"/>
  <c r="X5"/>
  <c r="X7"/>
  <c r="X8"/>
  <c r="X9"/>
  <c r="X10"/>
  <c r="X11"/>
  <c r="X13"/>
  <c r="X14"/>
  <c r="X16"/>
  <c r="X17"/>
  <c r="X18"/>
  <c r="X19"/>
  <c r="X20"/>
  <c r="X22"/>
  <c r="X23"/>
  <c r="X24"/>
  <c r="X25"/>
  <c r="X26"/>
  <c r="X27"/>
  <c r="X28"/>
  <c r="X30"/>
  <c r="X31"/>
  <c r="X32"/>
  <c r="X33"/>
  <c r="X34"/>
  <c r="X35"/>
  <c r="X36"/>
  <c r="X38"/>
  <c r="X39"/>
  <c r="X40"/>
  <c r="X43"/>
  <c r="X44"/>
  <c r="X45"/>
  <c r="X46"/>
  <c r="X47"/>
  <c r="X49"/>
  <c r="X50"/>
  <c r="X51"/>
  <c r="X52"/>
  <c r="X53"/>
  <c r="X54"/>
  <c r="X57"/>
  <c r="X58"/>
  <c r="X59"/>
  <c r="X60"/>
  <c r="X61"/>
  <c r="X62"/>
  <c r="X63"/>
  <c r="A3"/>
  <c r="E117"/>
  <c r="G117" s="1"/>
  <c r="K117" s="1"/>
  <c r="G113"/>
  <c r="K113" s="1"/>
  <c r="E96"/>
  <c r="G96" s="1"/>
  <c r="K96" s="1"/>
  <c r="E89"/>
  <c r="G89" s="1"/>
  <c r="K89" s="1"/>
  <c r="T73"/>
  <c r="T75"/>
  <c r="T76"/>
  <c r="T85"/>
  <c r="T86"/>
  <c r="T94"/>
  <c r="T105"/>
  <c r="T72"/>
  <c r="G56"/>
  <c r="K56" s="1"/>
  <c r="V4"/>
  <c r="V6" s="1"/>
  <c r="G42"/>
  <c r="K42" s="1"/>
  <c r="E66"/>
  <c r="G66" s="1"/>
  <c r="K66" s="1"/>
  <c r="E63"/>
  <c r="E61"/>
  <c r="G61" s="1"/>
  <c r="K61" s="1"/>
  <c r="E28"/>
  <c r="G28" s="1"/>
  <c r="K28" s="1"/>
  <c r="E26"/>
  <c r="G26" s="1"/>
  <c r="K26" s="1"/>
  <c r="E29"/>
  <c r="G29" s="1"/>
  <c r="K29" s="1"/>
  <c r="E30"/>
  <c r="G30" s="1"/>
  <c r="K30" s="1"/>
  <c r="E31"/>
  <c r="G31" s="1"/>
  <c r="K31" s="1"/>
  <c r="E32"/>
  <c r="G32" s="1"/>
  <c r="K32" s="1"/>
  <c r="E33"/>
  <c r="E34"/>
  <c r="G34" s="1"/>
  <c r="K34" s="1"/>
  <c r="E35"/>
  <c r="G35" s="1"/>
  <c r="K35" s="1"/>
  <c r="E36"/>
  <c r="G36" s="1"/>
  <c r="K36" s="1"/>
  <c r="E37"/>
  <c r="E38"/>
  <c r="G38" s="1"/>
  <c r="K38" s="1"/>
  <c r="E39"/>
  <c r="G39" s="1"/>
  <c r="K39" s="1"/>
  <c r="E40"/>
  <c r="G40" s="1"/>
  <c r="K40" s="1"/>
  <c r="E41"/>
  <c r="E42" s="1"/>
  <c r="E43"/>
  <c r="G43" s="1"/>
  <c r="K43" s="1"/>
  <c r="E44"/>
  <c r="G44" s="1"/>
  <c r="K44" s="1"/>
  <c r="E45"/>
  <c r="G45" s="1"/>
  <c r="K45" s="1"/>
  <c r="E46"/>
  <c r="E47"/>
  <c r="G47" s="1"/>
  <c r="K47" s="1"/>
  <c r="E48"/>
  <c r="G48" s="1"/>
  <c r="K48" s="1"/>
  <c r="E49"/>
  <c r="G49" s="1"/>
  <c r="K49" s="1"/>
  <c r="E50"/>
  <c r="G50" s="1"/>
  <c r="K50" s="1"/>
  <c r="E51"/>
  <c r="G51" s="1"/>
  <c r="K51" s="1"/>
  <c r="E52"/>
  <c r="G52" s="1"/>
  <c r="K52" s="1"/>
  <c r="E53"/>
  <c r="G53" s="1"/>
  <c r="K53" s="1"/>
  <c r="E54"/>
  <c r="E55"/>
  <c r="H55" s="1"/>
  <c r="L55" s="1"/>
  <c r="E57"/>
  <c r="G57" s="1"/>
  <c r="K57" s="1"/>
  <c r="E58"/>
  <c r="G58" s="1"/>
  <c r="K58" s="1"/>
  <c r="E59"/>
  <c r="E64"/>
  <c r="G64" s="1"/>
  <c r="K64" s="1"/>
  <c r="E67"/>
  <c r="G67" s="1"/>
  <c r="K67" s="1"/>
  <c r="E68"/>
  <c r="G68" s="1"/>
  <c r="K68" s="1"/>
  <c r="E69"/>
  <c r="E70"/>
  <c r="G70" s="1"/>
  <c r="K70" s="1"/>
  <c r="E71"/>
  <c r="G71" s="1"/>
  <c r="K71" s="1"/>
  <c r="E72"/>
  <c r="G72" s="1"/>
  <c r="K72" s="1"/>
  <c r="E73"/>
  <c r="H73" s="1"/>
  <c r="L73" s="1"/>
  <c r="E74"/>
  <c r="G74" s="1"/>
  <c r="K74" s="1"/>
  <c r="E75"/>
  <c r="E76" s="1"/>
  <c r="E77"/>
  <c r="G77" s="1"/>
  <c r="K77" s="1"/>
  <c r="E78"/>
  <c r="E79"/>
  <c r="G79" s="1"/>
  <c r="K79" s="1"/>
  <c r="E80"/>
  <c r="G80" s="1"/>
  <c r="K80" s="1"/>
  <c r="E81"/>
  <c r="G81" s="1"/>
  <c r="K81" s="1"/>
  <c r="E82"/>
  <c r="G82" s="1"/>
  <c r="K82" s="1"/>
  <c r="E83"/>
  <c r="G83" s="1"/>
  <c r="K83" s="1"/>
  <c r="E84"/>
  <c r="G84" s="1"/>
  <c r="K84" s="1"/>
  <c r="E85"/>
  <c r="E86" s="1"/>
  <c r="E87"/>
  <c r="G87" s="1"/>
  <c r="K87" s="1"/>
  <c r="E90"/>
  <c r="G90" s="1"/>
  <c r="K90" s="1"/>
  <c r="E91"/>
  <c r="G91" s="1"/>
  <c r="K91" s="1"/>
  <c r="E92"/>
  <c r="G92" s="1"/>
  <c r="K92" s="1"/>
  <c r="E93"/>
  <c r="G93" s="1"/>
  <c r="K93" s="1"/>
  <c r="E94"/>
  <c r="G94" s="1"/>
  <c r="K94" s="1"/>
  <c r="E95"/>
  <c r="G95" s="1"/>
  <c r="K95" s="1"/>
  <c r="E97"/>
  <c r="G97" s="1"/>
  <c r="K97" s="1"/>
  <c r="E98"/>
  <c r="G98" s="1"/>
  <c r="K98" s="1"/>
  <c r="E99"/>
  <c r="G99" s="1"/>
  <c r="K99" s="1"/>
  <c r="E100"/>
  <c r="G100" s="1"/>
  <c r="K100" s="1"/>
  <c r="E101"/>
  <c r="G101" s="1"/>
  <c r="K101" s="1"/>
  <c r="E102"/>
  <c r="G102" s="1"/>
  <c r="K102" s="1"/>
  <c r="E103"/>
  <c r="G103" s="1"/>
  <c r="K103" s="1"/>
  <c r="E104"/>
  <c r="G104" s="1"/>
  <c r="K104" s="1"/>
  <c r="E105"/>
  <c r="E106" s="1"/>
  <c r="E107"/>
  <c r="H107" s="1"/>
  <c r="L107" s="1"/>
  <c r="E108"/>
  <c r="G108" s="1"/>
  <c r="K108" s="1"/>
  <c r="E109"/>
  <c r="G109" s="1"/>
  <c r="K109" s="1"/>
  <c r="E110"/>
  <c r="G110" s="1"/>
  <c r="K110" s="1"/>
  <c r="E111"/>
  <c r="G111" s="1"/>
  <c r="K111" s="1"/>
  <c r="E112"/>
  <c r="G112" s="1"/>
  <c r="K112" s="1"/>
  <c r="E114"/>
  <c r="G114" s="1"/>
  <c r="K114" s="1"/>
  <c r="E115"/>
  <c r="G115" s="1"/>
  <c r="K115" s="1"/>
  <c r="E116"/>
  <c r="G116" s="1"/>
  <c r="K116" s="1"/>
  <c r="E118"/>
  <c r="G118" s="1"/>
  <c r="K118" s="1"/>
  <c r="E119"/>
  <c r="G119" s="1"/>
  <c r="K119" s="1"/>
  <c r="E120"/>
  <c r="G120" s="1"/>
  <c r="K120" s="1"/>
  <c r="E121"/>
  <c r="E122"/>
  <c r="G122" s="1"/>
  <c r="K122" s="1"/>
  <c r="E123"/>
  <c r="G123" s="1"/>
  <c r="K123" s="1"/>
  <c r="E124"/>
  <c r="G124" s="1"/>
  <c r="K124" s="1"/>
  <c r="E125"/>
  <c r="E126"/>
  <c r="G126" s="1"/>
  <c r="K126" s="1"/>
  <c r="E127"/>
  <c r="G127" s="1"/>
  <c r="K127" s="1"/>
  <c r="E128"/>
  <c r="G128" s="1"/>
  <c r="K128" s="1"/>
  <c r="E129"/>
  <c r="E130"/>
  <c r="G130" s="1"/>
  <c r="K130" s="1"/>
  <c r="E131"/>
  <c r="G131" s="1"/>
  <c r="K131" s="1"/>
  <c r="E132"/>
  <c r="G132" s="1"/>
  <c r="K132" s="1"/>
  <c r="E133"/>
  <c r="G133" s="1"/>
  <c r="K133" s="1"/>
  <c r="E134"/>
  <c r="G134" s="1"/>
  <c r="K134" s="1"/>
  <c r="E135"/>
  <c r="G135" s="1"/>
  <c r="K135" s="1"/>
  <c r="E136"/>
  <c r="G136" s="1"/>
  <c r="K136" s="1"/>
  <c r="E137"/>
  <c r="E138"/>
  <c r="G138" s="1"/>
  <c r="K138" s="1"/>
  <c r="E139"/>
  <c r="G139" s="1"/>
  <c r="K139" s="1"/>
  <c r="E140"/>
  <c r="G140" s="1"/>
  <c r="K140" s="1"/>
  <c r="E4"/>
  <c r="G4" s="1"/>
  <c r="K4" s="1"/>
  <c r="E5"/>
  <c r="G5" s="1"/>
  <c r="K5" s="1"/>
  <c r="E6"/>
  <c r="H6" s="1"/>
  <c r="L6" s="1"/>
  <c r="E7"/>
  <c r="G7" s="1"/>
  <c r="K7" s="1"/>
  <c r="E8"/>
  <c r="G8" s="1"/>
  <c r="K8" s="1"/>
  <c r="E9"/>
  <c r="G9" s="1"/>
  <c r="K9" s="1"/>
  <c r="E10"/>
  <c r="G10" s="1"/>
  <c r="K10" s="1"/>
  <c r="E11"/>
  <c r="G11" s="1"/>
  <c r="K11" s="1"/>
  <c r="E12"/>
  <c r="G12" s="1"/>
  <c r="K12" s="1"/>
  <c r="E13"/>
  <c r="G13" s="1"/>
  <c r="K13" s="1"/>
  <c r="E14"/>
  <c r="G14" s="1"/>
  <c r="K14" s="1"/>
  <c r="E16"/>
  <c r="G16" s="1"/>
  <c r="K16" s="1"/>
  <c r="E17"/>
  <c r="G17" s="1"/>
  <c r="K17" s="1"/>
  <c r="E18"/>
  <c r="G18" s="1"/>
  <c r="K18" s="1"/>
  <c r="E19"/>
  <c r="G19" s="1"/>
  <c r="K19" s="1"/>
  <c r="E20"/>
  <c r="G20" s="1"/>
  <c r="K20" s="1"/>
  <c r="E21"/>
  <c r="H21" s="1"/>
  <c r="L21" s="1"/>
  <c r="E22"/>
  <c r="G22" s="1"/>
  <c r="K22" s="1"/>
  <c r="E23"/>
  <c r="G23" s="1"/>
  <c r="K23" s="1"/>
  <c r="E24"/>
  <c r="G24" s="1"/>
  <c r="K24" s="1"/>
  <c r="E3"/>
  <c r="T64"/>
  <c r="T56"/>
  <c r="T55"/>
  <c r="T48"/>
  <c r="T42"/>
  <c r="T41"/>
  <c r="T37"/>
  <c r="T29"/>
  <c r="T21"/>
  <c r="T12"/>
  <c r="T6"/>
  <c r="T4"/>
  <c r="U6"/>
  <c r="X2"/>
  <c r="Y4"/>
  <c r="T2"/>
  <c r="H140"/>
  <c r="L140" s="1"/>
  <c r="H139"/>
  <c r="L139" s="1"/>
  <c r="H138"/>
  <c r="L138" s="1"/>
  <c r="H137"/>
  <c r="L137" s="1"/>
  <c r="G137"/>
  <c r="K137" s="1"/>
  <c r="H136"/>
  <c r="L136" s="1"/>
  <c r="H135"/>
  <c r="L135" s="1"/>
  <c r="H134"/>
  <c r="L134" s="1"/>
  <c r="H133"/>
  <c r="L133" s="1"/>
  <c r="H132"/>
  <c r="L132" s="1"/>
  <c r="H131"/>
  <c r="L131" s="1"/>
  <c r="H130"/>
  <c r="L130" s="1"/>
  <c r="H129"/>
  <c r="L129" s="1"/>
  <c r="G129"/>
  <c r="K129" s="1"/>
  <c r="H128"/>
  <c r="L128" s="1"/>
  <c r="H127"/>
  <c r="L127" s="1"/>
  <c r="H126"/>
  <c r="L126" s="1"/>
  <c r="H125"/>
  <c r="L125" s="1"/>
  <c r="G125"/>
  <c r="K125" s="1"/>
  <c r="H124"/>
  <c r="L124" s="1"/>
  <c r="H123"/>
  <c r="L123" s="1"/>
  <c r="H122"/>
  <c r="L122" s="1"/>
  <c r="H121"/>
  <c r="L121" s="1"/>
  <c r="G121"/>
  <c r="K121" s="1"/>
  <c r="H120"/>
  <c r="L120" s="1"/>
  <c r="H119"/>
  <c r="L119" s="1"/>
  <c r="H118"/>
  <c r="L118" s="1"/>
  <c r="H117"/>
  <c r="L117" s="1"/>
  <c r="H116"/>
  <c r="L116" s="1"/>
  <c r="H115"/>
  <c r="L115" s="1"/>
  <c r="H114"/>
  <c r="L114" s="1"/>
  <c r="H113"/>
  <c r="L113" s="1"/>
  <c r="H112"/>
  <c r="L112" s="1"/>
  <c r="H111"/>
  <c r="L111" s="1"/>
  <c r="H110"/>
  <c r="L110" s="1"/>
  <c r="H109"/>
  <c r="L109" s="1"/>
  <c r="H108"/>
  <c r="L108" s="1"/>
  <c r="G107"/>
  <c r="K107" s="1"/>
  <c r="G105"/>
  <c r="K105" s="1"/>
  <c r="H104"/>
  <c r="L104" s="1"/>
  <c r="H103"/>
  <c r="L103" s="1"/>
  <c r="H102"/>
  <c r="L102" s="1"/>
  <c r="H101"/>
  <c r="L101" s="1"/>
  <c r="H100"/>
  <c r="L100" s="1"/>
  <c r="H99"/>
  <c r="L99" s="1"/>
  <c r="H98"/>
  <c r="L98" s="1"/>
  <c r="H97"/>
  <c r="L97" s="1"/>
  <c r="H96"/>
  <c r="L96" s="1"/>
  <c r="H95"/>
  <c r="L95" s="1"/>
  <c r="H94"/>
  <c r="L94" s="1"/>
  <c r="H93"/>
  <c r="L93" s="1"/>
  <c r="H92"/>
  <c r="L92" s="1"/>
  <c r="H91"/>
  <c r="L91" s="1"/>
  <c r="H90"/>
  <c r="L90" s="1"/>
  <c r="H89"/>
  <c r="L89" s="1"/>
  <c r="H88"/>
  <c r="L88" s="1"/>
  <c r="G88"/>
  <c r="K88" s="1"/>
  <c r="H87"/>
  <c r="L87" s="1"/>
  <c r="G85"/>
  <c r="K85" s="1"/>
  <c r="H84"/>
  <c r="L84" s="1"/>
  <c r="H83"/>
  <c r="L83" s="1"/>
  <c r="H82"/>
  <c r="L82" s="1"/>
  <c r="H81"/>
  <c r="L81" s="1"/>
  <c r="H80"/>
  <c r="L80" s="1"/>
  <c r="H79"/>
  <c r="L79" s="1"/>
  <c r="H78"/>
  <c r="L78" s="1"/>
  <c r="G78"/>
  <c r="K78" s="1"/>
  <c r="H77"/>
  <c r="L77" s="1"/>
  <c r="G75"/>
  <c r="K75" s="1"/>
  <c r="H74"/>
  <c r="L74" s="1"/>
  <c r="G73"/>
  <c r="K73" s="1"/>
  <c r="H72"/>
  <c r="L72" s="1"/>
  <c r="H71"/>
  <c r="L71" s="1"/>
  <c r="H70"/>
  <c r="L70" s="1"/>
  <c r="H69"/>
  <c r="L69" s="1"/>
  <c r="G69"/>
  <c r="K69" s="1"/>
  <c r="H68"/>
  <c r="L68" s="1"/>
  <c r="H67"/>
  <c r="L67" s="1"/>
  <c r="H66"/>
  <c r="L66" s="1"/>
  <c r="H65"/>
  <c r="L65" s="1"/>
  <c r="G65"/>
  <c r="K65" s="1"/>
  <c r="H64"/>
  <c r="L64" s="1"/>
  <c r="H63"/>
  <c r="L63" s="1"/>
  <c r="G63"/>
  <c r="K63" s="1"/>
  <c r="H62"/>
  <c r="L62" s="1"/>
  <c r="G62"/>
  <c r="K62" s="1"/>
  <c r="H61"/>
  <c r="L61" s="1"/>
  <c r="H60"/>
  <c r="L60" s="1"/>
  <c r="G60"/>
  <c r="K60" s="1"/>
  <c r="H59"/>
  <c r="L59" s="1"/>
  <c r="G59"/>
  <c r="K59" s="1"/>
  <c r="H58"/>
  <c r="L58" s="1"/>
  <c r="H57"/>
  <c r="L57" s="1"/>
  <c r="G55"/>
  <c r="K55" s="1"/>
  <c r="H54"/>
  <c r="L54" s="1"/>
  <c r="G54"/>
  <c r="K54" s="1"/>
  <c r="H53"/>
  <c r="L53" s="1"/>
  <c r="H52"/>
  <c r="L52" s="1"/>
  <c r="H51"/>
  <c r="L51" s="1"/>
  <c r="H50"/>
  <c r="L50" s="1"/>
  <c r="H49"/>
  <c r="L49" s="1"/>
  <c r="H48"/>
  <c r="L48" s="1"/>
  <c r="H47"/>
  <c r="L47" s="1"/>
  <c r="H46"/>
  <c r="L46" s="1"/>
  <c r="G46"/>
  <c r="K46" s="1"/>
  <c r="H45"/>
  <c r="L45" s="1"/>
  <c r="H44"/>
  <c r="L44" s="1"/>
  <c r="H43"/>
  <c r="L43" s="1"/>
  <c r="G41"/>
  <c r="K41" s="1"/>
  <c r="H40"/>
  <c r="L40" s="1"/>
  <c r="H39"/>
  <c r="L39" s="1"/>
  <c r="H38"/>
  <c r="L38" s="1"/>
  <c r="H37"/>
  <c r="L37" s="1"/>
  <c r="G37"/>
  <c r="K37" s="1"/>
  <c r="H36"/>
  <c r="L36" s="1"/>
  <c r="H35"/>
  <c r="L35" s="1"/>
  <c r="H34"/>
  <c r="L34" s="1"/>
  <c r="H33"/>
  <c r="L33" s="1"/>
  <c r="G33"/>
  <c r="K33" s="1"/>
  <c r="H32"/>
  <c r="L32" s="1"/>
  <c r="H31"/>
  <c r="L31" s="1"/>
  <c r="H30"/>
  <c r="L30" s="1"/>
  <c r="H29"/>
  <c r="L29" s="1"/>
  <c r="H28"/>
  <c r="L28" s="1"/>
  <c r="H27"/>
  <c r="L27" s="1"/>
  <c r="G27"/>
  <c r="K27" s="1"/>
  <c r="H26"/>
  <c r="L26" s="1"/>
  <c r="H25"/>
  <c r="L25" s="1"/>
  <c r="G25"/>
  <c r="K25" s="1"/>
  <c r="H24"/>
  <c r="L24" s="1"/>
  <c r="H23"/>
  <c r="L23" s="1"/>
  <c r="H22"/>
  <c r="L22" s="1"/>
  <c r="G21"/>
  <c r="K21" s="1"/>
  <c r="H20"/>
  <c r="L20" s="1"/>
  <c r="H19"/>
  <c r="L19" s="1"/>
  <c r="H18"/>
  <c r="L18" s="1"/>
  <c r="H17"/>
  <c r="L17" s="1"/>
  <c r="H16"/>
  <c r="L16" s="1"/>
  <c r="H14"/>
  <c r="L14" s="1"/>
  <c r="H13"/>
  <c r="L13" s="1"/>
  <c r="H12"/>
  <c r="L12" s="1"/>
  <c r="H11"/>
  <c r="L11" s="1"/>
  <c r="H10"/>
  <c r="L10" s="1"/>
  <c r="H9"/>
  <c r="L9" s="1"/>
  <c r="H8"/>
  <c r="L8" s="1"/>
  <c r="H7"/>
  <c r="L7" s="1"/>
  <c r="G6"/>
  <c r="K6" s="1"/>
  <c r="H5"/>
  <c r="L5" s="1"/>
  <c r="H4"/>
  <c r="L4" s="1"/>
  <c r="H3"/>
  <c r="L3" s="1"/>
  <c r="G3"/>
  <c r="K3" s="1"/>
  <c r="H2"/>
  <c r="L2" s="1"/>
  <c r="G2"/>
  <c r="K2" s="1"/>
  <c r="A2"/>
  <c r="M2" l="1"/>
  <c r="O2" s="1"/>
  <c r="R2" s="1"/>
  <c r="P38"/>
  <c r="R4" i="53"/>
  <c r="O5"/>
  <c r="X46"/>
  <c r="V50"/>
  <c r="W43"/>
  <c r="U187"/>
  <c r="U380"/>
  <c r="U528"/>
  <c r="U278"/>
  <c r="Y40"/>
  <c r="U43"/>
  <c r="H75" i="25"/>
  <c r="U64"/>
  <c r="H85"/>
  <c r="H105"/>
  <c r="Y6"/>
  <c r="H41"/>
  <c r="X6"/>
  <c r="X4"/>
  <c r="Y2"/>
  <c r="E56"/>
  <c r="I56"/>
  <c r="V12"/>
  <c r="X12" s="1"/>
  <c r="I42"/>
  <c r="I26"/>
  <c r="N26" s="1"/>
  <c r="U12"/>
  <c r="Y12" s="1"/>
  <c r="I28"/>
  <c r="N28" s="1"/>
  <c r="I30"/>
  <c r="N30" s="1"/>
  <c r="W2"/>
  <c r="I27"/>
  <c r="I31"/>
  <c r="N31" s="1"/>
  <c r="W4"/>
  <c r="I3"/>
  <c r="I4"/>
  <c r="I5"/>
  <c r="I6"/>
  <c r="I7"/>
  <c r="M7" s="1"/>
  <c r="I8"/>
  <c r="N8" s="1"/>
  <c r="I9"/>
  <c r="N9" s="1"/>
  <c r="I10"/>
  <c r="N10" s="1"/>
  <c r="I11"/>
  <c r="N11" s="1"/>
  <c r="I12"/>
  <c r="N12" s="1"/>
  <c r="I13"/>
  <c r="N13" s="1"/>
  <c r="I14"/>
  <c r="N14" s="1"/>
  <c r="I16"/>
  <c r="M16" s="1"/>
  <c r="I17"/>
  <c r="I18"/>
  <c r="I19"/>
  <c r="I20"/>
  <c r="M20" s="1"/>
  <c r="I21"/>
  <c r="N21" s="1"/>
  <c r="I22"/>
  <c r="N22" s="1"/>
  <c r="I23"/>
  <c r="N23" s="1"/>
  <c r="I24"/>
  <c r="N24" s="1"/>
  <c r="I25"/>
  <c r="I29"/>
  <c r="N29" s="1"/>
  <c r="I32"/>
  <c r="N32" s="1"/>
  <c r="I33"/>
  <c r="N33" s="1"/>
  <c r="I34"/>
  <c r="N34" s="1"/>
  <c r="I35"/>
  <c r="N35" s="1"/>
  <c r="I36"/>
  <c r="N36" s="1"/>
  <c r="I37"/>
  <c r="N37" s="1"/>
  <c r="I38"/>
  <c r="N38" s="1"/>
  <c r="I39"/>
  <c r="N39" s="1"/>
  <c r="I40"/>
  <c r="N40" s="1"/>
  <c r="I43"/>
  <c r="I44"/>
  <c r="N44" s="1"/>
  <c r="I45"/>
  <c r="I46"/>
  <c r="N46" s="1"/>
  <c r="I47"/>
  <c r="N47" s="1"/>
  <c r="I48"/>
  <c r="N48" s="1"/>
  <c r="I49"/>
  <c r="N49" s="1"/>
  <c r="I50"/>
  <c r="N50" s="1"/>
  <c r="I51"/>
  <c r="N51" s="1"/>
  <c r="I52"/>
  <c r="N52" s="1"/>
  <c r="I53"/>
  <c r="N53" s="1"/>
  <c r="I54"/>
  <c r="N54" s="1"/>
  <c r="I55"/>
  <c r="N55" s="1"/>
  <c r="I57"/>
  <c r="I58"/>
  <c r="N58" s="1"/>
  <c r="I59"/>
  <c r="N59" s="1"/>
  <c r="I60"/>
  <c r="I61"/>
  <c r="I62"/>
  <c r="I63"/>
  <c r="I64"/>
  <c r="N64" s="1"/>
  <c r="I65"/>
  <c r="I66"/>
  <c r="N66" s="1"/>
  <c r="I67"/>
  <c r="N67" s="1"/>
  <c r="I68"/>
  <c r="N68" s="1"/>
  <c r="I69"/>
  <c r="N69" s="1"/>
  <c r="I70"/>
  <c r="N70" s="1"/>
  <c r="I71"/>
  <c r="N71" s="1"/>
  <c r="I72"/>
  <c r="N72" s="1"/>
  <c r="I73"/>
  <c r="N73" s="1"/>
  <c r="I74"/>
  <c r="N74" s="1"/>
  <c r="I77"/>
  <c r="I78"/>
  <c r="N78" s="1"/>
  <c r="I79"/>
  <c r="N79" s="1"/>
  <c r="I80"/>
  <c r="N80" s="1"/>
  <c r="I81"/>
  <c r="N81" s="1"/>
  <c r="I82"/>
  <c r="N82" s="1"/>
  <c r="I83"/>
  <c r="N83" s="1"/>
  <c r="I84"/>
  <c r="N84" s="1"/>
  <c r="I87"/>
  <c r="I88"/>
  <c r="I89"/>
  <c r="I90"/>
  <c r="N90" s="1"/>
  <c r="I91"/>
  <c r="N91" s="1"/>
  <c r="I92"/>
  <c r="N92" s="1"/>
  <c r="I93"/>
  <c r="N93" s="1"/>
  <c r="I94"/>
  <c r="N94" s="1"/>
  <c r="I95"/>
  <c r="I96"/>
  <c r="N96" s="1"/>
  <c r="I97"/>
  <c r="N97" s="1"/>
  <c r="I98"/>
  <c r="N98" s="1"/>
  <c r="I99"/>
  <c r="N99" s="1"/>
  <c r="I100"/>
  <c r="N100" s="1"/>
  <c r="I101"/>
  <c r="N101" s="1"/>
  <c r="I102"/>
  <c r="N102" s="1"/>
  <c r="I103"/>
  <c r="N103" s="1"/>
  <c r="I104"/>
  <c r="N104" s="1"/>
  <c r="I107"/>
  <c r="I108"/>
  <c r="N108" s="1"/>
  <c r="I109"/>
  <c r="N109" s="1"/>
  <c r="I110"/>
  <c r="N110" s="1"/>
  <c r="I111"/>
  <c r="N111" s="1"/>
  <c r="I112"/>
  <c r="I113"/>
  <c r="I114"/>
  <c r="N114" s="1"/>
  <c r="I115"/>
  <c r="N115" s="1"/>
  <c r="I116"/>
  <c r="I117"/>
  <c r="I118"/>
  <c r="N118" s="1"/>
  <c r="I119"/>
  <c r="N119" s="1"/>
  <c r="I120"/>
  <c r="N120" s="1"/>
  <c r="I121"/>
  <c r="N121" s="1"/>
  <c r="I122"/>
  <c r="N122" s="1"/>
  <c r="I123"/>
  <c r="N123" s="1"/>
  <c r="I124"/>
  <c r="N124" s="1"/>
  <c r="I125"/>
  <c r="N125" s="1"/>
  <c r="I126"/>
  <c r="N126" s="1"/>
  <c r="I127"/>
  <c r="N127" s="1"/>
  <c r="I128"/>
  <c r="N128" s="1"/>
  <c r="I129"/>
  <c r="N129" s="1"/>
  <c r="I130"/>
  <c r="N130" s="1"/>
  <c r="I131"/>
  <c r="N131" s="1"/>
  <c r="I132"/>
  <c r="N132" s="1"/>
  <c r="I134"/>
  <c r="N134" s="1"/>
  <c r="I135"/>
  <c r="N135" s="1"/>
  <c r="I136"/>
  <c r="N136" s="1"/>
  <c r="I138"/>
  <c r="N138" s="1"/>
  <c r="I139"/>
  <c r="N139" s="1"/>
  <c r="I140"/>
  <c r="N140" s="1"/>
  <c r="I133"/>
  <c r="N133" s="1"/>
  <c r="I137"/>
  <c r="N137" s="1"/>
  <c r="N117" l="1"/>
  <c r="N113"/>
  <c r="J107"/>
  <c r="J108" s="1"/>
  <c r="J109" s="1"/>
  <c r="J110" s="1"/>
  <c r="J111" s="1"/>
  <c r="N107"/>
  <c r="N95"/>
  <c r="J95"/>
  <c r="J96" s="1"/>
  <c r="J97" s="1"/>
  <c r="J98" s="1"/>
  <c r="J99" s="1"/>
  <c r="J100" s="1"/>
  <c r="J101" s="1"/>
  <c r="J102" s="1"/>
  <c r="J103" s="1"/>
  <c r="J104" s="1"/>
  <c r="M95"/>
  <c r="N89"/>
  <c r="J87"/>
  <c r="N87"/>
  <c r="N77"/>
  <c r="J77"/>
  <c r="J78" s="1"/>
  <c r="J79" s="1"/>
  <c r="J80" s="1"/>
  <c r="J81" s="1"/>
  <c r="J82" s="1"/>
  <c r="J83" s="1"/>
  <c r="J84" s="1"/>
  <c r="M65"/>
  <c r="N65"/>
  <c r="J65"/>
  <c r="J66" s="1"/>
  <c r="J67" s="1"/>
  <c r="J68" s="1"/>
  <c r="J69" s="1"/>
  <c r="J70" s="1"/>
  <c r="J71" s="1"/>
  <c r="J72" s="1"/>
  <c r="J73" s="1"/>
  <c r="J74" s="1"/>
  <c r="N63"/>
  <c r="N61"/>
  <c r="N57"/>
  <c r="M25"/>
  <c r="N25"/>
  <c r="J25"/>
  <c r="J26" s="1"/>
  <c r="N19"/>
  <c r="N17"/>
  <c r="N6"/>
  <c r="N4"/>
  <c r="I85"/>
  <c r="L85"/>
  <c r="I75"/>
  <c r="L75"/>
  <c r="M96"/>
  <c r="M29"/>
  <c r="M35"/>
  <c r="M44"/>
  <c r="M50"/>
  <c r="M57"/>
  <c r="M71"/>
  <c r="M82"/>
  <c r="M87"/>
  <c r="M93"/>
  <c r="M100"/>
  <c r="M104"/>
  <c r="M111"/>
  <c r="M119"/>
  <c r="M127"/>
  <c r="M133"/>
  <c r="M139"/>
  <c r="M8"/>
  <c r="M12"/>
  <c r="M17"/>
  <c r="M23"/>
  <c r="M107"/>
  <c r="M55"/>
  <c r="M6"/>
  <c r="M89"/>
  <c r="M61"/>
  <c r="M30"/>
  <c r="M34"/>
  <c r="M38"/>
  <c r="M47"/>
  <c r="M51"/>
  <c r="M58"/>
  <c r="M68"/>
  <c r="M72"/>
  <c r="M77"/>
  <c r="M81"/>
  <c r="M90"/>
  <c r="M94"/>
  <c r="M99"/>
  <c r="M103"/>
  <c r="M110"/>
  <c r="M118"/>
  <c r="M122"/>
  <c r="M126"/>
  <c r="M130"/>
  <c r="M134"/>
  <c r="M138"/>
  <c r="M11"/>
  <c r="M24"/>
  <c r="M137"/>
  <c r="M78"/>
  <c r="M73"/>
  <c r="M46"/>
  <c r="M33"/>
  <c r="M63"/>
  <c r="M37"/>
  <c r="M116"/>
  <c r="N116"/>
  <c r="J116"/>
  <c r="J117" s="1"/>
  <c r="J118" s="1"/>
  <c r="J119" s="1"/>
  <c r="J120" s="1"/>
  <c r="J121" s="1"/>
  <c r="J122" s="1"/>
  <c r="J123" s="1"/>
  <c r="J124" s="1"/>
  <c r="J125" s="1"/>
  <c r="J126" s="1"/>
  <c r="J127" s="1"/>
  <c r="J128" s="1"/>
  <c r="J129" s="1"/>
  <c r="J130" s="1"/>
  <c r="J131" s="1"/>
  <c r="J132" s="1"/>
  <c r="J133" s="1"/>
  <c r="J134" s="1"/>
  <c r="J135" s="1"/>
  <c r="J136" s="1"/>
  <c r="J137" s="1"/>
  <c r="J138" s="1"/>
  <c r="J139" s="1"/>
  <c r="J140" s="1"/>
  <c r="N112"/>
  <c r="J112"/>
  <c r="J113" s="1"/>
  <c r="J114" s="1"/>
  <c r="J115" s="1"/>
  <c r="M112"/>
  <c r="N88"/>
  <c r="J88"/>
  <c r="J89" s="1"/>
  <c r="J90" s="1"/>
  <c r="J91" s="1"/>
  <c r="J92" s="1"/>
  <c r="J93" s="1"/>
  <c r="J94" s="1"/>
  <c r="M88"/>
  <c r="M62"/>
  <c r="N62"/>
  <c r="J62"/>
  <c r="J63" s="1"/>
  <c r="J64" s="1"/>
  <c r="N60"/>
  <c r="J60"/>
  <c r="J61" s="1"/>
  <c r="M60"/>
  <c r="N45"/>
  <c r="M45"/>
  <c r="N43"/>
  <c r="M43"/>
  <c r="N20"/>
  <c r="N18"/>
  <c r="N16"/>
  <c r="J16"/>
  <c r="J17" s="1"/>
  <c r="J18" s="1"/>
  <c r="J19" s="1"/>
  <c r="J20" s="1"/>
  <c r="J21" s="1"/>
  <c r="J22" s="1"/>
  <c r="J23" s="1"/>
  <c r="J24" s="1"/>
  <c r="N7"/>
  <c r="N5"/>
  <c r="N3"/>
  <c r="J3"/>
  <c r="J4" s="1"/>
  <c r="M27"/>
  <c r="N27"/>
  <c r="J27"/>
  <c r="J28" s="1"/>
  <c r="J29" s="1"/>
  <c r="J30" s="1"/>
  <c r="J31" s="1"/>
  <c r="J32" s="1"/>
  <c r="J33" s="1"/>
  <c r="J34" s="1"/>
  <c r="J35" s="1"/>
  <c r="J36" s="1"/>
  <c r="J37" s="1"/>
  <c r="J38" s="1"/>
  <c r="J39" s="1"/>
  <c r="J40" s="1"/>
  <c r="N42"/>
  <c r="J42"/>
  <c r="J43" s="1"/>
  <c r="J44" s="1"/>
  <c r="J45" s="1"/>
  <c r="J46" s="1"/>
  <c r="J47" s="1"/>
  <c r="J48" s="1"/>
  <c r="J49" s="1"/>
  <c r="J50" s="1"/>
  <c r="J51" s="1"/>
  <c r="J52" s="1"/>
  <c r="J53" s="1"/>
  <c r="J54" s="1"/>
  <c r="J55" s="1"/>
  <c r="M42"/>
  <c r="M56"/>
  <c r="N56"/>
  <c r="J56"/>
  <c r="J57" s="1"/>
  <c r="J58" s="1"/>
  <c r="J59" s="1"/>
  <c r="I41"/>
  <c r="L41"/>
  <c r="I105"/>
  <c r="L105"/>
  <c r="M117"/>
  <c r="M28"/>
  <c r="M31"/>
  <c r="M39"/>
  <c r="M48"/>
  <c r="M52"/>
  <c r="M67"/>
  <c r="M80"/>
  <c r="M84"/>
  <c r="M91"/>
  <c r="M98"/>
  <c r="M102"/>
  <c r="M109"/>
  <c r="M114"/>
  <c r="M123"/>
  <c r="M131"/>
  <c r="M135"/>
  <c r="M4"/>
  <c r="M10"/>
  <c r="M14"/>
  <c r="M19"/>
  <c r="M129"/>
  <c r="M69"/>
  <c r="M21"/>
  <c r="M3"/>
  <c r="O3" s="1"/>
  <c r="M113"/>
  <c r="M66"/>
  <c r="M26"/>
  <c r="M32"/>
  <c r="M36"/>
  <c r="M40"/>
  <c r="M49"/>
  <c r="M53"/>
  <c r="M64"/>
  <c r="M70"/>
  <c r="M74"/>
  <c r="M79"/>
  <c r="M83"/>
  <c r="M92"/>
  <c r="M97"/>
  <c r="M101"/>
  <c r="M108"/>
  <c r="M115"/>
  <c r="M120"/>
  <c r="M124"/>
  <c r="M128"/>
  <c r="M132"/>
  <c r="M136"/>
  <c r="M140"/>
  <c r="M5"/>
  <c r="M9"/>
  <c r="M13"/>
  <c r="M18"/>
  <c r="M22"/>
  <c r="M125"/>
  <c r="M59"/>
  <c r="M121"/>
  <c r="M54"/>
  <c r="P39"/>
  <c r="R5" i="53"/>
  <c r="O6"/>
  <c r="U535"/>
  <c r="U384"/>
  <c r="V52"/>
  <c r="X50"/>
  <c r="W46"/>
  <c r="U46"/>
  <c r="Y43"/>
  <c r="U283"/>
  <c r="U190"/>
  <c r="U72" i="25"/>
  <c r="U21"/>
  <c r="Y21" s="1"/>
  <c r="V21"/>
  <c r="X21" s="1"/>
  <c r="J5" l="1"/>
  <c r="J6" s="1"/>
  <c r="J7" s="1"/>
  <c r="J8" s="1"/>
  <c r="J9" s="1"/>
  <c r="N75"/>
  <c r="M75"/>
  <c r="N85"/>
  <c r="M85"/>
  <c r="O4"/>
  <c r="J41"/>
  <c r="J85"/>
  <c r="N105"/>
  <c r="M105"/>
  <c r="N41"/>
  <c r="M41"/>
  <c r="R3"/>
  <c r="J75"/>
  <c r="J105"/>
  <c r="P40"/>
  <c r="J10"/>
  <c r="R6" i="53"/>
  <c r="O7"/>
  <c r="U193"/>
  <c r="U284"/>
  <c r="U50"/>
  <c r="Y46"/>
  <c r="V57"/>
  <c r="X52"/>
  <c r="W50"/>
  <c r="U387"/>
  <c r="U29" i="25"/>
  <c r="Y29" s="1"/>
  <c r="U73"/>
  <c r="V29"/>
  <c r="X29" s="1"/>
  <c r="W6"/>
  <c r="O5" l="1"/>
  <c r="R4"/>
  <c r="J11"/>
  <c r="P41"/>
  <c r="R7" i="53"/>
  <c r="O8"/>
  <c r="U391"/>
  <c r="X57"/>
  <c r="V60"/>
  <c r="W52"/>
  <c r="U285"/>
  <c r="Y50"/>
  <c r="U52"/>
  <c r="U199"/>
  <c r="U37" i="25"/>
  <c r="Y37" s="1"/>
  <c r="U75"/>
  <c r="V37"/>
  <c r="X37" s="1"/>
  <c r="W12"/>
  <c r="R5" l="1"/>
  <c r="O6"/>
  <c r="P42"/>
  <c r="J12"/>
  <c r="R8" i="53"/>
  <c r="O9"/>
  <c r="U203"/>
  <c r="U395"/>
  <c r="U57"/>
  <c r="Y52"/>
  <c r="U286"/>
  <c r="V64"/>
  <c r="X60"/>
  <c r="W57"/>
  <c r="U41" i="25"/>
  <c r="Y41" s="1"/>
  <c r="U76"/>
  <c r="U42"/>
  <c r="Y42" s="1"/>
  <c r="V41"/>
  <c r="X41" s="1"/>
  <c r="W21"/>
  <c r="R6" l="1"/>
  <c r="O7"/>
  <c r="J13"/>
  <c r="P43"/>
  <c r="R9" i="53"/>
  <c r="O10"/>
  <c r="U60"/>
  <c r="Y57"/>
  <c r="U396"/>
  <c r="V67"/>
  <c r="W60"/>
  <c r="X64"/>
  <c r="U289"/>
  <c r="U205"/>
  <c r="U85" i="25"/>
  <c r="U48"/>
  <c r="V42"/>
  <c r="X42" s="1"/>
  <c r="W29"/>
  <c r="O8" l="1"/>
  <c r="R7"/>
  <c r="P44"/>
  <c r="J14"/>
  <c r="R10" i="53"/>
  <c r="O11"/>
  <c r="U210"/>
  <c r="V70"/>
  <c r="X67"/>
  <c r="W64"/>
  <c r="U397"/>
  <c r="U64"/>
  <c r="Y60"/>
  <c r="U295"/>
  <c r="Y48" i="25"/>
  <c r="Y55"/>
  <c r="Y56"/>
  <c r="Y76"/>
  <c r="Y75"/>
  <c r="Y73"/>
  <c r="Y85"/>
  <c r="U86"/>
  <c r="Y64"/>
  <c r="Y72"/>
  <c r="V48"/>
  <c r="W37"/>
  <c r="O9" l="1"/>
  <c r="R8"/>
  <c r="P45"/>
  <c r="R11" i="53"/>
  <c r="O12"/>
  <c r="U299"/>
  <c r="X70"/>
  <c r="V72"/>
  <c r="W67"/>
  <c r="U214"/>
  <c r="Y64"/>
  <c r="U67"/>
  <c r="U401"/>
  <c r="X48" i="25"/>
  <c r="V55"/>
  <c r="X55" s="1"/>
  <c r="U94"/>
  <c r="Y86"/>
  <c r="W41"/>
  <c r="R9" l="1"/>
  <c r="O10"/>
  <c r="P46"/>
  <c r="R12" i="53"/>
  <c r="O13"/>
  <c r="U70"/>
  <c r="Y67"/>
  <c r="U218"/>
  <c r="U304"/>
  <c r="U406"/>
  <c r="V76"/>
  <c r="X72"/>
  <c r="W70"/>
  <c r="U105" i="25"/>
  <c r="Y94"/>
  <c r="V56"/>
  <c r="X56" s="1"/>
  <c r="W42"/>
  <c r="R10" l="1"/>
  <c r="O11"/>
  <c r="P47"/>
  <c r="R13" i="53"/>
  <c r="O14"/>
  <c r="V78"/>
  <c r="W72"/>
  <c r="X76"/>
  <c r="U310"/>
  <c r="U221"/>
  <c r="U72"/>
  <c r="Y70"/>
  <c r="U407"/>
  <c r="U106" i="25"/>
  <c r="Y105"/>
  <c r="V64"/>
  <c r="X64" s="1"/>
  <c r="W48"/>
  <c r="R11" l="1"/>
  <c r="O12"/>
  <c r="P48"/>
  <c r="R14" i="53"/>
  <c r="O15"/>
  <c r="U409"/>
  <c r="U225"/>
  <c r="X78"/>
  <c r="W76"/>
  <c r="V80"/>
  <c r="U76"/>
  <c r="Y72"/>
  <c r="U315"/>
  <c r="U107" i="25"/>
  <c r="Y106"/>
  <c r="V72"/>
  <c r="X72" s="1"/>
  <c r="W55"/>
  <c r="R12" l="1"/>
  <c r="O13"/>
  <c r="P49"/>
  <c r="R15" i="53"/>
  <c r="O16"/>
  <c r="U320"/>
  <c r="Y76"/>
  <c r="U78"/>
  <c r="V84"/>
  <c r="X80"/>
  <c r="W78"/>
  <c r="U228"/>
  <c r="U410"/>
  <c r="U113" i="25"/>
  <c r="Y107"/>
  <c r="V73"/>
  <c r="X73" s="1"/>
  <c r="W56"/>
  <c r="W64"/>
  <c r="R13" l="1"/>
  <c r="O14"/>
  <c r="P50"/>
  <c r="R16" i="53"/>
  <c r="O17"/>
  <c r="U413"/>
  <c r="U323"/>
  <c r="U232"/>
  <c r="V87"/>
  <c r="W80"/>
  <c r="X84"/>
  <c r="U80"/>
  <c r="Y78"/>
  <c r="Y113" i="25"/>
  <c r="U124"/>
  <c r="W72"/>
  <c r="V75"/>
  <c r="X75" s="1"/>
  <c r="O15" l="1"/>
  <c r="R14"/>
  <c r="P51"/>
  <c r="R17" i="53"/>
  <c r="O18"/>
  <c r="U84"/>
  <c r="Y80"/>
  <c r="V91"/>
  <c r="X87"/>
  <c r="W84"/>
  <c r="U237"/>
  <c r="U328"/>
  <c r="U424"/>
  <c r="Y124" i="25"/>
  <c r="U131"/>
  <c r="W73"/>
  <c r="V76"/>
  <c r="X76" s="1"/>
  <c r="O16" l="1"/>
  <c r="R15"/>
  <c r="P52"/>
  <c r="R18" i="53"/>
  <c r="O19"/>
  <c r="X91"/>
  <c r="V93"/>
  <c r="W87"/>
  <c r="Y84"/>
  <c r="U87"/>
  <c r="U425"/>
  <c r="U335"/>
  <c r="U242"/>
  <c r="Y131" i="25"/>
  <c r="U136"/>
  <c r="W75"/>
  <c r="V85"/>
  <c r="X85" s="1"/>
  <c r="O17" l="1"/>
  <c r="R16"/>
  <c r="P53"/>
  <c r="R19" i="53"/>
  <c r="O20"/>
  <c r="U245"/>
  <c r="U426"/>
  <c r="V97"/>
  <c r="X93"/>
  <c r="W91"/>
  <c r="U339"/>
  <c r="U91"/>
  <c r="Y87"/>
  <c r="Y136" i="25"/>
  <c r="W76"/>
  <c r="V86"/>
  <c r="X86" s="1"/>
  <c r="R17" l="1"/>
  <c r="O18"/>
  <c r="P54"/>
  <c r="R20" i="53"/>
  <c r="O21"/>
  <c r="U434"/>
  <c r="U93"/>
  <c r="Y91"/>
  <c r="U342"/>
  <c r="V99"/>
  <c r="W93"/>
  <c r="X97"/>
  <c r="U248"/>
  <c r="W85" i="25"/>
  <c r="V94"/>
  <c r="X94" s="1"/>
  <c r="R18" l="1"/>
  <c r="O19"/>
  <c r="P55"/>
  <c r="R21" i="53"/>
  <c r="O22"/>
  <c r="U97"/>
  <c r="Y93"/>
  <c r="U435"/>
  <c r="V103"/>
  <c r="X99"/>
  <c r="W97"/>
  <c r="W86" i="25"/>
  <c r="V105"/>
  <c r="X105" s="1"/>
  <c r="O20" l="1"/>
  <c r="R19"/>
  <c r="P56"/>
  <c r="R22" i="53"/>
  <c r="O23"/>
  <c r="X103"/>
  <c r="V105"/>
  <c r="W99"/>
  <c r="U436"/>
  <c r="Y97"/>
  <c r="U99"/>
  <c r="W94" i="25"/>
  <c r="V106"/>
  <c r="X106" s="1"/>
  <c r="R20" l="1"/>
  <c r="O21"/>
  <c r="P57"/>
  <c r="R23" i="53"/>
  <c r="O24"/>
  <c r="U439"/>
  <c r="U103"/>
  <c r="Y99"/>
  <c r="V108"/>
  <c r="X105"/>
  <c r="W103"/>
  <c r="V107" i="25"/>
  <c r="X107" s="1"/>
  <c r="W105"/>
  <c r="R21" l="1"/>
  <c r="O22"/>
  <c r="P58"/>
  <c r="R24" i="53"/>
  <c r="O25"/>
  <c r="U105"/>
  <c r="Y103"/>
  <c r="U450"/>
  <c r="V111"/>
  <c r="W105"/>
  <c r="X108"/>
  <c r="W106" i="25"/>
  <c r="V113"/>
  <c r="X113" s="1"/>
  <c r="R22" l="1"/>
  <c r="O23"/>
  <c r="P59"/>
  <c r="R25" i="53"/>
  <c r="O26"/>
  <c r="Q26" s="1"/>
  <c r="U463"/>
  <c r="V117"/>
  <c r="X111"/>
  <c r="W108"/>
  <c r="U108"/>
  <c r="Y105"/>
  <c r="V124" i="25"/>
  <c r="X124" s="1"/>
  <c r="W107"/>
  <c r="R23" l="1"/>
  <c r="O24"/>
  <c r="P60"/>
  <c r="R26" i="53"/>
  <c r="O27"/>
  <c r="Q27" s="1"/>
  <c r="Y108"/>
  <c r="U111"/>
  <c r="X117"/>
  <c r="V121"/>
  <c r="W111"/>
  <c r="U464"/>
  <c r="W113" i="25"/>
  <c r="V131"/>
  <c r="X131" s="1"/>
  <c r="R24" l="1"/>
  <c r="O25"/>
  <c r="P61"/>
  <c r="R27" i="53"/>
  <c r="O28"/>
  <c r="Q28" s="1"/>
  <c r="U466"/>
  <c r="V124"/>
  <c r="X121"/>
  <c r="W117"/>
  <c r="U117"/>
  <c r="Y111"/>
  <c r="V136" i="25"/>
  <c r="X136" s="1"/>
  <c r="W124"/>
  <c r="R25" l="1"/>
  <c r="O26"/>
  <c r="P62"/>
  <c r="R28" i="53"/>
  <c r="O29"/>
  <c r="Q29" s="1"/>
  <c r="U474"/>
  <c r="U121"/>
  <c r="Y117"/>
  <c r="V126"/>
  <c r="W121"/>
  <c r="X124"/>
  <c r="W131" i="25"/>
  <c r="R26" l="1"/>
  <c r="O27"/>
  <c r="P63"/>
  <c r="R29" i="53"/>
  <c r="O30"/>
  <c r="Q30" s="1"/>
  <c r="V127"/>
  <c r="X126"/>
  <c r="W124"/>
  <c r="U124"/>
  <c r="Y121"/>
  <c r="U480"/>
  <c r="W136" i="25"/>
  <c r="R27" l="1"/>
  <c r="O28"/>
  <c r="P64"/>
  <c r="R30" i="53"/>
  <c r="O31"/>
  <c r="V128"/>
  <c r="X127"/>
  <c r="W126"/>
  <c r="U481"/>
  <c r="Y124"/>
  <c r="U126"/>
  <c r="R31" l="1"/>
  <c r="Q31"/>
  <c r="R28" i="25"/>
  <c r="O29"/>
  <c r="P65"/>
  <c r="O32" i="53"/>
  <c r="Q32" s="1"/>
  <c r="U127"/>
  <c r="Y126"/>
  <c r="V129"/>
  <c r="X128"/>
  <c r="W127"/>
  <c r="U482"/>
  <c r="R29" i="25" l="1"/>
  <c r="O30"/>
  <c r="P66"/>
  <c r="O33" i="53"/>
  <c r="Q33" s="1"/>
  <c r="U128"/>
  <c r="Y127"/>
  <c r="V131"/>
  <c r="X129"/>
  <c r="W128"/>
  <c r="R30" i="25" l="1"/>
  <c r="O31"/>
  <c r="P67"/>
  <c r="R32" i="53"/>
  <c r="O34"/>
  <c r="Q34" s="1"/>
  <c r="R33"/>
  <c r="U129"/>
  <c r="Y128"/>
  <c r="X131"/>
  <c r="V134"/>
  <c r="W129"/>
  <c r="R31" i="25" l="1"/>
  <c r="O32"/>
  <c r="P68"/>
  <c r="O35" i="53"/>
  <c r="Q35" s="1"/>
  <c r="V135"/>
  <c r="X134"/>
  <c r="W131"/>
  <c r="U131"/>
  <c r="Y129"/>
  <c r="R32" i="25" l="1"/>
  <c r="O33"/>
  <c r="P69"/>
  <c r="R34" i="53"/>
  <c r="O36"/>
  <c r="Q36" s="1"/>
  <c r="R35"/>
  <c r="X135"/>
  <c r="W134"/>
  <c r="V136"/>
  <c r="U134"/>
  <c r="Y131"/>
  <c r="R33" i="25" l="1"/>
  <c r="O34"/>
  <c r="P70"/>
  <c r="O37" i="53"/>
  <c r="Q37" s="1"/>
  <c r="Y134"/>
  <c r="U135"/>
  <c r="V139"/>
  <c r="X136"/>
  <c r="W135"/>
  <c r="O35" i="25" l="1"/>
  <c r="R34"/>
  <c r="P71"/>
  <c r="R36" i="53"/>
  <c r="O38"/>
  <c r="Q38" s="1"/>
  <c r="R37"/>
  <c r="W136"/>
  <c r="V142"/>
  <c r="X139"/>
  <c r="U136"/>
  <c r="Y135"/>
  <c r="O36" i="25" l="1"/>
  <c r="P72"/>
  <c r="O39" i="53"/>
  <c r="Q39" s="1"/>
  <c r="U139"/>
  <c r="Y136"/>
  <c r="V145"/>
  <c r="W139"/>
  <c r="X142"/>
  <c r="O37" i="25" l="1"/>
  <c r="R35"/>
  <c r="R36"/>
  <c r="P73"/>
  <c r="R38" i="53"/>
  <c r="O40"/>
  <c r="Q40" s="1"/>
  <c r="R39"/>
  <c r="V148"/>
  <c r="X145"/>
  <c r="W142"/>
  <c r="U142"/>
  <c r="Y139"/>
  <c r="O38" i="25" l="1"/>
  <c r="R37"/>
  <c r="P74"/>
  <c r="O41" i="53"/>
  <c r="Q41" s="1"/>
  <c r="X148"/>
  <c r="V150"/>
  <c r="W145"/>
  <c r="Y142"/>
  <c r="U145"/>
  <c r="R38" i="25" l="1"/>
  <c r="O39"/>
  <c r="P75"/>
  <c r="R40" i="53"/>
  <c r="O42"/>
  <c r="Q42" s="1"/>
  <c r="R41"/>
  <c r="U148"/>
  <c r="Y145"/>
  <c r="V153"/>
  <c r="X150"/>
  <c r="W148"/>
  <c r="O40" i="25" l="1"/>
  <c r="R39"/>
  <c r="P76"/>
  <c r="O43" i="53"/>
  <c r="Q43" s="1"/>
  <c r="V156"/>
  <c r="W150"/>
  <c r="X153"/>
  <c r="U150"/>
  <c r="Y148"/>
  <c r="R40" i="25" l="1"/>
  <c r="O41"/>
  <c r="P77"/>
  <c r="R42" i="53"/>
  <c r="O44"/>
  <c r="Q44" s="1"/>
  <c r="R43"/>
  <c r="U153"/>
  <c r="Y150"/>
  <c r="X156"/>
  <c r="W153"/>
  <c r="V159"/>
  <c r="O42" i="25" l="1"/>
  <c r="P78"/>
  <c r="O45" i="53"/>
  <c r="Q45" s="1"/>
  <c r="V161"/>
  <c r="X159"/>
  <c r="W156"/>
  <c r="Y153"/>
  <c r="U156"/>
  <c r="R41" i="25" l="1"/>
  <c r="O43"/>
  <c r="R42"/>
  <c r="P79"/>
  <c r="R44" i="53"/>
  <c r="O46"/>
  <c r="Q46" s="1"/>
  <c r="R45"/>
  <c r="U159"/>
  <c r="Y156"/>
  <c r="V162"/>
  <c r="W159"/>
  <c r="X161"/>
  <c r="O44" i="25" l="1"/>
  <c r="Q43"/>
  <c r="R43" s="1"/>
  <c r="P80"/>
  <c r="O47" i="53"/>
  <c r="Q47" s="1"/>
  <c r="X162"/>
  <c r="W161"/>
  <c r="V166"/>
  <c r="U161"/>
  <c r="Y159"/>
  <c r="O45" i="25" l="1"/>
  <c r="Q44"/>
  <c r="R44" s="1"/>
  <c r="P81"/>
  <c r="R46" i="53"/>
  <c r="O48"/>
  <c r="Q48" s="1"/>
  <c r="R47"/>
  <c r="Y161"/>
  <c r="Y171"/>
  <c r="Y166"/>
  <c r="Y162"/>
  <c r="Y172"/>
  <c r="Y175"/>
  <c r="Y179"/>
  <c r="Y186"/>
  <c r="Y190"/>
  <c r="Y182"/>
  <c r="Y187"/>
  <c r="Y193"/>
  <c r="Y199"/>
  <c r="Y203"/>
  <c r="Y205"/>
  <c r="Y210"/>
  <c r="Y218"/>
  <c r="Y214"/>
  <c r="Y407"/>
  <c r="Y406"/>
  <c r="Y315"/>
  <c r="Y221"/>
  <c r="Y310"/>
  <c r="Y225"/>
  <c r="Y228"/>
  <c r="Y242"/>
  <c r="Y410"/>
  <c r="Y320"/>
  <c r="Y409"/>
  <c r="Y232"/>
  <c r="Y413"/>
  <c r="Y424"/>
  <c r="Y425"/>
  <c r="Y323"/>
  <c r="Y237"/>
  <c r="Y339"/>
  <c r="Y328"/>
  <c r="Y245"/>
  <c r="Y426"/>
  <c r="Y335"/>
  <c r="Y434"/>
  <c r="Y387"/>
  <c r="Y350"/>
  <c r="Y272"/>
  <c r="Y384"/>
  <c r="Y283"/>
  <c r="Y262"/>
  <c r="Y269"/>
  <c r="Y401"/>
  <c r="Y299"/>
  <c r="Y276"/>
  <c r="Y286"/>
  <c r="Y252"/>
  <c r="Y391"/>
  <c r="Y357"/>
  <c r="Y265"/>
  <c r="Y397"/>
  <c r="Y380"/>
  <c r="Y289"/>
  <c r="Y284"/>
  <c r="Y435"/>
  <c r="Y295"/>
  <c r="Y266"/>
  <c r="Y362"/>
  <c r="Y285"/>
  <c r="Y366"/>
  <c r="Y347"/>
  <c r="Y349"/>
  <c r="Y248"/>
  <c r="Y395"/>
  <c r="Y361"/>
  <c r="Y396"/>
  <c r="Y304"/>
  <c r="Y257"/>
  <c r="Y342"/>
  <c r="Y278"/>
  <c r="Y375"/>
  <c r="Y370"/>
  <c r="Y436"/>
  <c r="Y439"/>
  <c r="Y450"/>
  <c r="Y463"/>
  <c r="Y464"/>
  <c r="Y466"/>
  <c r="Y474"/>
  <c r="Y480"/>
  <c r="Y481"/>
  <c r="Y505"/>
  <c r="Y487"/>
  <c r="Y485"/>
  <c r="Y518"/>
  <c r="Y482"/>
  <c r="Y502"/>
  <c r="Y528"/>
  <c r="Y484"/>
  <c r="Y535"/>
  <c r="Y501"/>
  <c r="Y500"/>
  <c r="Y495"/>
  <c r="V171"/>
  <c r="X166"/>
  <c r="W162"/>
  <c r="Q45" i="25" l="1"/>
  <c r="R45" s="1"/>
  <c r="O46"/>
  <c r="P82"/>
  <c r="O49" i="53"/>
  <c r="Q49" s="1"/>
  <c r="V172"/>
  <c r="W166"/>
  <c r="X171"/>
  <c r="O47" i="25" l="1"/>
  <c r="Q46"/>
  <c r="R46" s="1"/>
  <c r="P83"/>
  <c r="R48" i="53"/>
  <c r="O50"/>
  <c r="Q50" s="1"/>
  <c r="R49"/>
  <c r="V175"/>
  <c r="X172"/>
  <c r="W171"/>
  <c r="Q47" i="25" l="1"/>
  <c r="R47" s="1"/>
  <c r="O48"/>
  <c r="P84"/>
  <c r="O51" i="53"/>
  <c r="Q51" s="1"/>
  <c r="V179"/>
  <c r="X175"/>
  <c r="W172"/>
  <c r="O49" i="25" l="1"/>
  <c r="Q48"/>
  <c r="R48" s="1"/>
  <c r="P85"/>
  <c r="R50" i="53"/>
  <c r="O52"/>
  <c r="Q52" s="1"/>
  <c r="X179"/>
  <c r="V182"/>
  <c r="W175"/>
  <c r="O50" i="25" l="1"/>
  <c r="Q49"/>
  <c r="R49" s="1"/>
  <c r="P86"/>
  <c r="R51" i="53"/>
  <c r="O53"/>
  <c r="Q53" s="1"/>
  <c r="V186"/>
  <c r="X182"/>
  <c r="W179"/>
  <c r="O51" i="25" l="1"/>
  <c r="Q50"/>
  <c r="R50" s="1"/>
  <c r="P87"/>
  <c r="R52" i="53"/>
  <c r="O54"/>
  <c r="Q54" s="1"/>
  <c r="R53"/>
  <c r="V187"/>
  <c r="W182"/>
  <c r="X186"/>
  <c r="O52" i="25" l="1"/>
  <c r="Q51"/>
  <c r="R51" s="1"/>
  <c r="P88"/>
  <c r="O55" i="53"/>
  <c r="Q55" s="1"/>
  <c r="V190"/>
  <c r="X187"/>
  <c r="W186"/>
  <c r="O53" i="25" l="1"/>
  <c r="Q52"/>
  <c r="P89"/>
  <c r="R54" i="53"/>
  <c r="O56"/>
  <c r="Q56" s="1"/>
  <c r="R55"/>
  <c r="X190"/>
  <c r="V193"/>
  <c r="W187"/>
  <c r="Q53" i="25" l="1"/>
  <c r="R53" s="1"/>
  <c r="O54"/>
  <c r="R52"/>
  <c r="P90"/>
  <c r="O57" i="53"/>
  <c r="Q57" s="1"/>
  <c r="V199"/>
  <c r="X193"/>
  <c r="W190"/>
  <c r="O55" i="25" l="1"/>
  <c r="Q54"/>
  <c r="P91"/>
  <c r="R56" i="53"/>
  <c r="O58"/>
  <c r="Q58" s="1"/>
  <c r="R57"/>
  <c r="X199"/>
  <c r="W193"/>
  <c r="V203"/>
  <c r="O56" i="25" l="1"/>
  <c r="Q55"/>
  <c r="R55" s="1"/>
  <c r="R54"/>
  <c r="P92"/>
  <c r="O59" i="53"/>
  <c r="Q59" s="1"/>
  <c r="V205"/>
  <c r="X203"/>
  <c r="W199"/>
  <c r="Q56" i="25" l="1"/>
  <c r="R56" s="1"/>
  <c r="O57"/>
  <c r="P93"/>
  <c r="R58" i="53"/>
  <c r="O60"/>
  <c r="Q60" s="1"/>
  <c r="R59"/>
  <c r="X205"/>
  <c r="W203"/>
  <c r="V210"/>
  <c r="O58" i="25" l="1"/>
  <c r="Q57"/>
  <c r="P94"/>
  <c r="O61" i="53"/>
  <c r="Q61" s="1"/>
  <c r="V214"/>
  <c r="X210"/>
  <c r="W205"/>
  <c r="O59" i="25" l="1"/>
  <c r="Q58"/>
  <c r="R57"/>
  <c r="R58"/>
  <c r="P95"/>
  <c r="R60" i="53"/>
  <c r="O62"/>
  <c r="Q62" s="1"/>
  <c r="R61"/>
  <c r="X214"/>
  <c r="W210"/>
  <c r="V218"/>
  <c r="Q59" i="25" l="1"/>
  <c r="R59" s="1"/>
  <c r="O60"/>
  <c r="P96"/>
  <c r="O63" i="53"/>
  <c r="Q63" s="1"/>
  <c r="V221"/>
  <c r="X218"/>
  <c r="W214"/>
  <c r="Q60" i="25" l="1"/>
  <c r="R60" s="1"/>
  <c r="O61"/>
  <c r="P97"/>
  <c r="R62" i="53"/>
  <c r="O64"/>
  <c r="Q64" s="1"/>
  <c r="R63"/>
  <c r="X221"/>
  <c r="W218"/>
  <c r="V225"/>
  <c r="O62" i="25" l="1"/>
  <c r="Q61"/>
  <c r="P98"/>
  <c r="O65" i="53"/>
  <c r="Q65" s="1"/>
  <c r="V228"/>
  <c r="X225"/>
  <c r="W221"/>
  <c r="R61" i="25" l="1"/>
  <c r="O63"/>
  <c r="Q62"/>
  <c r="P99"/>
  <c r="R64" i="53"/>
  <c r="O66"/>
  <c r="Q66" s="1"/>
  <c r="R65"/>
  <c r="V232"/>
  <c r="X228"/>
  <c r="W225"/>
  <c r="O64" i="25" l="1"/>
  <c r="Q63"/>
  <c r="R62"/>
  <c r="P100"/>
  <c r="O67" i="53"/>
  <c r="Q67" s="1"/>
  <c r="V237"/>
  <c r="X232"/>
  <c r="W228"/>
  <c r="O65" i="25" l="1"/>
  <c r="Q64"/>
  <c r="R64" s="1"/>
  <c r="R63"/>
  <c r="P101"/>
  <c r="R66" i="53"/>
  <c r="O68"/>
  <c r="Q68" s="1"/>
  <c r="R67"/>
  <c r="V242"/>
  <c r="X237"/>
  <c r="W232"/>
  <c r="Q65" i="25" l="1"/>
  <c r="R65" s="1"/>
  <c r="O66"/>
  <c r="P102"/>
  <c r="O69" i="53"/>
  <c r="Q69" s="1"/>
  <c r="X242"/>
  <c r="V245"/>
  <c r="W237"/>
  <c r="Q66" i="25" l="1"/>
  <c r="R66" s="1"/>
  <c r="O67"/>
  <c r="P103"/>
  <c r="R68" i="53"/>
  <c r="O70"/>
  <c r="Q70" s="1"/>
  <c r="R69"/>
  <c r="V248"/>
  <c r="X245"/>
  <c r="W242"/>
  <c r="O68" i="25" l="1"/>
  <c r="Q67"/>
  <c r="P104"/>
  <c r="O71" i="53"/>
  <c r="Q71" s="1"/>
  <c r="V252"/>
  <c r="X248"/>
  <c r="W245"/>
  <c r="Q68" i="25" l="1"/>
  <c r="O69"/>
  <c r="R68"/>
  <c r="R67"/>
  <c r="P105"/>
  <c r="R70" i="53"/>
  <c r="O72"/>
  <c r="Q72" s="1"/>
  <c r="R71"/>
  <c r="V257"/>
  <c r="X252"/>
  <c r="W248"/>
  <c r="O70" i="25" l="1"/>
  <c r="Q69"/>
  <c r="R69" s="1"/>
  <c r="P106"/>
  <c r="O73" i="53"/>
  <c r="Q73" s="1"/>
  <c r="V262"/>
  <c r="X257"/>
  <c r="W252"/>
  <c r="O71" i="25" l="1"/>
  <c r="Q70"/>
  <c r="P107"/>
  <c r="R72" i="53"/>
  <c r="O74"/>
  <c r="Q74" s="1"/>
  <c r="R73"/>
  <c r="X262"/>
  <c r="V265"/>
  <c r="W257"/>
  <c r="O72" i="25" l="1"/>
  <c r="Q71"/>
  <c r="R70"/>
  <c r="R71"/>
  <c r="P108"/>
  <c r="O75" i="53"/>
  <c r="Q75" s="1"/>
  <c r="V266"/>
  <c r="X265"/>
  <c r="W262"/>
  <c r="Q72" i="25" l="1"/>
  <c r="R72" s="1"/>
  <c r="O73"/>
  <c r="P109"/>
  <c r="R74" i="53"/>
  <c r="O76"/>
  <c r="Q76" s="1"/>
  <c r="R75"/>
  <c r="X266"/>
  <c r="W265"/>
  <c r="V269"/>
  <c r="Q73" i="25" l="1"/>
  <c r="R73" s="1"/>
  <c r="O74"/>
  <c r="P110"/>
  <c r="O77" i="53"/>
  <c r="Q77" s="1"/>
  <c r="V272"/>
  <c r="X269"/>
  <c r="W266"/>
  <c r="Q74" i="25" l="1"/>
  <c r="R74" s="1"/>
  <c r="O75"/>
  <c r="P111"/>
  <c r="R76" i="53"/>
  <c r="O78"/>
  <c r="Q78" s="1"/>
  <c r="R77"/>
  <c r="V276"/>
  <c r="X272"/>
  <c r="W269"/>
  <c r="Q75" i="25" l="1"/>
  <c r="R75" s="1"/>
  <c r="O76"/>
  <c r="P112"/>
  <c r="O79" i="53"/>
  <c r="Q79" s="1"/>
  <c r="X276"/>
  <c r="V278"/>
  <c r="W272"/>
  <c r="Q76" i="25" l="1"/>
  <c r="R76" s="1"/>
  <c r="O77"/>
  <c r="P113"/>
  <c r="R78" i="53"/>
  <c r="O80"/>
  <c r="Q80" s="1"/>
  <c r="R79"/>
  <c r="V283"/>
  <c r="X278"/>
  <c r="W276"/>
  <c r="Q77" i="25" l="1"/>
  <c r="R77" s="1"/>
  <c r="O78"/>
  <c r="P114"/>
  <c r="O81" i="53"/>
  <c r="Q81" s="1"/>
  <c r="V284"/>
  <c r="W278"/>
  <c r="X283"/>
  <c r="O79" i="25" l="1"/>
  <c r="Q78"/>
  <c r="R78" s="1"/>
  <c r="P115"/>
  <c r="R80" i="53"/>
  <c r="O82"/>
  <c r="Q82" s="1"/>
  <c r="R81"/>
  <c r="V285"/>
  <c r="X284"/>
  <c r="W283"/>
  <c r="Q79" i="25" l="1"/>
  <c r="R79" s="1"/>
  <c r="O80"/>
  <c r="P116"/>
  <c r="O83" i="53"/>
  <c r="Q83" s="1"/>
  <c r="V286"/>
  <c r="X285"/>
  <c r="W284"/>
  <c r="Q80" i="25" l="1"/>
  <c r="O81"/>
  <c r="P117"/>
  <c r="R82" i="53"/>
  <c r="O84"/>
  <c r="Q84" s="1"/>
  <c r="R83"/>
  <c r="X286"/>
  <c r="V289"/>
  <c r="W285"/>
  <c r="R80" i="25" l="1"/>
  <c r="O82"/>
  <c r="Q81"/>
  <c r="R81" s="1"/>
  <c r="P118"/>
  <c r="O85" i="53"/>
  <c r="Q85" s="1"/>
  <c r="V295"/>
  <c r="X289"/>
  <c r="W286"/>
  <c r="Q82" i="25" l="1"/>
  <c r="R82" s="1"/>
  <c r="O83"/>
  <c r="P119"/>
  <c r="R84" i="53"/>
  <c r="O86"/>
  <c r="Q86" s="1"/>
  <c r="R85"/>
  <c r="V299"/>
  <c r="W289"/>
  <c r="X295"/>
  <c r="Q83" i="25" l="1"/>
  <c r="R83" s="1"/>
  <c r="O84"/>
  <c r="P120"/>
  <c r="O87" i="53"/>
  <c r="Q87" s="1"/>
  <c r="X299"/>
  <c r="W295"/>
  <c r="V304"/>
  <c r="O85" i="25" l="1"/>
  <c r="Q84"/>
  <c r="R84" s="1"/>
  <c r="P121"/>
  <c r="R86" i="53"/>
  <c r="O88"/>
  <c r="Q88" s="1"/>
  <c r="R87"/>
  <c r="V310"/>
  <c r="X304"/>
  <c r="W299"/>
  <c r="Q85" i="25" l="1"/>
  <c r="O86"/>
  <c r="P122"/>
  <c r="O89" i="53"/>
  <c r="Q89" s="1"/>
  <c r="V315"/>
  <c r="W304"/>
  <c r="X310"/>
  <c r="R85" i="25" l="1"/>
  <c r="O87"/>
  <c r="Q86"/>
  <c r="P123"/>
  <c r="R88" i="53"/>
  <c r="O90"/>
  <c r="Q90" s="1"/>
  <c r="R89"/>
  <c r="X315"/>
  <c r="W310"/>
  <c r="V320"/>
  <c r="Q87" i="25" l="1"/>
  <c r="O88"/>
  <c r="R87"/>
  <c r="R86"/>
  <c r="P124"/>
  <c r="O91" i="53"/>
  <c r="Q91" s="1"/>
  <c r="V323"/>
  <c r="X320"/>
  <c r="W315"/>
  <c r="Q88" i="25" l="1"/>
  <c r="R88" s="1"/>
  <c r="O89"/>
  <c r="P125"/>
  <c r="R90" i="53"/>
  <c r="O92"/>
  <c r="Q92" s="1"/>
  <c r="R91"/>
  <c r="X323"/>
  <c r="W320"/>
  <c r="V328"/>
  <c r="O90" i="25" l="1"/>
  <c r="Q89"/>
  <c r="R89" s="1"/>
  <c r="P126"/>
  <c r="O93" i="53"/>
  <c r="Q93" s="1"/>
  <c r="V335"/>
  <c r="X328"/>
  <c r="W323"/>
  <c r="Q90" i="25" l="1"/>
  <c r="R90" s="1"/>
  <c r="O91"/>
  <c r="P127"/>
  <c r="R92" i="53"/>
  <c r="O94"/>
  <c r="Q94" s="1"/>
  <c r="R93"/>
  <c r="X335"/>
  <c r="W328"/>
  <c r="V339"/>
  <c r="O92" i="25" l="1"/>
  <c r="Q91"/>
  <c r="P128"/>
  <c r="O95" i="53"/>
  <c r="Q95" s="1"/>
  <c r="V342"/>
  <c r="X339"/>
  <c r="W335"/>
  <c r="R91" i="25" l="1"/>
  <c r="Q92"/>
  <c r="R92" s="1"/>
  <c r="O93"/>
  <c r="P129"/>
  <c r="R94" i="53"/>
  <c r="O96"/>
  <c r="Q96" s="1"/>
  <c r="R95"/>
  <c r="W339"/>
  <c r="V347"/>
  <c r="X342"/>
  <c r="O94" i="25" l="1"/>
  <c r="Q93"/>
  <c r="R93" s="1"/>
  <c r="P130"/>
  <c r="O97" i="53"/>
  <c r="Q97" s="1"/>
  <c r="W342"/>
  <c r="V349"/>
  <c r="X347"/>
  <c r="Q94" i="25" l="1"/>
  <c r="R94" s="1"/>
  <c r="O95"/>
  <c r="P131"/>
  <c r="R96" i="53"/>
  <c r="O98"/>
  <c r="Q98" s="1"/>
  <c r="R97"/>
  <c r="V350"/>
  <c r="W347"/>
  <c r="X349"/>
  <c r="O96" i="25" l="1"/>
  <c r="Q95"/>
  <c r="P132"/>
  <c r="O99" i="53"/>
  <c r="Q99" s="1"/>
  <c r="X350"/>
  <c r="W349"/>
  <c r="V357"/>
  <c r="Q96" i="25" l="1"/>
  <c r="O97"/>
  <c r="R96"/>
  <c r="R95"/>
  <c r="P133"/>
  <c r="R98" i="53"/>
  <c r="O100"/>
  <c r="Q100" s="1"/>
  <c r="R99"/>
  <c r="V361"/>
  <c r="X357"/>
  <c r="W350"/>
  <c r="Q97" i="25" l="1"/>
  <c r="R97" s="1"/>
  <c r="O98"/>
  <c r="P134"/>
  <c r="O101" i="53"/>
  <c r="Q101" s="1"/>
  <c r="X361"/>
  <c r="W357"/>
  <c r="V362"/>
  <c r="O99" i="25" l="1"/>
  <c r="Q98"/>
  <c r="R98" s="1"/>
  <c r="P135"/>
  <c r="R100" i="53"/>
  <c r="O102"/>
  <c r="Q102" s="1"/>
  <c r="R101"/>
  <c r="V366"/>
  <c r="X362"/>
  <c r="W361"/>
  <c r="O100" i="25" l="1"/>
  <c r="Q99"/>
  <c r="R99" s="1"/>
  <c r="P136"/>
  <c r="O103" i="53"/>
  <c r="Q103" s="1"/>
  <c r="X366"/>
  <c r="W362"/>
  <c r="V370"/>
  <c r="Q100" i="25" l="1"/>
  <c r="R100" s="1"/>
  <c r="O101"/>
  <c r="P137"/>
  <c r="R102" i="53"/>
  <c r="O104"/>
  <c r="Q104" s="1"/>
  <c r="R103"/>
  <c r="V375"/>
  <c r="X370"/>
  <c r="W366"/>
  <c r="O102" i="25" l="1"/>
  <c r="Q101"/>
  <c r="P138"/>
  <c r="O105" i="53"/>
  <c r="Q105" s="1"/>
  <c r="X375"/>
  <c r="W370"/>
  <c r="V380"/>
  <c r="Q102" i="25" l="1"/>
  <c r="O103"/>
  <c r="R102"/>
  <c r="R101"/>
  <c r="P139"/>
  <c r="R104" i="53"/>
  <c r="O106"/>
  <c r="Q106" s="1"/>
  <c r="R105"/>
  <c r="V384"/>
  <c r="X380"/>
  <c r="W375"/>
  <c r="O104" i="25" l="1"/>
  <c r="Q103"/>
  <c r="P140"/>
  <c r="O107" i="53"/>
  <c r="Q107" s="1"/>
  <c r="V387"/>
  <c r="W380"/>
  <c r="X384"/>
  <c r="R103" i="25" l="1"/>
  <c r="Q104"/>
  <c r="R104" s="1"/>
  <c r="O105"/>
  <c r="R106" i="53"/>
  <c r="O108"/>
  <c r="Q108" s="1"/>
  <c r="R107"/>
  <c r="V391"/>
  <c r="X387"/>
  <c r="W384"/>
  <c r="O106" i="25" l="1"/>
  <c r="Q105"/>
  <c r="R105" s="1"/>
  <c r="O109" i="53"/>
  <c r="Q109" s="1"/>
  <c r="V395"/>
  <c r="X391"/>
  <c r="W387"/>
  <c r="O107" i="25" l="1"/>
  <c r="Q106"/>
  <c r="R106" s="1"/>
  <c r="R108" i="53"/>
  <c r="O110"/>
  <c r="Q110" s="1"/>
  <c r="R109"/>
  <c r="V396"/>
  <c r="X395"/>
  <c r="W391"/>
  <c r="O108" i="25" l="1"/>
  <c r="Q107"/>
  <c r="O111" i="53"/>
  <c r="Q111" s="1"/>
  <c r="X396"/>
  <c r="V397"/>
  <c r="W395"/>
  <c r="O109" i="25" l="1"/>
  <c r="Q108"/>
  <c r="R108" s="1"/>
  <c r="R107"/>
  <c r="R110" i="53"/>
  <c r="O112"/>
  <c r="Q112" s="1"/>
  <c r="R111"/>
  <c r="V401"/>
  <c r="X397"/>
  <c r="W396"/>
  <c r="O110" i="25" l="1"/>
  <c r="Q109"/>
  <c r="R109" s="1"/>
  <c r="O113" i="53"/>
  <c r="Q113" s="1"/>
  <c r="V406"/>
  <c r="W397"/>
  <c r="X401"/>
  <c r="Q110" i="25" l="1"/>
  <c r="R110" s="1"/>
  <c r="O111"/>
  <c r="R112" i="53"/>
  <c r="O114"/>
  <c r="Q114" s="1"/>
  <c r="R113"/>
  <c r="V407"/>
  <c r="X406"/>
  <c r="W401"/>
  <c r="O112" i="25" l="1"/>
  <c r="Q111"/>
  <c r="O115" i="53"/>
  <c r="Q115" s="1"/>
  <c r="V409"/>
  <c r="X407"/>
  <c r="W406"/>
  <c r="O113" i="25" l="1"/>
  <c r="Q112"/>
  <c r="R112" s="1"/>
  <c r="R111"/>
  <c r="R114" i="53"/>
  <c r="O116"/>
  <c r="Q116" s="1"/>
  <c r="R115"/>
  <c r="X409"/>
  <c r="V410"/>
  <c r="W407"/>
  <c r="Q113" i="25" l="1"/>
  <c r="O114"/>
  <c r="O117" i="53"/>
  <c r="Q117" s="1"/>
  <c r="V413"/>
  <c r="X410"/>
  <c r="W409"/>
  <c r="R113" i="25" l="1"/>
  <c r="Q114"/>
  <c r="R114" s="1"/>
  <c r="O115"/>
  <c r="R116" i="53"/>
  <c r="O118"/>
  <c r="Q118" s="1"/>
  <c r="R117"/>
  <c r="V424"/>
  <c r="X413"/>
  <c r="W410"/>
  <c r="Q115" i="25" l="1"/>
  <c r="R115" s="1"/>
  <c r="O116"/>
  <c r="O119" i="53"/>
  <c r="Q119" s="1"/>
  <c r="X424"/>
  <c r="W413"/>
  <c r="V425"/>
  <c r="Q116" i="25" l="1"/>
  <c r="R116" s="1"/>
  <c r="O117"/>
  <c r="R118" i="53"/>
  <c r="O120"/>
  <c r="Q120" s="1"/>
  <c r="R119"/>
  <c r="V426"/>
  <c r="X425"/>
  <c r="W424"/>
  <c r="Q117" i="25" l="1"/>
  <c r="R117" s="1"/>
  <c r="O118"/>
  <c r="O121" i="53"/>
  <c r="Q121" s="1"/>
  <c r="X426"/>
  <c r="W425"/>
  <c r="V434"/>
  <c r="O119" i="25" l="1"/>
  <c r="Q118"/>
  <c r="R120" i="53"/>
  <c r="O122"/>
  <c r="Q122" s="1"/>
  <c r="R121"/>
  <c r="V435"/>
  <c r="X434"/>
  <c r="W426"/>
  <c r="R118" i="25" l="1"/>
  <c r="O120"/>
  <c r="Q119"/>
  <c r="O123" i="53"/>
  <c r="Q123" s="1"/>
  <c r="V436"/>
  <c r="W434"/>
  <c r="X435"/>
  <c r="O121" i="25" l="1"/>
  <c r="Q120"/>
  <c r="R120" s="1"/>
  <c r="R119"/>
  <c r="R122" i="53"/>
  <c r="O124"/>
  <c r="Q124" s="1"/>
  <c r="R123"/>
  <c r="X436"/>
  <c r="W435"/>
  <c r="V439"/>
  <c r="O122" i="25" l="1"/>
  <c r="Q121"/>
  <c r="R121" s="1"/>
  <c r="O125" i="53"/>
  <c r="Q125" s="1"/>
  <c r="V450"/>
  <c r="X439"/>
  <c r="W436"/>
  <c r="Q122" i="25" l="1"/>
  <c r="R122" s="1"/>
  <c r="O123"/>
  <c r="R124" i="53"/>
  <c r="O126"/>
  <c r="Q126" s="1"/>
  <c r="R125"/>
  <c r="V463"/>
  <c r="X450"/>
  <c r="W439"/>
  <c r="Q123" i="25" l="1"/>
  <c r="R123" s="1"/>
  <c r="O124"/>
  <c r="O127" i="53"/>
  <c r="Q127" s="1"/>
  <c r="X463"/>
  <c r="V464"/>
  <c r="W450"/>
  <c r="Q124" i="25" l="1"/>
  <c r="R124" s="1"/>
  <c r="O125"/>
  <c r="R126" i="53"/>
  <c r="O128"/>
  <c r="Q128" s="1"/>
  <c r="R127"/>
  <c r="V466"/>
  <c r="X464"/>
  <c r="W463"/>
  <c r="Q125" i="25" l="1"/>
  <c r="R125" s="1"/>
  <c r="O126"/>
  <c r="O129" i="53"/>
  <c r="Q129" s="1"/>
  <c r="X466"/>
  <c r="W464"/>
  <c r="V474"/>
  <c r="O127" i="25" l="1"/>
  <c r="Q126"/>
  <c r="R126" s="1"/>
  <c r="R128" i="53"/>
  <c r="O130"/>
  <c r="Q130" s="1"/>
  <c r="R129"/>
  <c r="V480"/>
  <c r="X474"/>
  <c r="W466"/>
  <c r="O128" i="25" l="1"/>
  <c r="Q127"/>
  <c r="R127" s="1"/>
  <c r="O131" i="53"/>
  <c r="Q131" s="1"/>
  <c r="X480"/>
  <c r="W474"/>
  <c r="V481"/>
  <c r="Q128" i="25" l="1"/>
  <c r="R128" s="1"/>
  <c r="O129"/>
  <c r="R130" i="53"/>
  <c r="O132"/>
  <c r="Q132" s="1"/>
  <c r="R131"/>
  <c r="V482"/>
  <c r="X481"/>
  <c r="W480"/>
  <c r="Q129" i="25" l="1"/>
  <c r="O130"/>
  <c r="O133" i="53"/>
  <c r="Q133" s="1"/>
  <c r="V484"/>
  <c r="X482"/>
  <c r="W481"/>
  <c r="R129" i="25" l="1"/>
  <c r="Q130"/>
  <c r="O131"/>
  <c r="R132" i="53"/>
  <c r="O134"/>
  <c r="Q134" s="1"/>
  <c r="R133"/>
  <c r="X484"/>
  <c r="V485"/>
  <c r="W482"/>
  <c r="R130" i="25" l="1"/>
  <c r="O132"/>
  <c r="Q131"/>
  <c r="R131" s="1"/>
  <c r="O135" i="53"/>
  <c r="Q135" s="1"/>
  <c r="V487"/>
  <c r="X485"/>
  <c r="W484"/>
  <c r="O133" i="25" l="1"/>
  <c r="Q132"/>
  <c r="R132" s="1"/>
  <c r="R134" i="53"/>
  <c r="O136"/>
  <c r="Q136" s="1"/>
  <c r="R135"/>
  <c r="V495"/>
  <c r="X487"/>
  <c r="W485"/>
  <c r="Q133" i="25" l="1"/>
  <c r="O134"/>
  <c r="O137" i="53"/>
  <c r="Q137" s="1"/>
  <c r="X495"/>
  <c r="V500"/>
  <c r="W487"/>
  <c r="R133" i="25" l="1"/>
  <c r="Q134"/>
  <c r="R134" s="1"/>
  <c r="O135"/>
  <c r="R136" i="53"/>
  <c r="O138"/>
  <c r="Q138" s="1"/>
  <c r="R137"/>
  <c r="V501"/>
  <c r="X500"/>
  <c r="W495"/>
  <c r="Q135" i="25" l="1"/>
  <c r="R135" s="1"/>
  <c r="O136"/>
  <c r="O139" i="53"/>
  <c r="Q139" s="1"/>
  <c r="X501"/>
  <c r="W500"/>
  <c r="V502"/>
  <c r="O137" i="25" l="1"/>
  <c r="Q136"/>
  <c r="R138" i="53"/>
  <c r="O140"/>
  <c r="Q140" s="1"/>
  <c r="R139"/>
  <c r="V505"/>
  <c r="X502"/>
  <c r="W501"/>
  <c r="O138" i="25" l="1"/>
  <c r="Q137"/>
  <c r="R137" s="1"/>
  <c r="R136"/>
  <c r="O141" i="53"/>
  <c r="Q141" s="1"/>
  <c r="X505"/>
  <c r="W502"/>
  <c r="V518"/>
  <c r="Q138" i="25" l="1"/>
  <c r="R138" s="1"/>
  <c r="O139"/>
  <c r="R140" i="53"/>
  <c r="O142"/>
  <c r="Q142" s="1"/>
  <c r="R141"/>
  <c r="V528"/>
  <c r="X518"/>
  <c r="W505"/>
  <c r="O140" i="25" l="1"/>
  <c r="Q139"/>
  <c r="R139" s="1"/>
  <c r="O143" i="53"/>
  <c r="Q143" s="1"/>
  <c r="X528"/>
  <c r="W518"/>
  <c r="V535"/>
  <c r="Q140" i="25" l="1"/>
  <c r="R142" i="53"/>
  <c r="O144"/>
  <c r="Q144" s="1"/>
  <c r="R143"/>
  <c r="X535"/>
  <c r="W528"/>
  <c r="R140" i="25" l="1"/>
  <c r="O145" i="53"/>
  <c r="Q145" s="1"/>
  <c r="W535"/>
  <c r="R144" l="1"/>
  <c r="O146"/>
  <c r="Q146" s="1"/>
  <c r="R145"/>
  <c r="O147" l="1"/>
  <c r="Q147" s="1"/>
  <c r="R146" l="1"/>
  <c r="O148"/>
  <c r="Q148" s="1"/>
  <c r="R147"/>
  <c r="O149" l="1"/>
  <c r="Q149" s="1"/>
  <c r="R148" l="1"/>
  <c r="O150"/>
  <c r="Q150" s="1"/>
  <c r="R149"/>
  <c r="O151" l="1"/>
  <c r="Q151" s="1"/>
  <c r="R150" l="1"/>
  <c r="O152"/>
  <c r="Q152" s="1"/>
  <c r="R151"/>
  <c r="O153" l="1"/>
  <c r="Q153" s="1"/>
  <c r="R152" l="1"/>
  <c r="O154"/>
  <c r="Q154" s="1"/>
  <c r="R153"/>
  <c r="O155" l="1"/>
  <c r="Q155" s="1"/>
  <c r="R154" l="1"/>
  <c r="O156"/>
  <c r="Q156" s="1"/>
  <c r="R155"/>
  <c r="O157" l="1"/>
  <c r="Q157" s="1"/>
  <c r="R156" l="1"/>
  <c r="O158"/>
  <c r="Q158" s="1"/>
  <c r="R157"/>
  <c r="O159" l="1"/>
  <c r="Q159" s="1"/>
  <c r="R158" l="1"/>
  <c r="O160"/>
  <c r="Q160" s="1"/>
  <c r="R159"/>
  <c r="O161" l="1"/>
  <c r="Q161" s="1"/>
  <c r="R160" l="1"/>
  <c r="O162"/>
  <c r="Q162" s="1"/>
  <c r="R161"/>
  <c r="O163" l="1"/>
  <c r="Q163" s="1"/>
  <c r="R162" l="1"/>
  <c r="O164"/>
  <c r="Q164" s="1"/>
  <c r="R163"/>
  <c r="O165" l="1"/>
  <c r="Q165" s="1"/>
  <c r="R164" l="1"/>
  <c r="O166"/>
  <c r="Q166" s="1"/>
  <c r="R165"/>
  <c r="O167" l="1"/>
  <c r="Q167" s="1"/>
  <c r="R166" l="1"/>
  <c r="O168"/>
  <c r="Q168" s="1"/>
  <c r="R167"/>
  <c r="O169" l="1"/>
  <c r="Q169" s="1"/>
  <c r="R168" l="1"/>
  <c r="O170"/>
  <c r="Q170" s="1"/>
  <c r="R169"/>
  <c r="O171" l="1"/>
  <c r="Q171" s="1"/>
  <c r="R170" l="1"/>
  <c r="O172"/>
  <c r="Q172" s="1"/>
  <c r="R171"/>
  <c r="O173" l="1"/>
  <c r="Q173" s="1"/>
  <c r="R172" l="1"/>
  <c r="O174"/>
  <c r="Q174" s="1"/>
  <c r="R173"/>
  <c r="O175" l="1"/>
  <c r="Q175" s="1"/>
  <c r="R174" l="1"/>
  <c r="O176"/>
  <c r="Q176" s="1"/>
  <c r="R175"/>
  <c r="O177" l="1"/>
  <c r="Q177" s="1"/>
  <c r="R176" l="1"/>
  <c r="O178"/>
  <c r="Q178" s="1"/>
  <c r="R177"/>
  <c r="O179" l="1"/>
  <c r="Q179" s="1"/>
  <c r="R178" l="1"/>
  <c r="O180"/>
  <c r="Q180" s="1"/>
  <c r="R179"/>
  <c r="O181" l="1"/>
  <c r="Q181" s="1"/>
  <c r="R180" l="1"/>
  <c r="O182"/>
  <c r="Q182" s="1"/>
  <c r="R181"/>
  <c r="O183" l="1"/>
  <c r="Q183" s="1"/>
  <c r="R182" l="1"/>
  <c r="O184"/>
  <c r="Q184" s="1"/>
  <c r="R183"/>
  <c r="O185" l="1"/>
  <c r="Q185" s="1"/>
  <c r="R184" l="1"/>
  <c r="O186"/>
  <c r="Q186" s="1"/>
  <c r="R185"/>
  <c r="O187" l="1"/>
  <c r="Q187" s="1"/>
  <c r="R186" l="1"/>
  <c r="O188"/>
  <c r="Q188" s="1"/>
  <c r="R187"/>
  <c r="O189" l="1"/>
  <c r="Q189" s="1"/>
  <c r="R188" l="1"/>
  <c r="O190"/>
  <c r="Q190" s="1"/>
  <c r="R189"/>
  <c r="O191" l="1"/>
  <c r="Q191" s="1"/>
  <c r="R190" l="1"/>
  <c r="O192"/>
  <c r="Q192" s="1"/>
  <c r="R191"/>
  <c r="O193" l="1"/>
  <c r="Q193" s="1"/>
  <c r="R192" l="1"/>
  <c r="O194"/>
  <c r="Q194" s="1"/>
  <c r="R193"/>
  <c r="O195" l="1"/>
  <c r="Q195" s="1"/>
  <c r="R194" l="1"/>
  <c r="O196"/>
  <c r="Q196" s="1"/>
  <c r="R195"/>
  <c r="O197" l="1"/>
  <c r="Q197" s="1"/>
  <c r="R196" l="1"/>
  <c r="O198"/>
  <c r="Q198" s="1"/>
  <c r="R197"/>
  <c r="O199" l="1"/>
  <c r="Q199" s="1"/>
  <c r="R198" l="1"/>
  <c r="O200"/>
  <c r="Q200" s="1"/>
  <c r="R199"/>
  <c r="O201" l="1"/>
  <c r="Q201" s="1"/>
  <c r="R200" l="1"/>
  <c r="O202"/>
  <c r="Q202" s="1"/>
  <c r="R201"/>
  <c r="O203" l="1"/>
  <c r="Q203" s="1"/>
  <c r="R202" l="1"/>
  <c r="O204"/>
  <c r="Q204" s="1"/>
  <c r="R203"/>
  <c r="O205" l="1"/>
  <c r="Q205" s="1"/>
  <c r="R204" l="1"/>
  <c r="O206"/>
  <c r="Q206" s="1"/>
  <c r="R205"/>
  <c r="O207" l="1"/>
  <c r="Q207" s="1"/>
  <c r="R206" l="1"/>
  <c r="O208"/>
  <c r="Q208" s="1"/>
  <c r="R207"/>
  <c r="O209" l="1"/>
  <c r="Q209" s="1"/>
  <c r="R208" l="1"/>
  <c r="O210"/>
  <c r="Q210" s="1"/>
  <c r="R209"/>
  <c r="O211" l="1"/>
  <c r="Q211" s="1"/>
  <c r="R210" l="1"/>
  <c r="O212"/>
  <c r="Q212" s="1"/>
  <c r="R211"/>
  <c r="O213" l="1"/>
  <c r="Q213" s="1"/>
  <c r="R212" l="1"/>
  <c r="O214"/>
  <c r="Q214" s="1"/>
  <c r="R213"/>
  <c r="O215" l="1"/>
  <c r="Q215" s="1"/>
  <c r="R214" l="1"/>
  <c r="O216"/>
  <c r="Q216" s="1"/>
  <c r="R215"/>
  <c r="O217" l="1"/>
  <c r="Q217" s="1"/>
  <c r="R216" l="1"/>
  <c r="O218"/>
  <c r="Q218" s="1"/>
  <c r="R217"/>
  <c r="O219" l="1"/>
  <c r="Q219" s="1"/>
  <c r="R218" l="1"/>
  <c r="O220"/>
  <c r="Q220" s="1"/>
  <c r="R219"/>
  <c r="O221" l="1"/>
  <c r="Q221" s="1"/>
  <c r="R220" l="1"/>
  <c r="O222"/>
  <c r="Q222" s="1"/>
  <c r="R221"/>
  <c r="O223" l="1"/>
  <c r="Q223" s="1"/>
  <c r="R222" l="1"/>
  <c r="O224"/>
  <c r="Q224" s="1"/>
  <c r="R223"/>
  <c r="O225" l="1"/>
  <c r="Q225" s="1"/>
  <c r="R224" l="1"/>
  <c r="O226"/>
  <c r="Q226" s="1"/>
  <c r="R225"/>
  <c r="O227" l="1"/>
  <c r="Q227" s="1"/>
  <c r="R226" l="1"/>
  <c r="O228"/>
  <c r="Q228" s="1"/>
  <c r="R227"/>
  <c r="O229" l="1"/>
  <c r="Q229" s="1"/>
  <c r="R228" l="1"/>
  <c r="O230"/>
  <c r="Q230" s="1"/>
  <c r="R229"/>
  <c r="O231" l="1"/>
  <c r="Q231" s="1"/>
  <c r="R230" l="1"/>
  <c r="O232"/>
  <c r="Q232" s="1"/>
  <c r="R231"/>
  <c r="O233" l="1"/>
  <c r="Q233" s="1"/>
  <c r="R232" l="1"/>
  <c r="O234"/>
  <c r="Q234" s="1"/>
  <c r="R233"/>
  <c r="O235" l="1"/>
  <c r="Q235" s="1"/>
  <c r="R234" l="1"/>
  <c r="O236"/>
  <c r="Q236" s="1"/>
  <c r="R235"/>
  <c r="O237" l="1"/>
  <c r="Q237" s="1"/>
  <c r="R236" l="1"/>
  <c r="O238"/>
  <c r="Q238" s="1"/>
  <c r="R237"/>
  <c r="O239" l="1"/>
  <c r="Q239" s="1"/>
  <c r="R238" l="1"/>
  <c r="O240"/>
  <c r="Q240" s="1"/>
  <c r="R239"/>
  <c r="O241" l="1"/>
  <c r="Q241" s="1"/>
  <c r="R240" l="1"/>
  <c r="O242"/>
  <c r="Q242" s="1"/>
  <c r="R241"/>
  <c r="O243" l="1"/>
  <c r="Q243" s="1"/>
  <c r="R242" l="1"/>
  <c r="O244"/>
  <c r="Q244" s="1"/>
  <c r="R243"/>
  <c r="O245" l="1"/>
  <c r="Q245" s="1"/>
  <c r="R244" l="1"/>
  <c r="O246"/>
  <c r="Q246" s="1"/>
  <c r="R245"/>
  <c r="O247" l="1"/>
  <c r="Q247" s="1"/>
  <c r="R246" l="1"/>
  <c r="O248"/>
  <c r="Q248" s="1"/>
  <c r="R247"/>
  <c r="O249" l="1"/>
  <c r="Q249" s="1"/>
  <c r="R248" l="1"/>
  <c r="O250"/>
  <c r="Q250" s="1"/>
  <c r="R249"/>
  <c r="O251" l="1"/>
  <c r="Q251" s="1"/>
  <c r="R250" l="1"/>
  <c r="O252"/>
  <c r="Q252" s="1"/>
  <c r="R251"/>
  <c r="O253" l="1"/>
  <c r="Q253" s="1"/>
  <c r="R252" l="1"/>
  <c r="O254"/>
  <c r="Q254" s="1"/>
  <c r="R253"/>
  <c r="O255" l="1"/>
  <c r="Q255" s="1"/>
  <c r="R254" l="1"/>
  <c r="O256"/>
  <c r="Q256" s="1"/>
  <c r="R255"/>
  <c r="O257" l="1"/>
  <c r="Q257" s="1"/>
  <c r="R256" l="1"/>
  <c r="O258"/>
  <c r="Q258" s="1"/>
  <c r="R257"/>
  <c r="O259" l="1"/>
  <c r="Q259" s="1"/>
  <c r="R258" l="1"/>
  <c r="O260"/>
  <c r="Q260" s="1"/>
  <c r="R259"/>
  <c r="O261" l="1"/>
  <c r="Q261" s="1"/>
  <c r="R260" l="1"/>
  <c r="O262"/>
  <c r="Q262" s="1"/>
  <c r="R261"/>
  <c r="O263" l="1"/>
  <c r="Q263" s="1"/>
  <c r="R262" l="1"/>
  <c r="O264"/>
  <c r="Q264" s="1"/>
  <c r="R263"/>
  <c r="O265" l="1"/>
  <c r="Q265" s="1"/>
  <c r="R264" l="1"/>
  <c r="O266"/>
  <c r="Q266" s="1"/>
  <c r="R265"/>
  <c r="O267" l="1"/>
  <c r="Q267" s="1"/>
  <c r="R266" l="1"/>
  <c r="O268"/>
  <c r="Q268" s="1"/>
  <c r="R267"/>
  <c r="O269" l="1"/>
  <c r="Q269" s="1"/>
  <c r="R268" l="1"/>
  <c r="O270"/>
  <c r="Q270" s="1"/>
  <c r="R269" l="1"/>
  <c r="O271"/>
  <c r="Q271" s="1"/>
  <c r="R270" l="1"/>
  <c r="O272"/>
  <c r="Q272" s="1"/>
  <c r="R271" l="1"/>
  <c r="O273"/>
  <c r="Q273" s="1"/>
  <c r="R272"/>
  <c r="O274" l="1"/>
  <c r="Q274" s="1"/>
  <c r="R273" l="1"/>
  <c r="O275"/>
  <c r="Q275" s="1"/>
  <c r="R274"/>
  <c r="O276" l="1"/>
  <c r="Q276" s="1"/>
  <c r="R275" l="1"/>
  <c r="O277"/>
  <c r="Q277" s="1"/>
  <c r="R276"/>
  <c r="O278" l="1"/>
  <c r="Q278" s="1"/>
  <c r="R277" l="1"/>
  <c r="O279"/>
  <c r="Q279" s="1"/>
  <c r="R278"/>
  <c r="O280" l="1"/>
  <c r="Q280" s="1"/>
  <c r="R279" l="1"/>
  <c r="O281"/>
  <c r="Q281" s="1"/>
  <c r="R280"/>
  <c r="O282" l="1"/>
  <c r="Q282" s="1"/>
  <c r="R281" l="1"/>
  <c r="O283"/>
  <c r="Q283" s="1"/>
  <c r="R282"/>
  <c r="O284" l="1"/>
  <c r="Q284" s="1"/>
  <c r="R283" l="1"/>
  <c r="O285"/>
  <c r="Q285" s="1"/>
  <c r="R284"/>
  <c r="O286" l="1"/>
  <c r="Q286" s="1"/>
  <c r="R285" l="1"/>
  <c r="O287"/>
  <c r="Q287" s="1"/>
  <c r="R286"/>
  <c r="O288" l="1"/>
  <c r="Q288" s="1"/>
  <c r="R287" l="1"/>
  <c r="O289"/>
  <c r="Q289" s="1"/>
  <c r="R288"/>
  <c r="O290" l="1"/>
  <c r="Q290" s="1"/>
  <c r="R289" l="1"/>
  <c r="O291"/>
  <c r="Q291" s="1"/>
  <c r="R290"/>
  <c r="O292" l="1"/>
  <c r="Q292" s="1"/>
  <c r="R291" l="1"/>
  <c r="O293"/>
  <c r="Q293" s="1"/>
  <c r="R292"/>
  <c r="O294" l="1"/>
  <c r="Q294" s="1"/>
  <c r="R293" l="1"/>
  <c r="O295"/>
  <c r="Q295" s="1"/>
  <c r="R294" l="1"/>
  <c r="O296"/>
  <c r="Q296" s="1"/>
  <c r="R295"/>
  <c r="O297" l="1"/>
  <c r="Q297" s="1"/>
  <c r="R296" l="1"/>
  <c r="O298"/>
  <c r="Q298" s="1"/>
  <c r="R297"/>
  <c r="O299" l="1"/>
  <c r="Q299" s="1"/>
  <c r="R298" l="1"/>
  <c r="O300"/>
  <c r="Q300" s="1"/>
  <c r="R299"/>
  <c r="O301" l="1"/>
  <c r="Q301" s="1"/>
  <c r="R300" l="1"/>
  <c r="O302"/>
  <c r="Q302" s="1"/>
  <c r="R301"/>
  <c r="O303" l="1"/>
  <c r="Q303" s="1"/>
  <c r="R302" l="1"/>
  <c r="O304"/>
  <c r="Q304" s="1"/>
  <c r="R303"/>
  <c r="O305" l="1"/>
  <c r="Q305" s="1"/>
  <c r="R304" l="1"/>
  <c r="O306"/>
  <c r="Q306" s="1"/>
  <c r="R305"/>
  <c r="O307" l="1"/>
  <c r="Q307" s="1"/>
  <c r="R306" l="1"/>
  <c r="O308"/>
  <c r="Q308" s="1"/>
  <c r="R307"/>
  <c r="O309" l="1"/>
  <c r="Q309" s="1"/>
  <c r="R308" l="1"/>
  <c r="O310"/>
  <c r="Q310" s="1"/>
  <c r="R309"/>
  <c r="O311" l="1"/>
  <c r="Q311" s="1"/>
  <c r="R310" l="1"/>
  <c r="O312"/>
  <c r="Q312" s="1"/>
  <c r="R311"/>
  <c r="O313" l="1"/>
  <c r="Q313" s="1"/>
  <c r="R312" l="1"/>
  <c r="O314"/>
  <c r="Q314" s="1"/>
  <c r="R313"/>
  <c r="O315" l="1"/>
  <c r="Q315" s="1"/>
  <c r="R314" l="1"/>
  <c r="O316"/>
  <c r="Q316" s="1"/>
  <c r="R315"/>
  <c r="O317" l="1"/>
  <c r="Q317" s="1"/>
  <c r="R316" l="1"/>
  <c r="O318"/>
  <c r="Q318" s="1"/>
  <c r="R317"/>
  <c r="O319" l="1"/>
  <c r="Q319" s="1"/>
  <c r="R318" l="1"/>
  <c r="O320"/>
  <c r="Q320" s="1"/>
  <c r="R319"/>
  <c r="O321" l="1"/>
  <c r="Q321" s="1"/>
  <c r="R320" l="1"/>
  <c r="O322"/>
  <c r="Q322" s="1"/>
  <c r="R321"/>
  <c r="O323" l="1"/>
  <c r="Q323" s="1"/>
  <c r="R322" l="1"/>
  <c r="O324"/>
  <c r="Q324" s="1"/>
  <c r="R323"/>
  <c r="O325" l="1"/>
  <c r="Q325" s="1"/>
  <c r="R324" l="1"/>
  <c r="O326"/>
  <c r="Q326" s="1"/>
  <c r="R325"/>
  <c r="O327" l="1"/>
  <c r="Q327" s="1"/>
  <c r="R326" l="1"/>
  <c r="O328"/>
  <c r="Q328" s="1"/>
  <c r="R327"/>
  <c r="O329" l="1"/>
  <c r="Q329" s="1"/>
  <c r="R328" l="1"/>
  <c r="O330"/>
  <c r="Q330" s="1"/>
  <c r="R329"/>
  <c r="O331" l="1"/>
  <c r="Q331" s="1"/>
  <c r="R330" l="1"/>
  <c r="O332"/>
  <c r="Q332" s="1"/>
  <c r="R331"/>
  <c r="O333" l="1"/>
  <c r="Q333" s="1"/>
  <c r="R332" l="1"/>
  <c r="O334"/>
  <c r="Q334" s="1"/>
  <c r="R333"/>
  <c r="O335" l="1"/>
  <c r="Q335" s="1"/>
  <c r="R334" l="1"/>
  <c r="O336"/>
  <c r="Q336" s="1"/>
  <c r="R335"/>
  <c r="O337" l="1"/>
  <c r="Q337" s="1"/>
  <c r="R336" l="1"/>
  <c r="O338"/>
  <c r="Q338" s="1"/>
  <c r="R337" l="1"/>
  <c r="O339"/>
  <c r="Q339" s="1"/>
  <c r="R338"/>
  <c r="O340" l="1"/>
  <c r="Q340" s="1"/>
  <c r="R339" l="1"/>
  <c r="O341"/>
  <c r="Q341" s="1"/>
  <c r="R340"/>
  <c r="O342" l="1"/>
  <c r="Q342" s="1"/>
  <c r="R341" l="1"/>
  <c r="O343"/>
  <c r="Q343" s="1"/>
  <c r="R342"/>
  <c r="O344" l="1"/>
  <c r="Q344" s="1"/>
  <c r="R343" l="1"/>
  <c r="O345"/>
  <c r="Q345" s="1"/>
  <c r="R344"/>
  <c r="O346" l="1"/>
  <c r="Q346" s="1"/>
  <c r="R345" l="1"/>
  <c r="O347"/>
  <c r="Q347" s="1"/>
  <c r="R346"/>
  <c r="O348" l="1"/>
  <c r="Q348" s="1"/>
  <c r="R347" l="1"/>
  <c r="O349"/>
  <c r="Q349" s="1"/>
  <c r="R348"/>
  <c r="O350" l="1"/>
  <c r="Q350" s="1"/>
  <c r="R349" l="1"/>
  <c r="O351"/>
  <c r="Q351" s="1"/>
  <c r="R350"/>
  <c r="O352" l="1"/>
  <c r="Q352" s="1"/>
  <c r="R351" l="1"/>
  <c r="O353"/>
  <c r="Q353" s="1"/>
  <c r="R352"/>
  <c r="O354" l="1"/>
  <c r="Q354" s="1"/>
  <c r="R353" l="1"/>
  <c r="O355"/>
  <c r="Q355" s="1"/>
  <c r="R354"/>
  <c r="O356" l="1"/>
  <c r="Q356" s="1"/>
  <c r="R355" l="1"/>
  <c r="O357"/>
  <c r="Q357" s="1"/>
  <c r="R356"/>
  <c r="O358" l="1"/>
  <c r="Q358" s="1"/>
  <c r="R357" l="1"/>
  <c r="O359"/>
  <c r="Q359" s="1"/>
  <c r="R358"/>
  <c r="O360" l="1"/>
  <c r="Q360" s="1"/>
  <c r="R359" l="1"/>
  <c r="O361"/>
  <c r="Q361" s="1"/>
  <c r="R360"/>
  <c r="O362" l="1"/>
  <c r="Q362" s="1"/>
  <c r="R361" l="1"/>
  <c r="O363"/>
  <c r="Q363" s="1"/>
  <c r="R362"/>
  <c r="O364" l="1"/>
  <c r="Q364" s="1"/>
  <c r="R363" l="1"/>
  <c r="O365"/>
  <c r="Q365" s="1"/>
  <c r="R364"/>
  <c r="O366" l="1"/>
  <c r="Q366" s="1"/>
  <c r="R365" l="1"/>
  <c r="O367"/>
  <c r="Q367" s="1"/>
  <c r="R366"/>
  <c r="O368" l="1"/>
  <c r="Q368" s="1"/>
  <c r="R367" l="1"/>
  <c r="O369"/>
  <c r="Q369" s="1"/>
  <c r="R368"/>
  <c r="O370" l="1"/>
  <c r="Q370" s="1"/>
  <c r="R369" l="1"/>
  <c r="O371"/>
  <c r="Q371" s="1"/>
  <c r="R370"/>
  <c r="O372" l="1"/>
  <c r="Q372" s="1"/>
  <c r="R371" l="1"/>
  <c r="O373"/>
  <c r="Q373" s="1"/>
  <c r="R372"/>
  <c r="O374" l="1"/>
  <c r="Q374" s="1"/>
  <c r="R373" l="1"/>
  <c r="O375"/>
  <c r="Q375" s="1"/>
  <c r="R374"/>
  <c r="O376" l="1"/>
  <c r="Q376" s="1"/>
  <c r="R375" l="1"/>
  <c r="O377"/>
  <c r="Q377" s="1"/>
  <c r="R376"/>
  <c r="O378" l="1"/>
  <c r="Q378" s="1"/>
  <c r="R377" l="1"/>
  <c r="O379"/>
  <c r="Q379" s="1"/>
  <c r="R378"/>
  <c r="O380" l="1"/>
  <c r="Q380" s="1"/>
  <c r="R379" l="1"/>
  <c r="O381"/>
  <c r="Q381" s="1"/>
  <c r="R380" l="1"/>
  <c r="O382"/>
  <c r="Q382" s="1"/>
  <c r="R381" l="1"/>
  <c r="O383"/>
  <c r="Q383" s="1"/>
  <c r="R382"/>
  <c r="O384" l="1"/>
  <c r="Q384" s="1"/>
  <c r="R383" l="1"/>
  <c r="O385"/>
  <c r="Q385" s="1"/>
  <c r="R384" l="1"/>
  <c r="O386"/>
  <c r="Q386" s="1"/>
  <c r="R385"/>
  <c r="O387" l="1"/>
  <c r="Q387" s="1"/>
  <c r="R386" l="1"/>
  <c r="O388"/>
  <c r="Q388" s="1"/>
  <c r="R387"/>
  <c r="O389" l="1"/>
  <c r="Q389" s="1"/>
  <c r="R388" l="1"/>
  <c r="O390"/>
  <c r="Q390" s="1"/>
  <c r="R389" l="1"/>
  <c r="O391"/>
  <c r="Q391" s="1"/>
  <c r="R390" l="1"/>
  <c r="O392"/>
  <c r="Q392" s="1"/>
  <c r="R391" l="1"/>
  <c r="O393"/>
  <c r="Q393" s="1"/>
  <c r="R392"/>
  <c r="O394" l="1"/>
  <c r="Q394" s="1"/>
  <c r="R393" l="1"/>
  <c r="O395"/>
  <c r="Q395" s="1"/>
  <c r="R394" l="1"/>
  <c r="O396"/>
  <c r="Q396" s="1"/>
  <c r="R395"/>
  <c r="O397" l="1"/>
  <c r="Q397" s="1"/>
  <c r="R396" l="1"/>
  <c r="O398"/>
  <c r="Q398" s="1"/>
  <c r="R397"/>
  <c r="O399" l="1"/>
  <c r="Q399" s="1"/>
  <c r="R398" l="1"/>
  <c r="O400"/>
  <c r="Q400" s="1"/>
  <c r="R399" l="1"/>
  <c r="O401"/>
  <c r="Q401" s="1"/>
  <c r="R400"/>
  <c r="O402" l="1"/>
  <c r="Q402" s="1"/>
  <c r="R401" l="1"/>
  <c r="O403"/>
  <c r="Q403" s="1"/>
  <c r="R402"/>
  <c r="O404" l="1"/>
  <c r="Q404" s="1"/>
  <c r="R403" l="1"/>
  <c r="O405"/>
  <c r="Q405" s="1"/>
  <c r="R404"/>
  <c r="O406" l="1"/>
  <c r="Q406" s="1"/>
  <c r="R405" l="1"/>
  <c r="O407"/>
  <c r="Q407" s="1"/>
  <c r="R406"/>
  <c r="O408" l="1"/>
  <c r="Q408" s="1"/>
  <c r="R407" l="1"/>
  <c r="O409"/>
  <c r="Q409" s="1"/>
  <c r="R408"/>
  <c r="O410" l="1"/>
  <c r="Q410" s="1"/>
  <c r="R409" l="1"/>
  <c r="O411"/>
  <c r="Q411" s="1"/>
  <c r="R410"/>
  <c r="O412" l="1"/>
  <c r="Q412" s="1"/>
  <c r="R411" l="1"/>
  <c r="O413"/>
  <c r="Q413" s="1"/>
  <c r="R412"/>
  <c r="O414" l="1"/>
  <c r="Q414" s="1"/>
  <c r="R413" l="1"/>
  <c r="O415"/>
  <c r="Q415" s="1"/>
  <c r="R414"/>
  <c r="O416" l="1"/>
  <c r="Q416" s="1"/>
  <c r="R415" l="1"/>
  <c r="O417"/>
  <c r="Q417" s="1"/>
  <c r="R416" l="1"/>
  <c r="O418"/>
  <c r="Q418" s="1"/>
  <c r="R417" l="1"/>
  <c r="O419"/>
  <c r="Q419" s="1"/>
  <c r="R418"/>
  <c r="O420" l="1"/>
  <c r="Q420" s="1"/>
  <c r="R419" l="1"/>
  <c r="O421"/>
  <c r="Q421" s="1"/>
  <c r="R420"/>
  <c r="O422" l="1"/>
  <c r="Q422" s="1"/>
  <c r="R421" l="1"/>
  <c r="O423"/>
  <c r="Q423" s="1"/>
  <c r="R422" l="1"/>
  <c r="O424"/>
  <c r="Q424" s="1"/>
  <c r="R423" l="1"/>
  <c r="O425"/>
  <c r="Q425" s="1"/>
  <c r="R424"/>
  <c r="O426" l="1"/>
  <c r="Q426" s="1"/>
  <c r="R425" l="1"/>
  <c r="O427"/>
  <c r="Q427" s="1"/>
  <c r="R426" l="1"/>
  <c r="O428"/>
  <c r="Q428" s="1"/>
  <c r="R427"/>
  <c r="O429" l="1"/>
  <c r="Q429" s="1"/>
  <c r="R428" l="1"/>
  <c r="O430"/>
  <c r="Q430" s="1"/>
  <c r="R429"/>
  <c r="O431" l="1"/>
  <c r="Q431" s="1"/>
  <c r="R430" l="1"/>
  <c r="O432"/>
  <c r="Q432" s="1"/>
  <c r="R431"/>
  <c r="O433" l="1"/>
  <c r="Q433" s="1"/>
  <c r="R432" l="1"/>
  <c r="O434"/>
  <c r="Q434" s="1"/>
  <c r="R433" l="1"/>
  <c r="O435"/>
  <c r="Q435" s="1"/>
  <c r="R434" l="1"/>
  <c r="O436"/>
  <c r="Q436" s="1"/>
  <c r="R435" l="1"/>
  <c r="O437"/>
  <c r="Q437" s="1"/>
  <c r="R436"/>
  <c r="O438" l="1"/>
  <c r="Q438" s="1"/>
  <c r="R437" l="1"/>
  <c r="O439"/>
  <c r="Q439" s="1"/>
  <c r="R438"/>
  <c r="O440" l="1"/>
  <c r="Q440" s="1"/>
  <c r="R439" l="1"/>
  <c r="O441"/>
  <c r="Q441" s="1"/>
  <c r="R440"/>
  <c r="O442" l="1"/>
  <c r="Q442" s="1"/>
  <c r="R441" l="1"/>
  <c r="O443"/>
  <c r="Q443" s="1"/>
  <c r="R442"/>
  <c r="O444" l="1"/>
  <c r="Q444" s="1"/>
  <c r="R443" l="1"/>
  <c r="O445"/>
  <c r="Q445" s="1"/>
  <c r="R444"/>
  <c r="O446" l="1"/>
  <c r="Q446" s="1"/>
  <c r="R445" l="1"/>
  <c r="O447"/>
  <c r="Q447" s="1"/>
  <c r="R446" l="1"/>
  <c r="O448"/>
  <c r="Q448" s="1"/>
  <c r="R447" l="1"/>
  <c r="O449"/>
  <c r="Q449" s="1"/>
  <c r="R448" l="1"/>
  <c r="O450"/>
  <c r="Q450" s="1"/>
  <c r="R449"/>
  <c r="O451" l="1"/>
  <c r="Q451" s="1"/>
  <c r="R450" l="1"/>
  <c r="O452"/>
  <c r="Q452" s="1"/>
  <c r="R451"/>
  <c r="O453" l="1"/>
  <c r="Q453" s="1"/>
  <c r="R452" l="1"/>
  <c r="O454"/>
  <c r="Q454" s="1"/>
  <c r="R453"/>
  <c r="O455" l="1"/>
  <c r="Q455" s="1"/>
  <c r="R454" l="1"/>
  <c r="O456"/>
  <c r="Q456" s="1"/>
  <c r="R455"/>
  <c r="O457" l="1"/>
  <c r="Q457" s="1"/>
  <c r="R456" l="1"/>
  <c r="O458"/>
  <c r="Q458" s="1"/>
  <c r="R457"/>
  <c r="O459" l="1"/>
  <c r="Q459" s="1"/>
  <c r="R458" l="1"/>
  <c r="O460"/>
  <c r="Q460" s="1"/>
  <c r="R459"/>
  <c r="O461" l="1"/>
  <c r="Q461" s="1"/>
  <c r="R460" l="1"/>
  <c r="O462"/>
  <c r="Q462" s="1"/>
  <c r="R461" l="1"/>
  <c r="O463"/>
  <c r="Q463" s="1"/>
  <c r="R462" l="1"/>
  <c r="O464"/>
  <c r="Q464" s="1"/>
  <c r="R463" l="1"/>
  <c r="O465"/>
  <c r="Q465" s="1"/>
  <c r="R464"/>
  <c r="O466" l="1"/>
  <c r="Q466" s="1"/>
  <c r="R465" l="1"/>
  <c r="O467"/>
  <c r="Q467" s="1"/>
  <c r="R466"/>
  <c r="O468" l="1"/>
  <c r="Q468" s="1"/>
  <c r="R467" l="1"/>
  <c r="O469"/>
  <c r="Q469" s="1"/>
  <c r="R468" l="1"/>
  <c r="O470"/>
  <c r="Q470" s="1"/>
  <c r="R469"/>
  <c r="O471" l="1"/>
  <c r="Q471" s="1"/>
  <c r="R470" l="1"/>
  <c r="O472"/>
  <c r="Q472" s="1"/>
  <c r="R471"/>
  <c r="O473" l="1"/>
  <c r="Q473" s="1"/>
  <c r="R472" l="1"/>
  <c r="O474"/>
  <c r="Q474" s="1"/>
  <c r="R473" l="1"/>
  <c r="O475"/>
  <c r="Q475" s="1"/>
  <c r="R474" l="1"/>
  <c r="O476"/>
  <c r="Q476" s="1"/>
  <c r="R475" l="1"/>
  <c r="O477"/>
  <c r="Q477" s="1"/>
  <c r="R476" l="1"/>
  <c r="O478"/>
  <c r="Q478" s="1"/>
  <c r="R477" l="1"/>
  <c r="O479"/>
  <c r="Q479" s="1"/>
  <c r="R478"/>
  <c r="O480" l="1"/>
  <c r="Q480" s="1"/>
  <c r="R479" l="1"/>
  <c r="O481"/>
  <c r="Q481" s="1"/>
  <c r="R480"/>
  <c r="O482" l="1"/>
  <c r="Q482" s="1"/>
  <c r="R481" l="1"/>
  <c r="O483"/>
  <c r="Q483" s="1"/>
  <c r="R482"/>
  <c r="O484" l="1"/>
  <c r="Q484" s="1"/>
  <c r="R483" l="1"/>
  <c r="O485"/>
  <c r="Q485" s="1"/>
  <c r="R484" l="1"/>
  <c r="O486"/>
  <c r="Q486" s="1"/>
  <c r="R485"/>
  <c r="O487" l="1"/>
  <c r="Q487" s="1"/>
  <c r="R486" l="1"/>
  <c r="O488"/>
  <c r="Q488" s="1"/>
  <c r="R487"/>
  <c r="O489" l="1"/>
  <c r="Q489" s="1"/>
  <c r="R488" l="1"/>
  <c r="O490"/>
  <c r="Q490" s="1"/>
  <c r="R489"/>
  <c r="O491" l="1"/>
  <c r="Q491" s="1"/>
  <c r="R490" l="1"/>
  <c r="O492"/>
  <c r="Q492" s="1"/>
  <c r="R491"/>
  <c r="O493" l="1"/>
  <c r="Q493" s="1"/>
  <c r="R492" l="1"/>
  <c r="O494"/>
  <c r="Q494" s="1"/>
  <c r="R493"/>
  <c r="O495" l="1"/>
  <c r="Q495" s="1"/>
  <c r="R494" l="1"/>
  <c r="O496"/>
  <c r="Q496" s="1"/>
  <c r="R495"/>
  <c r="O497" l="1"/>
  <c r="Q497" s="1"/>
  <c r="R496" l="1"/>
  <c r="O498"/>
  <c r="Q498" s="1"/>
  <c r="R497" l="1"/>
  <c r="O499"/>
  <c r="Q499" s="1"/>
  <c r="R498" l="1"/>
  <c r="O500"/>
  <c r="Q500" s="1"/>
  <c r="R499" l="1"/>
  <c r="O501"/>
  <c r="Q501" s="1"/>
  <c r="R500" l="1"/>
  <c r="O502"/>
  <c r="Q502" s="1"/>
  <c r="R501"/>
  <c r="O503" l="1"/>
  <c r="Q503" s="1"/>
  <c r="R502" l="1"/>
  <c r="O504"/>
  <c r="Q504" s="1"/>
  <c r="R503"/>
  <c r="O505" l="1"/>
  <c r="Q505" s="1"/>
  <c r="R504" l="1"/>
  <c r="O506"/>
  <c r="Q506" s="1"/>
  <c r="R505"/>
  <c r="O507" l="1"/>
  <c r="Q507" s="1"/>
  <c r="R506" l="1"/>
  <c r="O508"/>
  <c r="Q508" s="1"/>
  <c r="R507" l="1"/>
  <c r="O509"/>
  <c r="Q509" s="1"/>
  <c r="R508"/>
  <c r="O510" l="1"/>
  <c r="Q510" s="1"/>
  <c r="R509" l="1"/>
  <c r="O511"/>
  <c r="Q511" s="1"/>
  <c r="R510"/>
  <c r="O512" l="1"/>
  <c r="Q512" s="1"/>
  <c r="R511" l="1"/>
  <c r="O513"/>
  <c r="Q513" s="1"/>
  <c r="R512"/>
  <c r="O514" l="1"/>
  <c r="Q514" s="1"/>
  <c r="R513" l="1"/>
  <c r="O515"/>
  <c r="Q515" s="1"/>
  <c r="R514" l="1"/>
  <c r="O516"/>
  <c r="Q516" s="1"/>
  <c r="R515"/>
  <c r="O517" l="1"/>
  <c r="Q517" s="1"/>
  <c r="R516" l="1"/>
  <c r="O518"/>
  <c r="Q518" s="1"/>
  <c r="R517"/>
  <c r="O519" l="1"/>
  <c r="Q519" s="1"/>
  <c r="R518" l="1"/>
  <c r="O520"/>
  <c r="Q520" s="1"/>
  <c r="R519"/>
  <c r="O521" l="1"/>
  <c r="Q521" s="1"/>
  <c r="R520" l="1"/>
  <c r="O522"/>
  <c r="Q522" s="1"/>
  <c r="R521"/>
  <c r="O523" l="1"/>
  <c r="Q523" s="1"/>
  <c r="R522" l="1"/>
  <c r="O524"/>
  <c r="Q524" s="1"/>
  <c r="R523"/>
  <c r="O525" l="1"/>
  <c r="Q525" s="1"/>
  <c r="R524" l="1"/>
  <c r="O526"/>
  <c r="Q526" s="1"/>
  <c r="R525"/>
  <c r="O527" l="1"/>
  <c r="Q527" s="1"/>
  <c r="R526" l="1"/>
  <c r="O528"/>
  <c r="Q528" s="1"/>
  <c r="R527"/>
  <c r="O529" l="1"/>
  <c r="Q529" s="1"/>
  <c r="R528" l="1"/>
  <c r="O530"/>
  <c r="Q530" s="1"/>
  <c r="R529"/>
  <c r="O531" l="1"/>
  <c r="Q531" s="1"/>
  <c r="R530" l="1"/>
  <c r="O532"/>
  <c r="Q532" s="1"/>
  <c r="R531"/>
  <c r="O533" l="1"/>
  <c r="Q533" s="1"/>
  <c r="R532" l="1"/>
  <c r="O534"/>
  <c r="Q534" s="1"/>
  <c r="R533"/>
  <c r="O535" l="1"/>
  <c r="Q535" s="1"/>
  <c r="R534" l="1"/>
  <c r="O536"/>
  <c r="Q536" s="1"/>
  <c r="R535"/>
  <c r="O537" l="1"/>
  <c r="Q537" s="1"/>
  <c r="R536" l="1"/>
  <c r="O538"/>
  <c r="Q538" s="1"/>
  <c r="R537"/>
  <c r="O539" l="1"/>
  <c r="Q539" s="1"/>
  <c r="R538" l="1"/>
  <c r="R539"/>
</calcChain>
</file>

<file path=xl/sharedStrings.xml><?xml version="1.0" encoding="utf-8"?>
<sst xmlns="http://schemas.openxmlformats.org/spreadsheetml/2006/main" count="707" uniqueCount="29">
  <si>
    <t>رقم البون</t>
  </si>
  <si>
    <t>رقم العداد عند التموين</t>
  </si>
  <si>
    <t>مدينة = فراغ / اقاليم = ق</t>
  </si>
  <si>
    <t>لاغي</t>
  </si>
  <si>
    <t>عدد الكليوات المستخدمة للبون</t>
  </si>
  <si>
    <t>ضبط الكليوات</t>
  </si>
  <si>
    <t>عدد البونات</t>
  </si>
  <si>
    <t>مسلسل</t>
  </si>
  <si>
    <t>رقم امر التشغيل</t>
  </si>
  <si>
    <t>التاريخ</t>
  </si>
  <si>
    <t>خروج (كم)</t>
  </si>
  <si>
    <t>عودة(كم)</t>
  </si>
  <si>
    <t>مدينة (كم)</t>
  </si>
  <si>
    <t>أقاليم (كم)</t>
  </si>
  <si>
    <t>اجمالي المسافة</t>
  </si>
  <si>
    <t>كمية الوقود للبون</t>
  </si>
  <si>
    <t>تكلفة الوقود للبون</t>
  </si>
  <si>
    <t>اقاليم</t>
  </si>
  <si>
    <t>مدينة</t>
  </si>
  <si>
    <t>استهلاك (1) لتر</t>
  </si>
  <si>
    <t>اجمالي (كم)</t>
  </si>
  <si>
    <t>استهلاك مدينة (لتر) 13لتر/100كم</t>
  </si>
  <si>
    <t>استهلاك اقاليم (لتر) 11لتر/100كم</t>
  </si>
  <si>
    <t>اجمالي عددد  (لتر) تسخين في اليوم</t>
  </si>
  <si>
    <t>اجمالي كمية الوقود</t>
  </si>
  <si>
    <r>
      <t xml:space="preserve">اجمالي عددد  (لتر) للمسافة المقطوعة </t>
    </r>
    <r>
      <rPr>
        <b/>
        <sz val="12"/>
        <color rgb="FFFF0000"/>
        <rFont val="Arial"/>
        <family val="2"/>
        <scheme val="minor"/>
      </rPr>
      <t>+ التسخين</t>
    </r>
  </si>
  <si>
    <r>
      <t xml:space="preserve">اجمالي الاستهلاك  (لتر) في المشوار الواحد </t>
    </r>
    <r>
      <rPr>
        <b/>
        <sz val="12"/>
        <color rgb="FFFF0000"/>
        <rFont val="Arial"/>
        <family val="2"/>
        <scheme val="minor"/>
      </rPr>
      <t>قبل التسخين</t>
    </r>
  </si>
  <si>
    <t>بيان</t>
  </si>
  <si>
    <t xml:space="preserve">ضبط عدد اللترات اتوماتيك </t>
  </si>
</sst>
</file>

<file path=xl/styles.xml><?xml version="1.0" encoding="utf-8"?>
<styleSheet xmlns="http://schemas.openxmlformats.org/spreadsheetml/2006/main">
  <numFmts count="1">
    <numFmt numFmtId="164" formatCode="ddd\ \-\ yyyy/mm/dd"/>
  </numFmts>
  <fonts count="9">
    <font>
      <sz val="11"/>
      <color theme="1"/>
      <name val="Arial"/>
      <family val="2"/>
      <charset val="178"/>
      <scheme val="minor"/>
    </font>
    <font>
      <b/>
      <u/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1"/>
      <name val="Arial"/>
      <family val="2"/>
      <charset val="178"/>
      <scheme val="minor"/>
    </font>
    <font>
      <sz val="12"/>
      <color theme="1"/>
      <name val="Arial"/>
      <family val="2"/>
      <scheme val="minor"/>
    </font>
    <font>
      <sz val="14"/>
      <color indexed="19"/>
      <name val="Arial Unicode MS"/>
      <family val="2"/>
    </font>
    <font>
      <sz val="14"/>
      <color theme="1"/>
      <name val="Arial"/>
      <family val="2"/>
      <charset val="178"/>
      <scheme val="minor"/>
    </font>
    <font>
      <b/>
      <sz val="12"/>
      <color rgb="FFFF0000"/>
      <name val="Aria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 vertical="center" wrapText="1" readingOrder="2"/>
    </xf>
    <xf numFmtId="0" fontId="0" fillId="0" borderId="1" xfId="0" applyFill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readingOrder="2"/>
    </xf>
    <xf numFmtId="0" fontId="0" fillId="0" borderId="1" xfId="0" applyBorder="1" applyAlignment="1">
      <alignment horizontal="center" wrapText="1" readingOrder="2"/>
    </xf>
    <xf numFmtId="164" fontId="0" fillId="0" borderId="1" xfId="0" applyNumberFormat="1" applyBorder="1" applyAlignment="1">
      <alignment horizontal="center" wrapText="1" readingOrder="2"/>
    </xf>
    <xf numFmtId="0" fontId="2" fillId="0" borderId="1" xfId="0" applyFont="1" applyFill="1" applyBorder="1" applyAlignment="1">
      <alignment horizontal="center" wrapText="1" readingOrder="2"/>
    </xf>
    <xf numFmtId="0" fontId="2" fillId="0" borderId="1" xfId="0" applyFont="1" applyBorder="1" applyAlignment="1">
      <alignment horizontal="center" wrapText="1" readingOrder="2"/>
    </xf>
    <xf numFmtId="0" fontId="2" fillId="4" borderId="1" xfId="0" applyFont="1" applyFill="1" applyBorder="1" applyAlignment="1">
      <alignment horizont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Fill="1"/>
    <xf numFmtId="0" fontId="2" fillId="2" borderId="1" xfId="0" applyFont="1" applyFill="1" applyBorder="1" applyAlignment="1">
      <alignment horizontal="center" wrapText="1" readingOrder="2"/>
    </xf>
    <xf numFmtId="0" fontId="2" fillId="2" borderId="1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 wrapText="1" readingOrder="2"/>
    </xf>
    <xf numFmtId="0" fontId="2" fillId="6" borderId="1" xfId="0" applyFont="1" applyFill="1" applyBorder="1" applyAlignment="1">
      <alignment horizontal="center" readingOrder="2"/>
    </xf>
    <xf numFmtId="0" fontId="2" fillId="6" borderId="1" xfId="0" applyFont="1" applyFill="1" applyBorder="1" applyAlignment="1">
      <alignment horizontal="center" wrapText="1" readingOrder="2"/>
    </xf>
    <xf numFmtId="0" fontId="2" fillId="6" borderId="1" xfId="0" applyFont="1" applyFill="1" applyBorder="1" applyAlignment="1">
      <alignment horizontal="center" vertical="center" textRotation="90"/>
    </xf>
    <xf numFmtId="0" fontId="6" fillId="0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wrapText="1" readingOrder="2"/>
    </xf>
    <xf numFmtId="0" fontId="2" fillId="2" borderId="1" xfId="0" applyFont="1" applyFill="1" applyBorder="1" applyAlignment="1">
      <alignment horizontal="center" readingOrder="2"/>
    </xf>
    <xf numFmtId="164" fontId="0" fillId="0" borderId="2" xfId="0" applyNumberFormat="1" applyFill="1" applyBorder="1" applyAlignment="1">
      <alignment wrapText="1" readingOrder="2"/>
    </xf>
    <xf numFmtId="164" fontId="0" fillId="2" borderId="2" xfId="0" applyNumberFormat="1" applyFill="1" applyBorder="1" applyAlignment="1">
      <alignment wrapText="1" readingOrder="2"/>
    </xf>
    <xf numFmtId="0" fontId="0" fillId="3" borderId="1" xfId="0" applyFill="1" applyBorder="1" applyAlignment="1">
      <alignment horizontal="center" wrapText="1" readingOrder="2"/>
    </xf>
    <xf numFmtId="0" fontId="1" fillId="3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 vertical="center" wrapText="1" readingOrder="2"/>
    </xf>
    <xf numFmtId="0" fontId="0" fillId="5" borderId="1" xfId="0" applyFill="1" applyBorder="1" applyAlignment="1">
      <alignment horizontal="center" vertical="center" wrapText="1" readingOrder="2"/>
    </xf>
    <xf numFmtId="0" fontId="0" fillId="8" borderId="1" xfId="0" applyFill="1" applyBorder="1" applyAlignment="1">
      <alignment horizontal="center" vertical="center" wrapText="1" readingOrder="2"/>
    </xf>
    <xf numFmtId="0" fontId="0" fillId="0" borderId="1" xfId="0" applyNumberFormat="1" applyBorder="1" applyAlignment="1">
      <alignment horizontal="center" wrapText="1" readingOrder="2"/>
    </xf>
    <xf numFmtId="0" fontId="5" fillId="3" borderId="1" xfId="0" applyFont="1" applyFill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center" wrapText="1"/>
    </xf>
    <xf numFmtId="0" fontId="7" fillId="6" borderId="1" xfId="0" applyFont="1" applyFill="1" applyBorder="1" applyAlignment="1">
      <alignment horizontal="center" vertical="center" wrapText="1" readingOrder="2"/>
    </xf>
    <xf numFmtId="0" fontId="2" fillId="9" borderId="1" xfId="0" applyFont="1" applyFill="1" applyBorder="1" applyAlignment="1">
      <alignment horizontal="center" wrapText="1" readingOrder="2"/>
    </xf>
    <xf numFmtId="0" fontId="0" fillId="9" borderId="1" xfId="0" applyFill="1" applyBorder="1" applyAlignment="1">
      <alignment horizontal="center" wrapText="1" readingOrder="2"/>
    </xf>
    <xf numFmtId="164" fontId="0" fillId="9" borderId="2" xfId="0" applyNumberFormat="1" applyFill="1" applyBorder="1" applyAlignment="1">
      <alignment wrapText="1" readingOrder="2"/>
    </xf>
    <xf numFmtId="0" fontId="2" fillId="10" borderId="3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0" fillId="3" borderId="3" xfId="0" applyFill="1" applyBorder="1"/>
    <xf numFmtId="2" fontId="0" fillId="3" borderId="1" xfId="0" applyNumberForma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10"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  <strike val="0"/>
        <color auto="1"/>
      </font>
      <fill>
        <patternFill>
          <bgColor theme="5" tint="0.59996337778862885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  <strike val="0"/>
        <color auto="1"/>
      </font>
      <fill>
        <patternFill>
          <bgColor theme="5" tint="0.59996337778862885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</dxfs>
  <tableStyles count="0" defaultTableStyle="TableStyleMedium9" defaultPivotStyle="PivotStyleLight16"/>
  <colors>
    <mruColors>
      <color rgb="FF0099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530679</xdr:colOff>
      <xdr:row>16</xdr:row>
      <xdr:rowOff>27213</xdr:rowOff>
    </xdr:from>
    <xdr:to>
      <xdr:col>19</xdr:col>
      <xdr:colOff>639536</xdr:colOff>
      <xdr:row>21</xdr:row>
      <xdr:rowOff>54428</xdr:rowOff>
    </xdr:to>
    <xdr:sp macro="" textlink="">
      <xdr:nvSpPr>
        <xdr:cNvPr id="4" name="وسيلة شرح خطية 1 3"/>
        <xdr:cNvSpPr/>
      </xdr:nvSpPr>
      <xdr:spPr>
        <a:xfrm>
          <a:off x="11134262357" y="5905499"/>
          <a:ext cx="3048000" cy="1592036"/>
        </a:xfrm>
        <a:prstGeom prst="borderCallout1">
          <a:avLst>
            <a:gd name="adj1" fmla="val -5182"/>
            <a:gd name="adj2" fmla="val 69346"/>
            <a:gd name="adj3" fmla="val -321720"/>
            <a:gd name="adj4" fmla="val 69702"/>
          </a:avLst>
        </a:prstGeom>
        <a:solidFill>
          <a:schemeClr val="accent3">
            <a:lumMod val="60000"/>
            <a:lumOff val="40000"/>
          </a:schemeClr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r>
            <a:rPr lang="ar-EG" sz="2000">
              <a:solidFill>
                <a:sysClr val="windowText" lastClr="000000"/>
              </a:solidFill>
            </a:rPr>
            <a:t>اريد معادلة : حيث عمود </a:t>
          </a:r>
          <a:r>
            <a:rPr lang="en-US" sz="2000">
              <a:solidFill>
                <a:sysClr val="windowText" lastClr="000000"/>
              </a:solidFill>
            </a:rPr>
            <a:t>R</a:t>
          </a:r>
          <a:r>
            <a:rPr lang="ar-EG" sz="2000" baseline="0">
              <a:solidFill>
                <a:sysClr val="windowText" lastClr="000000"/>
              </a:solidFill>
            </a:rPr>
            <a:t> </a:t>
          </a:r>
          <a:r>
            <a:rPr lang="ar-EG" sz="2000">
              <a:solidFill>
                <a:sysClr val="windowText" lastClr="000000"/>
              </a:solidFill>
            </a:rPr>
            <a:t>يسجل تلقائي </a:t>
          </a:r>
          <a:r>
            <a:rPr lang="en-US" sz="2000">
              <a:solidFill>
                <a:sysClr val="windowText" lastClr="000000"/>
              </a:solidFill>
            </a:rPr>
            <a:t> OK</a:t>
          </a:r>
          <a:r>
            <a:rPr lang="ar-EG" sz="2000" baseline="0">
              <a:solidFill>
                <a:sysClr val="windowText" lastClr="000000"/>
              </a:solidFill>
            </a:rPr>
            <a:t> عندما يتحقق الشرط في العمود </a:t>
          </a:r>
          <a:r>
            <a:rPr lang="en-US" sz="2000" baseline="0">
              <a:solidFill>
                <a:sysClr val="windowText" lastClr="000000"/>
              </a:solidFill>
            </a:rPr>
            <a:t>O</a:t>
          </a:r>
          <a:endParaRPr lang="ar-EG" sz="20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299357</xdr:colOff>
      <xdr:row>6</xdr:row>
      <xdr:rowOff>54429</xdr:rowOff>
    </xdr:from>
    <xdr:to>
      <xdr:col>12</xdr:col>
      <xdr:colOff>830037</xdr:colOff>
      <xdr:row>22</xdr:row>
      <xdr:rowOff>1</xdr:rowOff>
    </xdr:to>
    <xdr:sp macro="" textlink="">
      <xdr:nvSpPr>
        <xdr:cNvPr id="5" name="وسيلة شرح خطية 1 4"/>
        <xdr:cNvSpPr/>
      </xdr:nvSpPr>
      <xdr:spPr>
        <a:xfrm>
          <a:off x="11140521642" y="2803072"/>
          <a:ext cx="7456715" cy="4953000"/>
        </a:xfrm>
        <a:prstGeom prst="borderCallout1">
          <a:avLst>
            <a:gd name="adj1" fmla="val -90"/>
            <a:gd name="adj2" fmla="val 3000"/>
            <a:gd name="adj3" fmla="val -40137"/>
            <a:gd name="adj4" fmla="val -4300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r>
            <a:rPr lang="ar-EG" sz="2000"/>
            <a:t>اريد معادلة : حيث عمود </a:t>
          </a:r>
          <a:r>
            <a:rPr lang="en-US" sz="2000"/>
            <a:t>Q</a:t>
          </a:r>
          <a:r>
            <a:rPr lang="ar-EG" sz="2000" baseline="0"/>
            <a:t> </a:t>
          </a:r>
          <a:r>
            <a:rPr lang="ar-EG" sz="2000"/>
            <a:t>يسجل تلقائي عدد</a:t>
          </a:r>
          <a:r>
            <a:rPr lang="ar-EG" sz="2000" baseline="0"/>
            <a:t> لترات البنزين وهي في هذا الشيت 30 و 20</a:t>
          </a:r>
        </a:p>
        <a:p>
          <a:pPr algn="r" rtl="1"/>
          <a:r>
            <a:rPr lang="ar-EG" sz="2000" baseline="0"/>
            <a:t>لتر عندما يكون العمود </a:t>
          </a:r>
          <a:r>
            <a:rPr lang="en-US" sz="2000" baseline="0"/>
            <a:t>O</a:t>
          </a:r>
          <a:r>
            <a:rPr lang="ar-EG" sz="2000" baseline="0"/>
            <a:t> يصل الي رقم 30 أو مضاعفاتة </a:t>
          </a:r>
        </a:p>
        <a:p>
          <a:pPr algn="r" rtl="1"/>
          <a:r>
            <a:rPr lang="ar-EG" sz="2000" baseline="0"/>
            <a:t>علما بأن عدد اللترات يتغير احيانا ويكون 20 او 40</a:t>
          </a:r>
        </a:p>
        <a:p>
          <a:pPr algn="r" rtl="1"/>
          <a:r>
            <a:rPr lang="ar-EG" sz="2000" baseline="0"/>
            <a:t>مثلا:</a:t>
          </a:r>
        </a:p>
        <a:p>
          <a:pPr algn="r" rtl="1"/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الخلية  </a:t>
          </a:r>
          <a:r>
            <a:rPr lang="en-US" sz="2000" baseline="0"/>
            <a:t>O3</a:t>
          </a:r>
          <a:r>
            <a:rPr lang="ar-EG" sz="2000" baseline="0"/>
            <a:t> = 31.03 فيكون 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الخلية  </a:t>
          </a:r>
          <a:r>
            <a:rPr lang="en-US" sz="2000" baseline="0"/>
            <a:t>Q3</a:t>
          </a:r>
          <a:r>
            <a:rPr lang="ar-EG" sz="2000" baseline="0"/>
            <a:t> = 30حيث يصل الرقم الي 30</a:t>
          </a:r>
          <a:endParaRPr lang="en-US" sz="2000" baseline="0"/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الخلية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O4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 و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O5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 الي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O7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J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كون الخلية 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Q3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الي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Q7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 =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NULL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 حيث لم يصل للرقم 30 او مضاعفاتة</a:t>
          </a:r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الخلية 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O8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 =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69.41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 فيكون الخلية 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Q8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 =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30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 حيث ويصل الي الرقم 60</a:t>
          </a:r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الخلية 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O9:O10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 =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NULL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  حيث لم يصل الي الرقم 30 او مضاعفاتة </a:t>
          </a:r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الخلية 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O11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 =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90.18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 فيكون الخلية 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Q11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 =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90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 حيث وصل الي الرقم مضاعف 30</a:t>
          </a:r>
          <a:endParaRPr lang="ar-EG" sz="2000"/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ar-EG" sz="2000" baseline="0">
            <a:solidFill>
              <a:schemeClr val="lt1"/>
            </a:solidFill>
            <a:latin typeface="+mn-lt"/>
            <a:ea typeface="+mn-ea"/>
            <a:cs typeface="+mn-cs"/>
          </a:endParaRPr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وهكذا لباقي الخلايا للعمود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O</a:t>
          </a:r>
          <a:endParaRPr lang="ar-EG" sz="2000"/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ar-EG" sz="2000"/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ar-EG" sz="2000"/>
        </a:p>
        <a:p>
          <a:pPr algn="r" rtl="1"/>
          <a:endParaRPr lang="ar-EG" sz="20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217713</xdr:colOff>
      <xdr:row>4</xdr:row>
      <xdr:rowOff>149678</xdr:rowOff>
    </xdr:from>
    <xdr:to>
      <xdr:col>14</xdr:col>
      <xdr:colOff>40822</xdr:colOff>
      <xdr:row>26</xdr:row>
      <xdr:rowOff>54428</xdr:rowOff>
    </xdr:to>
    <xdr:sp macro="" textlink="">
      <xdr:nvSpPr>
        <xdr:cNvPr id="3" name="وسيلة شرح خطية 1 2"/>
        <xdr:cNvSpPr/>
      </xdr:nvSpPr>
      <xdr:spPr>
        <a:xfrm>
          <a:off x="11138929607" y="1850571"/>
          <a:ext cx="5510894" cy="5293178"/>
        </a:xfrm>
        <a:prstGeom prst="borderCallout1">
          <a:avLst>
            <a:gd name="adj1" fmla="val -90"/>
            <a:gd name="adj2" fmla="val 3000"/>
            <a:gd name="adj3" fmla="val 13848"/>
            <a:gd name="adj4" fmla="val -4596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r>
            <a:rPr lang="ar-EG" sz="2000"/>
            <a:t>اريد معادلة : حيث عمود </a:t>
          </a:r>
          <a:r>
            <a:rPr lang="en-US" sz="2000"/>
            <a:t>Q</a:t>
          </a:r>
          <a:r>
            <a:rPr lang="ar-EG" sz="2000" baseline="0"/>
            <a:t> </a:t>
          </a:r>
          <a:r>
            <a:rPr lang="ar-EG" sz="2000"/>
            <a:t>يسجل تلقائي عدد</a:t>
          </a:r>
          <a:r>
            <a:rPr lang="ar-EG" sz="2000" baseline="0"/>
            <a:t> لترات البنزين وهي في هذا الشيت 30</a:t>
          </a:r>
        </a:p>
        <a:p>
          <a:pPr algn="r" rtl="1"/>
          <a:r>
            <a:rPr lang="ar-EG" sz="2000" baseline="0"/>
            <a:t>لتر عندما يكون العمود </a:t>
          </a:r>
          <a:r>
            <a:rPr lang="en-US" sz="2000" baseline="0"/>
            <a:t>O</a:t>
          </a:r>
          <a:r>
            <a:rPr lang="ar-EG" sz="2000" baseline="0"/>
            <a:t> يصل الي رقم 30 أو مضاعفاتة </a:t>
          </a:r>
        </a:p>
        <a:p>
          <a:pPr algn="r" rtl="1"/>
          <a:r>
            <a:rPr lang="ar-EG" sz="2000" baseline="0"/>
            <a:t>علما بأن عدد اللترات يتغير احيانا ويكون 20 او 40</a:t>
          </a:r>
        </a:p>
        <a:p>
          <a:pPr algn="r" rtl="1"/>
          <a:r>
            <a:rPr lang="ar-EG" sz="2000" baseline="0"/>
            <a:t>مثلا:</a:t>
          </a:r>
        </a:p>
        <a:p>
          <a:pPr algn="r" rtl="1"/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الخلية  </a:t>
          </a:r>
          <a:r>
            <a:rPr lang="en-US" sz="2000" baseline="0"/>
            <a:t>O3</a:t>
          </a:r>
          <a:r>
            <a:rPr lang="ar-EG" sz="2000" baseline="0"/>
            <a:t> = 23.88  فيكون 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الخلية  </a:t>
          </a:r>
          <a:r>
            <a:rPr lang="en-US" sz="2000" baseline="0"/>
            <a:t>Q3</a:t>
          </a:r>
          <a:r>
            <a:rPr lang="ar-EG" sz="2000" baseline="0"/>
            <a:t> = </a:t>
          </a:r>
          <a:r>
            <a:rPr lang="en-US" sz="2000" baseline="0"/>
            <a:t>NULL</a:t>
          </a:r>
          <a:r>
            <a:rPr lang="ar-EG" sz="2000" baseline="0"/>
            <a:t> حيث لم يصل الرقم الي 30</a:t>
          </a:r>
          <a:endParaRPr lang="en-US" sz="2000" baseline="0"/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الخلية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O4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 = 31.4    فيكون الخلية 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Q3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 = 30 حيث وصل للرقم المطلوب</a:t>
          </a:r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الخلية 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O5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 = 23.88  فيكون الخلية 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Q4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 =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NULL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 حيث لم يصل الي الرقم 60</a:t>
          </a:r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الخلية 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O6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 = 71.97 فيكون الخلية 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Q3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 = 60 حيث وصل الي الرقم 60 وهو ضعف الرقم 30</a:t>
          </a:r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وهكذا لباقي الخلايا للعمود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O</a:t>
          </a:r>
          <a:endParaRPr lang="ar-EG" sz="2000"/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ar-EG" sz="2000"/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ar-EG" sz="2000"/>
        </a:p>
        <a:p>
          <a:pPr algn="r" rtl="1"/>
          <a:endParaRPr lang="ar-EG" sz="2000"/>
        </a:p>
      </xdr:txBody>
    </xdr:sp>
    <xdr:clientData/>
  </xdr:twoCellAnchor>
  <xdr:twoCellAnchor>
    <xdr:from>
      <xdr:col>18</xdr:col>
      <xdr:colOff>489857</xdr:colOff>
      <xdr:row>20</xdr:row>
      <xdr:rowOff>81643</xdr:rowOff>
    </xdr:from>
    <xdr:to>
      <xdr:col>22</xdr:col>
      <xdr:colOff>408214</xdr:colOff>
      <xdr:row>26</xdr:row>
      <xdr:rowOff>204108</xdr:rowOff>
    </xdr:to>
    <xdr:sp macro="" textlink="">
      <xdr:nvSpPr>
        <xdr:cNvPr id="4" name="وسيلة شرح خطية 1 3"/>
        <xdr:cNvSpPr/>
      </xdr:nvSpPr>
      <xdr:spPr>
        <a:xfrm>
          <a:off x="11131622572" y="5701393"/>
          <a:ext cx="3048000" cy="1592036"/>
        </a:xfrm>
        <a:prstGeom prst="borderCallout1">
          <a:avLst>
            <a:gd name="adj1" fmla="val -5182"/>
            <a:gd name="adj2" fmla="val 69346"/>
            <a:gd name="adj3" fmla="val -293515"/>
            <a:gd name="adj4" fmla="val 120148"/>
          </a:avLst>
        </a:prstGeom>
        <a:solidFill>
          <a:schemeClr val="accent3">
            <a:lumMod val="60000"/>
            <a:lumOff val="40000"/>
          </a:schemeClr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r>
            <a:rPr lang="ar-EG" sz="2000">
              <a:solidFill>
                <a:sysClr val="windowText" lastClr="000000"/>
              </a:solidFill>
            </a:rPr>
            <a:t>اريد معادلة : حيث عمود </a:t>
          </a:r>
          <a:r>
            <a:rPr lang="en-US" sz="2000">
              <a:solidFill>
                <a:sysClr val="windowText" lastClr="000000"/>
              </a:solidFill>
            </a:rPr>
            <a:t>R</a:t>
          </a:r>
          <a:r>
            <a:rPr lang="ar-EG" sz="2000" baseline="0">
              <a:solidFill>
                <a:sysClr val="windowText" lastClr="000000"/>
              </a:solidFill>
            </a:rPr>
            <a:t> </a:t>
          </a:r>
          <a:r>
            <a:rPr lang="ar-EG" sz="2000">
              <a:solidFill>
                <a:sysClr val="windowText" lastClr="000000"/>
              </a:solidFill>
            </a:rPr>
            <a:t>يسجل تلقائي </a:t>
          </a:r>
          <a:r>
            <a:rPr lang="en-US" sz="2000">
              <a:solidFill>
                <a:sysClr val="windowText" lastClr="000000"/>
              </a:solidFill>
            </a:rPr>
            <a:t> OK</a:t>
          </a:r>
          <a:r>
            <a:rPr lang="ar-EG" sz="2000" baseline="0">
              <a:solidFill>
                <a:sysClr val="windowText" lastClr="000000"/>
              </a:solidFill>
            </a:rPr>
            <a:t> عندما يتحقق الشرط في العمود </a:t>
          </a:r>
          <a:r>
            <a:rPr lang="en-US" sz="2000" baseline="0">
              <a:solidFill>
                <a:sysClr val="windowText" lastClr="000000"/>
              </a:solidFill>
            </a:rPr>
            <a:t>O</a:t>
          </a:r>
          <a:endParaRPr lang="ar-EG" sz="20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539"/>
  <sheetViews>
    <sheetView rightToLeft="1" tabSelected="1" view="pageBreakPreview" zoomScale="70" zoomScaleNormal="85" zoomScaleSheetLayoutView="70" workbookViewId="0">
      <pane ySplit="1" topLeftCell="A2" activePane="bottomLeft" state="frozen"/>
      <selection activeCell="E552" activeCellId="1" sqref="C545 E552"/>
      <selection pane="bottomLeft" activeCell="N11" sqref="N11"/>
    </sheetView>
  </sheetViews>
  <sheetFormatPr defaultRowHeight="14.25"/>
  <cols>
    <col min="1" max="1" width="7.25" style="12" bestFit="1" customWidth="1"/>
    <col min="2" max="2" width="5" customWidth="1"/>
    <col min="3" max="3" width="7.375" style="12" bestFit="1" customWidth="1"/>
    <col min="4" max="4" width="16.25" style="12" customWidth="1"/>
    <col min="5" max="5" width="7.625" style="12" customWidth="1"/>
    <col min="6" max="6" width="13" style="12" bestFit="1" customWidth="1"/>
    <col min="7" max="8" width="6.625" style="12" bestFit="1" customWidth="1"/>
    <col min="9" max="10" width="8.875" style="12" bestFit="1" customWidth="1"/>
    <col min="11" max="12" width="11.5" style="12" bestFit="1" customWidth="1"/>
    <col min="13" max="13" width="13.75" style="12" bestFit="1" customWidth="1"/>
    <col min="14" max="14" width="11.25" style="12" bestFit="1" customWidth="1"/>
    <col min="15" max="15" width="11.75" style="12" bestFit="1" customWidth="1"/>
    <col min="16" max="16" width="9.25" style="12" bestFit="1" customWidth="1"/>
    <col min="17" max="18" width="14.375" bestFit="1" customWidth="1"/>
    <col min="19" max="20" width="9.625" bestFit="1" customWidth="1"/>
    <col min="21" max="21" width="15.125" bestFit="1" customWidth="1"/>
    <col min="22" max="22" width="9" customWidth="1"/>
    <col min="23" max="23" width="13.75" style="12" bestFit="1" customWidth="1"/>
    <col min="24" max="24" width="5" bestFit="1" customWidth="1"/>
    <col min="25" max="25" width="12.25" bestFit="1" customWidth="1"/>
  </cols>
  <sheetData>
    <row r="1" spans="1:25" ht="93" customHeight="1">
      <c r="A1" s="15" t="s">
        <v>7</v>
      </c>
      <c r="B1" s="18" t="s">
        <v>2</v>
      </c>
      <c r="C1" s="15" t="s">
        <v>8</v>
      </c>
      <c r="D1" s="15" t="s">
        <v>9</v>
      </c>
      <c r="E1" s="15" t="s">
        <v>10</v>
      </c>
      <c r="F1" s="15" t="s">
        <v>11</v>
      </c>
      <c r="G1" s="15" t="s">
        <v>12</v>
      </c>
      <c r="H1" s="15" t="s">
        <v>13</v>
      </c>
      <c r="I1" s="15" t="s">
        <v>14</v>
      </c>
      <c r="J1" s="30" t="s">
        <v>20</v>
      </c>
      <c r="K1" s="30" t="s">
        <v>21</v>
      </c>
      <c r="L1" s="30" t="s">
        <v>22</v>
      </c>
      <c r="M1" s="30" t="s">
        <v>26</v>
      </c>
      <c r="N1" s="30" t="s">
        <v>23</v>
      </c>
      <c r="O1" s="30" t="s">
        <v>25</v>
      </c>
      <c r="P1" s="30" t="s">
        <v>24</v>
      </c>
      <c r="Q1" s="41" t="s">
        <v>28</v>
      </c>
      <c r="R1" s="41" t="s">
        <v>28</v>
      </c>
      <c r="S1" s="15" t="s">
        <v>15</v>
      </c>
      <c r="T1" s="15" t="s">
        <v>16</v>
      </c>
      <c r="U1" s="15" t="s">
        <v>0</v>
      </c>
      <c r="V1" s="15" t="s">
        <v>1</v>
      </c>
      <c r="W1" s="15" t="s">
        <v>4</v>
      </c>
      <c r="X1" s="15" t="s">
        <v>5</v>
      </c>
      <c r="Y1" s="14" t="s">
        <v>6</v>
      </c>
    </row>
    <row r="2" spans="1:25" ht="24.95" customHeight="1">
      <c r="A2" s="3">
        <f>IF(B2="","",SUBTOTAL(3,B2:B$2))</f>
        <v>1</v>
      </c>
      <c r="B2" s="16" t="s">
        <v>18</v>
      </c>
      <c r="C2" s="4">
        <v>1</v>
      </c>
      <c r="D2" s="22">
        <v>42127</v>
      </c>
      <c r="E2" s="8">
        <v>0</v>
      </c>
      <c r="F2" s="7">
        <v>90</v>
      </c>
      <c r="G2" s="8">
        <f>IF(B2="مدينة",F2-E2,0)</f>
        <v>90</v>
      </c>
      <c r="H2" s="8">
        <f>IF(B2="اقاليم",F2-E2,0)</f>
        <v>0</v>
      </c>
      <c r="I2" s="13">
        <f t="shared" ref="I2:I65" si="0">G2+H2</f>
        <v>90</v>
      </c>
      <c r="J2" s="13">
        <f>I2</f>
        <v>90</v>
      </c>
      <c r="K2" s="13">
        <f>G2/ورقة1!$C$3</f>
        <v>11.7</v>
      </c>
      <c r="L2" s="13">
        <f>H2/ورقة1!$D$3</f>
        <v>0</v>
      </c>
      <c r="M2" s="13">
        <f>IF(I2=0,0,K2+L2)</f>
        <v>11.7</v>
      </c>
      <c r="N2" s="13">
        <f t="shared" ref="N2:N65" si="1">IF(I2=0,0,0.5)</f>
        <v>0.5</v>
      </c>
      <c r="O2" s="13">
        <f>M2+N2</f>
        <v>12.2</v>
      </c>
      <c r="P2" s="13">
        <f>S2</f>
        <v>30</v>
      </c>
      <c r="Q2" s="11">
        <f>MROUND(O2,30)</f>
        <v>0</v>
      </c>
      <c r="R2" s="11" t="str">
        <f t="shared" ref="R2" si="2">IF(J2&lt;&gt;"",IF(AND(O2&gt;Q1,O2&lt;=Q2),"ok",""))</f>
        <v/>
      </c>
      <c r="S2" s="1">
        <v>30</v>
      </c>
      <c r="T2" s="1">
        <f t="shared" ref="T2:T21" si="3">S2*2.6</f>
        <v>78</v>
      </c>
      <c r="U2" s="33">
        <v>1</v>
      </c>
      <c r="V2" s="31">
        <v>0</v>
      </c>
      <c r="W2" s="31">
        <f>V3-V2</f>
        <v>225</v>
      </c>
      <c r="X2" s="32" t="str">
        <f t="shared" ref="X2:X65" si="4">IF(V2&lt;&gt;"",IF(AND(V2&gt;=E2,V2&lt;=F2),"ok","NO"),"")</f>
        <v>ok</v>
      </c>
      <c r="Y2" s="31">
        <f>IF(U2="","",SUBTOTAL(2,U$1:U2))</f>
        <v>1</v>
      </c>
    </row>
    <row r="3" spans="1:25" ht="24.95" customHeight="1">
      <c r="A3" s="3">
        <f>IF(B3="","",SUBTOTAL(3,B$2:B3))</f>
        <v>2</v>
      </c>
      <c r="B3" s="16" t="s">
        <v>18</v>
      </c>
      <c r="C3" s="4">
        <v>2</v>
      </c>
      <c r="D3" s="22">
        <v>42170</v>
      </c>
      <c r="E3" s="8">
        <f t="shared" ref="E3:E27" si="5">IF(D3="",0,F2)</f>
        <v>90</v>
      </c>
      <c r="F3" s="7">
        <v>231</v>
      </c>
      <c r="G3" s="8">
        <f t="shared" ref="G3:G66" si="6">IF(B3="مدينة",F3-E3,0)</f>
        <v>141</v>
      </c>
      <c r="H3" s="8">
        <f t="shared" ref="H3:H66" si="7">IF(B3="اقاليم",F3-E3,0)</f>
        <v>0</v>
      </c>
      <c r="I3" s="13">
        <f t="shared" si="0"/>
        <v>141</v>
      </c>
      <c r="J3" s="13">
        <f>IF(I3=0,0,I3+J2)</f>
        <v>231</v>
      </c>
      <c r="K3" s="13">
        <f>G3/ورقة1!$C$3</f>
        <v>18.329999999999998</v>
      </c>
      <c r="L3" s="13">
        <f>H3/ورقة1!$D$3</f>
        <v>0</v>
      </c>
      <c r="M3" s="13">
        <f t="shared" ref="M3:M66" si="8">IF(I3=0,0,K3+L3)</f>
        <v>18.329999999999998</v>
      </c>
      <c r="N3" s="13">
        <f t="shared" si="1"/>
        <v>0.5</v>
      </c>
      <c r="O3" s="13">
        <f>M3+N3+O2</f>
        <v>31.029999999999998</v>
      </c>
      <c r="P3" s="13">
        <f>S3+P2</f>
        <v>60</v>
      </c>
      <c r="Q3" s="11">
        <f t="shared" ref="Q3:Q25" si="9">MROUND(O3,30)</f>
        <v>30</v>
      </c>
      <c r="R3" s="11" t="str">
        <f>IF(J3&lt;&gt;"",IF(AND(O3&gt;Q2,O3&gt;=Q3),"ok",""))</f>
        <v>ok</v>
      </c>
      <c r="S3" s="1">
        <v>30</v>
      </c>
      <c r="T3" s="1">
        <f t="shared" si="3"/>
        <v>78</v>
      </c>
      <c r="U3" s="33">
        <v>2</v>
      </c>
      <c r="V3" s="31">
        <v>225</v>
      </c>
      <c r="W3" s="31">
        <f>V8-V3</f>
        <v>225</v>
      </c>
      <c r="X3" s="32" t="str">
        <f t="shared" si="4"/>
        <v>ok</v>
      </c>
      <c r="Y3" s="31">
        <f>IF(U3="","",SUBTOTAL(2,U$1:U3))</f>
        <v>2</v>
      </c>
    </row>
    <row r="4" spans="1:25" ht="24.95" customHeight="1">
      <c r="A4" s="3">
        <f>IF(B4="","",SUBTOTAL(3,B$2:B4))</f>
        <v>3</v>
      </c>
      <c r="B4" s="16" t="s">
        <v>18</v>
      </c>
      <c r="C4" s="4">
        <v>3</v>
      </c>
      <c r="D4" s="22">
        <v>42249</v>
      </c>
      <c r="E4" s="8">
        <f t="shared" si="5"/>
        <v>231</v>
      </c>
      <c r="F4" s="7">
        <v>265</v>
      </c>
      <c r="G4" s="8">
        <f t="shared" si="6"/>
        <v>34</v>
      </c>
      <c r="H4" s="8">
        <f t="shared" si="7"/>
        <v>0</v>
      </c>
      <c r="I4" s="13">
        <f t="shared" si="0"/>
        <v>34</v>
      </c>
      <c r="J4" s="13">
        <f t="shared" ref="J4:J67" si="10">IF(I4=0,0,I4+J3)</f>
        <v>265</v>
      </c>
      <c r="K4" s="13">
        <f>G4/ورقة1!$C$3</f>
        <v>4.42</v>
      </c>
      <c r="L4" s="13">
        <f>H4/ورقة1!$D$3</f>
        <v>0</v>
      </c>
      <c r="M4" s="13">
        <f t="shared" si="8"/>
        <v>4.42</v>
      </c>
      <c r="N4" s="13">
        <f t="shared" si="1"/>
        <v>0.5</v>
      </c>
      <c r="O4" s="13">
        <f t="shared" ref="O4:O67" si="11">M4+N4+O3</f>
        <v>35.949999999999996</v>
      </c>
      <c r="P4" s="13">
        <f t="shared" ref="P4:P67" si="12">S4+P3</f>
        <v>60</v>
      </c>
      <c r="Q4" s="11">
        <f t="shared" si="9"/>
        <v>30</v>
      </c>
      <c r="R4" s="11" t="str">
        <f t="shared" ref="R4:R19" si="13">IF(J4&lt;&gt;"",IF(AND(O4&gt;Q3,O4&gt;=Q4),"ok",""))</f>
        <v>ok</v>
      </c>
      <c r="S4" s="1"/>
      <c r="T4" s="1">
        <f t="shared" si="3"/>
        <v>0</v>
      </c>
      <c r="U4" s="31"/>
      <c r="V4" s="31"/>
      <c r="W4" s="31"/>
      <c r="X4" s="32" t="str">
        <f t="shared" si="4"/>
        <v/>
      </c>
      <c r="Y4" s="31" t="str">
        <f>IF(U4="","",SUBTOTAL(2,U$1:U4))</f>
        <v/>
      </c>
    </row>
    <row r="5" spans="1:25" ht="24.95" customHeight="1">
      <c r="A5" s="3">
        <f>IF(B5="","",SUBTOTAL(3,B$2:B5))</f>
        <v>4</v>
      </c>
      <c r="B5" s="16" t="s">
        <v>18</v>
      </c>
      <c r="C5" s="4">
        <v>4</v>
      </c>
      <c r="D5" s="22">
        <v>42251</v>
      </c>
      <c r="E5" s="8">
        <f t="shared" si="5"/>
        <v>265</v>
      </c>
      <c r="F5" s="7">
        <v>321</v>
      </c>
      <c r="G5" s="8">
        <f t="shared" si="6"/>
        <v>56</v>
      </c>
      <c r="H5" s="8">
        <f t="shared" si="7"/>
        <v>0</v>
      </c>
      <c r="I5" s="13">
        <f t="shared" si="0"/>
        <v>56</v>
      </c>
      <c r="J5" s="13">
        <f t="shared" si="10"/>
        <v>321</v>
      </c>
      <c r="K5" s="13">
        <f>G5/ورقة1!$C$3</f>
        <v>7.28</v>
      </c>
      <c r="L5" s="13">
        <f>H5/ورقة1!$D$3</f>
        <v>0</v>
      </c>
      <c r="M5" s="13">
        <f t="shared" si="8"/>
        <v>7.28</v>
      </c>
      <c r="N5" s="13">
        <f t="shared" si="1"/>
        <v>0.5</v>
      </c>
      <c r="O5" s="13">
        <f t="shared" si="11"/>
        <v>43.73</v>
      </c>
      <c r="P5" s="13">
        <f t="shared" si="12"/>
        <v>60</v>
      </c>
      <c r="Q5" s="11">
        <f t="shared" si="9"/>
        <v>30</v>
      </c>
      <c r="R5" s="11" t="str">
        <f t="shared" si="13"/>
        <v>ok</v>
      </c>
      <c r="S5" s="1"/>
      <c r="T5" s="1">
        <f t="shared" si="3"/>
        <v>0</v>
      </c>
      <c r="U5" s="31"/>
      <c r="V5" s="31"/>
      <c r="W5" s="31"/>
      <c r="X5" s="32" t="str">
        <f t="shared" si="4"/>
        <v/>
      </c>
      <c r="Y5" s="31" t="str">
        <f>IF(U5="","",SUBTOTAL(2,U$1:U5))</f>
        <v/>
      </c>
    </row>
    <row r="6" spans="1:25" ht="24.95" customHeight="1">
      <c r="A6" s="3">
        <f>IF(B6="","",SUBTOTAL(3,B$2:B6))</f>
        <v>5</v>
      </c>
      <c r="B6" s="17" t="s">
        <v>18</v>
      </c>
      <c r="C6" s="4">
        <v>5</v>
      </c>
      <c r="D6" s="22">
        <v>42256</v>
      </c>
      <c r="E6" s="8">
        <f t="shared" si="5"/>
        <v>321</v>
      </c>
      <c r="F6" s="7">
        <v>387</v>
      </c>
      <c r="G6" s="8">
        <f t="shared" si="6"/>
        <v>66</v>
      </c>
      <c r="H6" s="8">
        <f t="shared" si="7"/>
        <v>0</v>
      </c>
      <c r="I6" s="13">
        <f t="shared" si="0"/>
        <v>66</v>
      </c>
      <c r="J6" s="13">
        <f t="shared" si="10"/>
        <v>387</v>
      </c>
      <c r="K6" s="13">
        <f>G6/ورقة1!$C$3</f>
        <v>8.58</v>
      </c>
      <c r="L6" s="13">
        <f>H6/ورقة1!$D$3</f>
        <v>0</v>
      </c>
      <c r="M6" s="13">
        <f t="shared" si="8"/>
        <v>8.58</v>
      </c>
      <c r="N6" s="13">
        <f t="shared" si="1"/>
        <v>0.5</v>
      </c>
      <c r="O6" s="13">
        <f t="shared" si="11"/>
        <v>52.809999999999995</v>
      </c>
      <c r="P6" s="13">
        <f t="shared" si="12"/>
        <v>60</v>
      </c>
      <c r="Q6" s="11">
        <f t="shared" si="9"/>
        <v>60</v>
      </c>
      <c r="R6" s="11" t="str">
        <f t="shared" si="13"/>
        <v/>
      </c>
      <c r="S6" s="1"/>
      <c r="T6" s="1">
        <f t="shared" si="3"/>
        <v>0</v>
      </c>
      <c r="U6" s="31"/>
      <c r="V6" s="31"/>
      <c r="W6" s="31"/>
      <c r="X6" s="32" t="str">
        <f t="shared" si="4"/>
        <v/>
      </c>
      <c r="Y6" s="31" t="str">
        <f>IF(U6="","",SUBTOTAL(2,U$1:U6))</f>
        <v/>
      </c>
    </row>
    <row r="7" spans="1:25" ht="24.95" customHeight="1">
      <c r="A7" s="3">
        <f>IF(B7="","",SUBTOTAL(3,B$2:B7))</f>
        <v>6</v>
      </c>
      <c r="B7" s="17" t="s">
        <v>18</v>
      </c>
      <c r="C7" s="4">
        <v>6</v>
      </c>
      <c r="D7" s="22">
        <v>42257</v>
      </c>
      <c r="E7" s="8">
        <f t="shared" si="5"/>
        <v>387</v>
      </c>
      <c r="F7" s="7">
        <v>438</v>
      </c>
      <c r="G7" s="8">
        <f t="shared" si="6"/>
        <v>51</v>
      </c>
      <c r="H7" s="8">
        <f t="shared" si="7"/>
        <v>0</v>
      </c>
      <c r="I7" s="13">
        <f t="shared" si="0"/>
        <v>51</v>
      </c>
      <c r="J7" s="13">
        <f t="shared" si="10"/>
        <v>438</v>
      </c>
      <c r="K7" s="13">
        <f>G7/ورقة1!$C$3</f>
        <v>6.63</v>
      </c>
      <c r="L7" s="13">
        <f>H7/ورقة1!$D$3</f>
        <v>0</v>
      </c>
      <c r="M7" s="13">
        <f t="shared" si="8"/>
        <v>6.63</v>
      </c>
      <c r="N7" s="13">
        <f t="shared" si="1"/>
        <v>0.5</v>
      </c>
      <c r="O7" s="13">
        <f t="shared" si="11"/>
        <v>59.94</v>
      </c>
      <c r="P7" s="13">
        <f t="shared" si="12"/>
        <v>60</v>
      </c>
      <c r="Q7" s="11">
        <f t="shared" si="9"/>
        <v>60</v>
      </c>
      <c r="R7" s="11" t="str">
        <f t="shared" si="13"/>
        <v/>
      </c>
      <c r="S7" s="1"/>
      <c r="T7" s="1">
        <f t="shared" si="3"/>
        <v>0</v>
      </c>
      <c r="U7" s="31"/>
      <c r="V7" s="31"/>
      <c r="W7" s="31"/>
      <c r="X7" s="32" t="str">
        <f t="shared" si="4"/>
        <v/>
      </c>
      <c r="Y7" s="31" t="str">
        <f>IF(U7="","",SUBTOTAL(2,U$1:U7))</f>
        <v/>
      </c>
    </row>
    <row r="8" spans="1:25" ht="24.95" customHeight="1">
      <c r="A8" s="3">
        <f>IF(B8="","",SUBTOTAL(3,B$2:B8))</f>
        <v>7</v>
      </c>
      <c r="B8" s="17" t="s">
        <v>18</v>
      </c>
      <c r="C8" s="4">
        <v>7</v>
      </c>
      <c r="D8" s="22">
        <v>42260</v>
      </c>
      <c r="E8" s="8">
        <f t="shared" si="5"/>
        <v>438</v>
      </c>
      <c r="F8" s="7">
        <v>507</v>
      </c>
      <c r="G8" s="8">
        <f t="shared" si="6"/>
        <v>69</v>
      </c>
      <c r="H8" s="8">
        <f t="shared" si="7"/>
        <v>0</v>
      </c>
      <c r="I8" s="13">
        <f t="shared" si="0"/>
        <v>69</v>
      </c>
      <c r="J8" s="13">
        <f t="shared" si="10"/>
        <v>507</v>
      </c>
      <c r="K8" s="13">
        <f>G8/ورقة1!$C$3</f>
        <v>8.9700000000000006</v>
      </c>
      <c r="L8" s="13">
        <f>H8/ورقة1!$D$3</f>
        <v>0</v>
      </c>
      <c r="M8" s="13">
        <f t="shared" si="8"/>
        <v>8.9700000000000006</v>
      </c>
      <c r="N8" s="13">
        <f t="shared" si="1"/>
        <v>0.5</v>
      </c>
      <c r="O8" s="13">
        <f t="shared" si="11"/>
        <v>69.41</v>
      </c>
      <c r="P8" s="13">
        <f t="shared" si="12"/>
        <v>90</v>
      </c>
      <c r="Q8" s="11">
        <f t="shared" si="9"/>
        <v>60</v>
      </c>
      <c r="R8" s="11" t="str">
        <f t="shared" si="13"/>
        <v>ok</v>
      </c>
      <c r="S8" s="1">
        <v>30</v>
      </c>
      <c r="T8" s="1">
        <f t="shared" si="3"/>
        <v>78</v>
      </c>
      <c r="U8" s="33">
        <v>3</v>
      </c>
      <c r="V8" s="31">
        <v>450</v>
      </c>
      <c r="W8" s="31">
        <f>V11-V8</f>
        <v>225</v>
      </c>
      <c r="X8" s="32" t="str">
        <f t="shared" si="4"/>
        <v>ok</v>
      </c>
      <c r="Y8" s="31">
        <f>IF(U8="","",SUBTOTAL(2,U$1:U8))</f>
        <v>3</v>
      </c>
    </row>
    <row r="9" spans="1:25" ht="24.95" customHeight="1">
      <c r="A9" s="3">
        <f>IF(B9="","",SUBTOTAL(3,B$2:B9))</f>
        <v>8</v>
      </c>
      <c r="B9" s="17" t="s">
        <v>18</v>
      </c>
      <c r="C9" s="4">
        <v>8</v>
      </c>
      <c r="D9" s="22">
        <v>42261</v>
      </c>
      <c r="E9" s="8">
        <f t="shared" si="5"/>
        <v>507</v>
      </c>
      <c r="F9" s="7">
        <v>572</v>
      </c>
      <c r="G9" s="8">
        <f t="shared" si="6"/>
        <v>65</v>
      </c>
      <c r="H9" s="8">
        <f t="shared" si="7"/>
        <v>0</v>
      </c>
      <c r="I9" s="13">
        <f t="shared" si="0"/>
        <v>65</v>
      </c>
      <c r="J9" s="13">
        <f t="shared" si="10"/>
        <v>572</v>
      </c>
      <c r="K9" s="13">
        <f>G9/ورقة1!$C$3</f>
        <v>8.4499999999999993</v>
      </c>
      <c r="L9" s="13">
        <f>H9/ورقة1!$D$3</f>
        <v>0</v>
      </c>
      <c r="M9" s="13">
        <f t="shared" si="8"/>
        <v>8.4499999999999993</v>
      </c>
      <c r="N9" s="13">
        <f t="shared" si="1"/>
        <v>0.5</v>
      </c>
      <c r="O9" s="13">
        <f t="shared" si="11"/>
        <v>78.36</v>
      </c>
      <c r="P9" s="13">
        <f t="shared" si="12"/>
        <v>90</v>
      </c>
      <c r="Q9" s="11">
        <f t="shared" si="9"/>
        <v>90</v>
      </c>
      <c r="R9" s="11" t="str">
        <f t="shared" si="13"/>
        <v/>
      </c>
      <c r="S9" s="1"/>
      <c r="T9" s="1">
        <f t="shared" si="3"/>
        <v>0</v>
      </c>
      <c r="U9" s="31"/>
      <c r="V9" s="31"/>
      <c r="W9" s="31"/>
      <c r="X9" s="32" t="str">
        <f t="shared" si="4"/>
        <v/>
      </c>
      <c r="Y9" s="31" t="str">
        <f>IF(U9="","",SUBTOTAL(2,U$1:U9))</f>
        <v/>
      </c>
    </row>
    <row r="10" spans="1:25" ht="24.95" customHeight="1">
      <c r="A10" s="3">
        <f>IF(B10="","",SUBTOTAL(3,B$2:B10))</f>
        <v>9</v>
      </c>
      <c r="B10" s="17" t="s">
        <v>18</v>
      </c>
      <c r="C10" s="4">
        <v>9</v>
      </c>
      <c r="D10" s="22">
        <v>42263</v>
      </c>
      <c r="E10" s="8">
        <f t="shared" si="5"/>
        <v>572</v>
      </c>
      <c r="F10" s="7">
        <v>604</v>
      </c>
      <c r="G10" s="8">
        <f t="shared" si="6"/>
        <v>32</v>
      </c>
      <c r="H10" s="8">
        <f t="shared" si="7"/>
        <v>0</v>
      </c>
      <c r="I10" s="13">
        <f t="shared" si="0"/>
        <v>32</v>
      </c>
      <c r="J10" s="13">
        <f t="shared" si="10"/>
        <v>604</v>
      </c>
      <c r="K10" s="13">
        <f>G10/ورقة1!$C$3</f>
        <v>4.16</v>
      </c>
      <c r="L10" s="13">
        <f>H10/ورقة1!$D$3</f>
        <v>0</v>
      </c>
      <c r="M10" s="13">
        <f t="shared" si="8"/>
        <v>4.16</v>
      </c>
      <c r="N10" s="13">
        <f t="shared" si="1"/>
        <v>0.5</v>
      </c>
      <c r="O10" s="13">
        <f t="shared" si="11"/>
        <v>83.02</v>
      </c>
      <c r="P10" s="13">
        <f t="shared" si="12"/>
        <v>90</v>
      </c>
      <c r="Q10" s="11">
        <f t="shared" si="9"/>
        <v>90</v>
      </c>
      <c r="R10" s="11" t="str">
        <f t="shared" si="13"/>
        <v/>
      </c>
      <c r="S10" s="1"/>
      <c r="T10" s="1">
        <f t="shared" si="3"/>
        <v>0</v>
      </c>
      <c r="U10" s="31"/>
      <c r="V10" s="31"/>
      <c r="W10" s="31"/>
      <c r="X10" s="32" t="str">
        <f t="shared" si="4"/>
        <v/>
      </c>
      <c r="Y10" s="31" t="str">
        <f>IF(U10="","",SUBTOTAL(2,U$1:U10))</f>
        <v/>
      </c>
    </row>
    <row r="11" spans="1:25" ht="24.95" customHeight="1">
      <c r="A11" s="3">
        <f>IF(B11="","",SUBTOTAL(3,B$2:B11))</f>
        <v>10</v>
      </c>
      <c r="B11" s="17" t="s">
        <v>18</v>
      </c>
      <c r="C11" s="4">
        <v>10</v>
      </c>
      <c r="D11" s="22">
        <v>42264</v>
      </c>
      <c r="E11" s="8">
        <f t="shared" si="5"/>
        <v>604</v>
      </c>
      <c r="F11" s="7">
        <v>686</v>
      </c>
      <c r="G11" s="8">
        <f t="shared" si="6"/>
        <v>82</v>
      </c>
      <c r="H11" s="8">
        <f t="shared" si="7"/>
        <v>0</v>
      </c>
      <c r="I11" s="13">
        <f t="shared" si="0"/>
        <v>82</v>
      </c>
      <c r="J11" s="13">
        <f t="shared" si="10"/>
        <v>686</v>
      </c>
      <c r="K11" s="13">
        <f>G11/ورقة1!$C$3</f>
        <v>10.66</v>
      </c>
      <c r="L11" s="13">
        <f>H11/ورقة1!$D$3</f>
        <v>0</v>
      </c>
      <c r="M11" s="13">
        <f t="shared" si="8"/>
        <v>10.66</v>
      </c>
      <c r="N11" s="13">
        <f t="shared" si="1"/>
        <v>0.5</v>
      </c>
      <c r="O11" s="13">
        <f t="shared" si="11"/>
        <v>94.179999999999993</v>
      </c>
      <c r="P11" s="13">
        <f t="shared" si="12"/>
        <v>120</v>
      </c>
      <c r="Q11" s="11">
        <f t="shared" si="9"/>
        <v>90</v>
      </c>
      <c r="R11" s="11" t="str">
        <f t="shared" si="13"/>
        <v>ok</v>
      </c>
      <c r="S11" s="1">
        <v>30</v>
      </c>
      <c r="T11" s="1">
        <f t="shared" si="3"/>
        <v>78</v>
      </c>
      <c r="U11" s="33">
        <v>4</v>
      </c>
      <c r="V11" s="31">
        <v>675</v>
      </c>
      <c r="W11" s="31">
        <f>V15-V11</f>
        <v>225</v>
      </c>
      <c r="X11" s="32" t="str">
        <f t="shared" si="4"/>
        <v>ok</v>
      </c>
      <c r="Y11" s="31">
        <f>IF(U11="","",SUBTOTAL(2,U$1:U11))</f>
        <v>4</v>
      </c>
    </row>
    <row r="12" spans="1:25" ht="24.95" customHeight="1">
      <c r="A12" s="3">
        <f>IF(B12="","",SUBTOTAL(3,B$2:B12))</f>
        <v>11</v>
      </c>
      <c r="B12" s="17" t="s">
        <v>18</v>
      </c>
      <c r="C12" s="4">
        <v>11</v>
      </c>
      <c r="D12" s="22">
        <v>42265</v>
      </c>
      <c r="E12" s="8">
        <f t="shared" si="5"/>
        <v>686</v>
      </c>
      <c r="F12" s="7">
        <v>742</v>
      </c>
      <c r="G12" s="8">
        <f t="shared" si="6"/>
        <v>56</v>
      </c>
      <c r="H12" s="8">
        <f t="shared" si="7"/>
        <v>0</v>
      </c>
      <c r="I12" s="13">
        <f t="shared" si="0"/>
        <v>56</v>
      </c>
      <c r="J12" s="13">
        <f t="shared" si="10"/>
        <v>742</v>
      </c>
      <c r="K12" s="13">
        <f>G12/ورقة1!$C$3</f>
        <v>7.28</v>
      </c>
      <c r="L12" s="13">
        <f>H12/ورقة1!$D$3</f>
        <v>0</v>
      </c>
      <c r="M12" s="13">
        <f t="shared" si="8"/>
        <v>7.28</v>
      </c>
      <c r="N12" s="13">
        <f t="shared" si="1"/>
        <v>0.5</v>
      </c>
      <c r="O12" s="13">
        <f t="shared" si="11"/>
        <v>101.96</v>
      </c>
      <c r="P12" s="13">
        <f t="shared" si="12"/>
        <v>120</v>
      </c>
      <c r="Q12" s="11">
        <f t="shared" si="9"/>
        <v>90</v>
      </c>
      <c r="R12" s="11" t="str">
        <f t="shared" si="13"/>
        <v>ok</v>
      </c>
      <c r="S12" s="1"/>
      <c r="T12" s="1">
        <f t="shared" si="3"/>
        <v>0</v>
      </c>
      <c r="U12" s="31"/>
      <c r="V12" s="31"/>
      <c r="W12" s="31"/>
      <c r="X12" s="32" t="str">
        <f t="shared" si="4"/>
        <v/>
      </c>
      <c r="Y12" s="31" t="str">
        <f>IF(U12="","",SUBTOTAL(2,U$1:U12))</f>
        <v/>
      </c>
    </row>
    <row r="13" spans="1:25" ht="24.95" customHeight="1">
      <c r="A13" s="3">
        <f>IF(B13="","",SUBTOTAL(3,B$2:B13))</f>
        <v>12</v>
      </c>
      <c r="B13" s="17" t="s">
        <v>18</v>
      </c>
      <c r="C13" s="4">
        <v>12</v>
      </c>
      <c r="D13" s="22">
        <v>42268</v>
      </c>
      <c r="E13" s="8">
        <f t="shared" si="5"/>
        <v>742</v>
      </c>
      <c r="F13" s="7">
        <v>808</v>
      </c>
      <c r="G13" s="8">
        <f t="shared" si="6"/>
        <v>66</v>
      </c>
      <c r="H13" s="8">
        <f t="shared" si="7"/>
        <v>0</v>
      </c>
      <c r="I13" s="13">
        <f t="shared" si="0"/>
        <v>66</v>
      </c>
      <c r="J13" s="13">
        <f t="shared" si="10"/>
        <v>808</v>
      </c>
      <c r="K13" s="13">
        <f>G13/ورقة1!$C$3</f>
        <v>8.58</v>
      </c>
      <c r="L13" s="13">
        <f>H13/ورقة1!$D$3</f>
        <v>0</v>
      </c>
      <c r="M13" s="13">
        <f t="shared" si="8"/>
        <v>8.58</v>
      </c>
      <c r="N13" s="13">
        <f t="shared" si="1"/>
        <v>0.5</v>
      </c>
      <c r="O13" s="13">
        <f t="shared" si="11"/>
        <v>111.03999999999999</v>
      </c>
      <c r="P13" s="13">
        <f t="shared" si="12"/>
        <v>120</v>
      </c>
      <c r="Q13" s="11">
        <f t="shared" si="9"/>
        <v>120</v>
      </c>
      <c r="R13" s="11" t="str">
        <f t="shared" si="13"/>
        <v/>
      </c>
      <c r="S13" s="1"/>
      <c r="T13" s="1">
        <f t="shared" si="3"/>
        <v>0</v>
      </c>
      <c r="U13" s="31"/>
      <c r="V13" s="31"/>
      <c r="W13" s="31"/>
      <c r="X13" s="32" t="str">
        <f t="shared" si="4"/>
        <v/>
      </c>
      <c r="Y13" s="31" t="str">
        <f>IF(U13="","",SUBTOTAL(2,U$1:U13))</f>
        <v/>
      </c>
    </row>
    <row r="14" spans="1:25" ht="24.95" customHeight="1">
      <c r="A14" s="3">
        <f>IF(B14="","",SUBTOTAL(3,B$2:B14))</f>
        <v>13</v>
      </c>
      <c r="B14" s="17" t="s">
        <v>18</v>
      </c>
      <c r="C14" s="4">
        <v>13</v>
      </c>
      <c r="D14" s="22">
        <v>42275</v>
      </c>
      <c r="E14" s="8">
        <f t="shared" si="5"/>
        <v>808</v>
      </c>
      <c r="F14" s="7">
        <v>840</v>
      </c>
      <c r="G14" s="8">
        <f t="shared" si="6"/>
        <v>32</v>
      </c>
      <c r="H14" s="8">
        <f t="shared" si="7"/>
        <v>0</v>
      </c>
      <c r="I14" s="13">
        <f t="shared" si="0"/>
        <v>32</v>
      </c>
      <c r="J14" s="13">
        <f t="shared" si="10"/>
        <v>840</v>
      </c>
      <c r="K14" s="13">
        <f>G14/ورقة1!$C$3</f>
        <v>4.16</v>
      </c>
      <c r="L14" s="13">
        <f>H14/ورقة1!$D$3</f>
        <v>0</v>
      </c>
      <c r="M14" s="13">
        <f t="shared" si="8"/>
        <v>4.16</v>
      </c>
      <c r="N14" s="13">
        <f t="shared" si="1"/>
        <v>0.5</v>
      </c>
      <c r="O14" s="13">
        <f t="shared" si="11"/>
        <v>115.69999999999999</v>
      </c>
      <c r="P14" s="13">
        <f t="shared" si="12"/>
        <v>120</v>
      </c>
      <c r="Q14" s="11">
        <f t="shared" si="9"/>
        <v>120</v>
      </c>
      <c r="R14" s="11" t="str">
        <f t="shared" si="13"/>
        <v/>
      </c>
      <c r="S14" s="1"/>
      <c r="T14" s="1">
        <f t="shared" si="3"/>
        <v>0</v>
      </c>
      <c r="U14" s="31"/>
      <c r="V14" s="31"/>
      <c r="W14" s="31"/>
      <c r="X14" s="32" t="str">
        <f t="shared" si="4"/>
        <v/>
      </c>
      <c r="Y14" s="31" t="str">
        <f>IF(U14="","",SUBTOTAL(2,U$1:U14))</f>
        <v/>
      </c>
    </row>
    <row r="15" spans="1:25" ht="24.95" customHeight="1">
      <c r="A15" s="3">
        <f>IF(B15="","",SUBTOTAL(3,B$2:B15))</f>
        <v>14</v>
      </c>
      <c r="B15" s="17" t="s">
        <v>18</v>
      </c>
      <c r="C15" s="4">
        <v>14</v>
      </c>
      <c r="D15" s="22">
        <v>42278</v>
      </c>
      <c r="E15" s="8">
        <f t="shared" si="5"/>
        <v>840</v>
      </c>
      <c r="F15" s="7">
        <v>905</v>
      </c>
      <c r="G15" s="8">
        <f t="shared" si="6"/>
        <v>65</v>
      </c>
      <c r="H15" s="8">
        <f t="shared" si="7"/>
        <v>0</v>
      </c>
      <c r="I15" s="13">
        <f t="shared" si="0"/>
        <v>65</v>
      </c>
      <c r="J15" s="13">
        <f t="shared" si="10"/>
        <v>905</v>
      </c>
      <c r="K15" s="13">
        <f>G15/ورقة1!$C$3</f>
        <v>8.4499999999999993</v>
      </c>
      <c r="L15" s="13">
        <f>H15/ورقة1!$D$3</f>
        <v>0</v>
      </c>
      <c r="M15" s="13">
        <f t="shared" si="8"/>
        <v>8.4499999999999993</v>
      </c>
      <c r="N15" s="13">
        <f t="shared" si="1"/>
        <v>0.5</v>
      </c>
      <c r="O15" s="13">
        <f t="shared" si="11"/>
        <v>124.64999999999999</v>
      </c>
      <c r="P15" s="13">
        <f t="shared" si="12"/>
        <v>150</v>
      </c>
      <c r="Q15" s="11">
        <f t="shared" si="9"/>
        <v>120</v>
      </c>
      <c r="R15" s="11" t="str">
        <f t="shared" si="13"/>
        <v>ok</v>
      </c>
      <c r="S15" s="1">
        <v>30</v>
      </c>
      <c r="T15" s="1">
        <f t="shared" si="3"/>
        <v>78</v>
      </c>
      <c r="U15" s="33">
        <v>5</v>
      </c>
      <c r="V15" s="31">
        <v>900</v>
      </c>
      <c r="W15" s="31">
        <f>V19-V15</f>
        <v>225</v>
      </c>
      <c r="X15" s="32" t="str">
        <f t="shared" si="4"/>
        <v>ok</v>
      </c>
      <c r="Y15" s="31">
        <f>IF(U15="","",SUBTOTAL(2,U$1:U15))</f>
        <v>5</v>
      </c>
    </row>
    <row r="16" spans="1:25" ht="24.95" customHeight="1">
      <c r="A16" s="3">
        <f>IF(B16="","",SUBTOTAL(3,B$2:B16))</f>
        <v>15</v>
      </c>
      <c r="B16" s="17" t="s">
        <v>18</v>
      </c>
      <c r="C16" s="4">
        <v>15</v>
      </c>
      <c r="D16" s="22">
        <v>42280</v>
      </c>
      <c r="E16" s="8">
        <f t="shared" si="5"/>
        <v>905</v>
      </c>
      <c r="F16" s="7">
        <v>952</v>
      </c>
      <c r="G16" s="8">
        <f t="shared" si="6"/>
        <v>47</v>
      </c>
      <c r="H16" s="8">
        <f t="shared" si="7"/>
        <v>0</v>
      </c>
      <c r="I16" s="13">
        <f t="shared" si="0"/>
        <v>47</v>
      </c>
      <c r="J16" s="13">
        <f t="shared" si="10"/>
        <v>952</v>
      </c>
      <c r="K16" s="13">
        <f>G16/ورقة1!$C$3</f>
        <v>6.1099999999999994</v>
      </c>
      <c r="L16" s="13">
        <f>H16/ورقة1!$D$3</f>
        <v>0</v>
      </c>
      <c r="M16" s="13">
        <f t="shared" si="8"/>
        <v>6.1099999999999994</v>
      </c>
      <c r="N16" s="13">
        <f t="shared" si="1"/>
        <v>0.5</v>
      </c>
      <c r="O16" s="13">
        <f t="shared" si="11"/>
        <v>131.26</v>
      </c>
      <c r="P16" s="13">
        <f t="shared" si="12"/>
        <v>150</v>
      </c>
      <c r="Q16" s="11">
        <f t="shared" si="9"/>
        <v>120</v>
      </c>
      <c r="R16" s="11" t="str">
        <f t="shared" si="13"/>
        <v>ok</v>
      </c>
      <c r="S16" s="1"/>
      <c r="T16" s="1">
        <f t="shared" si="3"/>
        <v>0</v>
      </c>
      <c r="U16" s="31"/>
      <c r="V16" s="31"/>
      <c r="W16" s="31"/>
      <c r="X16" s="32" t="str">
        <f t="shared" si="4"/>
        <v/>
      </c>
      <c r="Y16" s="31" t="str">
        <f>IF(U16="","",SUBTOTAL(2,U$1:U16))</f>
        <v/>
      </c>
    </row>
    <row r="17" spans="1:25" ht="24.95" customHeight="1">
      <c r="A17" s="3">
        <f>IF(B17="","",SUBTOTAL(3,B$2:B17))</f>
        <v>16</v>
      </c>
      <c r="B17" s="17" t="s">
        <v>18</v>
      </c>
      <c r="C17" s="4">
        <v>16</v>
      </c>
      <c r="D17" s="22">
        <v>42281</v>
      </c>
      <c r="E17" s="8">
        <f t="shared" si="5"/>
        <v>952</v>
      </c>
      <c r="F17" s="7">
        <v>1028</v>
      </c>
      <c r="G17" s="8">
        <f t="shared" si="6"/>
        <v>76</v>
      </c>
      <c r="H17" s="8">
        <f t="shared" si="7"/>
        <v>0</v>
      </c>
      <c r="I17" s="13">
        <f t="shared" si="0"/>
        <v>76</v>
      </c>
      <c r="J17" s="13">
        <f t="shared" si="10"/>
        <v>1028</v>
      </c>
      <c r="K17" s="13">
        <f>G17/ورقة1!$C$3</f>
        <v>9.879999999999999</v>
      </c>
      <c r="L17" s="13">
        <f>H17/ورقة1!$D$3</f>
        <v>0</v>
      </c>
      <c r="M17" s="13">
        <f t="shared" si="8"/>
        <v>9.879999999999999</v>
      </c>
      <c r="N17" s="13">
        <f t="shared" si="1"/>
        <v>0.5</v>
      </c>
      <c r="O17" s="13">
        <f t="shared" si="11"/>
        <v>141.63999999999999</v>
      </c>
      <c r="P17" s="13">
        <f t="shared" si="12"/>
        <v>150</v>
      </c>
      <c r="Q17" s="11">
        <f t="shared" si="9"/>
        <v>150</v>
      </c>
      <c r="R17" s="11" t="str">
        <f t="shared" si="13"/>
        <v/>
      </c>
      <c r="S17" s="1"/>
      <c r="T17" s="1">
        <f t="shared" si="3"/>
        <v>0</v>
      </c>
      <c r="U17" s="31"/>
      <c r="V17" s="31"/>
      <c r="W17" s="31"/>
      <c r="X17" s="32" t="str">
        <f t="shared" si="4"/>
        <v/>
      </c>
      <c r="Y17" s="31" t="str">
        <f>IF(U17="","",SUBTOTAL(2,U$1:U17))</f>
        <v/>
      </c>
    </row>
    <row r="18" spans="1:25" ht="24.95" customHeight="1">
      <c r="A18" s="3">
        <f>IF(B18="","",SUBTOTAL(3,B$2:B18))</f>
        <v>17</v>
      </c>
      <c r="B18" s="17" t="s">
        <v>18</v>
      </c>
      <c r="C18" s="4">
        <v>17</v>
      </c>
      <c r="D18" s="22">
        <v>42285</v>
      </c>
      <c r="E18" s="8">
        <f t="shared" si="5"/>
        <v>1028</v>
      </c>
      <c r="F18" s="7">
        <v>1095</v>
      </c>
      <c r="G18" s="8">
        <f t="shared" si="6"/>
        <v>67</v>
      </c>
      <c r="H18" s="8">
        <f t="shared" si="7"/>
        <v>0</v>
      </c>
      <c r="I18" s="13">
        <f t="shared" si="0"/>
        <v>67</v>
      </c>
      <c r="J18" s="13">
        <f t="shared" si="10"/>
        <v>1095</v>
      </c>
      <c r="K18" s="13">
        <f>G18/ورقة1!$C$3</f>
        <v>8.7099999999999991</v>
      </c>
      <c r="L18" s="13">
        <f>H18/ورقة1!$D$3</f>
        <v>0</v>
      </c>
      <c r="M18" s="13">
        <f t="shared" si="8"/>
        <v>8.7099999999999991</v>
      </c>
      <c r="N18" s="13">
        <f t="shared" si="1"/>
        <v>0.5</v>
      </c>
      <c r="O18" s="13">
        <f t="shared" si="11"/>
        <v>150.85</v>
      </c>
      <c r="P18" s="13">
        <f t="shared" si="12"/>
        <v>150</v>
      </c>
      <c r="Q18" s="11">
        <f t="shared" si="9"/>
        <v>150</v>
      </c>
      <c r="R18" s="11" t="str">
        <f t="shared" si="13"/>
        <v>ok</v>
      </c>
      <c r="S18" s="1"/>
      <c r="T18" s="1">
        <f t="shared" si="3"/>
        <v>0</v>
      </c>
      <c r="U18" s="31"/>
      <c r="V18" s="31"/>
      <c r="W18" s="31"/>
      <c r="X18" s="32" t="str">
        <f t="shared" si="4"/>
        <v/>
      </c>
      <c r="Y18" s="31" t="str">
        <f>IF(U18="","",SUBTOTAL(2,U$1:U18))</f>
        <v/>
      </c>
    </row>
    <row r="19" spans="1:25" ht="24.95" customHeight="1">
      <c r="A19" s="3">
        <f>IF(B19="","",SUBTOTAL(3,B$2:B19))</f>
        <v>18</v>
      </c>
      <c r="B19" s="17" t="s">
        <v>18</v>
      </c>
      <c r="C19" s="4">
        <v>18</v>
      </c>
      <c r="D19" s="22">
        <v>42286</v>
      </c>
      <c r="E19" s="8">
        <f t="shared" si="5"/>
        <v>1095</v>
      </c>
      <c r="F19" s="7">
        <v>1155</v>
      </c>
      <c r="G19" s="8">
        <f t="shared" si="6"/>
        <v>60</v>
      </c>
      <c r="H19" s="8">
        <f t="shared" si="7"/>
        <v>0</v>
      </c>
      <c r="I19" s="13">
        <f t="shared" si="0"/>
        <v>60</v>
      </c>
      <c r="J19" s="13">
        <f t="shared" si="10"/>
        <v>1155</v>
      </c>
      <c r="K19" s="13">
        <f>G19/ورقة1!$C$3</f>
        <v>7.8</v>
      </c>
      <c r="L19" s="13">
        <f>H19/ورقة1!$D$3</f>
        <v>0</v>
      </c>
      <c r="M19" s="13">
        <f t="shared" si="8"/>
        <v>7.8</v>
      </c>
      <c r="N19" s="13">
        <f t="shared" si="1"/>
        <v>0.5</v>
      </c>
      <c r="O19" s="13">
        <f t="shared" si="11"/>
        <v>159.15</v>
      </c>
      <c r="P19" s="13">
        <f t="shared" si="12"/>
        <v>180</v>
      </c>
      <c r="Q19" s="11">
        <f t="shared" si="9"/>
        <v>150</v>
      </c>
      <c r="R19" s="11" t="str">
        <f t="shared" si="13"/>
        <v>ok</v>
      </c>
      <c r="S19" s="1">
        <v>30</v>
      </c>
      <c r="T19" s="1">
        <f t="shared" si="3"/>
        <v>78</v>
      </c>
      <c r="U19" s="33">
        <v>6</v>
      </c>
      <c r="V19" s="31">
        <v>1125</v>
      </c>
      <c r="W19" s="31">
        <f>V22-V19</f>
        <v>225</v>
      </c>
      <c r="X19" s="32" t="str">
        <f t="shared" si="4"/>
        <v>ok</v>
      </c>
      <c r="Y19" s="31">
        <f>IF(U19="","",SUBTOTAL(2,U$1:U19))</f>
        <v>6</v>
      </c>
    </row>
    <row r="20" spans="1:25" ht="24.95" customHeight="1">
      <c r="A20" s="3">
        <f>IF(B20="","",SUBTOTAL(3,B$2:B20))</f>
        <v>19</v>
      </c>
      <c r="B20" s="17" t="s">
        <v>18</v>
      </c>
      <c r="C20" s="4">
        <v>19</v>
      </c>
      <c r="D20" s="22">
        <v>42287</v>
      </c>
      <c r="E20" s="8">
        <f t="shared" si="5"/>
        <v>1155</v>
      </c>
      <c r="F20" s="7">
        <v>1215</v>
      </c>
      <c r="G20" s="8">
        <f t="shared" si="6"/>
        <v>60</v>
      </c>
      <c r="H20" s="8">
        <f t="shared" si="7"/>
        <v>0</v>
      </c>
      <c r="I20" s="13">
        <f t="shared" si="0"/>
        <v>60</v>
      </c>
      <c r="J20" s="13">
        <f t="shared" si="10"/>
        <v>1215</v>
      </c>
      <c r="K20" s="13">
        <f>G20/ورقة1!$C$3</f>
        <v>7.8</v>
      </c>
      <c r="L20" s="13">
        <f>H20/ورقة1!$D$3</f>
        <v>0</v>
      </c>
      <c r="M20" s="13">
        <f t="shared" si="8"/>
        <v>7.8</v>
      </c>
      <c r="N20" s="13">
        <f t="shared" si="1"/>
        <v>0.5</v>
      </c>
      <c r="O20" s="13">
        <f t="shared" si="11"/>
        <v>167.45000000000002</v>
      </c>
      <c r="P20" s="13">
        <f t="shared" si="12"/>
        <v>180</v>
      </c>
      <c r="Q20" s="11">
        <f t="shared" si="9"/>
        <v>180</v>
      </c>
      <c r="R20" s="11">
        <f t="shared" ref="R20:R23" si="14">MROUND(O20,30)</f>
        <v>180</v>
      </c>
      <c r="S20" s="1"/>
      <c r="T20" s="1">
        <f t="shared" si="3"/>
        <v>0</v>
      </c>
      <c r="U20" s="31"/>
      <c r="V20" s="31"/>
      <c r="W20" s="31"/>
      <c r="X20" s="32" t="str">
        <f t="shared" si="4"/>
        <v/>
      </c>
      <c r="Y20" s="31" t="str">
        <f>IF(U20="","",SUBTOTAL(2,U$1:U20))</f>
        <v/>
      </c>
    </row>
    <row r="21" spans="1:25" ht="24.95" customHeight="1">
      <c r="A21" s="3">
        <f>IF(B21="","",SUBTOTAL(3,B$2:B21))</f>
        <v>20</v>
      </c>
      <c r="B21" s="17" t="s">
        <v>18</v>
      </c>
      <c r="C21" s="4">
        <v>20</v>
      </c>
      <c r="D21" s="22">
        <v>42288</v>
      </c>
      <c r="E21" s="8">
        <f t="shared" si="5"/>
        <v>1215</v>
      </c>
      <c r="F21" s="7">
        <v>1280</v>
      </c>
      <c r="G21" s="8">
        <f t="shared" si="6"/>
        <v>65</v>
      </c>
      <c r="H21" s="8">
        <f t="shared" si="7"/>
        <v>0</v>
      </c>
      <c r="I21" s="13">
        <f t="shared" si="0"/>
        <v>65</v>
      </c>
      <c r="J21" s="13">
        <f t="shared" si="10"/>
        <v>1280</v>
      </c>
      <c r="K21" s="13">
        <f>G21/ورقة1!$C$3</f>
        <v>8.4499999999999993</v>
      </c>
      <c r="L21" s="13">
        <f>H21/ورقة1!$D$3</f>
        <v>0</v>
      </c>
      <c r="M21" s="13">
        <f t="shared" si="8"/>
        <v>8.4499999999999993</v>
      </c>
      <c r="N21" s="13">
        <f t="shared" si="1"/>
        <v>0.5</v>
      </c>
      <c r="O21" s="13">
        <f t="shared" si="11"/>
        <v>176.4</v>
      </c>
      <c r="P21" s="13">
        <f t="shared" si="12"/>
        <v>180</v>
      </c>
      <c r="Q21" s="11">
        <f t="shared" si="9"/>
        <v>180</v>
      </c>
      <c r="R21" s="11">
        <f t="shared" si="14"/>
        <v>180</v>
      </c>
      <c r="S21" s="1"/>
      <c r="T21" s="1">
        <f t="shared" si="3"/>
        <v>0</v>
      </c>
      <c r="U21" s="31"/>
      <c r="V21" s="31"/>
      <c r="W21" s="31"/>
      <c r="X21" s="32" t="str">
        <f t="shared" si="4"/>
        <v/>
      </c>
      <c r="Y21" s="31" t="str">
        <f>IF(U21="","",SUBTOTAL(2,U$1:U21))</f>
        <v/>
      </c>
    </row>
    <row r="22" spans="1:25" ht="24.95" customHeight="1">
      <c r="A22" s="3">
        <f>IF(B22="","",SUBTOTAL(3,B$2:B22))</f>
        <v>21</v>
      </c>
      <c r="B22" s="17" t="s">
        <v>18</v>
      </c>
      <c r="C22" s="4">
        <v>21</v>
      </c>
      <c r="D22" s="22">
        <v>42289</v>
      </c>
      <c r="E22" s="8">
        <f t="shared" si="5"/>
        <v>1280</v>
      </c>
      <c r="F22" s="7">
        <v>1352</v>
      </c>
      <c r="G22" s="8">
        <f t="shared" si="6"/>
        <v>72</v>
      </c>
      <c r="H22" s="8">
        <f t="shared" si="7"/>
        <v>0</v>
      </c>
      <c r="I22" s="13">
        <f t="shared" si="0"/>
        <v>72</v>
      </c>
      <c r="J22" s="13">
        <f t="shared" si="10"/>
        <v>1352</v>
      </c>
      <c r="K22" s="13">
        <f>G22/ورقة1!$C$3</f>
        <v>9.36</v>
      </c>
      <c r="L22" s="13">
        <f>H22/ورقة1!$D$3</f>
        <v>0</v>
      </c>
      <c r="M22" s="13">
        <f t="shared" si="8"/>
        <v>9.36</v>
      </c>
      <c r="N22" s="13">
        <f t="shared" si="1"/>
        <v>0.5</v>
      </c>
      <c r="O22" s="13">
        <f t="shared" si="11"/>
        <v>186.26</v>
      </c>
      <c r="P22" s="13">
        <f t="shared" si="12"/>
        <v>200</v>
      </c>
      <c r="Q22" s="11">
        <f t="shared" si="9"/>
        <v>180</v>
      </c>
      <c r="R22" s="11">
        <f t="shared" si="14"/>
        <v>180</v>
      </c>
      <c r="S22" s="1">
        <v>20</v>
      </c>
      <c r="T22" s="1">
        <f>S22*2.6</f>
        <v>52</v>
      </c>
      <c r="U22" s="31">
        <v>4</v>
      </c>
      <c r="V22" s="31">
        <v>1350</v>
      </c>
      <c r="W22" s="31">
        <f>V25-V22</f>
        <v>150</v>
      </c>
      <c r="X22" s="32" t="str">
        <f t="shared" si="4"/>
        <v>ok</v>
      </c>
      <c r="Y22" s="31">
        <f>IF(U22="","",SUBTOTAL(2,U$1:U22))</f>
        <v>7</v>
      </c>
    </row>
    <row r="23" spans="1:25" ht="24.95" customHeight="1">
      <c r="A23" s="3">
        <f>IF(B23="","",SUBTOTAL(3,B$2:B23))</f>
        <v>22</v>
      </c>
      <c r="B23" s="17" t="s">
        <v>18</v>
      </c>
      <c r="C23" s="4">
        <v>22</v>
      </c>
      <c r="D23" s="22">
        <v>42290</v>
      </c>
      <c r="E23" s="8">
        <f t="shared" si="5"/>
        <v>1352</v>
      </c>
      <c r="F23" s="7">
        <v>1432</v>
      </c>
      <c r="G23" s="8">
        <f t="shared" si="6"/>
        <v>80</v>
      </c>
      <c r="H23" s="8">
        <f t="shared" si="7"/>
        <v>0</v>
      </c>
      <c r="I23" s="13">
        <f t="shared" si="0"/>
        <v>80</v>
      </c>
      <c r="J23" s="13">
        <f t="shared" si="10"/>
        <v>1432</v>
      </c>
      <c r="K23" s="13">
        <f>G23/ورقة1!$C$3</f>
        <v>10.4</v>
      </c>
      <c r="L23" s="13">
        <f>H23/ورقة1!$D$3</f>
        <v>0</v>
      </c>
      <c r="M23" s="13">
        <f t="shared" si="8"/>
        <v>10.4</v>
      </c>
      <c r="N23" s="13">
        <f t="shared" si="1"/>
        <v>0.5</v>
      </c>
      <c r="O23" s="13">
        <f t="shared" si="11"/>
        <v>197.16</v>
      </c>
      <c r="P23" s="13">
        <f t="shared" si="12"/>
        <v>200</v>
      </c>
      <c r="Q23" s="11">
        <f t="shared" si="9"/>
        <v>210</v>
      </c>
      <c r="R23" s="11">
        <f t="shared" si="14"/>
        <v>210</v>
      </c>
      <c r="S23" s="1"/>
      <c r="T23" s="1"/>
      <c r="U23" s="31"/>
      <c r="V23" s="31"/>
      <c r="W23" s="31"/>
      <c r="X23" s="32" t="str">
        <f t="shared" si="4"/>
        <v/>
      </c>
      <c r="Y23" s="31" t="str">
        <f>IF(U23="","",SUBTOTAL(2,U$1:U23))</f>
        <v/>
      </c>
    </row>
    <row r="24" spans="1:25" ht="24.95" customHeight="1">
      <c r="A24" s="3">
        <f>IF(B24="","",SUBTOTAL(3,B$2:B24))</f>
        <v>23</v>
      </c>
      <c r="B24" s="17" t="s">
        <v>18</v>
      </c>
      <c r="C24" s="4">
        <v>23</v>
      </c>
      <c r="D24" s="22">
        <v>42294</v>
      </c>
      <c r="E24" s="8">
        <f t="shared" si="5"/>
        <v>1432</v>
      </c>
      <c r="F24" s="7">
        <v>1484</v>
      </c>
      <c r="G24" s="8">
        <f t="shared" si="6"/>
        <v>52</v>
      </c>
      <c r="H24" s="8">
        <f t="shared" si="7"/>
        <v>0</v>
      </c>
      <c r="I24" s="13">
        <f t="shared" si="0"/>
        <v>52</v>
      </c>
      <c r="J24" s="13">
        <f t="shared" si="10"/>
        <v>1484</v>
      </c>
      <c r="K24" s="13">
        <f>G24/ورقة1!$C$3</f>
        <v>6.76</v>
      </c>
      <c r="L24" s="13">
        <f>H24/ورقة1!$D$3</f>
        <v>0</v>
      </c>
      <c r="M24" s="13">
        <f t="shared" si="8"/>
        <v>6.76</v>
      </c>
      <c r="N24" s="13">
        <f t="shared" si="1"/>
        <v>0.5</v>
      </c>
      <c r="O24" s="13">
        <f t="shared" si="11"/>
        <v>204.42</v>
      </c>
      <c r="P24" s="13">
        <f t="shared" si="12"/>
        <v>200</v>
      </c>
      <c r="Q24" s="11">
        <f t="shared" si="9"/>
        <v>210</v>
      </c>
      <c r="R24" s="11">
        <f>MROUND(O24,30)</f>
        <v>210</v>
      </c>
      <c r="S24" s="1"/>
      <c r="T24" s="1"/>
      <c r="U24" s="31"/>
      <c r="V24" s="31"/>
      <c r="W24" s="31"/>
      <c r="X24" s="32" t="str">
        <f t="shared" si="4"/>
        <v/>
      </c>
      <c r="Y24" s="31" t="str">
        <f>IF(U24="","",SUBTOTAL(2,U$1:U24))</f>
        <v/>
      </c>
    </row>
    <row r="25" spans="1:25" ht="24.95" customHeight="1">
      <c r="A25" s="3">
        <f>IF(B25="","",SUBTOTAL(3,B$2:B25))</f>
        <v>24</v>
      </c>
      <c r="B25" s="17" t="s">
        <v>18</v>
      </c>
      <c r="C25" s="4">
        <v>24</v>
      </c>
      <c r="D25" s="22">
        <v>42298</v>
      </c>
      <c r="E25" s="8">
        <f t="shared" si="5"/>
        <v>1484</v>
      </c>
      <c r="F25" s="7">
        <v>1566</v>
      </c>
      <c r="G25" s="8">
        <f t="shared" si="6"/>
        <v>82</v>
      </c>
      <c r="H25" s="8">
        <f t="shared" si="7"/>
        <v>0</v>
      </c>
      <c r="I25" s="13">
        <f t="shared" si="0"/>
        <v>82</v>
      </c>
      <c r="J25" s="13">
        <f t="shared" si="10"/>
        <v>1566</v>
      </c>
      <c r="K25" s="13">
        <f>G25/ورقة1!$C$3</f>
        <v>10.66</v>
      </c>
      <c r="L25" s="13">
        <f>H25/ورقة1!$D$3</f>
        <v>0</v>
      </c>
      <c r="M25" s="13">
        <f t="shared" si="8"/>
        <v>10.66</v>
      </c>
      <c r="N25" s="13">
        <f t="shared" si="1"/>
        <v>0.5</v>
      </c>
      <c r="O25" s="13">
        <f t="shared" si="11"/>
        <v>215.57999999999998</v>
      </c>
      <c r="P25" s="13">
        <f t="shared" si="12"/>
        <v>220</v>
      </c>
      <c r="Q25" s="11">
        <f t="shared" si="9"/>
        <v>210</v>
      </c>
      <c r="R25" s="11">
        <f t="shared" ref="R25:R31" si="15">MROUND(O25,30)</f>
        <v>210</v>
      </c>
      <c r="S25" s="1">
        <v>20</v>
      </c>
      <c r="T25" s="1">
        <f>S25*2.6</f>
        <v>52</v>
      </c>
      <c r="U25" s="31">
        <f>U22+1</f>
        <v>5</v>
      </c>
      <c r="V25" s="31">
        <f>V22+150</f>
        <v>1500</v>
      </c>
      <c r="W25" s="31">
        <f>V27-V25</f>
        <v>150</v>
      </c>
      <c r="X25" s="32" t="str">
        <f t="shared" si="4"/>
        <v>ok</v>
      </c>
      <c r="Y25" s="31">
        <f>IF(U25="","",SUBTOTAL(2,U$1:U25))</f>
        <v>8</v>
      </c>
    </row>
    <row r="26" spans="1:25" ht="24.95" customHeight="1">
      <c r="A26" s="3">
        <f>IF(B26="","",SUBTOTAL(3,B$2:B26))</f>
        <v>25</v>
      </c>
      <c r="B26" s="17" t="s">
        <v>18</v>
      </c>
      <c r="C26" s="4">
        <v>25</v>
      </c>
      <c r="D26" s="22">
        <v>42299</v>
      </c>
      <c r="E26" s="8">
        <f t="shared" si="5"/>
        <v>1566</v>
      </c>
      <c r="F26" s="7">
        <v>1629</v>
      </c>
      <c r="G26" s="8">
        <f t="shared" si="6"/>
        <v>63</v>
      </c>
      <c r="H26" s="8">
        <f t="shared" si="7"/>
        <v>0</v>
      </c>
      <c r="I26" s="13">
        <f t="shared" si="0"/>
        <v>63</v>
      </c>
      <c r="J26" s="13">
        <f t="shared" si="10"/>
        <v>1629</v>
      </c>
      <c r="K26" s="13">
        <f>G26/ورقة1!$C$3</f>
        <v>8.19</v>
      </c>
      <c r="L26" s="13">
        <f>H26/ورقة1!$D$3</f>
        <v>0</v>
      </c>
      <c r="M26" s="13">
        <f t="shared" si="8"/>
        <v>8.19</v>
      </c>
      <c r="N26" s="13">
        <f t="shared" si="1"/>
        <v>0.5</v>
      </c>
      <c r="O26" s="13">
        <f t="shared" si="11"/>
        <v>224.26999999999998</v>
      </c>
      <c r="P26" s="13">
        <f t="shared" si="12"/>
        <v>220</v>
      </c>
      <c r="Q26" s="11">
        <f t="shared" ref="Q3:Q66" si="16">MROUND(O26,40)</f>
        <v>240</v>
      </c>
      <c r="R26" s="11">
        <f t="shared" si="15"/>
        <v>210</v>
      </c>
      <c r="S26" s="1"/>
      <c r="T26" s="1"/>
      <c r="U26" s="31"/>
      <c r="V26" s="31"/>
      <c r="W26" s="31"/>
      <c r="X26" s="32" t="str">
        <f t="shared" si="4"/>
        <v/>
      </c>
      <c r="Y26" s="31" t="str">
        <f>IF(U26="","",SUBTOTAL(2,U$1:U26))</f>
        <v/>
      </c>
    </row>
    <row r="27" spans="1:25" ht="24.95" customHeight="1">
      <c r="A27" s="3">
        <f>IF(B27="","",SUBTOTAL(3,B$2:B27))</f>
        <v>26</v>
      </c>
      <c r="B27" s="17" t="s">
        <v>18</v>
      </c>
      <c r="C27" s="4">
        <v>26</v>
      </c>
      <c r="D27" s="22">
        <v>42301</v>
      </c>
      <c r="E27" s="8">
        <f t="shared" si="5"/>
        <v>1629</v>
      </c>
      <c r="F27" s="7">
        <v>1692</v>
      </c>
      <c r="G27" s="8">
        <f t="shared" si="6"/>
        <v>63</v>
      </c>
      <c r="H27" s="8">
        <f t="shared" si="7"/>
        <v>0</v>
      </c>
      <c r="I27" s="13">
        <f t="shared" si="0"/>
        <v>63</v>
      </c>
      <c r="J27" s="13">
        <f t="shared" si="10"/>
        <v>1692</v>
      </c>
      <c r="K27" s="13">
        <f>G27/ورقة1!$C$3</f>
        <v>8.19</v>
      </c>
      <c r="L27" s="13">
        <f>H27/ورقة1!$D$3</f>
        <v>0</v>
      </c>
      <c r="M27" s="13">
        <f t="shared" si="8"/>
        <v>8.19</v>
      </c>
      <c r="N27" s="13">
        <f t="shared" si="1"/>
        <v>0.5</v>
      </c>
      <c r="O27" s="13">
        <f t="shared" si="11"/>
        <v>232.95999999999998</v>
      </c>
      <c r="P27" s="13">
        <f t="shared" si="12"/>
        <v>240</v>
      </c>
      <c r="Q27" s="11">
        <f t="shared" si="16"/>
        <v>240</v>
      </c>
      <c r="R27" s="11">
        <f t="shared" si="15"/>
        <v>240</v>
      </c>
      <c r="S27" s="1">
        <v>20</v>
      </c>
      <c r="T27" s="1">
        <f>S27*2.6</f>
        <v>52</v>
      </c>
      <c r="U27" s="31">
        <f>U25+1</f>
        <v>6</v>
      </c>
      <c r="V27" s="31">
        <f>V25+150</f>
        <v>1650</v>
      </c>
      <c r="W27" s="31">
        <f>V30-V27</f>
        <v>150</v>
      </c>
      <c r="X27" s="32" t="str">
        <f t="shared" si="4"/>
        <v>ok</v>
      </c>
      <c r="Y27" s="31">
        <f>IF(U27="","",SUBTOTAL(2,U$1:U27))</f>
        <v>9</v>
      </c>
    </row>
    <row r="28" spans="1:25" ht="24.95" customHeight="1">
      <c r="A28" s="3" t="str">
        <f>IF(B28="","",SUBTOTAL(3,B$2:B28))</f>
        <v/>
      </c>
      <c r="B28" s="34"/>
      <c r="C28" s="35">
        <v>26</v>
      </c>
      <c r="D28" s="36">
        <v>42301</v>
      </c>
      <c r="E28" s="34">
        <v>0</v>
      </c>
      <c r="F28" s="34">
        <v>0</v>
      </c>
      <c r="G28" s="8">
        <f t="shared" si="6"/>
        <v>0</v>
      </c>
      <c r="H28" s="8">
        <f t="shared" si="7"/>
        <v>0</v>
      </c>
      <c r="I28" s="13">
        <f t="shared" si="0"/>
        <v>0</v>
      </c>
      <c r="J28" s="13">
        <f t="shared" si="10"/>
        <v>0</v>
      </c>
      <c r="K28" s="13">
        <f>G28/ورقة1!$C$3</f>
        <v>0</v>
      </c>
      <c r="L28" s="13">
        <f>H28/ورقة1!$D$3</f>
        <v>0</v>
      </c>
      <c r="M28" s="13">
        <f t="shared" si="8"/>
        <v>0</v>
      </c>
      <c r="N28" s="13">
        <f t="shared" si="1"/>
        <v>0</v>
      </c>
      <c r="O28" s="13">
        <f t="shared" si="11"/>
        <v>232.95999999999998</v>
      </c>
      <c r="P28" s="13">
        <f t="shared" si="12"/>
        <v>240</v>
      </c>
      <c r="Q28" s="11">
        <f t="shared" si="16"/>
        <v>240</v>
      </c>
      <c r="R28" s="11">
        <f t="shared" si="15"/>
        <v>240</v>
      </c>
      <c r="S28" s="1"/>
      <c r="T28" s="1"/>
      <c r="U28" s="31"/>
      <c r="V28" s="31"/>
      <c r="W28" s="31"/>
      <c r="X28" s="32" t="str">
        <f t="shared" si="4"/>
        <v/>
      </c>
      <c r="Y28" s="31" t="str">
        <f>IF(U28="","",SUBTOTAL(2,U$1:U28))</f>
        <v/>
      </c>
    </row>
    <row r="29" spans="1:25" ht="24.95" customHeight="1">
      <c r="A29" s="3">
        <f>IF(B29="","",SUBTOTAL(3,B$2:B29))</f>
        <v>27</v>
      </c>
      <c r="B29" s="17" t="s">
        <v>18</v>
      </c>
      <c r="C29" s="4">
        <v>27</v>
      </c>
      <c r="D29" s="22">
        <v>42302</v>
      </c>
      <c r="E29" s="8">
        <f>F27</f>
        <v>1692</v>
      </c>
      <c r="F29" s="7">
        <v>1739</v>
      </c>
      <c r="G29" s="8">
        <f t="shared" si="6"/>
        <v>47</v>
      </c>
      <c r="H29" s="8">
        <f t="shared" si="7"/>
        <v>0</v>
      </c>
      <c r="I29" s="13">
        <f t="shared" si="0"/>
        <v>47</v>
      </c>
      <c r="J29" s="13">
        <f>IF(I29=0,0,I29+J28)</f>
        <v>47</v>
      </c>
      <c r="K29" s="13">
        <f>G29/ورقة1!$C$3</f>
        <v>6.1099999999999994</v>
      </c>
      <c r="L29" s="13">
        <f>H29/ورقة1!$D$3</f>
        <v>0</v>
      </c>
      <c r="M29" s="13">
        <f t="shared" si="8"/>
        <v>6.1099999999999994</v>
      </c>
      <c r="N29" s="13">
        <f t="shared" si="1"/>
        <v>0.5</v>
      </c>
      <c r="O29" s="13">
        <f>M29+N29+O28</f>
        <v>239.57</v>
      </c>
      <c r="P29" s="13">
        <f>S29+P28</f>
        <v>240</v>
      </c>
      <c r="Q29" s="11">
        <f t="shared" si="16"/>
        <v>240</v>
      </c>
      <c r="R29" s="11">
        <f t="shared" si="15"/>
        <v>240</v>
      </c>
      <c r="S29" s="1"/>
      <c r="T29" s="1"/>
      <c r="U29" s="31"/>
      <c r="V29" s="31"/>
      <c r="W29" s="31"/>
      <c r="X29" s="32" t="str">
        <f t="shared" si="4"/>
        <v/>
      </c>
      <c r="Y29" s="31" t="str">
        <f>IF(U29="","",SUBTOTAL(2,U$1:U29))</f>
        <v/>
      </c>
    </row>
    <row r="30" spans="1:25" ht="24.95" customHeight="1">
      <c r="A30" s="3">
        <f>IF(B30="","",SUBTOTAL(3,B$2:B30))</f>
        <v>28</v>
      </c>
      <c r="B30" s="17" t="s">
        <v>18</v>
      </c>
      <c r="C30" s="4">
        <v>28</v>
      </c>
      <c r="D30" s="22">
        <v>42303</v>
      </c>
      <c r="E30" s="8">
        <f t="shared" ref="E30:E36" si="17">IF(D30="",0,F29)</f>
        <v>1739</v>
      </c>
      <c r="F30" s="7">
        <v>1813</v>
      </c>
      <c r="G30" s="8">
        <f t="shared" si="6"/>
        <v>74</v>
      </c>
      <c r="H30" s="8">
        <f t="shared" si="7"/>
        <v>0</v>
      </c>
      <c r="I30" s="13">
        <f t="shared" si="0"/>
        <v>74</v>
      </c>
      <c r="J30" s="13">
        <f t="shared" si="10"/>
        <v>121</v>
      </c>
      <c r="K30" s="13">
        <f>G30/ورقة1!$C$3</f>
        <v>9.6199999999999992</v>
      </c>
      <c r="L30" s="13">
        <f>H30/ورقة1!$D$3</f>
        <v>0</v>
      </c>
      <c r="M30" s="13">
        <f t="shared" si="8"/>
        <v>9.6199999999999992</v>
      </c>
      <c r="N30" s="13">
        <f t="shared" si="1"/>
        <v>0.5</v>
      </c>
      <c r="O30" s="13">
        <f t="shared" si="11"/>
        <v>249.69</v>
      </c>
      <c r="P30" s="13">
        <f t="shared" si="12"/>
        <v>260</v>
      </c>
      <c r="Q30" s="11">
        <f t="shared" si="16"/>
        <v>240</v>
      </c>
      <c r="R30" s="11">
        <f t="shared" si="15"/>
        <v>240</v>
      </c>
      <c r="S30" s="1">
        <v>20</v>
      </c>
      <c r="T30" s="1">
        <f>S30*2.6</f>
        <v>52</v>
      </c>
      <c r="U30" s="31">
        <f>U27+1</f>
        <v>7</v>
      </c>
      <c r="V30" s="31">
        <f>V27+150</f>
        <v>1800</v>
      </c>
      <c r="W30" s="31">
        <f>V33-V30</f>
        <v>150</v>
      </c>
      <c r="X30" s="32" t="str">
        <f t="shared" si="4"/>
        <v>ok</v>
      </c>
      <c r="Y30" s="31">
        <f>IF(U30="","",SUBTOTAL(2,U$1:U30))</f>
        <v>10</v>
      </c>
    </row>
    <row r="31" spans="1:25" ht="24.95" customHeight="1">
      <c r="A31" s="3">
        <f>IF(B31="","",SUBTOTAL(3,B$2:B31))</f>
        <v>29</v>
      </c>
      <c r="B31" s="17" t="s">
        <v>18</v>
      </c>
      <c r="C31" s="4">
        <v>29</v>
      </c>
      <c r="D31" s="22">
        <v>42304</v>
      </c>
      <c r="E31" s="8">
        <f t="shared" si="17"/>
        <v>1813</v>
      </c>
      <c r="F31" s="7">
        <v>1869</v>
      </c>
      <c r="G31" s="8">
        <f t="shared" si="6"/>
        <v>56</v>
      </c>
      <c r="H31" s="8">
        <f t="shared" si="7"/>
        <v>0</v>
      </c>
      <c r="I31" s="13">
        <f t="shared" si="0"/>
        <v>56</v>
      </c>
      <c r="J31" s="13">
        <f t="shared" si="10"/>
        <v>177</v>
      </c>
      <c r="K31" s="13">
        <f>G31/ورقة1!$C$3</f>
        <v>7.28</v>
      </c>
      <c r="L31" s="13">
        <f>H31/ورقة1!$D$3</f>
        <v>0</v>
      </c>
      <c r="M31" s="13">
        <f t="shared" si="8"/>
        <v>7.28</v>
      </c>
      <c r="N31" s="13">
        <f t="shared" si="1"/>
        <v>0.5</v>
      </c>
      <c r="O31" s="13">
        <f t="shared" si="11"/>
        <v>257.46999999999997</v>
      </c>
      <c r="P31" s="13">
        <f t="shared" si="12"/>
        <v>260</v>
      </c>
      <c r="Q31" s="11">
        <f t="shared" si="16"/>
        <v>240</v>
      </c>
      <c r="R31" s="11">
        <f t="shared" si="15"/>
        <v>270</v>
      </c>
      <c r="S31" s="1"/>
      <c r="T31" s="1"/>
      <c r="U31" s="31"/>
      <c r="V31" s="31"/>
      <c r="W31" s="31"/>
      <c r="X31" s="32" t="str">
        <f t="shared" si="4"/>
        <v/>
      </c>
      <c r="Y31" s="31" t="str">
        <f>IF(U31="","",SUBTOTAL(2,U$1:U31))</f>
        <v/>
      </c>
    </row>
    <row r="32" spans="1:25" ht="24.95" customHeight="1">
      <c r="A32" s="3">
        <f>IF(B32="","",SUBTOTAL(3,B$2:B32))</f>
        <v>30</v>
      </c>
      <c r="B32" s="17" t="s">
        <v>18</v>
      </c>
      <c r="C32" s="4">
        <v>30</v>
      </c>
      <c r="D32" s="22">
        <v>42308</v>
      </c>
      <c r="E32" s="8">
        <f t="shared" si="17"/>
        <v>1869</v>
      </c>
      <c r="F32" s="7">
        <v>1925</v>
      </c>
      <c r="G32" s="8">
        <f t="shared" si="6"/>
        <v>56</v>
      </c>
      <c r="H32" s="8">
        <f t="shared" si="7"/>
        <v>0</v>
      </c>
      <c r="I32" s="13">
        <f t="shared" si="0"/>
        <v>56</v>
      </c>
      <c r="J32" s="13">
        <f t="shared" si="10"/>
        <v>233</v>
      </c>
      <c r="K32" s="13">
        <f>G32/ورقة1!$C$3</f>
        <v>7.28</v>
      </c>
      <c r="L32" s="13">
        <f>H32/ورقة1!$D$3</f>
        <v>0</v>
      </c>
      <c r="M32" s="13">
        <f t="shared" si="8"/>
        <v>7.28</v>
      </c>
      <c r="N32" s="13">
        <f t="shared" si="1"/>
        <v>0.5</v>
      </c>
      <c r="O32" s="13">
        <f t="shared" si="11"/>
        <v>265.24999999999994</v>
      </c>
      <c r="P32" s="13">
        <f t="shared" si="12"/>
        <v>260</v>
      </c>
      <c r="Q32" s="11">
        <f t="shared" si="16"/>
        <v>280</v>
      </c>
      <c r="R32" s="11" t="str">
        <f>IF(P32&lt;&gt;"",IF(AND(P32&gt;Q31,P32&lt;=Q32),"ok",""),SUBTOTAL(3,U$2:U32))</f>
        <v>ok</v>
      </c>
      <c r="S32" s="1"/>
      <c r="T32" s="1"/>
      <c r="U32" s="31"/>
      <c r="V32" s="31"/>
      <c r="W32" s="31"/>
      <c r="X32" s="32" t="str">
        <f t="shared" si="4"/>
        <v/>
      </c>
      <c r="Y32" s="31" t="str">
        <f>IF(U32="","",SUBTOTAL(2,U$1:U32))</f>
        <v/>
      </c>
    </row>
    <row r="33" spans="1:25" ht="24.95" customHeight="1">
      <c r="A33" s="3">
        <f>IF(B33="","",SUBTOTAL(3,B$2:B33))</f>
        <v>31</v>
      </c>
      <c r="B33" s="17" t="s">
        <v>18</v>
      </c>
      <c r="C33" s="4">
        <v>31</v>
      </c>
      <c r="D33" s="22">
        <v>42309</v>
      </c>
      <c r="E33" s="8">
        <f t="shared" si="17"/>
        <v>1925</v>
      </c>
      <c r="F33" s="7">
        <v>1959</v>
      </c>
      <c r="G33" s="8">
        <f t="shared" si="6"/>
        <v>34</v>
      </c>
      <c r="H33" s="8">
        <f t="shared" si="7"/>
        <v>0</v>
      </c>
      <c r="I33" s="13">
        <f t="shared" si="0"/>
        <v>34</v>
      </c>
      <c r="J33" s="13">
        <f t="shared" si="10"/>
        <v>267</v>
      </c>
      <c r="K33" s="13">
        <f>G33/ورقة1!$C$3</f>
        <v>4.42</v>
      </c>
      <c r="L33" s="13">
        <f>H33/ورقة1!$D$3</f>
        <v>0</v>
      </c>
      <c r="M33" s="13">
        <f t="shared" si="8"/>
        <v>4.42</v>
      </c>
      <c r="N33" s="13">
        <f t="shared" si="1"/>
        <v>0.5</v>
      </c>
      <c r="O33" s="13">
        <f t="shared" si="11"/>
        <v>270.16999999999996</v>
      </c>
      <c r="P33" s="13">
        <f t="shared" si="12"/>
        <v>280</v>
      </c>
      <c r="Q33" s="11">
        <f t="shared" si="16"/>
        <v>280</v>
      </c>
      <c r="R33" s="11" t="str">
        <f>IF(P33&lt;&gt;"",IF(AND(P33&gt;Q32,P33&lt;=Q33),"ok",""),SUBTOTAL(3,U$2:U33))</f>
        <v/>
      </c>
      <c r="S33" s="1">
        <v>20</v>
      </c>
      <c r="T33" s="1">
        <f>S33*2.6</f>
        <v>52</v>
      </c>
      <c r="U33" s="31">
        <f>U30+1</f>
        <v>8</v>
      </c>
      <c r="V33" s="31">
        <f>V30+150</f>
        <v>1950</v>
      </c>
      <c r="W33" s="31">
        <f>V36-V33</f>
        <v>150</v>
      </c>
      <c r="X33" s="32" t="str">
        <f t="shared" si="4"/>
        <v>ok</v>
      </c>
      <c r="Y33" s="31">
        <f>IF(U33="","",SUBTOTAL(2,U$1:U33))</f>
        <v>11</v>
      </c>
    </row>
    <row r="34" spans="1:25" ht="24.95" customHeight="1">
      <c r="A34" s="3">
        <f>IF(B34="","",SUBTOTAL(3,B$2:B34))</f>
        <v>32</v>
      </c>
      <c r="B34" s="17" t="s">
        <v>18</v>
      </c>
      <c r="C34" s="4">
        <v>34</v>
      </c>
      <c r="D34" s="22">
        <v>42351</v>
      </c>
      <c r="E34" s="8">
        <f t="shared" si="17"/>
        <v>1959</v>
      </c>
      <c r="F34" s="7">
        <v>2009</v>
      </c>
      <c r="G34" s="8">
        <f t="shared" si="6"/>
        <v>50</v>
      </c>
      <c r="H34" s="8">
        <f t="shared" si="7"/>
        <v>0</v>
      </c>
      <c r="I34" s="13">
        <f t="shared" si="0"/>
        <v>50</v>
      </c>
      <c r="J34" s="13">
        <f t="shared" si="10"/>
        <v>317</v>
      </c>
      <c r="K34" s="13">
        <f>G34/ورقة1!$C$3</f>
        <v>6.5</v>
      </c>
      <c r="L34" s="13">
        <f>H34/ورقة1!$D$3</f>
        <v>0</v>
      </c>
      <c r="M34" s="13">
        <f t="shared" si="8"/>
        <v>6.5</v>
      </c>
      <c r="N34" s="13">
        <f t="shared" si="1"/>
        <v>0.5</v>
      </c>
      <c r="O34" s="13">
        <f t="shared" si="11"/>
        <v>277.16999999999996</v>
      </c>
      <c r="P34" s="13">
        <f t="shared" si="12"/>
        <v>280</v>
      </c>
      <c r="Q34" s="11">
        <f t="shared" si="16"/>
        <v>280</v>
      </c>
      <c r="R34" s="11" t="str">
        <f>IF(P34&lt;&gt;"",IF(AND(P34&gt;Q33,P34&lt;=Q34),"ok",""),SUBTOTAL(3,U$2:U34))</f>
        <v/>
      </c>
      <c r="S34" s="1"/>
      <c r="T34" s="1"/>
      <c r="U34" s="31"/>
      <c r="V34" s="31"/>
      <c r="W34" s="31"/>
      <c r="X34" s="32" t="str">
        <f t="shared" si="4"/>
        <v/>
      </c>
      <c r="Y34" s="31" t="str">
        <f>IF(U34="","",SUBTOTAL(2,U$1:U34))</f>
        <v/>
      </c>
    </row>
    <row r="35" spans="1:25" ht="24.95" customHeight="1">
      <c r="A35" s="3">
        <f>IF(B35="","",SUBTOTAL(3,B$2:B35))</f>
        <v>33</v>
      </c>
      <c r="B35" s="17" t="s">
        <v>18</v>
      </c>
      <c r="C35" s="4">
        <v>35</v>
      </c>
      <c r="D35" s="22">
        <v>42352</v>
      </c>
      <c r="E35" s="8">
        <f t="shared" si="17"/>
        <v>2009</v>
      </c>
      <c r="F35" s="7">
        <v>2072</v>
      </c>
      <c r="G35" s="8">
        <f t="shared" si="6"/>
        <v>63</v>
      </c>
      <c r="H35" s="8">
        <f t="shared" si="7"/>
        <v>0</v>
      </c>
      <c r="I35" s="13">
        <f t="shared" si="0"/>
        <v>63</v>
      </c>
      <c r="J35" s="13">
        <f t="shared" si="10"/>
        <v>380</v>
      </c>
      <c r="K35" s="13">
        <f>G35/ورقة1!$C$3</f>
        <v>8.19</v>
      </c>
      <c r="L35" s="13">
        <f>H35/ورقة1!$D$3</f>
        <v>0</v>
      </c>
      <c r="M35" s="13">
        <f t="shared" si="8"/>
        <v>8.19</v>
      </c>
      <c r="N35" s="13">
        <f t="shared" si="1"/>
        <v>0.5</v>
      </c>
      <c r="O35" s="13">
        <f t="shared" si="11"/>
        <v>285.85999999999996</v>
      </c>
      <c r="P35" s="13">
        <f t="shared" si="12"/>
        <v>280</v>
      </c>
      <c r="Q35" s="11">
        <f t="shared" si="16"/>
        <v>280</v>
      </c>
      <c r="R35" s="11" t="str">
        <f>IF(P35&lt;&gt;"",IF(AND(P35&gt;Q34,P35&lt;=Q35),"ok",""),SUBTOTAL(3,U$2:U35))</f>
        <v/>
      </c>
      <c r="S35" s="1"/>
      <c r="T35" s="1"/>
      <c r="U35" s="31"/>
      <c r="V35" s="31"/>
      <c r="W35" s="31"/>
      <c r="X35" s="32" t="str">
        <f t="shared" si="4"/>
        <v/>
      </c>
      <c r="Y35" s="31" t="str">
        <f>IF(U35="","",SUBTOTAL(2,U$1:U35))</f>
        <v/>
      </c>
    </row>
    <row r="36" spans="1:25" ht="24.95" customHeight="1">
      <c r="A36" s="3">
        <f>IF(B36="","",SUBTOTAL(3,B$2:B36))</f>
        <v>34</v>
      </c>
      <c r="B36" s="17" t="s">
        <v>18</v>
      </c>
      <c r="C36" s="4">
        <v>36</v>
      </c>
      <c r="D36" s="22">
        <v>42354</v>
      </c>
      <c r="E36" s="8">
        <f t="shared" si="17"/>
        <v>2072</v>
      </c>
      <c r="F36" s="7">
        <v>2132</v>
      </c>
      <c r="G36" s="8">
        <f t="shared" si="6"/>
        <v>60</v>
      </c>
      <c r="H36" s="8">
        <f t="shared" si="7"/>
        <v>0</v>
      </c>
      <c r="I36" s="13">
        <f t="shared" si="0"/>
        <v>60</v>
      </c>
      <c r="J36" s="13">
        <f t="shared" si="10"/>
        <v>440</v>
      </c>
      <c r="K36" s="13">
        <f>G36/ورقة1!$C$3</f>
        <v>7.8</v>
      </c>
      <c r="L36" s="13">
        <f>H36/ورقة1!$D$3</f>
        <v>0</v>
      </c>
      <c r="M36" s="13">
        <f t="shared" si="8"/>
        <v>7.8</v>
      </c>
      <c r="N36" s="13">
        <f t="shared" si="1"/>
        <v>0.5</v>
      </c>
      <c r="O36" s="13">
        <f t="shared" si="11"/>
        <v>294.15999999999997</v>
      </c>
      <c r="P36" s="13">
        <f t="shared" si="12"/>
        <v>300</v>
      </c>
      <c r="Q36" s="11">
        <f t="shared" si="16"/>
        <v>280</v>
      </c>
      <c r="R36" s="11" t="str">
        <f>IF(P36&lt;&gt;"",IF(AND(P36&gt;Q35,P36&lt;=Q36),"ok",""),SUBTOTAL(3,U$2:U36))</f>
        <v/>
      </c>
      <c r="S36" s="1">
        <v>20</v>
      </c>
      <c r="T36" s="1">
        <f>S36*2.6</f>
        <v>52</v>
      </c>
      <c r="U36" s="31">
        <f>U33+1</f>
        <v>9</v>
      </c>
      <c r="V36" s="31">
        <f>V33+150</f>
        <v>2100</v>
      </c>
      <c r="W36" s="31">
        <f>V40-V36</f>
        <v>150</v>
      </c>
      <c r="X36" s="32" t="str">
        <f t="shared" si="4"/>
        <v>ok</v>
      </c>
      <c r="Y36" s="31">
        <f>IF(U36="","",SUBTOTAL(2,U$1:U36))</f>
        <v>12</v>
      </c>
    </row>
    <row r="37" spans="1:25" ht="24.95" customHeight="1">
      <c r="A37" s="3" t="str">
        <f>IF(B37="","",SUBTOTAL(3,B$2:B37))</f>
        <v/>
      </c>
      <c r="B37" s="34"/>
      <c r="C37" s="35">
        <v>36</v>
      </c>
      <c r="D37" s="36">
        <v>42354</v>
      </c>
      <c r="E37" s="34">
        <v>0</v>
      </c>
      <c r="F37" s="34">
        <v>0</v>
      </c>
      <c r="G37" s="8">
        <f t="shared" si="6"/>
        <v>0</v>
      </c>
      <c r="H37" s="8">
        <f t="shared" si="7"/>
        <v>0</v>
      </c>
      <c r="I37" s="13">
        <f t="shared" si="0"/>
        <v>0</v>
      </c>
      <c r="J37" s="13">
        <f t="shared" si="10"/>
        <v>0</v>
      </c>
      <c r="K37" s="13">
        <f>G37/ورقة1!$C$3</f>
        <v>0</v>
      </c>
      <c r="L37" s="13">
        <f>H37/ورقة1!$D$3</f>
        <v>0</v>
      </c>
      <c r="M37" s="13">
        <f t="shared" si="8"/>
        <v>0</v>
      </c>
      <c r="N37" s="13">
        <f t="shared" si="1"/>
        <v>0</v>
      </c>
      <c r="O37" s="13">
        <f t="shared" si="11"/>
        <v>294.15999999999997</v>
      </c>
      <c r="P37" s="13">
        <f t="shared" si="12"/>
        <v>300</v>
      </c>
      <c r="Q37" s="11">
        <f t="shared" si="16"/>
        <v>280</v>
      </c>
      <c r="R37" s="11" t="str">
        <f>IF(P37&lt;&gt;"",IF(AND(P37&gt;Q36,P37&lt;=Q37),"ok",""),SUBTOTAL(3,U$2:U37))</f>
        <v/>
      </c>
      <c r="S37" s="1"/>
      <c r="T37" s="1"/>
      <c r="U37" s="31"/>
      <c r="V37" s="31"/>
      <c r="W37" s="31"/>
      <c r="X37" s="32" t="str">
        <f t="shared" si="4"/>
        <v/>
      </c>
      <c r="Y37" s="31" t="str">
        <f>IF(U37="","",SUBTOTAL(2,U$1:U37))</f>
        <v/>
      </c>
    </row>
    <row r="38" spans="1:25" ht="24.95" customHeight="1">
      <c r="A38" s="3">
        <f>IF(B38="","",SUBTOTAL(3,B$2:B38))</f>
        <v>35</v>
      </c>
      <c r="B38" s="17" t="s">
        <v>18</v>
      </c>
      <c r="C38" s="4">
        <v>37</v>
      </c>
      <c r="D38" s="22">
        <v>42355</v>
      </c>
      <c r="E38" s="8">
        <f>F36</f>
        <v>2132</v>
      </c>
      <c r="F38" s="7">
        <v>2208</v>
      </c>
      <c r="G38" s="8">
        <f t="shared" si="6"/>
        <v>76</v>
      </c>
      <c r="H38" s="8">
        <f t="shared" si="7"/>
        <v>0</v>
      </c>
      <c r="I38" s="13">
        <f t="shared" si="0"/>
        <v>76</v>
      </c>
      <c r="J38" s="13">
        <f t="shared" si="10"/>
        <v>76</v>
      </c>
      <c r="K38" s="13">
        <f>G38/ورقة1!$C$3</f>
        <v>9.879999999999999</v>
      </c>
      <c r="L38" s="13">
        <f>H38/ورقة1!$D$3</f>
        <v>0</v>
      </c>
      <c r="M38" s="13">
        <f t="shared" si="8"/>
        <v>9.879999999999999</v>
      </c>
      <c r="N38" s="13">
        <f t="shared" si="1"/>
        <v>0.5</v>
      </c>
      <c r="O38" s="13">
        <f t="shared" si="11"/>
        <v>304.53999999999996</v>
      </c>
      <c r="P38" s="13">
        <f t="shared" si="12"/>
        <v>300</v>
      </c>
      <c r="Q38" s="11">
        <f t="shared" si="16"/>
        <v>320</v>
      </c>
      <c r="R38" s="11" t="str">
        <f>IF(P38&lt;&gt;"",IF(AND(P38&gt;Q37,P38&lt;=Q38),"ok",""),SUBTOTAL(3,U$2:U38))</f>
        <v>ok</v>
      </c>
      <c r="S38" s="1"/>
      <c r="T38" s="1"/>
      <c r="U38" s="31"/>
      <c r="V38" s="31"/>
      <c r="W38" s="31"/>
      <c r="X38" s="32" t="str">
        <f t="shared" si="4"/>
        <v/>
      </c>
      <c r="Y38" s="31" t="str">
        <f>IF(U38="","",SUBTOTAL(2,U$1:U38))</f>
        <v/>
      </c>
    </row>
    <row r="39" spans="1:25" ht="24.95" customHeight="1">
      <c r="A39" s="3">
        <f>IF(B39="","",SUBTOTAL(3,B$2:B39))</f>
        <v>36</v>
      </c>
      <c r="B39" s="17" t="s">
        <v>18</v>
      </c>
      <c r="C39" s="4">
        <v>38</v>
      </c>
      <c r="D39" s="22">
        <v>42358</v>
      </c>
      <c r="E39" s="8">
        <f t="shared" ref="E39:E43" si="18">IF(D39="",0,F38)</f>
        <v>2208</v>
      </c>
      <c r="F39" s="7">
        <v>2241</v>
      </c>
      <c r="G39" s="8">
        <f t="shared" si="6"/>
        <v>33</v>
      </c>
      <c r="H39" s="8">
        <f t="shared" si="7"/>
        <v>0</v>
      </c>
      <c r="I39" s="13">
        <f t="shared" si="0"/>
        <v>33</v>
      </c>
      <c r="J39" s="13">
        <f t="shared" si="10"/>
        <v>109</v>
      </c>
      <c r="K39" s="13">
        <f>G39/ورقة1!$C$3</f>
        <v>4.29</v>
      </c>
      <c r="L39" s="13">
        <f>H39/ورقة1!$D$3</f>
        <v>0</v>
      </c>
      <c r="M39" s="13">
        <f t="shared" si="8"/>
        <v>4.29</v>
      </c>
      <c r="N39" s="13">
        <f t="shared" si="1"/>
        <v>0.5</v>
      </c>
      <c r="O39" s="13">
        <f t="shared" si="11"/>
        <v>309.33</v>
      </c>
      <c r="P39" s="13">
        <f t="shared" si="12"/>
        <v>300</v>
      </c>
      <c r="Q39" s="11">
        <f t="shared" si="16"/>
        <v>320</v>
      </c>
      <c r="R39" s="11" t="str">
        <f>IF(P39&lt;&gt;"",IF(AND(P39&gt;Q38,P39&lt;=Q39),"ok",""),SUBTOTAL(3,U$2:U39))</f>
        <v/>
      </c>
      <c r="S39" s="1"/>
      <c r="T39" s="1"/>
      <c r="U39" s="31"/>
      <c r="V39" s="31"/>
      <c r="W39" s="31"/>
      <c r="X39" s="32" t="str">
        <f t="shared" si="4"/>
        <v/>
      </c>
      <c r="Y39" s="31" t="str">
        <f>IF(U39="","",SUBTOTAL(2,U$1:U39))</f>
        <v/>
      </c>
    </row>
    <row r="40" spans="1:25" ht="24.95" customHeight="1">
      <c r="A40" s="3">
        <f>IF(B40="","",SUBTOTAL(3,B$2:B40))</f>
        <v>37</v>
      </c>
      <c r="B40" s="17" t="s">
        <v>18</v>
      </c>
      <c r="C40" s="4">
        <v>39</v>
      </c>
      <c r="D40" s="22">
        <v>42359</v>
      </c>
      <c r="E40" s="8">
        <f t="shared" si="18"/>
        <v>2241</v>
      </c>
      <c r="F40" s="7">
        <v>2279</v>
      </c>
      <c r="G40" s="8">
        <f t="shared" si="6"/>
        <v>38</v>
      </c>
      <c r="H40" s="8">
        <f t="shared" si="7"/>
        <v>0</v>
      </c>
      <c r="I40" s="13">
        <f t="shared" si="0"/>
        <v>38</v>
      </c>
      <c r="J40" s="13">
        <f t="shared" si="10"/>
        <v>147</v>
      </c>
      <c r="K40" s="13">
        <f>G40/ورقة1!$C$3</f>
        <v>4.9399999999999995</v>
      </c>
      <c r="L40" s="13">
        <f>H40/ورقة1!$D$3</f>
        <v>0</v>
      </c>
      <c r="M40" s="13">
        <f t="shared" si="8"/>
        <v>4.9399999999999995</v>
      </c>
      <c r="N40" s="13">
        <f t="shared" si="1"/>
        <v>0.5</v>
      </c>
      <c r="O40" s="13">
        <f t="shared" si="11"/>
        <v>314.77</v>
      </c>
      <c r="P40" s="13">
        <f t="shared" si="12"/>
        <v>320</v>
      </c>
      <c r="Q40" s="11">
        <f t="shared" si="16"/>
        <v>320</v>
      </c>
      <c r="R40" s="11" t="str">
        <f>IF(P40&lt;&gt;"",IF(AND(P40&gt;Q39,P40&lt;=Q40),"ok",""),SUBTOTAL(3,U$2:U40))</f>
        <v/>
      </c>
      <c r="S40" s="1">
        <v>20</v>
      </c>
      <c r="T40" s="1">
        <f>S40*2.6</f>
        <v>52</v>
      </c>
      <c r="U40" s="31">
        <f>U36+1</f>
        <v>10</v>
      </c>
      <c r="V40" s="31">
        <f>V36+150</f>
        <v>2250</v>
      </c>
      <c r="W40" s="31">
        <f>V43-V40</f>
        <v>150</v>
      </c>
      <c r="X40" s="32" t="str">
        <f t="shared" si="4"/>
        <v>ok</v>
      </c>
      <c r="Y40" s="31">
        <f>IF(U40="","",SUBTOTAL(2,U$1:U40))</f>
        <v>13</v>
      </c>
    </row>
    <row r="41" spans="1:25" ht="24.95" customHeight="1">
      <c r="A41" s="3">
        <f>IF(B41="","",SUBTOTAL(3,B$2:B41))</f>
        <v>38</v>
      </c>
      <c r="B41" s="17" t="s">
        <v>18</v>
      </c>
      <c r="C41" s="4">
        <v>40</v>
      </c>
      <c r="D41" s="22">
        <v>42362</v>
      </c>
      <c r="E41" s="8">
        <f t="shared" si="18"/>
        <v>2279</v>
      </c>
      <c r="F41" s="7">
        <v>2312</v>
      </c>
      <c r="G41" s="8">
        <f t="shared" si="6"/>
        <v>33</v>
      </c>
      <c r="H41" s="8">
        <f t="shared" si="7"/>
        <v>0</v>
      </c>
      <c r="I41" s="13">
        <f t="shared" si="0"/>
        <v>33</v>
      </c>
      <c r="J41" s="13">
        <f t="shared" si="10"/>
        <v>180</v>
      </c>
      <c r="K41" s="13">
        <f>G41/ورقة1!$C$3</f>
        <v>4.29</v>
      </c>
      <c r="L41" s="13">
        <f>H41/ورقة1!$D$3</f>
        <v>0</v>
      </c>
      <c r="M41" s="13">
        <f t="shared" si="8"/>
        <v>4.29</v>
      </c>
      <c r="N41" s="13">
        <f t="shared" si="1"/>
        <v>0.5</v>
      </c>
      <c r="O41" s="13">
        <f t="shared" si="11"/>
        <v>319.56</v>
      </c>
      <c r="P41" s="13">
        <f t="shared" si="12"/>
        <v>320</v>
      </c>
      <c r="Q41" s="11">
        <f t="shared" si="16"/>
        <v>320</v>
      </c>
      <c r="R41" s="11" t="str">
        <f>IF(P41&lt;&gt;"",IF(AND(P41&gt;Q40,P41&lt;=Q41),"ok",""),SUBTOTAL(3,U$2:U41))</f>
        <v/>
      </c>
      <c r="S41" s="1"/>
      <c r="T41" s="1"/>
      <c r="U41" s="31"/>
      <c r="V41" s="31"/>
      <c r="W41" s="31"/>
      <c r="X41" s="32" t="str">
        <f t="shared" si="4"/>
        <v/>
      </c>
      <c r="Y41" s="31" t="str">
        <f>IF(U41="","",SUBTOTAL(2,U$1:U41))</f>
        <v/>
      </c>
    </row>
    <row r="42" spans="1:25" ht="24.95" customHeight="1">
      <c r="A42" s="3">
        <f>IF(B42="","",SUBTOTAL(3,B$2:B42))</f>
        <v>39</v>
      </c>
      <c r="B42" s="17" t="s">
        <v>18</v>
      </c>
      <c r="C42" s="4">
        <v>41</v>
      </c>
      <c r="D42" s="22">
        <v>42364</v>
      </c>
      <c r="E42" s="8">
        <f t="shared" si="18"/>
        <v>2312</v>
      </c>
      <c r="F42" s="7">
        <v>2372</v>
      </c>
      <c r="G42" s="8">
        <f t="shared" si="6"/>
        <v>60</v>
      </c>
      <c r="H42" s="8">
        <f t="shared" si="7"/>
        <v>0</v>
      </c>
      <c r="I42" s="13">
        <f t="shared" si="0"/>
        <v>60</v>
      </c>
      <c r="J42" s="13">
        <f t="shared" si="10"/>
        <v>240</v>
      </c>
      <c r="K42" s="13">
        <f>G42/ورقة1!$C$3</f>
        <v>7.8</v>
      </c>
      <c r="L42" s="13">
        <f>H42/ورقة1!$D$3</f>
        <v>0</v>
      </c>
      <c r="M42" s="13">
        <f t="shared" si="8"/>
        <v>7.8</v>
      </c>
      <c r="N42" s="13">
        <f t="shared" si="1"/>
        <v>0.5</v>
      </c>
      <c r="O42" s="13">
        <f t="shared" si="11"/>
        <v>327.86</v>
      </c>
      <c r="P42" s="13">
        <f t="shared" si="12"/>
        <v>320</v>
      </c>
      <c r="Q42" s="11">
        <f t="shared" si="16"/>
        <v>320</v>
      </c>
      <c r="R42" s="11" t="str">
        <f>IF(P42&lt;&gt;"",IF(AND(P42&gt;Q41,P42&lt;=Q42),"ok",""),SUBTOTAL(3,U$2:U42))</f>
        <v/>
      </c>
      <c r="S42" s="1"/>
      <c r="T42" s="1"/>
      <c r="U42" s="31"/>
      <c r="V42" s="31"/>
      <c r="W42" s="31"/>
      <c r="X42" s="32" t="str">
        <f t="shared" si="4"/>
        <v/>
      </c>
      <c r="Y42" s="31" t="str">
        <f>IF(U42="","",SUBTOTAL(2,U$1:U42))</f>
        <v/>
      </c>
    </row>
    <row r="43" spans="1:25" ht="24.95" customHeight="1">
      <c r="A43" s="3">
        <f>IF(B43="","",SUBTOTAL(3,B$2:B43))</f>
        <v>40</v>
      </c>
      <c r="B43" s="17" t="s">
        <v>18</v>
      </c>
      <c r="C43" s="4">
        <v>42</v>
      </c>
      <c r="D43" s="22">
        <v>42365</v>
      </c>
      <c r="E43" s="8">
        <f t="shared" si="18"/>
        <v>2372</v>
      </c>
      <c r="F43" s="7">
        <v>2453</v>
      </c>
      <c r="G43" s="8">
        <f t="shared" si="6"/>
        <v>81</v>
      </c>
      <c r="H43" s="8">
        <f t="shared" si="7"/>
        <v>0</v>
      </c>
      <c r="I43" s="13">
        <f t="shared" si="0"/>
        <v>81</v>
      </c>
      <c r="J43" s="13">
        <f t="shared" si="10"/>
        <v>321</v>
      </c>
      <c r="K43" s="13">
        <f>G43/ورقة1!$C$3</f>
        <v>10.53</v>
      </c>
      <c r="L43" s="13">
        <f>H43/ورقة1!$D$3</f>
        <v>0</v>
      </c>
      <c r="M43" s="13">
        <f t="shared" si="8"/>
        <v>10.53</v>
      </c>
      <c r="N43" s="13">
        <f t="shared" si="1"/>
        <v>0.5</v>
      </c>
      <c r="O43" s="13">
        <f t="shared" si="11"/>
        <v>338.89</v>
      </c>
      <c r="P43" s="13">
        <f t="shared" si="12"/>
        <v>340</v>
      </c>
      <c r="Q43" s="11">
        <f t="shared" si="16"/>
        <v>320</v>
      </c>
      <c r="R43" s="11" t="str">
        <f>IF(P43&lt;&gt;"",IF(AND(P43&gt;Q42,P43&lt;=Q43),"ok",""),SUBTOTAL(3,U$2:U43))</f>
        <v/>
      </c>
      <c r="S43" s="1">
        <v>20</v>
      </c>
      <c r="T43" s="1">
        <f>S43*2.6</f>
        <v>52</v>
      </c>
      <c r="U43" s="31">
        <f>U40+1</f>
        <v>11</v>
      </c>
      <c r="V43" s="31">
        <f>V40+150</f>
        <v>2400</v>
      </c>
      <c r="W43" s="31">
        <f>V46-V43</f>
        <v>150</v>
      </c>
      <c r="X43" s="32" t="str">
        <f t="shared" si="4"/>
        <v>ok</v>
      </c>
      <c r="Y43" s="31">
        <f>IF(U43="","",SUBTOTAL(2,U$1:U43))</f>
        <v>14</v>
      </c>
    </row>
    <row r="44" spans="1:25" ht="24.95" customHeight="1">
      <c r="A44" s="3" t="str">
        <f>IF(B44="","",SUBTOTAL(3,B$2:B44))</f>
        <v/>
      </c>
      <c r="B44" s="34"/>
      <c r="C44" s="35">
        <v>42</v>
      </c>
      <c r="D44" s="36">
        <v>42365</v>
      </c>
      <c r="E44" s="34">
        <v>0</v>
      </c>
      <c r="F44" s="34">
        <v>0</v>
      </c>
      <c r="G44" s="8">
        <f t="shared" si="6"/>
        <v>0</v>
      </c>
      <c r="H44" s="8">
        <f t="shared" si="7"/>
        <v>0</v>
      </c>
      <c r="I44" s="13">
        <f t="shared" si="0"/>
        <v>0</v>
      </c>
      <c r="J44" s="13">
        <f t="shared" si="10"/>
        <v>0</v>
      </c>
      <c r="K44" s="13">
        <f>G44/ورقة1!$C$3</f>
        <v>0</v>
      </c>
      <c r="L44" s="13">
        <f>H44/ورقة1!$D$3</f>
        <v>0</v>
      </c>
      <c r="M44" s="13">
        <f t="shared" si="8"/>
        <v>0</v>
      </c>
      <c r="N44" s="13">
        <f t="shared" si="1"/>
        <v>0</v>
      </c>
      <c r="O44" s="13">
        <f t="shared" si="11"/>
        <v>338.89</v>
      </c>
      <c r="P44" s="13">
        <f t="shared" si="12"/>
        <v>340</v>
      </c>
      <c r="Q44" s="11">
        <f t="shared" si="16"/>
        <v>320</v>
      </c>
      <c r="R44" s="11" t="str">
        <f>IF(P44&lt;&gt;"",IF(AND(P44&gt;Q43,P44&lt;=Q44),"ok",""),SUBTOTAL(3,U$2:U44))</f>
        <v/>
      </c>
      <c r="S44" s="1"/>
      <c r="T44" s="1"/>
      <c r="U44" s="31"/>
      <c r="V44" s="31"/>
      <c r="W44" s="31"/>
      <c r="X44" s="32" t="str">
        <f t="shared" si="4"/>
        <v/>
      </c>
      <c r="Y44" s="31" t="str">
        <f>IF(U44="","",SUBTOTAL(2,U$1:U44))</f>
        <v/>
      </c>
    </row>
    <row r="45" spans="1:25" ht="24.95" customHeight="1">
      <c r="A45" s="3">
        <f>IF(B45="","",SUBTOTAL(3,B$2:B45))</f>
        <v>41</v>
      </c>
      <c r="B45" s="17" t="s">
        <v>18</v>
      </c>
      <c r="C45" s="4">
        <v>43</v>
      </c>
      <c r="D45" s="22">
        <v>42366</v>
      </c>
      <c r="E45" s="8">
        <f>F43</f>
        <v>2453</v>
      </c>
      <c r="F45" s="7">
        <v>2521</v>
      </c>
      <c r="G45" s="8">
        <f t="shared" si="6"/>
        <v>68</v>
      </c>
      <c r="H45" s="8">
        <f t="shared" si="7"/>
        <v>0</v>
      </c>
      <c r="I45" s="13">
        <f t="shared" si="0"/>
        <v>68</v>
      </c>
      <c r="J45" s="13">
        <f t="shared" si="10"/>
        <v>68</v>
      </c>
      <c r="K45" s="13">
        <f>G45/ورقة1!$C$3</f>
        <v>8.84</v>
      </c>
      <c r="L45" s="13">
        <f>H45/ورقة1!$D$3</f>
        <v>0</v>
      </c>
      <c r="M45" s="13">
        <f t="shared" si="8"/>
        <v>8.84</v>
      </c>
      <c r="N45" s="13">
        <f t="shared" si="1"/>
        <v>0.5</v>
      </c>
      <c r="O45" s="13">
        <f t="shared" si="11"/>
        <v>348.22999999999996</v>
      </c>
      <c r="P45" s="13">
        <f t="shared" si="12"/>
        <v>340</v>
      </c>
      <c r="Q45" s="11">
        <f t="shared" si="16"/>
        <v>360</v>
      </c>
      <c r="R45" s="11" t="str">
        <f>IF(P45&lt;&gt;"",IF(AND(P45&gt;Q44,P45&lt;=Q45),"ok",""),SUBTOTAL(3,U$2:U45))</f>
        <v>ok</v>
      </c>
      <c r="S45" s="1"/>
      <c r="T45" s="1"/>
      <c r="U45" s="31"/>
      <c r="V45" s="31"/>
      <c r="W45" s="31"/>
      <c r="X45" s="32" t="str">
        <f t="shared" si="4"/>
        <v/>
      </c>
      <c r="Y45" s="31" t="str">
        <f>IF(U45="","",SUBTOTAL(2,U$1:U45))</f>
        <v/>
      </c>
    </row>
    <row r="46" spans="1:25" ht="24.95" customHeight="1">
      <c r="A46" s="3">
        <f>IF(B46="","",SUBTOTAL(3,B$2:B46))</f>
        <v>42</v>
      </c>
      <c r="B46" s="17" t="s">
        <v>18</v>
      </c>
      <c r="C46" s="4">
        <v>44</v>
      </c>
      <c r="D46" s="22">
        <v>42371</v>
      </c>
      <c r="E46" s="8">
        <f t="shared" ref="E46:E52" si="19">IF(D46="",0,F45)</f>
        <v>2521</v>
      </c>
      <c r="F46" s="7">
        <v>2564</v>
      </c>
      <c r="G46" s="8">
        <f t="shared" si="6"/>
        <v>43</v>
      </c>
      <c r="H46" s="8">
        <f t="shared" si="7"/>
        <v>0</v>
      </c>
      <c r="I46" s="13">
        <f t="shared" si="0"/>
        <v>43</v>
      </c>
      <c r="J46" s="13">
        <f t="shared" si="10"/>
        <v>111</v>
      </c>
      <c r="K46" s="13">
        <f>G46/ورقة1!$C$3</f>
        <v>5.59</v>
      </c>
      <c r="L46" s="13">
        <f>H46/ورقة1!$D$3</f>
        <v>0</v>
      </c>
      <c r="M46" s="13">
        <f t="shared" si="8"/>
        <v>5.59</v>
      </c>
      <c r="N46" s="13">
        <f t="shared" si="1"/>
        <v>0.5</v>
      </c>
      <c r="O46" s="13">
        <f t="shared" si="11"/>
        <v>354.31999999999994</v>
      </c>
      <c r="P46" s="13">
        <f t="shared" si="12"/>
        <v>360</v>
      </c>
      <c r="Q46" s="11">
        <f t="shared" si="16"/>
        <v>360</v>
      </c>
      <c r="R46" s="11" t="str">
        <f>IF(P46&lt;&gt;"",IF(AND(P46&gt;Q45,P46&lt;=Q46),"ok",""),SUBTOTAL(3,U$2:U46))</f>
        <v/>
      </c>
      <c r="S46" s="1">
        <v>20</v>
      </c>
      <c r="T46" s="1">
        <f>S46*2.6</f>
        <v>52</v>
      </c>
      <c r="U46" s="31">
        <f>U43+1</f>
        <v>12</v>
      </c>
      <c r="V46" s="31">
        <f>V43+150</f>
        <v>2550</v>
      </c>
      <c r="W46" s="31">
        <f>V50-V46</f>
        <v>150</v>
      </c>
      <c r="X46" s="32" t="str">
        <f t="shared" si="4"/>
        <v>ok</v>
      </c>
      <c r="Y46" s="31">
        <f>IF(U46="","",SUBTOTAL(2,U$1:U46))</f>
        <v>15</v>
      </c>
    </row>
    <row r="47" spans="1:25" ht="24.95" customHeight="1">
      <c r="A47" s="3">
        <f>IF(B47="","",SUBTOTAL(3,B$2:B47))</f>
        <v>43</v>
      </c>
      <c r="B47" s="17" t="s">
        <v>18</v>
      </c>
      <c r="C47" s="4">
        <v>45</v>
      </c>
      <c r="D47" s="22">
        <v>42372</v>
      </c>
      <c r="E47" s="8">
        <f t="shared" si="19"/>
        <v>2564</v>
      </c>
      <c r="F47" s="7">
        <v>2597</v>
      </c>
      <c r="G47" s="8">
        <f t="shared" si="6"/>
        <v>33</v>
      </c>
      <c r="H47" s="8">
        <f t="shared" si="7"/>
        <v>0</v>
      </c>
      <c r="I47" s="13">
        <f t="shared" si="0"/>
        <v>33</v>
      </c>
      <c r="J47" s="13">
        <f t="shared" si="10"/>
        <v>144</v>
      </c>
      <c r="K47" s="13">
        <f>G47/ورقة1!$C$3</f>
        <v>4.29</v>
      </c>
      <c r="L47" s="13">
        <f>H47/ورقة1!$D$3</f>
        <v>0</v>
      </c>
      <c r="M47" s="13">
        <f t="shared" si="8"/>
        <v>4.29</v>
      </c>
      <c r="N47" s="13">
        <f t="shared" si="1"/>
        <v>0.5</v>
      </c>
      <c r="O47" s="13">
        <f t="shared" si="11"/>
        <v>359.10999999999996</v>
      </c>
      <c r="P47" s="13">
        <f t="shared" si="12"/>
        <v>360</v>
      </c>
      <c r="Q47" s="11">
        <f t="shared" si="16"/>
        <v>360</v>
      </c>
      <c r="R47" s="11" t="str">
        <f>IF(P47&lt;&gt;"",IF(AND(P47&gt;Q46,P47&lt;=Q47),"ok",""),SUBTOTAL(3,U$2:U47))</f>
        <v/>
      </c>
      <c r="S47" s="1"/>
      <c r="T47" s="1"/>
      <c r="U47" s="31"/>
      <c r="V47" s="31"/>
      <c r="W47" s="31"/>
      <c r="X47" s="32" t="str">
        <f t="shared" si="4"/>
        <v/>
      </c>
      <c r="Y47" s="31" t="str">
        <f>IF(U47="","",SUBTOTAL(2,U$1:U47))</f>
        <v/>
      </c>
    </row>
    <row r="48" spans="1:25" ht="24.95" customHeight="1">
      <c r="A48" s="3">
        <f>IF(B48="","",SUBTOTAL(3,B$2:B48))</f>
        <v>44</v>
      </c>
      <c r="B48" s="17" t="s">
        <v>18</v>
      </c>
      <c r="C48" s="4">
        <v>46</v>
      </c>
      <c r="D48" s="22">
        <v>42373</v>
      </c>
      <c r="E48" s="8">
        <f t="shared" si="19"/>
        <v>2597</v>
      </c>
      <c r="F48" s="7">
        <v>2632</v>
      </c>
      <c r="G48" s="8">
        <f t="shared" si="6"/>
        <v>35</v>
      </c>
      <c r="H48" s="8">
        <f t="shared" si="7"/>
        <v>0</v>
      </c>
      <c r="I48" s="13">
        <f t="shared" si="0"/>
        <v>35</v>
      </c>
      <c r="J48" s="13">
        <f t="shared" si="10"/>
        <v>179</v>
      </c>
      <c r="K48" s="13">
        <f>G48/ورقة1!$C$3</f>
        <v>4.55</v>
      </c>
      <c r="L48" s="13">
        <f>H48/ورقة1!$D$3</f>
        <v>0</v>
      </c>
      <c r="M48" s="13">
        <f t="shared" si="8"/>
        <v>4.55</v>
      </c>
      <c r="N48" s="13">
        <f t="shared" si="1"/>
        <v>0.5</v>
      </c>
      <c r="O48" s="13">
        <f t="shared" si="11"/>
        <v>364.15999999999997</v>
      </c>
      <c r="P48" s="13">
        <f t="shared" si="12"/>
        <v>360</v>
      </c>
      <c r="Q48" s="11">
        <f t="shared" si="16"/>
        <v>360</v>
      </c>
      <c r="R48" s="11" t="str">
        <f>IF(P48&lt;&gt;"",IF(AND(P48&gt;Q47,P48&lt;=Q48),"ok",""),SUBTOTAL(3,U$2:U48))</f>
        <v/>
      </c>
      <c r="S48" s="1"/>
      <c r="T48" s="1"/>
      <c r="U48" s="31"/>
      <c r="V48" s="31"/>
      <c r="W48" s="31"/>
      <c r="X48" s="32" t="str">
        <f t="shared" si="4"/>
        <v/>
      </c>
      <c r="Y48" s="31" t="str">
        <f>IF(U48="","",SUBTOTAL(2,U$1:U48))</f>
        <v/>
      </c>
    </row>
    <row r="49" spans="1:25" ht="24.95" customHeight="1">
      <c r="A49" s="3">
        <f>IF(B49="","",SUBTOTAL(3,B$2:B49))</f>
        <v>45</v>
      </c>
      <c r="B49" s="17" t="s">
        <v>18</v>
      </c>
      <c r="C49" s="4">
        <v>47</v>
      </c>
      <c r="D49" s="22">
        <v>42375</v>
      </c>
      <c r="E49" s="8">
        <f t="shared" si="19"/>
        <v>2632</v>
      </c>
      <c r="F49" s="7">
        <v>2664</v>
      </c>
      <c r="G49" s="8">
        <f t="shared" si="6"/>
        <v>32</v>
      </c>
      <c r="H49" s="8">
        <f t="shared" si="7"/>
        <v>0</v>
      </c>
      <c r="I49" s="13">
        <f t="shared" si="0"/>
        <v>32</v>
      </c>
      <c r="J49" s="13">
        <f t="shared" si="10"/>
        <v>211</v>
      </c>
      <c r="K49" s="13">
        <f>G49/ورقة1!$C$3</f>
        <v>4.16</v>
      </c>
      <c r="L49" s="13">
        <f>H49/ورقة1!$D$3</f>
        <v>0</v>
      </c>
      <c r="M49" s="13">
        <f t="shared" si="8"/>
        <v>4.16</v>
      </c>
      <c r="N49" s="13">
        <f t="shared" si="1"/>
        <v>0.5</v>
      </c>
      <c r="O49" s="13">
        <f t="shared" si="11"/>
        <v>368.82</v>
      </c>
      <c r="P49" s="13">
        <f t="shared" si="12"/>
        <v>360</v>
      </c>
      <c r="Q49" s="11">
        <f t="shared" si="16"/>
        <v>360</v>
      </c>
      <c r="R49" s="11" t="str">
        <f>IF(P49&lt;&gt;"",IF(AND(P49&gt;Q48,P49&lt;=Q49),"ok",""),SUBTOTAL(3,U$2:U49))</f>
        <v/>
      </c>
      <c r="S49" s="1"/>
      <c r="T49" s="1"/>
      <c r="U49" s="31"/>
      <c r="V49" s="31"/>
      <c r="W49" s="31"/>
      <c r="X49" s="32" t="str">
        <f t="shared" si="4"/>
        <v/>
      </c>
      <c r="Y49" s="31" t="str">
        <f>IF(U49="","",SUBTOTAL(2,U$1:U49))</f>
        <v/>
      </c>
    </row>
    <row r="50" spans="1:25" ht="24.95" customHeight="1">
      <c r="A50" s="3">
        <f>IF(B50="","",SUBTOTAL(3,B$2:B50))</f>
        <v>46</v>
      </c>
      <c r="B50" s="17" t="s">
        <v>18</v>
      </c>
      <c r="C50" s="4">
        <v>48</v>
      </c>
      <c r="D50" s="22">
        <v>42378</v>
      </c>
      <c r="E50" s="8">
        <f t="shared" si="19"/>
        <v>2664</v>
      </c>
      <c r="F50" s="7">
        <v>2700</v>
      </c>
      <c r="G50" s="8">
        <f t="shared" si="6"/>
        <v>36</v>
      </c>
      <c r="H50" s="8">
        <f t="shared" si="7"/>
        <v>0</v>
      </c>
      <c r="I50" s="13">
        <f t="shared" si="0"/>
        <v>36</v>
      </c>
      <c r="J50" s="13">
        <f t="shared" si="10"/>
        <v>247</v>
      </c>
      <c r="K50" s="13">
        <f>G50/ورقة1!$C$3</f>
        <v>4.68</v>
      </c>
      <c r="L50" s="13">
        <f>H50/ورقة1!$D$3</f>
        <v>0</v>
      </c>
      <c r="M50" s="13">
        <f t="shared" si="8"/>
        <v>4.68</v>
      </c>
      <c r="N50" s="13">
        <f t="shared" si="1"/>
        <v>0.5</v>
      </c>
      <c r="O50" s="13">
        <f t="shared" si="11"/>
        <v>374</v>
      </c>
      <c r="P50" s="13">
        <f t="shared" si="12"/>
        <v>380</v>
      </c>
      <c r="Q50" s="11">
        <f t="shared" si="16"/>
        <v>360</v>
      </c>
      <c r="R50" s="11" t="str">
        <f>IF(P50&lt;&gt;"",IF(AND(P50&gt;Q49,P50&lt;=Q50),"ok",""),SUBTOTAL(3,U$2:U50))</f>
        <v/>
      </c>
      <c r="S50" s="1">
        <v>20</v>
      </c>
      <c r="T50" s="1">
        <f>S50*2.6</f>
        <v>52</v>
      </c>
      <c r="U50" s="31">
        <f>U46+1</f>
        <v>13</v>
      </c>
      <c r="V50" s="31">
        <f>V46+150</f>
        <v>2700</v>
      </c>
      <c r="W50" s="31">
        <f>V52-V50</f>
        <v>150</v>
      </c>
      <c r="X50" s="32" t="str">
        <f t="shared" si="4"/>
        <v>ok</v>
      </c>
      <c r="Y50" s="31">
        <f>IF(U50="","",SUBTOTAL(2,U$1:U50))</f>
        <v>16</v>
      </c>
    </row>
    <row r="51" spans="1:25" ht="24.95" customHeight="1">
      <c r="A51" s="3">
        <f>IF(B51="","",SUBTOTAL(3,B$2:B51))</f>
        <v>47</v>
      </c>
      <c r="B51" s="17" t="s">
        <v>18</v>
      </c>
      <c r="C51" s="4">
        <v>49</v>
      </c>
      <c r="D51" s="22">
        <v>42379</v>
      </c>
      <c r="E51" s="8">
        <f t="shared" si="19"/>
        <v>2700</v>
      </c>
      <c r="F51" s="7">
        <v>2806</v>
      </c>
      <c r="G51" s="8">
        <f t="shared" si="6"/>
        <v>106</v>
      </c>
      <c r="H51" s="8">
        <f t="shared" si="7"/>
        <v>0</v>
      </c>
      <c r="I51" s="13">
        <f t="shared" si="0"/>
        <v>106</v>
      </c>
      <c r="J51" s="13">
        <f t="shared" si="10"/>
        <v>353</v>
      </c>
      <c r="K51" s="13">
        <f>G51/ورقة1!$C$3</f>
        <v>13.78</v>
      </c>
      <c r="L51" s="13">
        <f>H51/ورقة1!$D$3</f>
        <v>0</v>
      </c>
      <c r="M51" s="13">
        <f t="shared" si="8"/>
        <v>13.78</v>
      </c>
      <c r="N51" s="13">
        <f t="shared" si="1"/>
        <v>0.5</v>
      </c>
      <c r="O51" s="13">
        <f t="shared" si="11"/>
        <v>388.28</v>
      </c>
      <c r="P51" s="13">
        <f t="shared" si="12"/>
        <v>380</v>
      </c>
      <c r="Q51" s="11">
        <f t="shared" si="16"/>
        <v>400</v>
      </c>
      <c r="R51" s="11" t="str">
        <f>IF(P51&lt;&gt;"",IF(AND(P51&gt;Q50,P51&lt;=Q51),"ok",""),SUBTOTAL(3,U$2:U51))</f>
        <v>ok</v>
      </c>
      <c r="S51" s="1"/>
      <c r="T51" s="1"/>
      <c r="U51" s="31"/>
      <c r="V51" s="31"/>
      <c r="W51" s="31"/>
      <c r="X51" s="32" t="str">
        <f t="shared" si="4"/>
        <v/>
      </c>
      <c r="Y51" s="31" t="str">
        <f>IF(U51="","",SUBTOTAL(2,U$1:U51))</f>
        <v/>
      </c>
    </row>
    <row r="52" spans="1:25" ht="24.95" customHeight="1">
      <c r="A52" s="3">
        <f>IF(B52="","",SUBTOTAL(3,B$2:B52))</f>
        <v>48</v>
      </c>
      <c r="B52" s="17" t="s">
        <v>18</v>
      </c>
      <c r="C52" s="4">
        <v>50</v>
      </c>
      <c r="D52" s="22">
        <v>42380</v>
      </c>
      <c r="E52" s="8">
        <f t="shared" si="19"/>
        <v>2806</v>
      </c>
      <c r="F52" s="7">
        <v>2863</v>
      </c>
      <c r="G52" s="8">
        <f t="shared" si="6"/>
        <v>57</v>
      </c>
      <c r="H52" s="8">
        <f t="shared" si="7"/>
        <v>0</v>
      </c>
      <c r="I52" s="13">
        <f t="shared" si="0"/>
        <v>57</v>
      </c>
      <c r="J52" s="13">
        <f t="shared" si="10"/>
        <v>410</v>
      </c>
      <c r="K52" s="13">
        <f>G52/ورقة1!$C$3</f>
        <v>7.41</v>
      </c>
      <c r="L52" s="13">
        <f>H52/ورقة1!$D$3</f>
        <v>0</v>
      </c>
      <c r="M52" s="13">
        <f t="shared" si="8"/>
        <v>7.41</v>
      </c>
      <c r="N52" s="13">
        <f t="shared" si="1"/>
        <v>0.5</v>
      </c>
      <c r="O52" s="13">
        <f t="shared" si="11"/>
        <v>396.19</v>
      </c>
      <c r="P52" s="13">
        <f t="shared" si="12"/>
        <v>400</v>
      </c>
      <c r="Q52" s="11">
        <f t="shared" si="16"/>
        <v>400</v>
      </c>
      <c r="R52" s="11" t="str">
        <f>IF(P52&lt;&gt;"",IF(AND(P52&gt;Q51,P52&lt;=Q52),"ok",""),SUBTOTAL(3,U$2:U52))</f>
        <v/>
      </c>
      <c r="S52" s="1">
        <v>20</v>
      </c>
      <c r="T52" s="1">
        <f>S52*2.6</f>
        <v>52</v>
      </c>
      <c r="U52" s="31">
        <f>U50+1</f>
        <v>14</v>
      </c>
      <c r="V52" s="31">
        <f>V50+150</f>
        <v>2850</v>
      </c>
      <c r="W52" s="31">
        <f>V57-V52</f>
        <v>150</v>
      </c>
      <c r="X52" s="32" t="str">
        <f t="shared" si="4"/>
        <v>ok</v>
      </c>
      <c r="Y52" s="31">
        <f>IF(U52="","",SUBTOTAL(2,U$1:U52))</f>
        <v>17</v>
      </c>
    </row>
    <row r="53" spans="1:25" ht="24.95" customHeight="1">
      <c r="A53" s="3" t="str">
        <f>IF(B53="","",SUBTOTAL(3,B$2:B53))</f>
        <v/>
      </c>
      <c r="B53" s="34"/>
      <c r="C53" s="35">
        <v>50</v>
      </c>
      <c r="D53" s="36">
        <v>42380</v>
      </c>
      <c r="E53" s="34">
        <v>0</v>
      </c>
      <c r="F53" s="34">
        <v>0</v>
      </c>
      <c r="G53" s="8">
        <f t="shared" si="6"/>
        <v>0</v>
      </c>
      <c r="H53" s="8">
        <f t="shared" si="7"/>
        <v>0</v>
      </c>
      <c r="I53" s="13">
        <f t="shared" si="0"/>
        <v>0</v>
      </c>
      <c r="J53" s="13">
        <f t="shared" si="10"/>
        <v>0</v>
      </c>
      <c r="K53" s="13">
        <f>G53/ورقة1!$C$3</f>
        <v>0</v>
      </c>
      <c r="L53" s="13">
        <f>H53/ورقة1!$D$3</f>
        <v>0</v>
      </c>
      <c r="M53" s="13">
        <f t="shared" si="8"/>
        <v>0</v>
      </c>
      <c r="N53" s="13">
        <f t="shared" si="1"/>
        <v>0</v>
      </c>
      <c r="O53" s="13">
        <f t="shared" si="11"/>
        <v>396.19</v>
      </c>
      <c r="P53" s="13">
        <f t="shared" si="12"/>
        <v>400</v>
      </c>
      <c r="Q53" s="11">
        <f t="shared" si="16"/>
        <v>400</v>
      </c>
      <c r="R53" s="11" t="str">
        <f>IF(P53&lt;&gt;"",IF(AND(P53&gt;Q52,P53&lt;=Q53),"ok",""),SUBTOTAL(3,U$2:U53))</f>
        <v/>
      </c>
      <c r="S53" s="1"/>
      <c r="T53" s="1"/>
      <c r="U53" s="31"/>
      <c r="V53" s="31"/>
      <c r="W53" s="31"/>
      <c r="X53" s="32" t="str">
        <f t="shared" si="4"/>
        <v/>
      </c>
      <c r="Y53" s="31" t="str">
        <f>IF(U53="","",SUBTOTAL(2,U$1:U53))</f>
        <v/>
      </c>
    </row>
    <row r="54" spans="1:25" ht="24.95" customHeight="1">
      <c r="A54" s="3">
        <f>IF(B54="","",SUBTOTAL(3,B$2:B54))</f>
        <v>49</v>
      </c>
      <c r="B54" s="17" t="s">
        <v>18</v>
      </c>
      <c r="C54" s="4">
        <v>51</v>
      </c>
      <c r="D54" s="22">
        <v>42383</v>
      </c>
      <c r="E54" s="8">
        <f>F52</f>
        <v>2863</v>
      </c>
      <c r="F54" s="7">
        <v>2899</v>
      </c>
      <c r="G54" s="8">
        <f t="shared" si="6"/>
        <v>36</v>
      </c>
      <c r="H54" s="8">
        <f t="shared" si="7"/>
        <v>0</v>
      </c>
      <c r="I54" s="13">
        <f t="shared" si="0"/>
        <v>36</v>
      </c>
      <c r="J54" s="13">
        <f t="shared" si="10"/>
        <v>36</v>
      </c>
      <c r="K54" s="13">
        <f>G54/ورقة1!$C$3</f>
        <v>4.68</v>
      </c>
      <c r="L54" s="13">
        <f>H54/ورقة1!$D$3</f>
        <v>0</v>
      </c>
      <c r="M54" s="13">
        <f t="shared" si="8"/>
        <v>4.68</v>
      </c>
      <c r="N54" s="13">
        <f t="shared" si="1"/>
        <v>0.5</v>
      </c>
      <c r="O54" s="13">
        <f t="shared" si="11"/>
        <v>401.37</v>
      </c>
      <c r="P54" s="13">
        <f t="shared" si="12"/>
        <v>400</v>
      </c>
      <c r="Q54" s="11">
        <f t="shared" si="16"/>
        <v>400</v>
      </c>
      <c r="R54" s="11" t="str">
        <f>IF(P54&lt;&gt;"",IF(AND(P54&gt;Q53,P54&lt;=Q54),"ok",""),SUBTOTAL(3,U$2:U54))</f>
        <v/>
      </c>
      <c r="S54" s="1"/>
      <c r="T54" s="1"/>
      <c r="U54" s="31"/>
      <c r="V54" s="31"/>
      <c r="W54" s="31"/>
      <c r="X54" s="32" t="str">
        <f t="shared" si="4"/>
        <v/>
      </c>
      <c r="Y54" s="31" t="str">
        <f>IF(U54="","",SUBTOTAL(2,U$1:U54))</f>
        <v/>
      </c>
    </row>
    <row r="55" spans="1:25" ht="24.95" customHeight="1">
      <c r="A55" s="3">
        <f>IF(B55="","",SUBTOTAL(3,B$2:B55))</f>
        <v>50</v>
      </c>
      <c r="B55" s="17" t="s">
        <v>18</v>
      </c>
      <c r="C55" s="4">
        <v>52</v>
      </c>
      <c r="D55" s="22">
        <v>42385</v>
      </c>
      <c r="E55" s="8">
        <f t="shared" ref="E55:E60" si="20">IF(D55="",0,F54)</f>
        <v>2899</v>
      </c>
      <c r="F55" s="7">
        <v>2941</v>
      </c>
      <c r="G55" s="8">
        <f t="shared" si="6"/>
        <v>42</v>
      </c>
      <c r="H55" s="8">
        <f t="shared" si="7"/>
        <v>0</v>
      </c>
      <c r="I55" s="13">
        <f t="shared" si="0"/>
        <v>42</v>
      </c>
      <c r="J55" s="13">
        <f t="shared" si="10"/>
        <v>78</v>
      </c>
      <c r="K55" s="13">
        <f>G55/ورقة1!$C$3</f>
        <v>5.46</v>
      </c>
      <c r="L55" s="13">
        <f>H55/ورقة1!$D$3</f>
        <v>0</v>
      </c>
      <c r="M55" s="13">
        <f t="shared" si="8"/>
        <v>5.46</v>
      </c>
      <c r="N55" s="13">
        <f t="shared" si="1"/>
        <v>0.5</v>
      </c>
      <c r="O55" s="13">
        <f t="shared" si="11"/>
        <v>407.33</v>
      </c>
      <c r="P55" s="13">
        <f t="shared" si="12"/>
        <v>400</v>
      </c>
      <c r="Q55" s="11">
        <f t="shared" si="16"/>
        <v>400</v>
      </c>
      <c r="R55" s="11" t="str">
        <f>IF(P55&lt;&gt;"",IF(AND(P55&gt;Q54,P55&lt;=Q55),"ok",""),SUBTOTAL(3,U$2:U55))</f>
        <v/>
      </c>
      <c r="S55" s="1"/>
      <c r="T55" s="1"/>
      <c r="U55" s="31"/>
      <c r="V55" s="31"/>
      <c r="W55" s="31"/>
      <c r="X55" s="32" t="str">
        <f t="shared" si="4"/>
        <v/>
      </c>
      <c r="Y55" s="31" t="str">
        <f>IF(U55="","",SUBTOTAL(2,U$1:U55))</f>
        <v/>
      </c>
    </row>
    <row r="56" spans="1:25" ht="24.95" customHeight="1">
      <c r="A56" s="3">
        <f>IF(B56="","",SUBTOTAL(3,B$2:B56))</f>
        <v>51</v>
      </c>
      <c r="B56" s="17" t="s">
        <v>18</v>
      </c>
      <c r="C56" s="4">
        <v>53</v>
      </c>
      <c r="D56" s="22">
        <v>42386</v>
      </c>
      <c r="E56" s="8">
        <f t="shared" si="20"/>
        <v>2941</v>
      </c>
      <c r="F56" s="7">
        <v>2974</v>
      </c>
      <c r="G56" s="8">
        <f t="shared" si="6"/>
        <v>33</v>
      </c>
      <c r="H56" s="8">
        <f t="shared" si="7"/>
        <v>0</v>
      </c>
      <c r="I56" s="13">
        <f t="shared" si="0"/>
        <v>33</v>
      </c>
      <c r="J56" s="13">
        <f t="shared" si="10"/>
        <v>111</v>
      </c>
      <c r="K56" s="13">
        <f>G56/ورقة1!$C$3</f>
        <v>4.29</v>
      </c>
      <c r="L56" s="13">
        <f>H56/ورقة1!$D$3</f>
        <v>0</v>
      </c>
      <c r="M56" s="13">
        <f t="shared" si="8"/>
        <v>4.29</v>
      </c>
      <c r="N56" s="13">
        <f t="shared" si="1"/>
        <v>0.5</v>
      </c>
      <c r="O56" s="13">
        <f t="shared" si="11"/>
        <v>412.12</v>
      </c>
      <c r="P56" s="13">
        <f t="shared" si="12"/>
        <v>400</v>
      </c>
      <c r="Q56" s="11">
        <f t="shared" si="16"/>
        <v>400</v>
      </c>
      <c r="R56" s="11" t="str">
        <f>IF(P56&lt;&gt;"",IF(AND(P56&gt;Q55,P56&lt;=Q56),"ok",""),SUBTOTAL(3,U$2:U56))</f>
        <v/>
      </c>
      <c r="S56" s="1"/>
      <c r="T56" s="1"/>
      <c r="U56" s="31"/>
      <c r="V56" s="31"/>
      <c r="W56" s="31"/>
      <c r="X56" s="32" t="str">
        <f t="shared" si="4"/>
        <v/>
      </c>
      <c r="Y56" s="31" t="str">
        <f>IF(U56="","",SUBTOTAL(2,U$1:U56))</f>
        <v/>
      </c>
    </row>
    <row r="57" spans="1:25" ht="24.95" customHeight="1">
      <c r="A57" s="3">
        <f>IF(B57="","",SUBTOTAL(3,B$2:B57))</f>
        <v>52</v>
      </c>
      <c r="B57" s="17" t="s">
        <v>18</v>
      </c>
      <c r="C57" s="4">
        <v>54</v>
      </c>
      <c r="D57" s="22">
        <v>42387</v>
      </c>
      <c r="E57" s="8">
        <f t="shared" si="20"/>
        <v>2974</v>
      </c>
      <c r="F57" s="7">
        <v>3008</v>
      </c>
      <c r="G57" s="8">
        <f t="shared" si="6"/>
        <v>34</v>
      </c>
      <c r="H57" s="8">
        <f t="shared" si="7"/>
        <v>0</v>
      </c>
      <c r="I57" s="13">
        <f t="shared" si="0"/>
        <v>34</v>
      </c>
      <c r="J57" s="13">
        <f t="shared" si="10"/>
        <v>145</v>
      </c>
      <c r="K57" s="13">
        <f>G57/ورقة1!$C$3</f>
        <v>4.42</v>
      </c>
      <c r="L57" s="13">
        <f>H57/ورقة1!$D$3</f>
        <v>0</v>
      </c>
      <c r="M57" s="13">
        <f t="shared" si="8"/>
        <v>4.42</v>
      </c>
      <c r="N57" s="13">
        <f t="shared" si="1"/>
        <v>0.5</v>
      </c>
      <c r="O57" s="13">
        <f t="shared" si="11"/>
        <v>417.04</v>
      </c>
      <c r="P57" s="13">
        <f t="shared" si="12"/>
        <v>420</v>
      </c>
      <c r="Q57" s="11">
        <f t="shared" si="16"/>
        <v>400</v>
      </c>
      <c r="R57" s="11" t="str">
        <f>IF(P57&lt;&gt;"",IF(AND(P57&gt;Q56,P57&lt;=Q57),"ok",""),SUBTOTAL(3,U$2:U57))</f>
        <v/>
      </c>
      <c r="S57" s="1">
        <v>20</v>
      </c>
      <c r="T57" s="1">
        <f>S57*2.6</f>
        <v>52</v>
      </c>
      <c r="U57" s="31">
        <f>U52+1</f>
        <v>15</v>
      </c>
      <c r="V57" s="31">
        <f>V52+150</f>
        <v>3000</v>
      </c>
      <c r="W57" s="31">
        <f>V60-V57</f>
        <v>150</v>
      </c>
      <c r="X57" s="32" t="str">
        <f t="shared" si="4"/>
        <v>ok</v>
      </c>
      <c r="Y57" s="31">
        <f>IF(U57="","",SUBTOTAL(2,U$1:U57))</f>
        <v>18</v>
      </c>
    </row>
    <row r="58" spans="1:25" ht="24.95" customHeight="1">
      <c r="A58" s="3">
        <f>IF(B58="","",SUBTOTAL(3,B$2:B58))</f>
        <v>53</v>
      </c>
      <c r="B58" s="17" t="s">
        <v>18</v>
      </c>
      <c r="C58" s="4">
        <v>55</v>
      </c>
      <c r="D58" s="22">
        <v>42389</v>
      </c>
      <c r="E58" s="8">
        <f t="shared" si="20"/>
        <v>3008</v>
      </c>
      <c r="F58" s="7">
        <v>3056</v>
      </c>
      <c r="G58" s="8">
        <f t="shared" si="6"/>
        <v>48</v>
      </c>
      <c r="H58" s="8">
        <f t="shared" si="7"/>
        <v>0</v>
      </c>
      <c r="I58" s="13">
        <f t="shared" si="0"/>
        <v>48</v>
      </c>
      <c r="J58" s="13">
        <f t="shared" si="10"/>
        <v>193</v>
      </c>
      <c r="K58" s="13">
        <f>G58/ورقة1!$C$3</f>
        <v>6.24</v>
      </c>
      <c r="L58" s="13">
        <f>H58/ورقة1!$D$3</f>
        <v>0</v>
      </c>
      <c r="M58" s="13">
        <f t="shared" si="8"/>
        <v>6.24</v>
      </c>
      <c r="N58" s="13">
        <f t="shared" si="1"/>
        <v>0.5</v>
      </c>
      <c r="O58" s="13">
        <f t="shared" si="11"/>
        <v>423.78000000000003</v>
      </c>
      <c r="P58" s="13">
        <f t="shared" si="12"/>
        <v>420</v>
      </c>
      <c r="Q58" s="11">
        <f t="shared" si="16"/>
        <v>440</v>
      </c>
      <c r="R58" s="11" t="str">
        <f>IF(P58&lt;&gt;"",IF(AND(P58&gt;Q57,P58&lt;=Q58),"ok",""),SUBTOTAL(3,U$2:U58))</f>
        <v>ok</v>
      </c>
      <c r="S58" s="1"/>
      <c r="T58" s="1"/>
      <c r="U58" s="31"/>
      <c r="V58" s="31"/>
      <c r="W58" s="31"/>
      <c r="X58" s="32" t="str">
        <f t="shared" si="4"/>
        <v/>
      </c>
      <c r="Y58" s="31" t="str">
        <f>IF(U58="","",SUBTOTAL(2,U$1:U58))</f>
        <v/>
      </c>
    </row>
    <row r="59" spans="1:25" ht="24.95" customHeight="1">
      <c r="A59" s="3">
        <f>IF(B59="","",SUBTOTAL(3,B$2:B59))</f>
        <v>54</v>
      </c>
      <c r="B59" s="17" t="s">
        <v>18</v>
      </c>
      <c r="C59" s="4">
        <v>56</v>
      </c>
      <c r="D59" s="22">
        <v>42390</v>
      </c>
      <c r="E59" s="8">
        <f t="shared" si="20"/>
        <v>3056</v>
      </c>
      <c r="F59" s="7">
        <v>3126</v>
      </c>
      <c r="G59" s="8">
        <f t="shared" si="6"/>
        <v>70</v>
      </c>
      <c r="H59" s="8">
        <f t="shared" si="7"/>
        <v>0</v>
      </c>
      <c r="I59" s="13">
        <f t="shared" si="0"/>
        <v>70</v>
      </c>
      <c r="J59" s="13">
        <f t="shared" si="10"/>
        <v>263</v>
      </c>
      <c r="K59" s="13">
        <f>G59/ورقة1!$C$3</f>
        <v>9.1</v>
      </c>
      <c r="L59" s="13">
        <f>H59/ورقة1!$D$3</f>
        <v>0</v>
      </c>
      <c r="M59" s="13">
        <f t="shared" si="8"/>
        <v>9.1</v>
      </c>
      <c r="N59" s="13">
        <f t="shared" si="1"/>
        <v>0.5</v>
      </c>
      <c r="O59" s="13">
        <f t="shared" si="11"/>
        <v>433.38000000000005</v>
      </c>
      <c r="P59" s="13">
        <f t="shared" si="12"/>
        <v>420</v>
      </c>
      <c r="Q59" s="11">
        <f t="shared" si="16"/>
        <v>440</v>
      </c>
      <c r="R59" s="11" t="str">
        <f>IF(P59&lt;&gt;"",IF(AND(P59&gt;Q58,P59&lt;=Q59),"ok",""),SUBTOTAL(3,U$2:U59))</f>
        <v/>
      </c>
      <c r="S59" s="1"/>
      <c r="T59" s="1"/>
      <c r="U59" s="31"/>
      <c r="V59" s="31"/>
      <c r="W59" s="31"/>
      <c r="X59" s="32" t="str">
        <f t="shared" si="4"/>
        <v/>
      </c>
      <c r="Y59" s="31" t="str">
        <f>IF(U59="","",SUBTOTAL(2,U$1:U59))</f>
        <v/>
      </c>
    </row>
    <row r="60" spans="1:25" ht="24.95" customHeight="1">
      <c r="A60" s="3">
        <f>IF(B60="","",SUBTOTAL(3,B$2:B60))</f>
        <v>55</v>
      </c>
      <c r="B60" s="17" t="s">
        <v>18</v>
      </c>
      <c r="C60" s="4">
        <v>57</v>
      </c>
      <c r="D60" s="22">
        <v>42392</v>
      </c>
      <c r="E60" s="8">
        <f t="shared" si="20"/>
        <v>3126</v>
      </c>
      <c r="F60" s="7">
        <v>3156</v>
      </c>
      <c r="G60" s="8">
        <f t="shared" si="6"/>
        <v>30</v>
      </c>
      <c r="H60" s="8">
        <f t="shared" si="7"/>
        <v>0</v>
      </c>
      <c r="I60" s="13">
        <f t="shared" si="0"/>
        <v>30</v>
      </c>
      <c r="J60" s="13">
        <f t="shared" si="10"/>
        <v>293</v>
      </c>
      <c r="K60" s="13">
        <f>G60/ورقة1!$C$3</f>
        <v>3.9</v>
      </c>
      <c r="L60" s="13">
        <f>H60/ورقة1!$D$3</f>
        <v>0</v>
      </c>
      <c r="M60" s="13">
        <f t="shared" si="8"/>
        <v>3.9</v>
      </c>
      <c r="N60" s="13">
        <f t="shared" si="1"/>
        <v>0.5</v>
      </c>
      <c r="O60" s="13">
        <f t="shared" si="11"/>
        <v>437.78000000000003</v>
      </c>
      <c r="P60" s="13">
        <f t="shared" si="12"/>
        <v>440</v>
      </c>
      <c r="Q60" s="11">
        <f t="shared" si="16"/>
        <v>440</v>
      </c>
      <c r="R60" s="11" t="str">
        <f>IF(P60&lt;&gt;"",IF(AND(P60&gt;Q59,P60&lt;=Q60),"ok",""),SUBTOTAL(3,U$2:U60))</f>
        <v/>
      </c>
      <c r="S60" s="1">
        <v>20</v>
      </c>
      <c r="T60" s="1">
        <f>S60*2.6</f>
        <v>52</v>
      </c>
      <c r="U60" s="31">
        <f>U57+1</f>
        <v>16</v>
      </c>
      <c r="V60" s="31">
        <f>V57+150</f>
        <v>3150</v>
      </c>
      <c r="W60" s="31">
        <f>V64-V60</f>
        <v>150</v>
      </c>
      <c r="X60" s="32" t="str">
        <f t="shared" si="4"/>
        <v>ok</v>
      </c>
      <c r="Y60" s="31">
        <f>IF(U60="","",SUBTOTAL(2,U$1:U60))</f>
        <v>19</v>
      </c>
    </row>
    <row r="61" spans="1:25" ht="24.95" customHeight="1">
      <c r="A61" s="3" t="str">
        <f>IF(B61="","",SUBTOTAL(3,B$2:B61))</f>
        <v/>
      </c>
      <c r="B61" s="34"/>
      <c r="C61" s="35">
        <v>57</v>
      </c>
      <c r="D61" s="36">
        <v>42392</v>
      </c>
      <c r="E61" s="34">
        <v>0</v>
      </c>
      <c r="F61" s="34">
        <v>0</v>
      </c>
      <c r="G61" s="8">
        <f t="shared" si="6"/>
        <v>0</v>
      </c>
      <c r="H61" s="8">
        <f t="shared" si="7"/>
        <v>0</v>
      </c>
      <c r="I61" s="13">
        <f t="shared" si="0"/>
        <v>0</v>
      </c>
      <c r="J61" s="13">
        <f t="shared" si="10"/>
        <v>0</v>
      </c>
      <c r="K61" s="13">
        <f>G61/ورقة1!$C$3</f>
        <v>0</v>
      </c>
      <c r="L61" s="13">
        <f>H61/ورقة1!$D$3</f>
        <v>0</v>
      </c>
      <c r="M61" s="13">
        <f t="shared" si="8"/>
        <v>0</v>
      </c>
      <c r="N61" s="13">
        <f t="shared" si="1"/>
        <v>0</v>
      </c>
      <c r="O61" s="13">
        <f t="shared" si="11"/>
        <v>437.78000000000003</v>
      </c>
      <c r="P61" s="13">
        <f t="shared" si="12"/>
        <v>440</v>
      </c>
      <c r="Q61" s="11">
        <f t="shared" si="16"/>
        <v>440</v>
      </c>
      <c r="R61" s="11" t="str">
        <f>IF(P61&lt;&gt;"",IF(AND(P61&gt;Q60,P61&lt;=Q61),"ok",""),SUBTOTAL(3,U$2:U61))</f>
        <v/>
      </c>
      <c r="S61" s="1"/>
      <c r="T61" s="1"/>
      <c r="U61" s="31"/>
      <c r="V61" s="31"/>
      <c r="W61" s="31"/>
      <c r="X61" s="32" t="str">
        <f t="shared" si="4"/>
        <v/>
      </c>
      <c r="Y61" s="31" t="str">
        <f>IF(U61="","",SUBTOTAL(2,U$1:U61))</f>
        <v/>
      </c>
    </row>
    <row r="62" spans="1:25" ht="24.95" customHeight="1">
      <c r="A62" s="3">
        <f>IF(B62="","",SUBTOTAL(3,B$2:B62))</f>
        <v>56</v>
      </c>
      <c r="B62" s="17" t="s">
        <v>18</v>
      </c>
      <c r="C62" s="4">
        <v>58</v>
      </c>
      <c r="D62" s="22">
        <v>42397</v>
      </c>
      <c r="E62" s="8">
        <f>F60</f>
        <v>3156</v>
      </c>
      <c r="F62" s="7">
        <v>3247</v>
      </c>
      <c r="G62" s="8">
        <f t="shared" si="6"/>
        <v>91</v>
      </c>
      <c r="H62" s="8">
        <f t="shared" si="7"/>
        <v>0</v>
      </c>
      <c r="I62" s="13">
        <f t="shared" si="0"/>
        <v>91</v>
      </c>
      <c r="J62" s="13">
        <f t="shared" si="10"/>
        <v>91</v>
      </c>
      <c r="K62" s="13">
        <f>G62/ورقة1!$C$3</f>
        <v>11.83</v>
      </c>
      <c r="L62" s="13">
        <f>H62/ورقة1!$D$3</f>
        <v>0</v>
      </c>
      <c r="M62" s="13">
        <f t="shared" si="8"/>
        <v>11.83</v>
      </c>
      <c r="N62" s="13">
        <f t="shared" si="1"/>
        <v>0.5</v>
      </c>
      <c r="O62" s="13">
        <f t="shared" si="11"/>
        <v>450.11</v>
      </c>
      <c r="P62" s="13">
        <f t="shared" si="12"/>
        <v>440</v>
      </c>
      <c r="Q62" s="11">
        <f t="shared" si="16"/>
        <v>440</v>
      </c>
      <c r="R62" s="11" t="str">
        <f>IF(P62&lt;&gt;"",IF(AND(P62&gt;Q61,P62&lt;=Q62),"ok",""),SUBTOTAL(3,U$2:U62))</f>
        <v/>
      </c>
      <c r="S62" s="1"/>
      <c r="T62" s="1"/>
      <c r="U62" s="31"/>
      <c r="V62" s="31"/>
      <c r="W62" s="31"/>
      <c r="X62" s="32" t="str">
        <f t="shared" si="4"/>
        <v/>
      </c>
      <c r="Y62" s="31" t="str">
        <f>IF(U62="","",SUBTOTAL(2,U$1:U62))</f>
        <v/>
      </c>
    </row>
    <row r="63" spans="1:25" ht="24.95" customHeight="1">
      <c r="A63" s="3">
        <f>IF(B63="","",SUBTOTAL(3,B$2:B63))</f>
        <v>57</v>
      </c>
      <c r="B63" s="17" t="s">
        <v>18</v>
      </c>
      <c r="C63" s="4">
        <v>59</v>
      </c>
      <c r="D63" s="22">
        <v>42399</v>
      </c>
      <c r="E63" s="8">
        <f t="shared" ref="E63:E72" si="21">IF(D63="",0,F62)</f>
        <v>3247</v>
      </c>
      <c r="F63" s="7">
        <v>3281</v>
      </c>
      <c r="G63" s="8">
        <f t="shared" si="6"/>
        <v>34</v>
      </c>
      <c r="H63" s="8">
        <f t="shared" si="7"/>
        <v>0</v>
      </c>
      <c r="I63" s="13">
        <f t="shared" si="0"/>
        <v>34</v>
      </c>
      <c r="J63" s="13">
        <f t="shared" si="10"/>
        <v>125</v>
      </c>
      <c r="K63" s="13">
        <f>G63/ورقة1!$C$3</f>
        <v>4.42</v>
      </c>
      <c r="L63" s="13">
        <f>H63/ورقة1!$D$3</f>
        <v>0</v>
      </c>
      <c r="M63" s="13">
        <f t="shared" si="8"/>
        <v>4.42</v>
      </c>
      <c r="N63" s="13">
        <f t="shared" si="1"/>
        <v>0.5</v>
      </c>
      <c r="O63" s="13">
        <f t="shared" si="11"/>
        <v>455.03000000000003</v>
      </c>
      <c r="P63" s="13">
        <f t="shared" si="12"/>
        <v>440</v>
      </c>
      <c r="Q63" s="11">
        <f t="shared" si="16"/>
        <v>440</v>
      </c>
      <c r="R63" s="11" t="str">
        <f>IF(P63&lt;&gt;"",IF(AND(P63&gt;Q62,P63&lt;=Q63),"ok",""),SUBTOTAL(3,U$2:U63))</f>
        <v/>
      </c>
      <c r="S63" s="1"/>
      <c r="T63" s="1"/>
      <c r="U63" s="31"/>
      <c r="V63" s="31"/>
      <c r="W63" s="31"/>
      <c r="X63" s="32" t="str">
        <f t="shared" si="4"/>
        <v/>
      </c>
      <c r="Y63" s="31" t="str">
        <f>IF(U63="","",SUBTOTAL(2,U$1:U63))</f>
        <v/>
      </c>
    </row>
    <row r="64" spans="1:25" ht="24.95" customHeight="1">
      <c r="A64" s="3">
        <f>IF(B64="","",SUBTOTAL(3,B$2:B64))</f>
        <v>58</v>
      </c>
      <c r="B64" s="16" t="s">
        <v>18</v>
      </c>
      <c r="C64" s="4">
        <v>60</v>
      </c>
      <c r="D64" s="22">
        <v>42400</v>
      </c>
      <c r="E64" s="8">
        <f t="shared" si="21"/>
        <v>3281</v>
      </c>
      <c r="F64" s="7">
        <v>3318</v>
      </c>
      <c r="G64" s="8">
        <f t="shared" si="6"/>
        <v>37</v>
      </c>
      <c r="H64" s="8">
        <f t="shared" si="7"/>
        <v>0</v>
      </c>
      <c r="I64" s="13">
        <f t="shared" si="0"/>
        <v>37</v>
      </c>
      <c r="J64" s="13">
        <f t="shared" si="10"/>
        <v>162</v>
      </c>
      <c r="K64" s="13">
        <f>G64/ورقة1!$C$3</f>
        <v>4.8099999999999996</v>
      </c>
      <c r="L64" s="13">
        <f>H64/ورقة1!$D$3</f>
        <v>0</v>
      </c>
      <c r="M64" s="13">
        <f t="shared" si="8"/>
        <v>4.8099999999999996</v>
      </c>
      <c r="N64" s="13">
        <f t="shared" si="1"/>
        <v>0.5</v>
      </c>
      <c r="O64" s="13">
        <f t="shared" si="11"/>
        <v>460.34000000000003</v>
      </c>
      <c r="P64" s="13">
        <f t="shared" si="12"/>
        <v>460</v>
      </c>
      <c r="Q64" s="11">
        <f t="shared" si="16"/>
        <v>480</v>
      </c>
      <c r="R64" s="11" t="str">
        <f>IF(P64&lt;&gt;"",IF(AND(P64&gt;Q63,P64&lt;=Q64),"ok",""),SUBTOTAL(3,U$2:U64))</f>
        <v>ok</v>
      </c>
      <c r="S64" s="1">
        <v>20</v>
      </c>
      <c r="T64" s="1">
        <f>S64*2.6</f>
        <v>52</v>
      </c>
      <c r="U64" s="31">
        <f>U60+1</f>
        <v>17</v>
      </c>
      <c r="V64" s="31">
        <f>V60+150</f>
        <v>3300</v>
      </c>
      <c r="W64" s="31">
        <f>V67-V64</f>
        <v>150</v>
      </c>
      <c r="X64" s="32" t="str">
        <f t="shared" si="4"/>
        <v>ok</v>
      </c>
      <c r="Y64" s="31">
        <f>IF(U64="","",SUBTOTAL(2,U$1:U64))</f>
        <v>20</v>
      </c>
    </row>
    <row r="65" spans="1:25" ht="24.95" customHeight="1">
      <c r="A65" s="3">
        <f>IF(B65="","",SUBTOTAL(3,B$2:B65))</f>
        <v>59</v>
      </c>
      <c r="B65" s="16" t="s">
        <v>18</v>
      </c>
      <c r="C65" s="4">
        <v>61</v>
      </c>
      <c r="D65" s="22">
        <v>42401</v>
      </c>
      <c r="E65" s="8">
        <f t="shared" si="21"/>
        <v>3318</v>
      </c>
      <c r="F65" s="7">
        <v>3351</v>
      </c>
      <c r="G65" s="8">
        <f t="shared" si="6"/>
        <v>33</v>
      </c>
      <c r="H65" s="8">
        <f t="shared" si="7"/>
        <v>0</v>
      </c>
      <c r="I65" s="13">
        <f t="shared" si="0"/>
        <v>33</v>
      </c>
      <c r="J65" s="13">
        <f t="shared" si="10"/>
        <v>195</v>
      </c>
      <c r="K65" s="13">
        <f>G65/ورقة1!$C$3</f>
        <v>4.29</v>
      </c>
      <c r="L65" s="13">
        <f>H65/ورقة1!$D$3</f>
        <v>0</v>
      </c>
      <c r="M65" s="13">
        <f t="shared" si="8"/>
        <v>4.29</v>
      </c>
      <c r="N65" s="13">
        <f t="shared" si="1"/>
        <v>0.5</v>
      </c>
      <c r="O65" s="13">
        <f t="shared" si="11"/>
        <v>465.13000000000005</v>
      </c>
      <c r="P65" s="13">
        <f t="shared" si="12"/>
        <v>460</v>
      </c>
      <c r="Q65" s="11">
        <f t="shared" si="16"/>
        <v>480</v>
      </c>
      <c r="R65" s="11" t="str">
        <f>IF(P65&lt;&gt;"",IF(AND(P65&gt;Q64,P65&lt;=Q65),"ok",""),SUBTOTAL(3,U$2:U65))</f>
        <v/>
      </c>
      <c r="S65" s="1"/>
      <c r="T65" s="1"/>
      <c r="U65" s="31"/>
      <c r="V65" s="31"/>
      <c r="W65" s="31"/>
      <c r="X65" s="32" t="str">
        <f t="shared" si="4"/>
        <v/>
      </c>
      <c r="Y65" s="31" t="str">
        <f>IF(U65="","",SUBTOTAL(2,U$1:U65))</f>
        <v/>
      </c>
    </row>
    <row r="66" spans="1:25" ht="24.95" customHeight="1">
      <c r="A66" s="3">
        <f>IF(B66="","",SUBTOTAL(3,B$2:B66))</f>
        <v>60</v>
      </c>
      <c r="B66" s="16" t="s">
        <v>18</v>
      </c>
      <c r="C66" s="4">
        <v>62</v>
      </c>
      <c r="D66" s="22">
        <v>42406</v>
      </c>
      <c r="E66" s="8">
        <f t="shared" si="21"/>
        <v>3351</v>
      </c>
      <c r="F66" s="7">
        <v>3418</v>
      </c>
      <c r="G66" s="8">
        <f t="shared" si="6"/>
        <v>67</v>
      </c>
      <c r="H66" s="8">
        <f t="shared" si="7"/>
        <v>0</v>
      </c>
      <c r="I66" s="13">
        <f t="shared" ref="I66:I129" si="22">G66+H66</f>
        <v>67</v>
      </c>
      <c r="J66" s="13">
        <f t="shared" si="10"/>
        <v>262</v>
      </c>
      <c r="K66" s="13">
        <f>G66/ورقة1!$C$3</f>
        <v>8.7099999999999991</v>
      </c>
      <c r="L66" s="13">
        <f>H66/ورقة1!$D$3</f>
        <v>0</v>
      </c>
      <c r="M66" s="13">
        <f t="shared" si="8"/>
        <v>8.7099999999999991</v>
      </c>
      <c r="N66" s="13">
        <f t="shared" ref="N66:N129" si="23">IF(I66=0,0,0.5)</f>
        <v>0.5</v>
      </c>
      <c r="O66" s="13">
        <f t="shared" si="11"/>
        <v>474.34000000000003</v>
      </c>
      <c r="P66" s="13">
        <f t="shared" si="12"/>
        <v>460</v>
      </c>
      <c r="Q66" s="11">
        <f t="shared" si="16"/>
        <v>480</v>
      </c>
      <c r="R66" s="11" t="str">
        <f>IF(P66&lt;&gt;"",IF(AND(P66&gt;Q65,P66&lt;=Q66),"ok",""),SUBTOTAL(3,U$2:U66))</f>
        <v/>
      </c>
      <c r="S66" s="1"/>
      <c r="T66" s="1"/>
      <c r="U66" s="31"/>
      <c r="V66" s="31"/>
      <c r="W66" s="31"/>
      <c r="X66" s="32" t="str">
        <f t="shared" ref="X66:X129" si="24">IF(V66&lt;&gt;"",IF(AND(V66&gt;=E66,V66&lt;=F66),"ok","NO"),"")</f>
        <v/>
      </c>
      <c r="Y66" s="31" t="str">
        <f>IF(U66="","",SUBTOTAL(2,U$1:U66))</f>
        <v/>
      </c>
    </row>
    <row r="67" spans="1:25" ht="24.95" customHeight="1">
      <c r="A67" s="3">
        <f>IF(B67="","",SUBTOTAL(3,B$2:B67))</f>
        <v>61</v>
      </c>
      <c r="B67" s="17" t="s">
        <v>18</v>
      </c>
      <c r="C67" s="4">
        <v>63</v>
      </c>
      <c r="D67" s="22">
        <v>42411</v>
      </c>
      <c r="E67" s="8">
        <f t="shared" si="21"/>
        <v>3418</v>
      </c>
      <c r="F67" s="7">
        <v>3482</v>
      </c>
      <c r="G67" s="8">
        <f t="shared" ref="G67:G130" si="25">IF(B67="مدينة",F67-E67,0)</f>
        <v>64</v>
      </c>
      <c r="H67" s="8">
        <f t="shared" ref="H67:H130" si="26">IF(B67="اقاليم",F67-E67,0)</f>
        <v>0</v>
      </c>
      <c r="I67" s="13">
        <f t="shared" si="22"/>
        <v>64</v>
      </c>
      <c r="J67" s="13">
        <f t="shared" si="10"/>
        <v>326</v>
      </c>
      <c r="K67" s="13">
        <f>G67/ورقة1!$C$3</f>
        <v>8.32</v>
      </c>
      <c r="L67" s="13">
        <f>H67/ورقة1!$D$3</f>
        <v>0</v>
      </c>
      <c r="M67" s="13">
        <f t="shared" ref="M67:M130" si="27">IF(I67=0,0,K67+L67)</f>
        <v>8.32</v>
      </c>
      <c r="N67" s="13">
        <f t="shared" si="23"/>
        <v>0.5</v>
      </c>
      <c r="O67" s="13">
        <f t="shared" si="11"/>
        <v>483.16</v>
      </c>
      <c r="P67" s="13">
        <f t="shared" si="12"/>
        <v>480</v>
      </c>
      <c r="Q67" s="11">
        <f t="shared" ref="Q67:Q130" si="28">MROUND(O67,40)</f>
        <v>480</v>
      </c>
      <c r="R67" s="11" t="str">
        <f>IF(P67&lt;&gt;"",IF(AND(P67&gt;Q66,P67&lt;=Q67),"ok",""),SUBTOTAL(3,U$2:U67))</f>
        <v/>
      </c>
      <c r="S67" s="1">
        <v>20</v>
      </c>
      <c r="T67" s="1">
        <f>S67*2.6</f>
        <v>52</v>
      </c>
      <c r="U67" s="31">
        <f>U64+1</f>
        <v>18</v>
      </c>
      <c r="V67" s="31">
        <f>V64+150</f>
        <v>3450</v>
      </c>
      <c r="W67" s="31">
        <f>V70-V67</f>
        <v>150</v>
      </c>
      <c r="X67" s="32" t="str">
        <f t="shared" si="24"/>
        <v>ok</v>
      </c>
      <c r="Y67" s="31">
        <f>IF(U67="","",SUBTOTAL(2,U$1:U67))</f>
        <v>21</v>
      </c>
    </row>
    <row r="68" spans="1:25" ht="24.95" customHeight="1">
      <c r="A68" s="3" t="str">
        <f>IF(B68="","",SUBTOTAL(3,B$2:B68))</f>
        <v/>
      </c>
      <c r="B68" s="34"/>
      <c r="C68" s="35">
        <v>63</v>
      </c>
      <c r="D68" s="36">
        <v>42411</v>
      </c>
      <c r="E68" s="34">
        <v>0</v>
      </c>
      <c r="F68" s="34">
        <v>0</v>
      </c>
      <c r="G68" s="8">
        <f t="shared" si="25"/>
        <v>0</v>
      </c>
      <c r="H68" s="8">
        <f t="shared" si="26"/>
        <v>0</v>
      </c>
      <c r="I68" s="13">
        <f t="shared" si="22"/>
        <v>0</v>
      </c>
      <c r="J68" s="13">
        <f t="shared" ref="J68:J131" si="29">IF(I68=0,0,I68+J67)</f>
        <v>0</v>
      </c>
      <c r="K68" s="13">
        <f>G68/ورقة1!$C$3</f>
        <v>0</v>
      </c>
      <c r="L68" s="13">
        <f>H68/ورقة1!$D$3</f>
        <v>0</v>
      </c>
      <c r="M68" s="13">
        <f t="shared" si="27"/>
        <v>0</v>
      </c>
      <c r="N68" s="13">
        <f t="shared" si="23"/>
        <v>0</v>
      </c>
      <c r="O68" s="13">
        <f t="shared" ref="O68:O131" si="30">M68+N68+O67</f>
        <v>483.16</v>
      </c>
      <c r="P68" s="13">
        <f t="shared" ref="P68:P131" si="31">S68+P67</f>
        <v>480</v>
      </c>
      <c r="Q68" s="11">
        <f t="shared" si="28"/>
        <v>480</v>
      </c>
      <c r="R68" s="11" t="str">
        <f>IF(P68&lt;&gt;"",IF(AND(P68&gt;Q67,P68&lt;=Q68),"ok",""),SUBTOTAL(3,U$2:U68))</f>
        <v/>
      </c>
      <c r="S68" s="1"/>
      <c r="T68" s="1"/>
      <c r="U68" s="31"/>
      <c r="V68" s="31"/>
      <c r="W68" s="31"/>
      <c r="X68" s="32" t="str">
        <f t="shared" si="24"/>
        <v/>
      </c>
      <c r="Y68" s="31" t="str">
        <f>IF(U68="","",SUBTOTAL(2,U$1:U68))</f>
        <v/>
      </c>
    </row>
    <row r="69" spans="1:25" ht="24.95" customHeight="1">
      <c r="A69" s="3">
        <f>IF(B69="","",SUBTOTAL(3,B$2:B69))</f>
        <v>62</v>
      </c>
      <c r="B69" s="17" t="s">
        <v>18</v>
      </c>
      <c r="C69" s="4">
        <v>64</v>
      </c>
      <c r="D69" s="22">
        <v>42413</v>
      </c>
      <c r="E69" s="8">
        <f>F67</f>
        <v>3482</v>
      </c>
      <c r="F69" s="7">
        <v>3536</v>
      </c>
      <c r="G69" s="8">
        <f t="shared" si="25"/>
        <v>54</v>
      </c>
      <c r="H69" s="8">
        <f t="shared" si="26"/>
        <v>0</v>
      </c>
      <c r="I69" s="13">
        <f t="shared" si="22"/>
        <v>54</v>
      </c>
      <c r="J69" s="13">
        <f t="shared" si="29"/>
        <v>54</v>
      </c>
      <c r="K69" s="13">
        <f>G69/ورقة1!$C$3</f>
        <v>7.02</v>
      </c>
      <c r="L69" s="13">
        <f>H69/ورقة1!$D$3</f>
        <v>0</v>
      </c>
      <c r="M69" s="13">
        <f t="shared" si="27"/>
        <v>7.02</v>
      </c>
      <c r="N69" s="13">
        <f t="shared" si="23"/>
        <v>0.5</v>
      </c>
      <c r="O69" s="13">
        <f t="shared" si="30"/>
        <v>490.68</v>
      </c>
      <c r="P69" s="13">
        <f t="shared" si="31"/>
        <v>480</v>
      </c>
      <c r="Q69" s="11">
        <f t="shared" si="28"/>
        <v>480</v>
      </c>
      <c r="R69" s="11" t="str">
        <f>IF(P69&lt;&gt;"",IF(AND(P69&gt;Q68,P69&lt;=Q69),"ok",""),SUBTOTAL(3,U$2:U69))</f>
        <v/>
      </c>
      <c r="S69" s="1"/>
      <c r="T69" s="1"/>
      <c r="U69" s="31"/>
      <c r="V69" s="31"/>
      <c r="W69" s="31"/>
      <c r="X69" s="32" t="str">
        <f t="shared" si="24"/>
        <v/>
      </c>
      <c r="Y69" s="31" t="str">
        <f>IF(U69="","",SUBTOTAL(2,U$1:U69))</f>
        <v/>
      </c>
    </row>
    <row r="70" spans="1:25" ht="24.95" customHeight="1">
      <c r="A70" s="3">
        <f>IF(B70="","",SUBTOTAL(3,B$2:B70))</f>
        <v>63</v>
      </c>
      <c r="B70" s="17" t="s">
        <v>18</v>
      </c>
      <c r="C70" s="4">
        <v>65</v>
      </c>
      <c r="D70" s="22">
        <v>42414</v>
      </c>
      <c r="E70" s="8">
        <f t="shared" si="21"/>
        <v>3536</v>
      </c>
      <c r="F70" s="7">
        <v>3614</v>
      </c>
      <c r="G70" s="8">
        <f t="shared" si="25"/>
        <v>78</v>
      </c>
      <c r="H70" s="8">
        <f t="shared" si="26"/>
        <v>0</v>
      </c>
      <c r="I70" s="13">
        <f t="shared" si="22"/>
        <v>78</v>
      </c>
      <c r="J70" s="13">
        <f t="shared" si="29"/>
        <v>132</v>
      </c>
      <c r="K70" s="13">
        <f>G70/ورقة1!$C$3</f>
        <v>10.14</v>
      </c>
      <c r="L70" s="13">
        <f>H70/ورقة1!$D$3</f>
        <v>0</v>
      </c>
      <c r="M70" s="13">
        <f t="shared" si="27"/>
        <v>10.14</v>
      </c>
      <c r="N70" s="13">
        <f t="shared" si="23"/>
        <v>0.5</v>
      </c>
      <c r="O70" s="13">
        <f t="shared" si="30"/>
        <v>501.32</v>
      </c>
      <c r="P70" s="13">
        <f t="shared" si="31"/>
        <v>500</v>
      </c>
      <c r="Q70" s="11">
        <f t="shared" si="28"/>
        <v>520</v>
      </c>
      <c r="R70" s="11" t="str">
        <f>IF(P70&lt;&gt;"",IF(AND(P70&gt;Q69,P70&lt;=Q70),"ok",""),SUBTOTAL(3,U$2:U70))</f>
        <v>ok</v>
      </c>
      <c r="S70" s="1">
        <v>20</v>
      </c>
      <c r="T70" s="1">
        <f>S70*2.6</f>
        <v>52</v>
      </c>
      <c r="U70" s="31">
        <f>U67+1</f>
        <v>19</v>
      </c>
      <c r="V70" s="31">
        <f>V67+150</f>
        <v>3600</v>
      </c>
      <c r="W70" s="31">
        <f>V72-V70</f>
        <v>150</v>
      </c>
      <c r="X70" s="32" t="str">
        <f t="shared" si="24"/>
        <v>ok</v>
      </c>
      <c r="Y70" s="31">
        <f>IF(U70="","",SUBTOTAL(2,U$1:U70))</f>
        <v>22</v>
      </c>
    </row>
    <row r="71" spans="1:25" ht="24.95" customHeight="1">
      <c r="A71" s="3">
        <f>IF(B71="","",SUBTOTAL(3,B$2:B71))</f>
        <v>64</v>
      </c>
      <c r="B71" s="17" t="s">
        <v>18</v>
      </c>
      <c r="C71" s="4">
        <v>66</v>
      </c>
      <c r="D71" s="22">
        <v>42417</v>
      </c>
      <c r="E71" s="8">
        <f t="shared" si="21"/>
        <v>3614</v>
      </c>
      <c r="F71" s="7">
        <v>3682</v>
      </c>
      <c r="G71" s="8">
        <f t="shared" si="25"/>
        <v>68</v>
      </c>
      <c r="H71" s="8">
        <f t="shared" si="26"/>
        <v>0</v>
      </c>
      <c r="I71" s="13">
        <f t="shared" si="22"/>
        <v>68</v>
      </c>
      <c r="J71" s="13">
        <f t="shared" si="29"/>
        <v>200</v>
      </c>
      <c r="K71" s="13">
        <f>G71/ورقة1!$C$3</f>
        <v>8.84</v>
      </c>
      <c r="L71" s="13">
        <f>H71/ورقة1!$D$3</f>
        <v>0</v>
      </c>
      <c r="M71" s="13">
        <f t="shared" si="27"/>
        <v>8.84</v>
      </c>
      <c r="N71" s="13">
        <f t="shared" si="23"/>
        <v>0.5</v>
      </c>
      <c r="O71" s="13">
        <f t="shared" si="30"/>
        <v>510.65999999999997</v>
      </c>
      <c r="P71" s="13">
        <f t="shared" si="31"/>
        <v>500</v>
      </c>
      <c r="Q71" s="11">
        <f t="shared" si="28"/>
        <v>520</v>
      </c>
      <c r="R71" s="11" t="str">
        <f>IF(P71&lt;&gt;"",IF(AND(P71&gt;Q70,P71&lt;=Q71),"ok",""),SUBTOTAL(3,U$2:U71))</f>
        <v/>
      </c>
      <c r="S71" s="1"/>
      <c r="T71" s="1"/>
      <c r="U71" s="31"/>
      <c r="V71" s="31"/>
      <c r="W71" s="31"/>
      <c r="X71" s="32" t="str">
        <f t="shared" si="24"/>
        <v/>
      </c>
      <c r="Y71" s="31" t="str">
        <f>IF(U71="","",SUBTOTAL(2,U$1:U71))</f>
        <v/>
      </c>
    </row>
    <row r="72" spans="1:25" ht="24.95" customHeight="1">
      <c r="A72" s="3">
        <f>IF(B72="","",SUBTOTAL(3,B$2:B72))</f>
        <v>65</v>
      </c>
      <c r="B72" s="17" t="s">
        <v>18</v>
      </c>
      <c r="C72" s="4">
        <v>67</v>
      </c>
      <c r="D72" s="22">
        <v>42418</v>
      </c>
      <c r="E72" s="8">
        <f t="shared" si="21"/>
        <v>3682</v>
      </c>
      <c r="F72" s="7">
        <v>3761</v>
      </c>
      <c r="G72" s="8">
        <f t="shared" si="25"/>
        <v>79</v>
      </c>
      <c r="H72" s="8">
        <f t="shared" si="26"/>
        <v>0</v>
      </c>
      <c r="I72" s="13">
        <f t="shared" si="22"/>
        <v>79</v>
      </c>
      <c r="J72" s="13">
        <f t="shared" si="29"/>
        <v>279</v>
      </c>
      <c r="K72" s="13">
        <f>G72/ورقة1!$C$3</f>
        <v>10.27</v>
      </c>
      <c r="L72" s="13">
        <f>H72/ورقة1!$D$3</f>
        <v>0</v>
      </c>
      <c r="M72" s="13">
        <f t="shared" si="27"/>
        <v>10.27</v>
      </c>
      <c r="N72" s="13">
        <f t="shared" si="23"/>
        <v>0.5</v>
      </c>
      <c r="O72" s="13">
        <f t="shared" si="30"/>
        <v>521.42999999999995</v>
      </c>
      <c r="P72" s="13">
        <f t="shared" si="31"/>
        <v>520</v>
      </c>
      <c r="Q72" s="11">
        <f t="shared" si="28"/>
        <v>520</v>
      </c>
      <c r="R72" s="11" t="str">
        <f>IF(P72&lt;&gt;"",IF(AND(P72&gt;Q71,P72&lt;=Q72),"ok",""),SUBTOTAL(3,U$2:U72))</f>
        <v/>
      </c>
      <c r="S72" s="1">
        <v>20</v>
      </c>
      <c r="T72" s="1">
        <f>S72*2.6</f>
        <v>52</v>
      </c>
      <c r="U72" s="31">
        <f>U70+1</f>
        <v>20</v>
      </c>
      <c r="V72" s="31">
        <f>V70+150</f>
        <v>3750</v>
      </c>
      <c r="W72" s="31">
        <f>V76-V72</f>
        <v>150</v>
      </c>
      <c r="X72" s="32" t="str">
        <f t="shared" si="24"/>
        <v>ok</v>
      </c>
      <c r="Y72" s="31">
        <f>IF(U72="","",SUBTOTAL(2,U$1:U72))</f>
        <v>23</v>
      </c>
    </row>
    <row r="73" spans="1:25" ht="24.95" customHeight="1">
      <c r="A73" s="3" t="str">
        <f>IF(B73="","",SUBTOTAL(3,B$2:B73))</f>
        <v/>
      </c>
      <c r="B73" s="34"/>
      <c r="C73" s="35">
        <v>67</v>
      </c>
      <c r="D73" s="36">
        <v>42418</v>
      </c>
      <c r="E73" s="34">
        <v>0</v>
      </c>
      <c r="F73" s="34">
        <v>0</v>
      </c>
      <c r="G73" s="8">
        <f t="shared" si="25"/>
        <v>0</v>
      </c>
      <c r="H73" s="8">
        <f t="shared" si="26"/>
        <v>0</v>
      </c>
      <c r="I73" s="13">
        <f t="shared" si="22"/>
        <v>0</v>
      </c>
      <c r="J73" s="13">
        <f t="shared" si="29"/>
        <v>0</v>
      </c>
      <c r="K73" s="13">
        <f>G73/ورقة1!$C$3</f>
        <v>0</v>
      </c>
      <c r="L73" s="13">
        <f>H73/ورقة1!$D$3</f>
        <v>0</v>
      </c>
      <c r="M73" s="13">
        <f t="shared" si="27"/>
        <v>0</v>
      </c>
      <c r="N73" s="13">
        <f t="shared" si="23"/>
        <v>0</v>
      </c>
      <c r="O73" s="13">
        <f t="shared" si="30"/>
        <v>521.42999999999995</v>
      </c>
      <c r="P73" s="13">
        <f t="shared" si="31"/>
        <v>520</v>
      </c>
      <c r="Q73" s="11">
        <f t="shared" si="28"/>
        <v>520</v>
      </c>
      <c r="R73" s="11" t="str">
        <f>IF(P73&lt;&gt;"",IF(AND(P73&gt;Q72,P73&lt;=Q73),"ok",""),SUBTOTAL(3,U$2:U73))</f>
        <v/>
      </c>
      <c r="S73" s="1"/>
      <c r="T73" s="1"/>
      <c r="U73" s="31"/>
      <c r="V73" s="31"/>
      <c r="W73" s="31"/>
      <c r="X73" s="32" t="str">
        <f t="shared" si="24"/>
        <v/>
      </c>
      <c r="Y73" s="31" t="str">
        <f>IF(U73="","",SUBTOTAL(2,U$1:U73))</f>
        <v/>
      </c>
    </row>
    <row r="74" spans="1:25" ht="24.95" customHeight="1">
      <c r="A74" s="3">
        <f>IF(B74="","",SUBTOTAL(3,B$2:B74))</f>
        <v>66</v>
      </c>
      <c r="B74" s="17" t="s">
        <v>18</v>
      </c>
      <c r="C74" s="4">
        <v>68</v>
      </c>
      <c r="D74" s="22">
        <v>42420</v>
      </c>
      <c r="E74" s="8">
        <f>F72</f>
        <v>3761</v>
      </c>
      <c r="F74" s="7">
        <v>3824</v>
      </c>
      <c r="G74" s="8">
        <f t="shared" si="25"/>
        <v>63</v>
      </c>
      <c r="H74" s="8">
        <f t="shared" si="26"/>
        <v>0</v>
      </c>
      <c r="I74" s="13">
        <f t="shared" si="22"/>
        <v>63</v>
      </c>
      <c r="J74" s="13">
        <f t="shared" si="29"/>
        <v>63</v>
      </c>
      <c r="K74" s="13">
        <f>G74/ورقة1!$C$3</f>
        <v>8.19</v>
      </c>
      <c r="L74" s="13">
        <f>H74/ورقة1!$D$3</f>
        <v>0</v>
      </c>
      <c r="M74" s="13">
        <f t="shared" si="27"/>
        <v>8.19</v>
      </c>
      <c r="N74" s="13">
        <f t="shared" si="23"/>
        <v>0.5</v>
      </c>
      <c r="O74" s="13">
        <f t="shared" si="30"/>
        <v>530.12</v>
      </c>
      <c r="P74" s="13">
        <f t="shared" si="31"/>
        <v>520</v>
      </c>
      <c r="Q74" s="11">
        <f t="shared" si="28"/>
        <v>520</v>
      </c>
      <c r="R74" s="11" t="str">
        <f>IF(P74&lt;&gt;"",IF(AND(P74&gt;Q73,P74&lt;=Q74),"ok",""),SUBTOTAL(3,U$2:U74))</f>
        <v/>
      </c>
      <c r="S74" s="1"/>
      <c r="T74" s="1"/>
      <c r="U74" s="31"/>
      <c r="V74" s="31"/>
      <c r="W74" s="31"/>
      <c r="X74" s="32" t="str">
        <f t="shared" si="24"/>
        <v/>
      </c>
      <c r="Y74" s="31" t="str">
        <f>IF(U74="","",SUBTOTAL(2,U$1:U74))</f>
        <v/>
      </c>
    </row>
    <row r="75" spans="1:25" ht="24.95" customHeight="1">
      <c r="A75" s="3">
        <f>IF(B75="","",SUBTOTAL(3,B$2:B75))</f>
        <v>67</v>
      </c>
      <c r="B75" s="17" t="s">
        <v>18</v>
      </c>
      <c r="C75" s="4">
        <v>70</v>
      </c>
      <c r="D75" s="22">
        <v>42422</v>
      </c>
      <c r="E75" s="8">
        <f t="shared" ref="E75:E80" si="32">IF(D75="",0,F74)</f>
        <v>3824</v>
      </c>
      <c r="F75" s="7">
        <v>3886</v>
      </c>
      <c r="G75" s="8">
        <f t="shared" si="25"/>
        <v>62</v>
      </c>
      <c r="H75" s="8">
        <f t="shared" si="26"/>
        <v>0</v>
      </c>
      <c r="I75" s="13">
        <f t="shared" si="22"/>
        <v>62</v>
      </c>
      <c r="J75" s="13">
        <f t="shared" si="29"/>
        <v>125</v>
      </c>
      <c r="K75" s="13">
        <f>G75/ورقة1!$C$3</f>
        <v>8.06</v>
      </c>
      <c r="L75" s="13">
        <f>H75/ورقة1!$D$3</f>
        <v>0</v>
      </c>
      <c r="M75" s="13">
        <f t="shared" si="27"/>
        <v>8.06</v>
      </c>
      <c r="N75" s="13">
        <f t="shared" si="23"/>
        <v>0.5</v>
      </c>
      <c r="O75" s="13">
        <f t="shared" si="30"/>
        <v>538.67999999999995</v>
      </c>
      <c r="P75" s="13">
        <f t="shared" si="31"/>
        <v>520</v>
      </c>
      <c r="Q75" s="11">
        <f t="shared" si="28"/>
        <v>520</v>
      </c>
      <c r="R75" s="11" t="str">
        <f>IF(P75&lt;&gt;"",IF(AND(P75&gt;Q74,P75&lt;=Q75),"ok",""),SUBTOTAL(3,U$2:U75))</f>
        <v/>
      </c>
      <c r="S75" s="1"/>
      <c r="T75" s="1"/>
      <c r="U75" s="31"/>
      <c r="V75" s="31"/>
      <c r="W75" s="31"/>
      <c r="X75" s="32" t="str">
        <f t="shared" si="24"/>
        <v/>
      </c>
      <c r="Y75" s="31" t="str">
        <f>IF(U75="","",SUBTOTAL(2,U$1:U75))</f>
        <v/>
      </c>
    </row>
    <row r="76" spans="1:25" ht="24.95" customHeight="1">
      <c r="A76" s="3">
        <f>IF(B76="","",SUBTOTAL(3,B$2:B76))</f>
        <v>68</v>
      </c>
      <c r="B76" s="17" t="s">
        <v>18</v>
      </c>
      <c r="C76" s="4">
        <v>71</v>
      </c>
      <c r="D76" s="22">
        <v>42425</v>
      </c>
      <c r="E76" s="8">
        <f t="shared" si="32"/>
        <v>3886</v>
      </c>
      <c r="F76" s="7">
        <v>3971</v>
      </c>
      <c r="G76" s="8">
        <f t="shared" si="25"/>
        <v>85</v>
      </c>
      <c r="H76" s="8">
        <f t="shared" si="26"/>
        <v>0</v>
      </c>
      <c r="I76" s="13">
        <f t="shared" si="22"/>
        <v>85</v>
      </c>
      <c r="J76" s="13">
        <f t="shared" si="29"/>
        <v>210</v>
      </c>
      <c r="K76" s="13">
        <f>G76/ورقة1!$C$3</f>
        <v>11.049999999999999</v>
      </c>
      <c r="L76" s="13">
        <f>H76/ورقة1!$D$3</f>
        <v>0</v>
      </c>
      <c r="M76" s="13">
        <f t="shared" si="27"/>
        <v>11.049999999999999</v>
      </c>
      <c r="N76" s="13">
        <f t="shared" si="23"/>
        <v>0.5</v>
      </c>
      <c r="O76" s="13">
        <f t="shared" si="30"/>
        <v>550.2299999999999</v>
      </c>
      <c r="P76" s="13">
        <f t="shared" si="31"/>
        <v>540</v>
      </c>
      <c r="Q76" s="11">
        <f t="shared" si="28"/>
        <v>560</v>
      </c>
      <c r="R76" s="11" t="str">
        <f>IF(P76&lt;&gt;"",IF(AND(P76&gt;Q75,P76&lt;=Q76),"ok",""),SUBTOTAL(3,U$2:U76))</f>
        <v>ok</v>
      </c>
      <c r="S76" s="1">
        <v>20</v>
      </c>
      <c r="T76" s="1">
        <f>S76*2.6</f>
        <v>52</v>
      </c>
      <c r="U76" s="31">
        <f>U72+1</f>
        <v>21</v>
      </c>
      <c r="V76" s="31">
        <f>V72+150</f>
        <v>3900</v>
      </c>
      <c r="W76" s="31">
        <f>V78-V76</f>
        <v>150</v>
      </c>
      <c r="X76" s="32" t="str">
        <f t="shared" si="24"/>
        <v>ok</v>
      </c>
      <c r="Y76" s="31">
        <f>IF(U76="","",SUBTOTAL(2,U$1:U76))</f>
        <v>24</v>
      </c>
    </row>
    <row r="77" spans="1:25" ht="24.95" customHeight="1">
      <c r="A77" s="3">
        <f>IF(B77="","",SUBTOTAL(3,B$2:B77))</f>
        <v>69</v>
      </c>
      <c r="B77" s="17" t="s">
        <v>18</v>
      </c>
      <c r="C77" s="4">
        <v>72</v>
      </c>
      <c r="D77" s="22">
        <v>42428</v>
      </c>
      <c r="E77" s="8">
        <f t="shared" si="32"/>
        <v>3971</v>
      </c>
      <c r="F77" s="7">
        <v>4040</v>
      </c>
      <c r="G77" s="8">
        <f t="shared" si="25"/>
        <v>69</v>
      </c>
      <c r="H77" s="8">
        <f t="shared" si="26"/>
        <v>0</v>
      </c>
      <c r="I77" s="13">
        <f t="shared" si="22"/>
        <v>69</v>
      </c>
      <c r="J77" s="13">
        <f t="shared" si="29"/>
        <v>279</v>
      </c>
      <c r="K77" s="13">
        <f>G77/ورقة1!$C$3</f>
        <v>8.9700000000000006</v>
      </c>
      <c r="L77" s="13">
        <f>H77/ورقة1!$D$3</f>
        <v>0</v>
      </c>
      <c r="M77" s="13">
        <f t="shared" si="27"/>
        <v>8.9700000000000006</v>
      </c>
      <c r="N77" s="13">
        <f t="shared" si="23"/>
        <v>0.5</v>
      </c>
      <c r="O77" s="13">
        <f t="shared" si="30"/>
        <v>559.69999999999993</v>
      </c>
      <c r="P77" s="13">
        <f t="shared" si="31"/>
        <v>540</v>
      </c>
      <c r="Q77" s="11">
        <f t="shared" si="28"/>
        <v>560</v>
      </c>
      <c r="R77" s="11" t="str">
        <f>IF(P77&lt;&gt;"",IF(AND(P77&gt;Q76,P77&lt;=Q77),"ok",""),SUBTOTAL(3,U$2:U77))</f>
        <v/>
      </c>
      <c r="S77" s="1"/>
      <c r="T77" s="1"/>
      <c r="U77" s="31"/>
      <c r="V77" s="31"/>
      <c r="W77" s="31"/>
      <c r="X77" s="32" t="str">
        <f t="shared" si="24"/>
        <v/>
      </c>
      <c r="Y77" s="31" t="str">
        <f>IF(U77="","",SUBTOTAL(2,U$1:U77))</f>
        <v/>
      </c>
    </row>
    <row r="78" spans="1:25" ht="24.95" customHeight="1">
      <c r="A78" s="3">
        <f>IF(B78="","",SUBTOTAL(3,B$2:B78))</f>
        <v>70</v>
      </c>
      <c r="B78" s="17" t="s">
        <v>18</v>
      </c>
      <c r="C78" s="4">
        <v>73</v>
      </c>
      <c r="D78" s="22">
        <v>42429</v>
      </c>
      <c r="E78" s="8">
        <f t="shared" si="32"/>
        <v>4040</v>
      </c>
      <c r="F78" s="7">
        <v>4112</v>
      </c>
      <c r="G78" s="8">
        <f t="shared" si="25"/>
        <v>72</v>
      </c>
      <c r="H78" s="8">
        <f t="shared" si="26"/>
        <v>0</v>
      </c>
      <c r="I78" s="13">
        <f t="shared" si="22"/>
        <v>72</v>
      </c>
      <c r="J78" s="13">
        <f t="shared" si="29"/>
        <v>351</v>
      </c>
      <c r="K78" s="13">
        <f>G78/ورقة1!$C$3</f>
        <v>9.36</v>
      </c>
      <c r="L78" s="13">
        <f>H78/ورقة1!$D$3</f>
        <v>0</v>
      </c>
      <c r="M78" s="13">
        <f t="shared" si="27"/>
        <v>9.36</v>
      </c>
      <c r="N78" s="13">
        <f t="shared" si="23"/>
        <v>0.5</v>
      </c>
      <c r="O78" s="13">
        <f t="shared" si="30"/>
        <v>569.55999999999995</v>
      </c>
      <c r="P78" s="13">
        <f t="shared" si="31"/>
        <v>560</v>
      </c>
      <c r="Q78" s="11">
        <f t="shared" si="28"/>
        <v>560</v>
      </c>
      <c r="R78" s="11" t="str">
        <f>IF(P78&lt;&gt;"",IF(AND(P78&gt;Q77,P78&lt;=Q78),"ok",""),SUBTOTAL(3,U$2:U78))</f>
        <v/>
      </c>
      <c r="S78" s="1">
        <v>20</v>
      </c>
      <c r="T78" s="1">
        <f>S78*2.6</f>
        <v>52</v>
      </c>
      <c r="U78" s="31">
        <f>U76+1</f>
        <v>22</v>
      </c>
      <c r="V78" s="31">
        <f>V76+150</f>
        <v>4050</v>
      </c>
      <c r="W78" s="31">
        <f>V80-V78</f>
        <v>150</v>
      </c>
      <c r="X78" s="32" t="str">
        <f t="shared" si="24"/>
        <v>ok</v>
      </c>
      <c r="Y78" s="31">
        <f>IF(U78="","",SUBTOTAL(2,U$1:U78))</f>
        <v>25</v>
      </c>
    </row>
    <row r="79" spans="1:25" ht="24.95" customHeight="1">
      <c r="A79" s="3">
        <f>IF(B79="","",SUBTOTAL(3,B$2:B79))</f>
        <v>71</v>
      </c>
      <c r="B79" s="16" t="s">
        <v>18</v>
      </c>
      <c r="C79" s="4">
        <v>74</v>
      </c>
      <c r="D79" s="22">
        <v>42431</v>
      </c>
      <c r="E79" s="8">
        <f t="shared" si="32"/>
        <v>4112</v>
      </c>
      <c r="F79" s="7">
        <v>4180</v>
      </c>
      <c r="G79" s="8">
        <f t="shared" si="25"/>
        <v>68</v>
      </c>
      <c r="H79" s="8">
        <f t="shared" si="26"/>
        <v>0</v>
      </c>
      <c r="I79" s="13">
        <f t="shared" si="22"/>
        <v>68</v>
      </c>
      <c r="J79" s="13">
        <f t="shared" si="29"/>
        <v>419</v>
      </c>
      <c r="K79" s="13">
        <f>G79/ورقة1!$C$3</f>
        <v>8.84</v>
      </c>
      <c r="L79" s="13">
        <f>H79/ورقة1!$D$3</f>
        <v>0</v>
      </c>
      <c r="M79" s="13">
        <f t="shared" si="27"/>
        <v>8.84</v>
      </c>
      <c r="N79" s="13">
        <f t="shared" si="23"/>
        <v>0.5</v>
      </c>
      <c r="O79" s="13">
        <f t="shared" si="30"/>
        <v>578.9</v>
      </c>
      <c r="P79" s="13">
        <f t="shared" si="31"/>
        <v>560</v>
      </c>
      <c r="Q79" s="11">
        <f t="shared" si="28"/>
        <v>560</v>
      </c>
      <c r="R79" s="11" t="str">
        <f>IF(P79&lt;&gt;"",IF(AND(P79&gt;Q78,P79&lt;=Q79),"ok",""),SUBTOTAL(3,U$2:U79))</f>
        <v/>
      </c>
      <c r="S79" s="1"/>
      <c r="T79" s="1"/>
      <c r="U79" s="31"/>
      <c r="V79" s="31"/>
      <c r="W79" s="31"/>
      <c r="X79" s="32" t="str">
        <f t="shared" si="24"/>
        <v/>
      </c>
      <c r="Y79" s="31" t="str">
        <f>IF(U79="","",SUBTOTAL(2,U$1:U79))</f>
        <v/>
      </c>
    </row>
    <row r="80" spans="1:25" ht="24.95" customHeight="1">
      <c r="A80" s="3">
        <f>IF(B80="","",SUBTOTAL(3,B$2:B80))</f>
        <v>72</v>
      </c>
      <c r="B80" s="16" t="s">
        <v>18</v>
      </c>
      <c r="C80" s="4">
        <v>75</v>
      </c>
      <c r="D80" s="22">
        <v>42434</v>
      </c>
      <c r="E80" s="8">
        <f t="shared" si="32"/>
        <v>4180</v>
      </c>
      <c r="F80" s="7">
        <v>4240</v>
      </c>
      <c r="G80" s="8">
        <f t="shared" si="25"/>
        <v>60</v>
      </c>
      <c r="H80" s="8">
        <f t="shared" si="26"/>
        <v>0</v>
      </c>
      <c r="I80" s="13">
        <f t="shared" si="22"/>
        <v>60</v>
      </c>
      <c r="J80" s="13">
        <f t="shared" si="29"/>
        <v>479</v>
      </c>
      <c r="K80" s="13">
        <f>G80/ورقة1!$C$3</f>
        <v>7.8</v>
      </c>
      <c r="L80" s="13">
        <f>H80/ورقة1!$D$3</f>
        <v>0</v>
      </c>
      <c r="M80" s="13">
        <f t="shared" si="27"/>
        <v>7.8</v>
      </c>
      <c r="N80" s="13">
        <f t="shared" si="23"/>
        <v>0.5</v>
      </c>
      <c r="O80" s="13">
        <f t="shared" si="30"/>
        <v>587.19999999999993</v>
      </c>
      <c r="P80" s="13">
        <f t="shared" si="31"/>
        <v>580</v>
      </c>
      <c r="Q80" s="11">
        <f t="shared" si="28"/>
        <v>600</v>
      </c>
      <c r="R80" s="11" t="str">
        <f>IF(P80&lt;&gt;"",IF(AND(P80&gt;Q79,P80&lt;=Q80),"ok",""),SUBTOTAL(3,U$2:U80))</f>
        <v>ok</v>
      </c>
      <c r="S80" s="1">
        <v>20</v>
      </c>
      <c r="T80" s="1">
        <f>S80*2.6</f>
        <v>52</v>
      </c>
      <c r="U80" s="31">
        <f>U78+1</f>
        <v>23</v>
      </c>
      <c r="V80" s="31">
        <f>V78+150</f>
        <v>4200</v>
      </c>
      <c r="W80" s="31">
        <f>V84-V80</f>
        <v>150</v>
      </c>
      <c r="X80" s="32" t="str">
        <f t="shared" si="24"/>
        <v>ok</v>
      </c>
      <c r="Y80" s="31">
        <f>IF(U80="","",SUBTOTAL(2,U$1:U80))</f>
        <v>26</v>
      </c>
    </row>
    <row r="81" spans="1:25" ht="24.95" customHeight="1">
      <c r="A81" s="3" t="str">
        <f>IF(B81="","",SUBTOTAL(3,B$2:B81))</f>
        <v/>
      </c>
      <c r="B81" s="34"/>
      <c r="C81" s="35">
        <v>75</v>
      </c>
      <c r="D81" s="36">
        <v>42434</v>
      </c>
      <c r="E81" s="34">
        <v>0</v>
      </c>
      <c r="F81" s="34">
        <v>0</v>
      </c>
      <c r="G81" s="8">
        <f t="shared" si="25"/>
        <v>0</v>
      </c>
      <c r="H81" s="8">
        <f t="shared" si="26"/>
        <v>0</v>
      </c>
      <c r="I81" s="13">
        <f t="shared" si="22"/>
        <v>0</v>
      </c>
      <c r="J81" s="13">
        <f t="shared" si="29"/>
        <v>0</v>
      </c>
      <c r="K81" s="13">
        <f>G81/ورقة1!$C$3</f>
        <v>0</v>
      </c>
      <c r="L81" s="13">
        <f>H81/ورقة1!$D$3</f>
        <v>0</v>
      </c>
      <c r="M81" s="13">
        <f t="shared" si="27"/>
        <v>0</v>
      </c>
      <c r="N81" s="13">
        <f t="shared" si="23"/>
        <v>0</v>
      </c>
      <c r="O81" s="13">
        <f t="shared" si="30"/>
        <v>587.19999999999993</v>
      </c>
      <c r="P81" s="13">
        <f t="shared" si="31"/>
        <v>580</v>
      </c>
      <c r="Q81" s="11">
        <f t="shared" si="28"/>
        <v>600</v>
      </c>
      <c r="R81" s="11" t="str">
        <f>IF(P81&lt;&gt;"",IF(AND(P81&gt;Q80,P81&lt;=Q81),"ok",""),SUBTOTAL(3,U$2:U81))</f>
        <v/>
      </c>
      <c r="S81" s="1"/>
      <c r="T81" s="1"/>
      <c r="U81" s="31"/>
      <c r="V81" s="31"/>
      <c r="W81" s="31"/>
      <c r="X81" s="32" t="str">
        <f t="shared" si="24"/>
        <v/>
      </c>
      <c r="Y81" s="31" t="str">
        <f>IF(U81="","",SUBTOTAL(2,U$1:U81))</f>
        <v/>
      </c>
    </row>
    <row r="82" spans="1:25" ht="24.95" customHeight="1">
      <c r="A82" s="3">
        <f>IF(B82="","",SUBTOTAL(3,B$2:B82))</f>
        <v>73</v>
      </c>
      <c r="B82" s="17" t="s">
        <v>18</v>
      </c>
      <c r="C82" s="4">
        <v>76</v>
      </c>
      <c r="D82" s="22">
        <v>42435</v>
      </c>
      <c r="E82" s="8">
        <f>F80</f>
        <v>4240</v>
      </c>
      <c r="F82" s="7">
        <v>4309</v>
      </c>
      <c r="G82" s="8">
        <f t="shared" si="25"/>
        <v>69</v>
      </c>
      <c r="H82" s="8">
        <f t="shared" si="26"/>
        <v>0</v>
      </c>
      <c r="I82" s="13">
        <f t="shared" si="22"/>
        <v>69</v>
      </c>
      <c r="J82" s="13">
        <f t="shared" si="29"/>
        <v>69</v>
      </c>
      <c r="K82" s="13">
        <f>G82/ورقة1!$C$3</f>
        <v>8.9700000000000006</v>
      </c>
      <c r="L82" s="13">
        <f>H82/ورقة1!$D$3</f>
        <v>0</v>
      </c>
      <c r="M82" s="13">
        <f t="shared" si="27"/>
        <v>8.9700000000000006</v>
      </c>
      <c r="N82" s="13">
        <f t="shared" si="23"/>
        <v>0.5</v>
      </c>
      <c r="O82" s="13">
        <f t="shared" si="30"/>
        <v>596.66999999999996</v>
      </c>
      <c r="P82" s="13">
        <f t="shared" si="31"/>
        <v>580</v>
      </c>
      <c r="Q82" s="11">
        <f t="shared" si="28"/>
        <v>600</v>
      </c>
      <c r="R82" s="11" t="str">
        <f>IF(P82&lt;&gt;"",IF(AND(P82&gt;Q81,P82&lt;=Q82),"ok",""),SUBTOTAL(3,U$2:U82))</f>
        <v/>
      </c>
      <c r="S82" s="1"/>
      <c r="T82" s="1"/>
      <c r="U82" s="31"/>
      <c r="V82" s="31"/>
      <c r="W82" s="31"/>
      <c r="X82" s="32" t="str">
        <f t="shared" si="24"/>
        <v/>
      </c>
      <c r="Y82" s="31" t="str">
        <f>IF(U82="","",SUBTOTAL(2,U$1:U82))</f>
        <v/>
      </c>
    </row>
    <row r="83" spans="1:25" ht="24.95" customHeight="1">
      <c r="A83" s="3">
        <f>IF(B83="","",SUBTOTAL(3,B$2:B83))</f>
        <v>74</v>
      </c>
      <c r="B83" s="17" t="s">
        <v>18</v>
      </c>
      <c r="C83" s="4">
        <v>77</v>
      </c>
      <c r="D83" s="22">
        <v>42436</v>
      </c>
      <c r="E83" s="8">
        <f t="shared" ref="E83:E87" si="33">IF(D83="",0,F82)</f>
        <v>4309</v>
      </c>
      <c r="F83" s="7">
        <v>4343</v>
      </c>
      <c r="G83" s="8">
        <f t="shared" si="25"/>
        <v>34</v>
      </c>
      <c r="H83" s="8">
        <f t="shared" si="26"/>
        <v>0</v>
      </c>
      <c r="I83" s="13">
        <f t="shared" si="22"/>
        <v>34</v>
      </c>
      <c r="J83" s="13">
        <f t="shared" si="29"/>
        <v>103</v>
      </c>
      <c r="K83" s="13">
        <f>G83/ورقة1!$C$3</f>
        <v>4.42</v>
      </c>
      <c r="L83" s="13">
        <f>H83/ورقة1!$D$3</f>
        <v>0</v>
      </c>
      <c r="M83" s="13">
        <f t="shared" si="27"/>
        <v>4.42</v>
      </c>
      <c r="N83" s="13">
        <f t="shared" si="23"/>
        <v>0.5</v>
      </c>
      <c r="O83" s="13">
        <f t="shared" si="30"/>
        <v>601.58999999999992</v>
      </c>
      <c r="P83" s="13">
        <f t="shared" si="31"/>
        <v>580</v>
      </c>
      <c r="Q83" s="11">
        <f t="shared" si="28"/>
        <v>600</v>
      </c>
      <c r="R83" s="11" t="str">
        <f>IF(P83&lt;&gt;"",IF(AND(P83&gt;Q82,P83&lt;=Q83),"ok",""),SUBTOTAL(3,U$2:U83))</f>
        <v/>
      </c>
      <c r="S83" s="1"/>
      <c r="T83" s="1"/>
      <c r="U83" s="31"/>
      <c r="V83" s="31"/>
      <c r="W83" s="31"/>
      <c r="X83" s="32" t="str">
        <f t="shared" si="24"/>
        <v/>
      </c>
      <c r="Y83" s="31" t="str">
        <f>IF(U83="","",SUBTOTAL(2,U$1:U83))</f>
        <v/>
      </c>
    </row>
    <row r="84" spans="1:25" ht="24.95" customHeight="1">
      <c r="A84" s="3">
        <f>IF(B84="","",SUBTOTAL(3,B$2:B84))</f>
        <v>75</v>
      </c>
      <c r="B84" s="17" t="s">
        <v>18</v>
      </c>
      <c r="C84" s="4">
        <v>78</v>
      </c>
      <c r="D84" s="22">
        <v>42438</v>
      </c>
      <c r="E84" s="8">
        <f t="shared" si="33"/>
        <v>4343</v>
      </c>
      <c r="F84" s="7">
        <v>4382</v>
      </c>
      <c r="G84" s="8">
        <f t="shared" si="25"/>
        <v>39</v>
      </c>
      <c r="H84" s="8">
        <f t="shared" si="26"/>
        <v>0</v>
      </c>
      <c r="I84" s="13">
        <f t="shared" si="22"/>
        <v>39</v>
      </c>
      <c r="J84" s="13">
        <f t="shared" si="29"/>
        <v>142</v>
      </c>
      <c r="K84" s="13">
        <f>G84/ورقة1!$C$3</f>
        <v>5.07</v>
      </c>
      <c r="L84" s="13">
        <f>H84/ورقة1!$D$3</f>
        <v>0</v>
      </c>
      <c r="M84" s="13">
        <f t="shared" si="27"/>
        <v>5.07</v>
      </c>
      <c r="N84" s="13">
        <f t="shared" si="23"/>
        <v>0.5</v>
      </c>
      <c r="O84" s="13">
        <f t="shared" si="30"/>
        <v>607.16</v>
      </c>
      <c r="P84" s="13">
        <f t="shared" si="31"/>
        <v>600</v>
      </c>
      <c r="Q84" s="11">
        <f t="shared" si="28"/>
        <v>600</v>
      </c>
      <c r="R84" s="11" t="str">
        <f>IF(P84&lt;&gt;"",IF(AND(P84&gt;Q83,P84&lt;=Q84),"ok",""),SUBTOTAL(3,U$2:U84))</f>
        <v/>
      </c>
      <c r="S84" s="1">
        <v>20</v>
      </c>
      <c r="T84" s="1">
        <f>S84*2.6</f>
        <v>52</v>
      </c>
      <c r="U84" s="31">
        <f>U80+1</f>
        <v>24</v>
      </c>
      <c r="V84" s="31">
        <f>V80+150</f>
        <v>4350</v>
      </c>
      <c r="W84" s="31">
        <f>V87-V84</f>
        <v>150</v>
      </c>
      <c r="X84" s="32" t="str">
        <f t="shared" si="24"/>
        <v>ok</v>
      </c>
      <c r="Y84" s="31">
        <f>IF(U84="","",SUBTOTAL(2,U$1:U84))</f>
        <v>27</v>
      </c>
    </row>
    <row r="85" spans="1:25" ht="24.95" customHeight="1">
      <c r="A85" s="3">
        <f>IF(B85="","",SUBTOTAL(3,B$2:B85))</f>
        <v>76</v>
      </c>
      <c r="B85" s="17" t="s">
        <v>18</v>
      </c>
      <c r="C85" s="4">
        <v>79</v>
      </c>
      <c r="D85" s="22">
        <v>42439</v>
      </c>
      <c r="E85" s="8">
        <f t="shared" si="33"/>
        <v>4382</v>
      </c>
      <c r="F85" s="7">
        <v>4426</v>
      </c>
      <c r="G85" s="8">
        <f t="shared" si="25"/>
        <v>44</v>
      </c>
      <c r="H85" s="8">
        <f t="shared" si="26"/>
        <v>0</v>
      </c>
      <c r="I85" s="13">
        <f t="shared" si="22"/>
        <v>44</v>
      </c>
      <c r="J85" s="13">
        <f t="shared" si="29"/>
        <v>186</v>
      </c>
      <c r="K85" s="13">
        <f>G85/ورقة1!$C$3</f>
        <v>5.72</v>
      </c>
      <c r="L85" s="13">
        <f>H85/ورقة1!$D$3</f>
        <v>0</v>
      </c>
      <c r="M85" s="13">
        <f t="shared" si="27"/>
        <v>5.72</v>
      </c>
      <c r="N85" s="13">
        <f t="shared" si="23"/>
        <v>0.5</v>
      </c>
      <c r="O85" s="13">
        <f t="shared" si="30"/>
        <v>613.38</v>
      </c>
      <c r="P85" s="13">
        <f t="shared" si="31"/>
        <v>600</v>
      </c>
      <c r="Q85" s="11">
        <f t="shared" si="28"/>
        <v>600</v>
      </c>
      <c r="R85" s="11" t="str">
        <f>IF(P85&lt;&gt;"",IF(AND(P85&gt;Q84,P85&lt;=Q85),"ok",""),SUBTOTAL(3,U$2:U85))</f>
        <v/>
      </c>
      <c r="S85" s="1"/>
      <c r="T85" s="1"/>
      <c r="U85" s="31"/>
      <c r="V85" s="31"/>
      <c r="W85" s="31"/>
      <c r="X85" s="32" t="str">
        <f t="shared" si="24"/>
        <v/>
      </c>
      <c r="Y85" s="31" t="str">
        <f>IF(U85="","",SUBTOTAL(2,U$1:U85))</f>
        <v/>
      </c>
    </row>
    <row r="86" spans="1:25" ht="24.95" customHeight="1">
      <c r="A86" s="3">
        <f>IF(B86="","",SUBTOTAL(3,B$2:B86))</f>
        <v>77</v>
      </c>
      <c r="B86" s="17" t="s">
        <v>18</v>
      </c>
      <c r="C86" s="4">
        <v>80</v>
      </c>
      <c r="D86" s="22">
        <v>42441</v>
      </c>
      <c r="E86" s="8">
        <f t="shared" si="33"/>
        <v>4426</v>
      </c>
      <c r="F86" s="7">
        <v>4460</v>
      </c>
      <c r="G86" s="8">
        <f t="shared" si="25"/>
        <v>34</v>
      </c>
      <c r="H86" s="8">
        <f t="shared" si="26"/>
        <v>0</v>
      </c>
      <c r="I86" s="13">
        <f t="shared" si="22"/>
        <v>34</v>
      </c>
      <c r="J86" s="13">
        <f t="shared" si="29"/>
        <v>220</v>
      </c>
      <c r="K86" s="13">
        <f>G86/ورقة1!$C$3</f>
        <v>4.42</v>
      </c>
      <c r="L86" s="13">
        <f>H86/ورقة1!$D$3</f>
        <v>0</v>
      </c>
      <c r="M86" s="13">
        <f t="shared" si="27"/>
        <v>4.42</v>
      </c>
      <c r="N86" s="13">
        <f t="shared" si="23"/>
        <v>0.5</v>
      </c>
      <c r="O86" s="13">
        <f t="shared" si="30"/>
        <v>618.29999999999995</v>
      </c>
      <c r="P86" s="13">
        <f t="shared" si="31"/>
        <v>600</v>
      </c>
      <c r="Q86" s="11">
        <f t="shared" si="28"/>
        <v>600</v>
      </c>
      <c r="R86" s="11" t="str">
        <f>IF(P86&lt;&gt;"",IF(AND(P86&gt;Q85,P86&lt;=Q86),"ok",""),SUBTOTAL(3,U$2:U86))</f>
        <v/>
      </c>
      <c r="S86" s="1"/>
      <c r="T86" s="1"/>
      <c r="U86" s="31"/>
      <c r="V86" s="31"/>
      <c r="W86" s="31"/>
      <c r="X86" s="32" t="str">
        <f t="shared" si="24"/>
        <v/>
      </c>
      <c r="Y86" s="31" t="str">
        <f>IF(U86="","",SUBTOTAL(2,U$1:U86))</f>
        <v/>
      </c>
    </row>
    <row r="87" spans="1:25" ht="24.95" customHeight="1">
      <c r="A87" s="3">
        <f>IF(B87="","",SUBTOTAL(3,B$2:B87))</f>
        <v>78</v>
      </c>
      <c r="B87" s="17" t="s">
        <v>18</v>
      </c>
      <c r="C87" s="4">
        <v>81</v>
      </c>
      <c r="D87" s="22">
        <v>42442</v>
      </c>
      <c r="E87" s="8">
        <f t="shared" si="33"/>
        <v>4460</v>
      </c>
      <c r="F87" s="7">
        <v>4528</v>
      </c>
      <c r="G87" s="8">
        <f t="shared" si="25"/>
        <v>68</v>
      </c>
      <c r="H87" s="8">
        <f t="shared" si="26"/>
        <v>0</v>
      </c>
      <c r="I87" s="13">
        <f t="shared" si="22"/>
        <v>68</v>
      </c>
      <c r="J87" s="13">
        <f t="shared" si="29"/>
        <v>288</v>
      </c>
      <c r="K87" s="13">
        <f>G87/ورقة1!$C$3</f>
        <v>8.84</v>
      </c>
      <c r="L87" s="13">
        <f>H87/ورقة1!$D$3</f>
        <v>0</v>
      </c>
      <c r="M87" s="13">
        <f t="shared" si="27"/>
        <v>8.84</v>
      </c>
      <c r="N87" s="13">
        <f t="shared" si="23"/>
        <v>0.5</v>
      </c>
      <c r="O87" s="13">
        <f t="shared" si="30"/>
        <v>627.64</v>
      </c>
      <c r="P87" s="13">
        <f t="shared" si="31"/>
        <v>620</v>
      </c>
      <c r="Q87" s="11">
        <f t="shared" si="28"/>
        <v>640</v>
      </c>
      <c r="R87" s="11" t="str">
        <f>IF(P87&lt;&gt;"",IF(AND(P87&gt;Q86,P87&lt;=Q87),"ok",""),SUBTOTAL(3,U$2:U87))</f>
        <v>ok</v>
      </c>
      <c r="S87" s="1">
        <v>20</v>
      </c>
      <c r="T87" s="1">
        <f>S87*2.6</f>
        <v>52</v>
      </c>
      <c r="U87" s="31">
        <f>U84+1</f>
        <v>25</v>
      </c>
      <c r="V87" s="31">
        <f>V84+150</f>
        <v>4500</v>
      </c>
      <c r="W87" s="31">
        <f>V91-V87</f>
        <v>150</v>
      </c>
      <c r="X87" s="32" t="str">
        <f t="shared" si="24"/>
        <v>ok</v>
      </c>
      <c r="Y87" s="31">
        <f>IF(U87="","",SUBTOTAL(2,U$1:U87))</f>
        <v>28</v>
      </c>
    </row>
    <row r="88" spans="1:25" ht="24.95" customHeight="1">
      <c r="A88" s="3" t="str">
        <f>IF(B88="","",SUBTOTAL(3,B$2:B88))</f>
        <v/>
      </c>
      <c r="B88" s="34"/>
      <c r="C88" s="35">
        <v>81</v>
      </c>
      <c r="D88" s="36">
        <v>42442</v>
      </c>
      <c r="E88" s="34">
        <v>0</v>
      </c>
      <c r="F88" s="34">
        <v>0</v>
      </c>
      <c r="G88" s="8">
        <f t="shared" si="25"/>
        <v>0</v>
      </c>
      <c r="H88" s="8">
        <f t="shared" si="26"/>
        <v>0</v>
      </c>
      <c r="I88" s="13">
        <f t="shared" si="22"/>
        <v>0</v>
      </c>
      <c r="J88" s="13">
        <f t="shared" si="29"/>
        <v>0</v>
      </c>
      <c r="K88" s="13">
        <f>G88/ورقة1!$C$3</f>
        <v>0</v>
      </c>
      <c r="L88" s="13">
        <f>H88/ورقة1!$D$3</f>
        <v>0</v>
      </c>
      <c r="M88" s="13">
        <f t="shared" si="27"/>
        <v>0</v>
      </c>
      <c r="N88" s="13">
        <f t="shared" si="23"/>
        <v>0</v>
      </c>
      <c r="O88" s="13">
        <f t="shared" si="30"/>
        <v>627.64</v>
      </c>
      <c r="P88" s="13">
        <f t="shared" si="31"/>
        <v>620</v>
      </c>
      <c r="Q88" s="11">
        <f t="shared" si="28"/>
        <v>640</v>
      </c>
      <c r="R88" s="11" t="str">
        <f>IF(P88&lt;&gt;"",IF(AND(P88&gt;Q87,P88&lt;=Q88),"ok",""),SUBTOTAL(3,U$2:U88))</f>
        <v/>
      </c>
      <c r="S88" s="1"/>
      <c r="T88" s="1"/>
      <c r="U88" s="31"/>
      <c r="V88" s="31"/>
      <c r="W88" s="31"/>
      <c r="X88" s="32" t="str">
        <f t="shared" si="24"/>
        <v/>
      </c>
      <c r="Y88" s="31" t="str">
        <f>IF(U88="","",SUBTOTAL(2,U$1:U88))</f>
        <v/>
      </c>
    </row>
    <row r="89" spans="1:25" ht="24.95" customHeight="1">
      <c r="A89" s="3">
        <f>IF(B89="","",SUBTOTAL(3,B$2:B89))</f>
        <v>79</v>
      </c>
      <c r="B89" s="17" t="s">
        <v>18</v>
      </c>
      <c r="C89" s="4">
        <v>83</v>
      </c>
      <c r="D89" s="22">
        <v>42445</v>
      </c>
      <c r="E89" s="8">
        <f>F87</f>
        <v>4528</v>
      </c>
      <c r="F89" s="7">
        <v>4582</v>
      </c>
      <c r="G89" s="8">
        <f t="shared" si="25"/>
        <v>54</v>
      </c>
      <c r="H89" s="8">
        <f t="shared" si="26"/>
        <v>0</v>
      </c>
      <c r="I89" s="13">
        <f t="shared" si="22"/>
        <v>54</v>
      </c>
      <c r="J89" s="13">
        <f t="shared" si="29"/>
        <v>54</v>
      </c>
      <c r="K89" s="13">
        <f>G89/ورقة1!$C$3</f>
        <v>7.02</v>
      </c>
      <c r="L89" s="13">
        <f>H89/ورقة1!$D$3</f>
        <v>0</v>
      </c>
      <c r="M89" s="13">
        <f t="shared" si="27"/>
        <v>7.02</v>
      </c>
      <c r="N89" s="13">
        <f t="shared" si="23"/>
        <v>0.5</v>
      </c>
      <c r="O89" s="13">
        <f t="shared" si="30"/>
        <v>635.16</v>
      </c>
      <c r="P89" s="13">
        <f t="shared" si="31"/>
        <v>620</v>
      </c>
      <c r="Q89" s="11">
        <f t="shared" si="28"/>
        <v>640</v>
      </c>
      <c r="R89" s="11" t="str">
        <f>IF(P89&lt;&gt;"",IF(AND(P89&gt;Q88,P89&lt;=Q89),"ok",""),SUBTOTAL(3,U$2:U89))</f>
        <v/>
      </c>
      <c r="S89" s="1"/>
      <c r="T89" s="1"/>
      <c r="U89" s="31"/>
      <c r="V89" s="31"/>
      <c r="W89" s="31"/>
      <c r="X89" s="32" t="str">
        <f t="shared" si="24"/>
        <v/>
      </c>
      <c r="Y89" s="31" t="str">
        <f>IF(U89="","",SUBTOTAL(2,U$1:U89))</f>
        <v/>
      </c>
    </row>
    <row r="90" spans="1:25" ht="24.95" customHeight="1">
      <c r="A90" s="3">
        <f>IF(B90="","",SUBTOTAL(3,B$2:B90))</f>
        <v>80</v>
      </c>
      <c r="B90" s="17" t="s">
        <v>18</v>
      </c>
      <c r="C90" s="4">
        <v>84</v>
      </c>
      <c r="D90" s="22">
        <v>42446</v>
      </c>
      <c r="E90" s="8">
        <f t="shared" ref="E90:E93" si="34">IF(D90="",0,F89)</f>
        <v>4582</v>
      </c>
      <c r="F90" s="7">
        <v>4620</v>
      </c>
      <c r="G90" s="8">
        <f t="shared" si="25"/>
        <v>38</v>
      </c>
      <c r="H90" s="8">
        <f t="shared" si="26"/>
        <v>0</v>
      </c>
      <c r="I90" s="13">
        <f t="shared" si="22"/>
        <v>38</v>
      </c>
      <c r="J90" s="13">
        <f t="shared" si="29"/>
        <v>92</v>
      </c>
      <c r="K90" s="13">
        <f>G90/ورقة1!$C$3</f>
        <v>4.9399999999999995</v>
      </c>
      <c r="L90" s="13">
        <f>H90/ورقة1!$D$3</f>
        <v>0</v>
      </c>
      <c r="M90" s="13">
        <f t="shared" si="27"/>
        <v>4.9399999999999995</v>
      </c>
      <c r="N90" s="13">
        <f t="shared" si="23"/>
        <v>0.5</v>
      </c>
      <c r="O90" s="13">
        <f t="shared" si="30"/>
        <v>640.6</v>
      </c>
      <c r="P90" s="13">
        <f t="shared" si="31"/>
        <v>620</v>
      </c>
      <c r="Q90" s="11">
        <f t="shared" si="28"/>
        <v>640</v>
      </c>
      <c r="R90" s="11" t="str">
        <f>IF(P90&lt;&gt;"",IF(AND(P90&gt;Q89,P90&lt;=Q90),"ok",""),SUBTOTAL(3,U$2:U90))</f>
        <v/>
      </c>
      <c r="S90" s="1"/>
      <c r="T90" s="1"/>
      <c r="U90" s="31"/>
      <c r="V90" s="31"/>
      <c r="W90" s="31"/>
      <c r="X90" s="32" t="str">
        <f t="shared" si="24"/>
        <v/>
      </c>
      <c r="Y90" s="31" t="str">
        <f>IF(U90="","",SUBTOTAL(2,U$1:U90))</f>
        <v/>
      </c>
    </row>
    <row r="91" spans="1:25" ht="24.95" customHeight="1">
      <c r="A91" s="3">
        <f>IF(B91="","",SUBTOTAL(3,B$2:B91))</f>
        <v>81</v>
      </c>
      <c r="B91" s="17" t="s">
        <v>18</v>
      </c>
      <c r="C91" s="4">
        <v>85</v>
      </c>
      <c r="D91" s="22">
        <v>42448</v>
      </c>
      <c r="E91" s="8">
        <f t="shared" si="34"/>
        <v>4620</v>
      </c>
      <c r="F91" s="7">
        <v>4708</v>
      </c>
      <c r="G91" s="8">
        <f t="shared" si="25"/>
        <v>88</v>
      </c>
      <c r="H91" s="8">
        <f t="shared" si="26"/>
        <v>0</v>
      </c>
      <c r="I91" s="13">
        <f t="shared" si="22"/>
        <v>88</v>
      </c>
      <c r="J91" s="13">
        <f t="shared" si="29"/>
        <v>180</v>
      </c>
      <c r="K91" s="13">
        <f>G91/ورقة1!$C$3</f>
        <v>11.44</v>
      </c>
      <c r="L91" s="13">
        <f>H91/ورقة1!$D$3</f>
        <v>0</v>
      </c>
      <c r="M91" s="13">
        <f t="shared" si="27"/>
        <v>11.44</v>
      </c>
      <c r="N91" s="13">
        <f t="shared" si="23"/>
        <v>0.5</v>
      </c>
      <c r="O91" s="13">
        <f t="shared" si="30"/>
        <v>652.54000000000008</v>
      </c>
      <c r="P91" s="13">
        <f t="shared" si="31"/>
        <v>640</v>
      </c>
      <c r="Q91" s="11">
        <f t="shared" si="28"/>
        <v>640</v>
      </c>
      <c r="R91" s="11" t="str">
        <f>IF(P91&lt;&gt;"",IF(AND(P91&gt;Q90,P91&lt;=Q91),"ok",""),SUBTOTAL(3,U$2:U91))</f>
        <v/>
      </c>
      <c r="S91" s="1">
        <v>20</v>
      </c>
      <c r="T91" s="1">
        <f>S91*2.6</f>
        <v>52</v>
      </c>
      <c r="U91" s="31">
        <f>U87+1</f>
        <v>26</v>
      </c>
      <c r="V91" s="31">
        <f>V87+150</f>
        <v>4650</v>
      </c>
      <c r="W91" s="31">
        <f>V93-V91</f>
        <v>150</v>
      </c>
      <c r="X91" s="32" t="str">
        <f t="shared" si="24"/>
        <v>ok</v>
      </c>
      <c r="Y91" s="31">
        <f>IF(U91="","",SUBTOTAL(2,U$1:U91))</f>
        <v>29</v>
      </c>
    </row>
    <row r="92" spans="1:25" ht="24.95" customHeight="1">
      <c r="A92" s="3">
        <f>IF(B92="","",SUBTOTAL(3,B$2:B92))</f>
        <v>82</v>
      </c>
      <c r="B92" s="17" t="s">
        <v>18</v>
      </c>
      <c r="C92" s="4">
        <v>86</v>
      </c>
      <c r="D92" s="22">
        <v>42449</v>
      </c>
      <c r="E92" s="8">
        <f t="shared" si="34"/>
        <v>4708</v>
      </c>
      <c r="F92" s="7">
        <v>4765</v>
      </c>
      <c r="G92" s="8">
        <f t="shared" si="25"/>
        <v>57</v>
      </c>
      <c r="H92" s="8">
        <f t="shared" si="26"/>
        <v>0</v>
      </c>
      <c r="I92" s="13">
        <f t="shared" si="22"/>
        <v>57</v>
      </c>
      <c r="J92" s="13">
        <f t="shared" si="29"/>
        <v>237</v>
      </c>
      <c r="K92" s="13">
        <f>G92/ورقة1!$C$3</f>
        <v>7.41</v>
      </c>
      <c r="L92" s="13">
        <f>H92/ورقة1!$D$3</f>
        <v>0</v>
      </c>
      <c r="M92" s="13">
        <f t="shared" si="27"/>
        <v>7.41</v>
      </c>
      <c r="N92" s="13">
        <f t="shared" si="23"/>
        <v>0.5</v>
      </c>
      <c r="O92" s="13">
        <f t="shared" si="30"/>
        <v>660.45</v>
      </c>
      <c r="P92" s="13">
        <f t="shared" si="31"/>
        <v>640</v>
      </c>
      <c r="Q92" s="11">
        <f t="shared" si="28"/>
        <v>680</v>
      </c>
      <c r="R92" s="11" t="str">
        <f>IF(P92&lt;&gt;"",IF(AND(P92&gt;Q91,P92&lt;=Q92),"ok",""),SUBTOTAL(3,U$2:U92))</f>
        <v/>
      </c>
      <c r="S92" s="1"/>
      <c r="T92" s="1"/>
      <c r="U92" s="31"/>
      <c r="V92" s="31"/>
      <c r="W92" s="31"/>
      <c r="X92" s="32" t="str">
        <f t="shared" si="24"/>
        <v/>
      </c>
      <c r="Y92" s="31" t="str">
        <f>IF(U92="","",SUBTOTAL(2,U$1:U92))</f>
        <v/>
      </c>
    </row>
    <row r="93" spans="1:25" ht="24.95" customHeight="1">
      <c r="A93" s="3">
        <f>IF(B93="","",SUBTOTAL(3,B$2:B93))</f>
        <v>83</v>
      </c>
      <c r="B93" s="17" t="s">
        <v>18</v>
      </c>
      <c r="C93" s="4">
        <v>89</v>
      </c>
      <c r="D93" s="22">
        <v>42455</v>
      </c>
      <c r="E93" s="8">
        <f t="shared" si="34"/>
        <v>4765</v>
      </c>
      <c r="F93" s="7">
        <v>4816</v>
      </c>
      <c r="G93" s="8">
        <f t="shared" si="25"/>
        <v>51</v>
      </c>
      <c r="H93" s="8">
        <f t="shared" si="26"/>
        <v>0</v>
      </c>
      <c r="I93" s="13">
        <f t="shared" si="22"/>
        <v>51</v>
      </c>
      <c r="J93" s="13">
        <f t="shared" si="29"/>
        <v>288</v>
      </c>
      <c r="K93" s="13">
        <f>G93/ورقة1!$C$3</f>
        <v>6.63</v>
      </c>
      <c r="L93" s="13">
        <f>H93/ورقة1!$D$3</f>
        <v>0</v>
      </c>
      <c r="M93" s="13">
        <f t="shared" si="27"/>
        <v>6.63</v>
      </c>
      <c r="N93" s="13">
        <f t="shared" si="23"/>
        <v>0.5</v>
      </c>
      <c r="O93" s="13">
        <f t="shared" si="30"/>
        <v>667.58</v>
      </c>
      <c r="P93" s="13">
        <f t="shared" si="31"/>
        <v>660</v>
      </c>
      <c r="Q93" s="11">
        <f t="shared" si="28"/>
        <v>680</v>
      </c>
      <c r="R93" s="11" t="str">
        <f>IF(P93&lt;&gt;"",IF(AND(P93&gt;Q92,P93&lt;=Q93),"ok",""),SUBTOTAL(3,U$2:U93))</f>
        <v/>
      </c>
      <c r="S93" s="1">
        <v>20</v>
      </c>
      <c r="T93" s="1">
        <f>S93*2.6</f>
        <v>52</v>
      </c>
      <c r="U93" s="31">
        <f>U91+1</f>
        <v>27</v>
      </c>
      <c r="V93" s="31">
        <f>V91+150</f>
        <v>4800</v>
      </c>
      <c r="W93" s="31">
        <f>V97-V93</f>
        <v>150</v>
      </c>
      <c r="X93" s="32" t="str">
        <f t="shared" si="24"/>
        <v>ok</v>
      </c>
      <c r="Y93" s="31">
        <f>IF(U93="","",SUBTOTAL(2,U$1:U93))</f>
        <v>30</v>
      </c>
    </row>
    <row r="94" spans="1:25" ht="24.95" customHeight="1">
      <c r="A94" s="3" t="str">
        <f>IF(B94="","",SUBTOTAL(3,B$2:B94))</f>
        <v/>
      </c>
      <c r="B94" s="34"/>
      <c r="C94" s="35">
        <v>89</v>
      </c>
      <c r="D94" s="36">
        <v>42455</v>
      </c>
      <c r="E94" s="34">
        <v>0</v>
      </c>
      <c r="F94" s="34">
        <v>0</v>
      </c>
      <c r="G94" s="8">
        <f t="shared" si="25"/>
        <v>0</v>
      </c>
      <c r="H94" s="8">
        <f t="shared" si="26"/>
        <v>0</v>
      </c>
      <c r="I94" s="13">
        <f t="shared" si="22"/>
        <v>0</v>
      </c>
      <c r="J94" s="13">
        <f t="shared" si="29"/>
        <v>0</v>
      </c>
      <c r="K94" s="13">
        <f>G94/ورقة1!$C$3</f>
        <v>0</v>
      </c>
      <c r="L94" s="13">
        <f>H94/ورقة1!$D$3</f>
        <v>0</v>
      </c>
      <c r="M94" s="13">
        <f t="shared" si="27"/>
        <v>0</v>
      </c>
      <c r="N94" s="13">
        <f t="shared" si="23"/>
        <v>0</v>
      </c>
      <c r="O94" s="13">
        <f t="shared" si="30"/>
        <v>667.58</v>
      </c>
      <c r="P94" s="13">
        <f t="shared" si="31"/>
        <v>660</v>
      </c>
      <c r="Q94" s="11">
        <f t="shared" si="28"/>
        <v>680</v>
      </c>
      <c r="R94" s="11" t="str">
        <f>IF(P94&lt;&gt;"",IF(AND(P94&gt;Q93,P94&lt;=Q94),"ok",""),SUBTOTAL(3,U$2:U94))</f>
        <v/>
      </c>
      <c r="S94" s="1"/>
      <c r="T94" s="1"/>
      <c r="U94" s="31"/>
      <c r="V94" s="31"/>
      <c r="W94" s="31"/>
      <c r="X94" s="32" t="str">
        <f t="shared" si="24"/>
        <v/>
      </c>
      <c r="Y94" s="31" t="str">
        <f>IF(U94="","",SUBTOTAL(2,U$1:U94))</f>
        <v/>
      </c>
    </row>
    <row r="95" spans="1:25" ht="24.95" customHeight="1">
      <c r="A95" s="3">
        <f>IF(B95="","",SUBTOTAL(3,B$2:B95))</f>
        <v>84</v>
      </c>
      <c r="B95" s="17" t="s">
        <v>18</v>
      </c>
      <c r="C95" s="4">
        <v>92</v>
      </c>
      <c r="D95" s="22">
        <v>42459</v>
      </c>
      <c r="E95" s="8">
        <f>F93</f>
        <v>4816</v>
      </c>
      <c r="F95" s="7">
        <v>4866</v>
      </c>
      <c r="G95" s="8">
        <f t="shared" si="25"/>
        <v>50</v>
      </c>
      <c r="H95" s="8">
        <f t="shared" si="26"/>
        <v>0</v>
      </c>
      <c r="I95" s="13">
        <f t="shared" si="22"/>
        <v>50</v>
      </c>
      <c r="J95" s="13">
        <f t="shared" si="29"/>
        <v>50</v>
      </c>
      <c r="K95" s="13">
        <f>G95/ورقة1!$C$3</f>
        <v>6.5</v>
      </c>
      <c r="L95" s="13">
        <f>H95/ورقة1!$D$3</f>
        <v>0</v>
      </c>
      <c r="M95" s="13">
        <f t="shared" si="27"/>
        <v>6.5</v>
      </c>
      <c r="N95" s="13">
        <f t="shared" si="23"/>
        <v>0.5</v>
      </c>
      <c r="O95" s="13">
        <f t="shared" si="30"/>
        <v>674.58</v>
      </c>
      <c r="P95" s="13">
        <f t="shared" si="31"/>
        <v>660</v>
      </c>
      <c r="Q95" s="11">
        <f t="shared" si="28"/>
        <v>680</v>
      </c>
      <c r="R95" s="11" t="str">
        <f>IF(P95&lt;&gt;"",IF(AND(P95&gt;Q94,P95&lt;=Q95),"ok",""),SUBTOTAL(3,U$2:U95))</f>
        <v/>
      </c>
      <c r="S95" s="1"/>
      <c r="T95" s="1"/>
      <c r="U95" s="31"/>
      <c r="V95" s="31"/>
      <c r="W95" s="31"/>
      <c r="X95" s="32" t="str">
        <f t="shared" si="24"/>
        <v/>
      </c>
      <c r="Y95" s="31" t="str">
        <f>IF(U95="","",SUBTOTAL(2,U$1:U95))</f>
        <v/>
      </c>
    </row>
    <row r="96" spans="1:25" ht="24.95" customHeight="1">
      <c r="A96" s="3">
        <f>IF(B96="","",SUBTOTAL(3,B$2:B96))</f>
        <v>85</v>
      </c>
      <c r="B96" s="17" t="s">
        <v>18</v>
      </c>
      <c r="C96" s="4">
        <v>93</v>
      </c>
      <c r="D96" s="22">
        <v>42460</v>
      </c>
      <c r="E96" s="8">
        <f t="shared" ref="E96:E99" si="35">IF(D96="",0,F95)</f>
        <v>4866</v>
      </c>
      <c r="F96" s="7">
        <v>4912</v>
      </c>
      <c r="G96" s="8">
        <f t="shared" si="25"/>
        <v>46</v>
      </c>
      <c r="H96" s="8">
        <f t="shared" si="26"/>
        <v>0</v>
      </c>
      <c r="I96" s="13">
        <f t="shared" si="22"/>
        <v>46</v>
      </c>
      <c r="J96" s="13">
        <f t="shared" si="29"/>
        <v>96</v>
      </c>
      <c r="K96" s="13">
        <f>G96/ورقة1!$C$3</f>
        <v>5.9799999999999995</v>
      </c>
      <c r="L96" s="13">
        <f>H96/ورقة1!$D$3</f>
        <v>0</v>
      </c>
      <c r="M96" s="13">
        <f t="shared" si="27"/>
        <v>5.9799999999999995</v>
      </c>
      <c r="N96" s="13">
        <f t="shared" si="23"/>
        <v>0.5</v>
      </c>
      <c r="O96" s="13">
        <f t="shared" si="30"/>
        <v>681.06000000000006</v>
      </c>
      <c r="P96" s="13">
        <f t="shared" si="31"/>
        <v>660</v>
      </c>
      <c r="Q96" s="11">
        <f t="shared" si="28"/>
        <v>680</v>
      </c>
      <c r="R96" s="11" t="str">
        <f>IF(P96&lt;&gt;"",IF(AND(P96&gt;Q95,P96&lt;=Q96),"ok",""),SUBTOTAL(3,U$2:U96))</f>
        <v/>
      </c>
      <c r="S96" s="1"/>
      <c r="T96" s="1"/>
      <c r="U96" s="31"/>
      <c r="V96" s="31"/>
      <c r="W96" s="31"/>
      <c r="X96" s="32" t="str">
        <f t="shared" si="24"/>
        <v/>
      </c>
      <c r="Y96" s="31" t="str">
        <f>IF(U96="","",SUBTOTAL(2,U$1:U96))</f>
        <v/>
      </c>
    </row>
    <row r="97" spans="1:25" ht="24.95" customHeight="1">
      <c r="A97" s="3">
        <f>IF(B97="","",SUBTOTAL(3,B$2:B97))</f>
        <v>86</v>
      </c>
      <c r="B97" s="16" t="s">
        <v>18</v>
      </c>
      <c r="C97" s="4">
        <v>94</v>
      </c>
      <c r="D97" s="22">
        <v>42462</v>
      </c>
      <c r="E97" s="8">
        <f t="shared" si="35"/>
        <v>4912</v>
      </c>
      <c r="F97" s="7">
        <v>4979</v>
      </c>
      <c r="G97" s="8">
        <f t="shared" si="25"/>
        <v>67</v>
      </c>
      <c r="H97" s="8">
        <f t="shared" si="26"/>
        <v>0</v>
      </c>
      <c r="I97" s="13">
        <f t="shared" si="22"/>
        <v>67</v>
      </c>
      <c r="J97" s="13">
        <f t="shared" si="29"/>
        <v>163</v>
      </c>
      <c r="K97" s="13">
        <f>G97/ورقة1!$C$3</f>
        <v>8.7099999999999991</v>
      </c>
      <c r="L97" s="13">
        <f>H97/ورقة1!$D$3</f>
        <v>0</v>
      </c>
      <c r="M97" s="13">
        <f t="shared" si="27"/>
        <v>8.7099999999999991</v>
      </c>
      <c r="N97" s="13">
        <f t="shared" si="23"/>
        <v>0.5</v>
      </c>
      <c r="O97" s="13">
        <f t="shared" si="30"/>
        <v>690.2700000000001</v>
      </c>
      <c r="P97" s="13">
        <f t="shared" si="31"/>
        <v>680</v>
      </c>
      <c r="Q97" s="11">
        <f t="shared" si="28"/>
        <v>680</v>
      </c>
      <c r="R97" s="11" t="str">
        <f>IF(P97&lt;&gt;"",IF(AND(P97&gt;Q96,P97&lt;=Q97),"ok",""),SUBTOTAL(3,U$2:U97))</f>
        <v/>
      </c>
      <c r="S97" s="1">
        <v>20</v>
      </c>
      <c r="T97" s="1">
        <f>S97*2.6</f>
        <v>52</v>
      </c>
      <c r="U97" s="31">
        <f>U93+1</f>
        <v>28</v>
      </c>
      <c r="V97" s="31">
        <f>V93+150</f>
        <v>4950</v>
      </c>
      <c r="W97" s="31">
        <f>V99-V97</f>
        <v>150</v>
      </c>
      <c r="X97" s="32" t="str">
        <f t="shared" si="24"/>
        <v>ok</v>
      </c>
      <c r="Y97" s="31">
        <f>IF(U97="","",SUBTOTAL(2,U$1:U97))</f>
        <v>31</v>
      </c>
    </row>
    <row r="98" spans="1:25" ht="24.95" customHeight="1">
      <c r="A98" s="3">
        <f>IF(B98="","",SUBTOTAL(3,B$2:B98))</f>
        <v>87</v>
      </c>
      <c r="B98" s="16" t="s">
        <v>18</v>
      </c>
      <c r="C98" s="4">
        <v>96</v>
      </c>
      <c r="D98" s="22">
        <v>42463</v>
      </c>
      <c r="E98" s="8">
        <f t="shared" si="35"/>
        <v>4979</v>
      </c>
      <c r="F98" s="7">
        <v>5065</v>
      </c>
      <c r="G98" s="8">
        <f t="shared" si="25"/>
        <v>86</v>
      </c>
      <c r="H98" s="8">
        <f t="shared" si="26"/>
        <v>0</v>
      </c>
      <c r="I98" s="13">
        <f t="shared" si="22"/>
        <v>86</v>
      </c>
      <c r="J98" s="13">
        <f t="shared" si="29"/>
        <v>249</v>
      </c>
      <c r="K98" s="13">
        <f>G98/ورقة1!$C$3</f>
        <v>11.18</v>
      </c>
      <c r="L98" s="13">
        <f>H98/ورقة1!$D$3</f>
        <v>0</v>
      </c>
      <c r="M98" s="13">
        <f t="shared" si="27"/>
        <v>11.18</v>
      </c>
      <c r="N98" s="13">
        <f t="shared" si="23"/>
        <v>0.5</v>
      </c>
      <c r="O98" s="13">
        <f t="shared" si="30"/>
        <v>701.95</v>
      </c>
      <c r="P98" s="13">
        <f t="shared" si="31"/>
        <v>680</v>
      </c>
      <c r="Q98" s="11">
        <f t="shared" si="28"/>
        <v>720</v>
      </c>
      <c r="R98" s="11" t="str">
        <f>IF(P98&lt;&gt;"",IF(AND(P98&gt;Q97,P98&lt;=Q98),"ok",""),SUBTOTAL(3,U$2:U98))</f>
        <v/>
      </c>
      <c r="S98" s="1"/>
      <c r="T98" s="1"/>
      <c r="U98" s="31"/>
      <c r="V98" s="31"/>
      <c r="W98" s="31"/>
      <c r="X98" s="32" t="str">
        <f t="shared" si="24"/>
        <v/>
      </c>
      <c r="Y98" s="31" t="str">
        <f>IF(U98="","",SUBTOTAL(2,U$1:U98))</f>
        <v/>
      </c>
    </row>
    <row r="99" spans="1:25" ht="24.95" customHeight="1">
      <c r="A99" s="3">
        <f>IF(B99="","",SUBTOTAL(3,B$2:B99))</f>
        <v>88</v>
      </c>
      <c r="B99" s="17" t="s">
        <v>18</v>
      </c>
      <c r="C99" s="4">
        <v>97</v>
      </c>
      <c r="D99" s="22">
        <v>42464</v>
      </c>
      <c r="E99" s="8">
        <f t="shared" si="35"/>
        <v>5065</v>
      </c>
      <c r="F99" s="7">
        <v>5100</v>
      </c>
      <c r="G99" s="8">
        <f t="shared" si="25"/>
        <v>35</v>
      </c>
      <c r="H99" s="8">
        <f t="shared" si="26"/>
        <v>0</v>
      </c>
      <c r="I99" s="13">
        <f t="shared" si="22"/>
        <v>35</v>
      </c>
      <c r="J99" s="13">
        <f t="shared" si="29"/>
        <v>284</v>
      </c>
      <c r="K99" s="13">
        <f>G99/ورقة1!$C$3</f>
        <v>4.55</v>
      </c>
      <c r="L99" s="13">
        <f>H99/ورقة1!$D$3</f>
        <v>0</v>
      </c>
      <c r="M99" s="13">
        <f t="shared" si="27"/>
        <v>4.55</v>
      </c>
      <c r="N99" s="13">
        <f t="shared" si="23"/>
        <v>0.5</v>
      </c>
      <c r="O99" s="13">
        <f t="shared" si="30"/>
        <v>707</v>
      </c>
      <c r="P99" s="13">
        <f t="shared" si="31"/>
        <v>700</v>
      </c>
      <c r="Q99" s="11">
        <f t="shared" si="28"/>
        <v>720</v>
      </c>
      <c r="R99" s="11" t="str">
        <f>IF(P99&lt;&gt;"",IF(AND(P99&gt;Q98,P99&lt;=Q99),"ok",""),SUBTOTAL(3,U$2:U99))</f>
        <v/>
      </c>
      <c r="S99" s="1">
        <v>20</v>
      </c>
      <c r="T99" s="1">
        <f>S99*2.6</f>
        <v>52</v>
      </c>
      <c r="U99" s="31">
        <f>U97+1</f>
        <v>29</v>
      </c>
      <c r="V99" s="31">
        <f>V97+150</f>
        <v>5100</v>
      </c>
      <c r="W99" s="31">
        <f>V103-V99</f>
        <v>150</v>
      </c>
      <c r="X99" s="32" t="str">
        <f t="shared" si="24"/>
        <v>ok</v>
      </c>
      <c r="Y99" s="31">
        <f>IF(U99="","",SUBTOTAL(2,U$1:U99))</f>
        <v>32</v>
      </c>
    </row>
    <row r="100" spans="1:25" ht="24.95" customHeight="1">
      <c r="A100" s="3" t="str">
        <f>IF(B100="","",SUBTOTAL(3,B$2:B100))</f>
        <v/>
      </c>
      <c r="B100" s="34"/>
      <c r="C100" s="35">
        <v>97</v>
      </c>
      <c r="D100" s="36">
        <v>42464</v>
      </c>
      <c r="E100" s="34">
        <v>0</v>
      </c>
      <c r="F100" s="34">
        <v>0</v>
      </c>
      <c r="G100" s="8">
        <f t="shared" si="25"/>
        <v>0</v>
      </c>
      <c r="H100" s="8">
        <f t="shared" si="26"/>
        <v>0</v>
      </c>
      <c r="I100" s="13">
        <f t="shared" si="22"/>
        <v>0</v>
      </c>
      <c r="J100" s="13">
        <f t="shared" si="29"/>
        <v>0</v>
      </c>
      <c r="K100" s="13">
        <f>G100/ورقة1!$C$3</f>
        <v>0</v>
      </c>
      <c r="L100" s="13">
        <f>H100/ورقة1!$D$3</f>
        <v>0</v>
      </c>
      <c r="M100" s="13">
        <f t="shared" si="27"/>
        <v>0</v>
      </c>
      <c r="N100" s="13">
        <f t="shared" si="23"/>
        <v>0</v>
      </c>
      <c r="O100" s="13">
        <f t="shared" si="30"/>
        <v>707</v>
      </c>
      <c r="P100" s="13">
        <f t="shared" si="31"/>
        <v>700</v>
      </c>
      <c r="Q100" s="11">
        <f t="shared" si="28"/>
        <v>720</v>
      </c>
      <c r="R100" s="11" t="str">
        <f>IF(P100&lt;&gt;"",IF(AND(P100&gt;Q99,P100&lt;=Q100),"ok",""),SUBTOTAL(3,U$2:U100))</f>
        <v/>
      </c>
      <c r="S100" s="1"/>
      <c r="T100" s="1"/>
      <c r="U100" s="31"/>
      <c r="V100" s="31"/>
      <c r="W100" s="31"/>
      <c r="X100" s="32" t="str">
        <f t="shared" si="24"/>
        <v/>
      </c>
      <c r="Y100" s="31" t="str">
        <f>IF(U100="","",SUBTOTAL(2,U$1:U100))</f>
        <v/>
      </c>
    </row>
    <row r="101" spans="1:25" ht="24.95" customHeight="1">
      <c r="A101" s="3">
        <f>IF(B101="","",SUBTOTAL(3,B$2:B101))</f>
        <v>89</v>
      </c>
      <c r="B101" s="17" t="s">
        <v>18</v>
      </c>
      <c r="C101" s="4">
        <v>98</v>
      </c>
      <c r="D101" s="22">
        <v>42466</v>
      </c>
      <c r="E101" s="8">
        <f>F99</f>
        <v>5100</v>
      </c>
      <c r="F101" s="7">
        <v>5180</v>
      </c>
      <c r="G101" s="8">
        <f t="shared" si="25"/>
        <v>80</v>
      </c>
      <c r="H101" s="8">
        <f t="shared" si="26"/>
        <v>0</v>
      </c>
      <c r="I101" s="13">
        <f t="shared" si="22"/>
        <v>80</v>
      </c>
      <c r="J101" s="13">
        <f t="shared" si="29"/>
        <v>80</v>
      </c>
      <c r="K101" s="13">
        <f>G101/ورقة1!$C$3</f>
        <v>10.4</v>
      </c>
      <c r="L101" s="13">
        <f>H101/ورقة1!$D$3</f>
        <v>0</v>
      </c>
      <c r="M101" s="13">
        <f t="shared" si="27"/>
        <v>10.4</v>
      </c>
      <c r="N101" s="13">
        <f t="shared" si="23"/>
        <v>0.5</v>
      </c>
      <c r="O101" s="13">
        <f t="shared" si="30"/>
        <v>717.9</v>
      </c>
      <c r="P101" s="13">
        <f t="shared" si="31"/>
        <v>700</v>
      </c>
      <c r="Q101" s="11">
        <f t="shared" si="28"/>
        <v>720</v>
      </c>
      <c r="R101" s="11" t="str">
        <f>IF(P101&lt;&gt;"",IF(AND(P101&gt;Q100,P101&lt;=Q101),"ok",""),SUBTOTAL(3,U$2:U101))</f>
        <v/>
      </c>
      <c r="S101" s="1"/>
      <c r="T101" s="1"/>
      <c r="U101" s="31"/>
      <c r="V101" s="31"/>
      <c r="W101" s="31"/>
      <c r="X101" s="32" t="str">
        <f t="shared" si="24"/>
        <v/>
      </c>
      <c r="Y101" s="31" t="str">
        <f>IF(U101="","",SUBTOTAL(2,U$1:U101))</f>
        <v/>
      </c>
    </row>
    <row r="102" spans="1:25" ht="24.95" customHeight="1">
      <c r="A102" s="3">
        <f>IF(B102="","",SUBTOTAL(3,B$2:B102))</f>
        <v>90</v>
      </c>
      <c r="B102" s="17" t="s">
        <v>18</v>
      </c>
      <c r="C102" s="4">
        <v>99</v>
      </c>
      <c r="D102" s="22">
        <v>42467</v>
      </c>
      <c r="E102" s="8">
        <f t="shared" ref="E102:E105" si="36">IF(D102="",0,F101)</f>
        <v>5180</v>
      </c>
      <c r="F102" s="7">
        <v>5233</v>
      </c>
      <c r="G102" s="8">
        <f t="shared" si="25"/>
        <v>53</v>
      </c>
      <c r="H102" s="8">
        <f t="shared" si="26"/>
        <v>0</v>
      </c>
      <c r="I102" s="13">
        <f t="shared" si="22"/>
        <v>53</v>
      </c>
      <c r="J102" s="13">
        <f t="shared" si="29"/>
        <v>133</v>
      </c>
      <c r="K102" s="13">
        <f>G102/ورقة1!$C$3</f>
        <v>6.89</v>
      </c>
      <c r="L102" s="13">
        <f>H102/ورقة1!$D$3</f>
        <v>0</v>
      </c>
      <c r="M102" s="13">
        <f t="shared" si="27"/>
        <v>6.89</v>
      </c>
      <c r="N102" s="13">
        <f t="shared" si="23"/>
        <v>0.5</v>
      </c>
      <c r="O102" s="13">
        <f t="shared" si="30"/>
        <v>725.29</v>
      </c>
      <c r="P102" s="13">
        <f t="shared" si="31"/>
        <v>700</v>
      </c>
      <c r="Q102" s="11">
        <f t="shared" si="28"/>
        <v>720</v>
      </c>
      <c r="R102" s="11" t="str">
        <f>IF(P102&lt;&gt;"",IF(AND(P102&gt;Q101,P102&lt;=Q102),"ok",""),SUBTOTAL(3,U$2:U102))</f>
        <v/>
      </c>
      <c r="S102" s="1"/>
      <c r="T102" s="1"/>
      <c r="U102" s="31"/>
      <c r="V102" s="31"/>
      <c r="W102" s="31"/>
      <c r="X102" s="32" t="str">
        <f t="shared" si="24"/>
        <v/>
      </c>
      <c r="Y102" s="31" t="str">
        <f>IF(U102="","",SUBTOTAL(2,U$1:U102))</f>
        <v/>
      </c>
    </row>
    <row r="103" spans="1:25" ht="24.95" customHeight="1">
      <c r="A103" s="3">
        <f>IF(B103="","",SUBTOTAL(3,B$2:B103))</f>
        <v>91</v>
      </c>
      <c r="B103" s="17" t="s">
        <v>18</v>
      </c>
      <c r="C103" s="4">
        <v>101</v>
      </c>
      <c r="D103" s="22">
        <v>42470</v>
      </c>
      <c r="E103" s="8">
        <f t="shared" si="36"/>
        <v>5233</v>
      </c>
      <c r="F103" s="7">
        <v>5313</v>
      </c>
      <c r="G103" s="8">
        <f t="shared" si="25"/>
        <v>80</v>
      </c>
      <c r="H103" s="8">
        <f t="shared" si="26"/>
        <v>0</v>
      </c>
      <c r="I103" s="13">
        <f t="shared" si="22"/>
        <v>80</v>
      </c>
      <c r="J103" s="13">
        <f t="shared" si="29"/>
        <v>213</v>
      </c>
      <c r="K103" s="13">
        <f>G103/ورقة1!$C$3</f>
        <v>10.4</v>
      </c>
      <c r="L103" s="13">
        <f>H103/ورقة1!$D$3</f>
        <v>0</v>
      </c>
      <c r="M103" s="13">
        <f t="shared" si="27"/>
        <v>10.4</v>
      </c>
      <c r="N103" s="13">
        <f t="shared" si="23"/>
        <v>0.5</v>
      </c>
      <c r="O103" s="13">
        <f t="shared" si="30"/>
        <v>736.18999999999994</v>
      </c>
      <c r="P103" s="13">
        <f t="shared" si="31"/>
        <v>720</v>
      </c>
      <c r="Q103" s="11">
        <f t="shared" si="28"/>
        <v>720</v>
      </c>
      <c r="R103" s="11" t="str">
        <f>IF(P103&lt;&gt;"",IF(AND(P103&gt;Q102,P103&lt;=Q103),"ok",""),SUBTOTAL(3,U$2:U103))</f>
        <v/>
      </c>
      <c r="S103" s="1">
        <v>20</v>
      </c>
      <c r="T103" s="1">
        <f>S103*2.6</f>
        <v>52</v>
      </c>
      <c r="U103" s="31">
        <f>U99+1</f>
        <v>30</v>
      </c>
      <c r="V103" s="31">
        <f>V99+150</f>
        <v>5250</v>
      </c>
      <c r="W103" s="31">
        <f>V105-V103</f>
        <v>150</v>
      </c>
      <c r="X103" s="32" t="str">
        <f t="shared" si="24"/>
        <v>ok</v>
      </c>
      <c r="Y103" s="31">
        <f>IF(U103="","",SUBTOTAL(2,U$1:U103))</f>
        <v>33</v>
      </c>
    </row>
    <row r="104" spans="1:25" ht="24.95" customHeight="1">
      <c r="A104" s="3">
        <f>IF(B104="","",SUBTOTAL(3,B$2:B104))</f>
        <v>92</v>
      </c>
      <c r="B104" s="17" t="s">
        <v>18</v>
      </c>
      <c r="C104" s="4">
        <v>102</v>
      </c>
      <c r="D104" s="22">
        <v>42471</v>
      </c>
      <c r="E104" s="8">
        <f t="shared" si="36"/>
        <v>5313</v>
      </c>
      <c r="F104" s="7">
        <v>5358</v>
      </c>
      <c r="G104" s="8">
        <f t="shared" si="25"/>
        <v>45</v>
      </c>
      <c r="H104" s="8">
        <f t="shared" si="26"/>
        <v>0</v>
      </c>
      <c r="I104" s="13">
        <f t="shared" si="22"/>
        <v>45</v>
      </c>
      <c r="J104" s="13">
        <f t="shared" si="29"/>
        <v>258</v>
      </c>
      <c r="K104" s="13">
        <f>G104/ورقة1!$C$3</f>
        <v>5.85</v>
      </c>
      <c r="L104" s="13">
        <f>H104/ورقة1!$D$3</f>
        <v>0</v>
      </c>
      <c r="M104" s="13">
        <f t="shared" si="27"/>
        <v>5.85</v>
      </c>
      <c r="N104" s="13">
        <f t="shared" si="23"/>
        <v>0.5</v>
      </c>
      <c r="O104" s="13">
        <f t="shared" si="30"/>
        <v>742.54</v>
      </c>
      <c r="P104" s="13">
        <f t="shared" si="31"/>
        <v>720</v>
      </c>
      <c r="Q104" s="11">
        <f t="shared" si="28"/>
        <v>760</v>
      </c>
      <c r="R104" s="11" t="str">
        <f>IF(P104&lt;&gt;"",IF(AND(P104&gt;Q103,P104&lt;=Q104),"ok",""),SUBTOTAL(3,U$2:U104))</f>
        <v/>
      </c>
      <c r="S104" s="1"/>
      <c r="T104" s="1"/>
      <c r="U104" s="31"/>
      <c r="V104" s="31"/>
      <c r="W104" s="31"/>
      <c r="X104" s="32" t="str">
        <f t="shared" si="24"/>
        <v/>
      </c>
      <c r="Y104" s="31" t="str">
        <f>IF(U104="","",SUBTOTAL(2,U$1:U104))</f>
        <v/>
      </c>
    </row>
    <row r="105" spans="1:25" ht="24.95" customHeight="1">
      <c r="A105" s="3">
        <f>IF(B105="","",SUBTOTAL(3,B$2:B105))</f>
        <v>93</v>
      </c>
      <c r="B105" s="17" t="s">
        <v>18</v>
      </c>
      <c r="C105" s="4">
        <v>103</v>
      </c>
      <c r="D105" s="22">
        <v>42472</v>
      </c>
      <c r="E105" s="8">
        <f t="shared" si="36"/>
        <v>5358</v>
      </c>
      <c r="F105" s="7">
        <v>5416</v>
      </c>
      <c r="G105" s="8">
        <f t="shared" si="25"/>
        <v>58</v>
      </c>
      <c r="H105" s="8">
        <f t="shared" si="26"/>
        <v>0</v>
      </c>
      <c r="I105" s="13">
        <f t="shared" si="22"/>
        <v>58</v>
      </c>
      <c r="J105" s="13">
        <f t="shared" si="29"/>
        <v>316</v>
      </c>
      <c r="K105" s="13">
        <f>G105/ورقة1!$C$3</f>
        <v>7.54</v>
      </c>
      <c r="L105" s="13">
        <f>H105/ورقة1!$D$3</f>
        <v>0</v>
      </c>
      <c r="M105" s="13">
        <f t="shared" si="27"/>
        <v>7.54</v>
      </c>
      <c r="N105" s="13">
        <f t="shared" si="23"/>
        <v>0.5</v>
      </c>
      <c r="O105" s="13">
        <f t="shared" si="30"/>
        <v>750.57999999999993</v>
      </c>
      <c r="P105" s="13">
        <f t="shared" si="31"/>
        <v>740</v>
      </c>
      <c r="Q105" s="11">
        <f t="shared" si="28"/>
        <v>760</v>
      </c>
      <c r="R105" s="11" t="str">
        <f>IF(P105&lt;&gt;"",IF(AND(P105&gt;Q104,P105&lt;=Q105),"ok",""),SUBTOTAL(3,U$2:U105))</f>
        <v/>
      </c>
      <c r="S105" s="1">
        <v>20</v>
      </c>
      <c r="T105" s="1">
        <f>S105*2.6</f>
        <v>52</v>
      </c>
      <c r="U105" s="31">
        <f>U103+1</f>
        <v>31</v>
      </c>
      <c r="V105" s="31">
        <f>V103+150</f>
        <v>5400</v>
      </c>
      <c r="W105" s="31">
        <f>V108-V105</f>
        <v>150</v>
      </c>
      <c r="X105" s="32" t="str">
        <f t="shared" si="24"/>
        <v>ok</v>
      </c>
      <c r="Y105" s="31">
        <f>IF(U105="","",SUBTOTAL(2,U$1:U105))</f>
        <v>34</v>
      </c>
    </row>
    <row r="106" spans="1:25" ht="24.95" customHeight="1">
      <c r="A106" s="3" t="str">
        <f>IF(B106="","",SUBTOTAL(3,B$2:B106))</f>
        <v/>
      </c>
      <c r="B106" s="34"/>
      <c r="C106" s="35">
        <v>103</v>
      </c>
      <c r="D106" s="36">
        <v>42472</v>
      </c>
      <c r="E106" s="34">
        <v>0</v>
      </c>
      <c r="F106" s="34">
        <v>0</v>
      </c>
      <c r="G106" s="8">
        <f t="shared" si="25"/>
        <v>0</v>
      </c>
      <c r="H106" s="8">
        <f t="shared" si="26"/>
        <v>0</v>
      </c>
      <c r="I106" s="13">
        <f t="shared" si="22"/>
        <v>0</v>
      </c>
      <c r="J106" s="13">
        <f t="shared" si="29"/>
        <v>0</v>
      </c>
      <c r="K106" s="13">
        <f>G106/ورقة1!$C$3</f>
        <v>0</v>
      </c>
      <c r="L106" s="13">
        <f>H106/ورقة1!$D$3</f>
        <v>0</v>
      </c>
      <c r="M106" s="13">
        <f t="shared" si="27"/>
        <v>0</v>
      </c>
      <c r="N106" s="13">
        <f t="shared" si="23"/>
        <v>0</v>
      </c>
      <c r="O106" s="13">
        <f t="shared" si="30"/>
        <v>750.57999999999993</v>
      </c>
      <c r="P106" s="13">
        <f t="shared" si="31"/>
        <v>740</v>
      </c>
      <c r="Q106" s="11">
        <f t="shared" si="28"/>
        <v>760</v>
      </c>
      <c r="R106" s="11" t="str">
        <f>IF(P106&lt;&gt;"",IF(AND(P106&gt;Q105,P106&lt;=Q106),"ok",""),SUBTOTAL(3,U$2:U106))</f>
        <v/>
      </c>
      <c r="S106" s="1"/>
      <c r="T106" s="1"/>
      <c r="U106" s="31"/>
      <c r="V106" s="31"/>
      <c r="W106" s="31"/>
      <c r="X106" s="32" t="str">
        <f t="shared" si="24"/>
        <v/>
      </c>
      <c r="Y106" s="31" t="str">
        <f>IF(U106="","",SUBTOTAL(2,U$1:U106))</f>
        <v/>
      </c>
    </row>
    <row r="107" spans="1:25" ht="24.95" customHeight="1">
      <c r="A107" s="3">
        <f>IF(B107="","",SUBTOTAL(3,B$2:B107))</f>
        <v>94</v>
      </c>
      <c r="B107" s="17" t="s">
        <v>18</v>
      </c>
      <c r="C107" s="4">
        <v>104</v>
      </c>
      <c r="D107" s="22">
        <v>42474</v>
      </c>
      <c r="E107" s="8">
        <f>F105</f>
        <v>5416</v>
      </c>
      <c r="F107" s="7">
        <v>5495</v>
      </c>
      <c r="G107" s="8">
        <f t="shared" si="25"/>
        <v>79</v>
      </c>
      <c r="H107" s="8">
        <f t="shared" si="26"/>
        <v>0</v>
      </c>
      <c r="I107" s="13">
        <f t="shared" si="22"/>
        <v>79</v>
      </c>
      <c r="J107" s="13">
        <f t="shared" si="29"/>
        <v>79</v>
      </c>
      <c r="K107" s="13">
        <f>G107/ورقة1!$C$3</f>
        <v>10.27</v>
      </c>
      <c r="L107" s="13">
        <f>H107/ورقة1!$D$3</f>
        <v>0</v>
      </c>
      <c r="M107" s="13">
        <f t="shared" si="27"/>
        <v>10.27</v>
      </c>
      <c r="N107" s="13">
        <f t="shared" si="23"/>
        <v>0.5</v>
      </c>
      <c r="O107" s="13">
        <f t="shared" si="30"/>
        <v>761.34999999999991</v>
      </c>
      <c r="P107" s="13">
        <f t="shared" si="31"/>
        <v>740</v>
      </c>
      <c r="Q107" s="11">
        <f t="shared" si="28"/>
        <v>760</v>
      </c>
      <c r="R107" s="11" t="str">
        <f>IF(P107&lt;&gt;"",IF(AND(P107&gt;Q106,P107&lt;=Q107),"ok",""),SUBTOTAL(3,U$2:U107))</f>
        <v/>
      </c>
      <c r="S107" s="1"/>
      <c r="T107" s="1"/>
      <c r="U107" s="31"/>
      <c r="V107" s="31"/>
      <c r="W107" s="31"/>
      <c r="X107" s="32" t="str">
        <f t="shared" si="24"/>
        <v/>
      </c>
      <c r="Y107" s="31" t="str">
        <f>IF(U107="","",SUBTOTAL(2,U$1:U107))</f>
        <v/>
      </c>
    </row>
    <row r="108" spans="1:25" ht="24.95" customHeight="1">
      <c r="A108" s="3">
        <f>IF(B108="","",SUBTOTAL(3,B$2:B108))</f>
        <v>95</v>
      </c>
      <c r="B108" s="17" t="s">
        <v>18</v>
      </c>
      <c r="C108" s="4">
        <v>107</v>
      </c>
      <c r="D108" s="22">
        <v>42481</v>
      </c>
      <c r="E108" s="8">
        <f t="shared" ref="E108:E111" si="37">IF(D108="",0,F107)</f>
        <v>5495</v>
      </c>
      <c r="F108" s="7">
        <v>5573</v>
      </c>
      <c r="G108" s="8">
        <f t="shared" si="25"/>
        <v>78</v>
      </c>
      <c r="H108" s="8">
        <f t="shared" si="26"/>
        <v>0</v>
      </c>
      <c r="I108" s="13">
        <f t="shared" si="22"/>
        <v>78</v>
      </c>
      <c r="J108" s="13">
        <f t="shared" si="29"/>
        <v>157</v>
      </c>
      <c r="K108" s="13">
        <f>G108/ورقة1!$C$3</f>
        <v>10.14</v>
      </c>
      <c r="L108" s="13">
        <f>H108/ورقة1!$D$3</f>
        <v>0</v>
      </c>
      <c r="M108" s="13">
        <f t="shared" si="27"/>
        <v>10.14</v>
      </c>
      <c r="N108" s="13">
        <f t="shared" si="23"/>
        <v>0.5</v>
      </c>
      <c r="O108" s="13">
        <f t="shared" si="30"/>
        <v>771.9899999999999</v>
      </c>
      <c r="P108" s="13">
        <f t="shared" si="31"/>
        <v>760</v>
      </c>
      <c r="Q108" s="11">
        <f t="shared" si="28"/>
        <v>760</v>
      </c>
      <c r="R108" s="11" t="str">
        <f>IF(P108&lt;&gt;"",IF(AND(P108&gt;Q107,P108&lt;=Q108),"ok",""),SUBTOTAL(3,U$2:U108))</f>
        <v/>
      </c>
      <c r="S108" s="1">
        <v>20</v>
      </c>
      <c r="T108" s="1">
        <f>S108*2.6</f>
        <v>52</v>
      </c>
      <c r="U108" s="31">
        <f>U105+1</f>
        <v>32</v>
      </c>
      <c r="V108" s="31">
        <f>V105+150</f>
        <v>5550</v>
      </c>
      <c r="W108" s="31">
        <f>V111-V108</f>
        <v>150</v>
      </c>
      <c r="X108" s="32" t="str">
        <f t="shared" si="24"/>
        <v>ok</v>
      </c>
      <c r="Y108" s="31">
        <f>IF(U108="","",SUBTOTAL(2,U$1:U108))</f>
        <v>35</v>
      </c>
    </row>
    <row r="109" spans="1:25" ht="24.95" customHeight="1">
      <c r="A109" s="3">
        <f>IF(B109="","",SUBTOTAL(3,B$2:B109))</f>
        <v>96</v>
      </c>
      <c r="B109" s="17" t="s">
        <v>18</v>
      </c>
      <c r="C109" s="4">
        <v>109</v>
      </c>
      <c r="D109" s="22">
        <v>42483</v>
      </c>
      <c r="E109" s="8">
        <f t="shared" si="37"/>
        <v>5573</v>
      </c>
      <c r="F109" s="7">
        <v>5623</v>
      </c>
      <c r="G109" s="8">
        <f t="shared" si="25"/>
        <v>50</v>
      </c>
      <c r="H109" s="8">
        <f t="shared" si="26"/>
        <v>0</v>
      </c>
      <c r="I109" s="13">
        <f t="shared" si="22"/>
        <v>50</v>
      </c>
      <c r="J109" s="13">
        <f t="shared" si="29"/>
        <v>207</v>
      </c>
      <c r="K109" s="13">
        <f>G109/ورقة1!$C$3</f>
        <v>6.5</v>
      </c>
      <c r="L109" s="13">
        <f>H109/ورقة1!$D$3</f>
        <v>0</v>
      </c>
      <c r="M109" s="13">
        <f t="shared" si="27"/>
        <v>6.5</v>
      </c>
      <c r="N109" s="13">
        <f t="shared" si="23"/>
        <v>0.5</v>
      </c>
      <c r="O109" s="13">
        <f t="shared" si="30"/>
        <v>778.9899999999999</v>
      </c>
      <c r="P109" s="13">
        <f t="shared" si="31"/>
        <v>760</v>
      </c>
      <c r="Q109" s="11">
        <f t="shared" si="28"/>
        <v>760</v>
      </c>
      <c r="R109" s="11" t="str">
        <f>IF(P109&lt;&gt;"",IF(AND(P109&gt;Q108,P109&lt;=Q109),"ok",""),SUBTOTAL(3,U$2:U109))</f>
        <v/>
      </c>
      <c r="S109" s="1"/>
      <c r="T109" s="1"/>
      <c r="U109" s="31"/>
      <c r="V109" s="31"/>
      <c r="W109" s="31"/>
      <c r="X109" s="32" t="str">
        <f t="shared" si="24"/>
        <v/>
      </c>
      <c r="Y109" s="31" t="str">
        <f>IF(U109="","",SUBTOTAL(2,U$1:U109))</f>
        <v/>
      </c>
    </row>
    <row r="110" spans="1:25" ht="24.95" customHeight="1">
      <c r="A110" s="3">
        <f>IF(B110="","",SUBTOTAL(3,B$2:B110))</f>
        <v>97</v>
      </c>
      <c r="B110" s="17" t="s">
        <v>18</v>
      </c>
      <c r="C110" s="4">
        <v>111</v>
      </c>
      <c r="D110" s="22">
        <v>42484</v>
      </c>
      <c r="E110" s="8">
        <f t="shared" si="37"/>
        <v>5623</v>
      </c>
      <c r="F110" s="7">
        <v>5665</v>
      </c>
      <c r="G110" s="8">
        <f t="shared" si="25"/>
        <v>42</v>
      </c>
      <c r="H110" s="8">
        <f t="shared" si="26"/>
        <v>0</v>
      </c>
      <c r="I110" s="13">
        <f t="shared" si="22"/>
        <v>42</v>
      </c>
      <c r="J110" s="13">
        <f t="shared" si="29"/>
        <v>249</v>
      </c>
      <c r="K110" s="13">
        <f>G110/ورقة1!$C$3</f>
        <v>5.46</v>
      </c>
      <c r="L110" s="13">
        <f>H110/ورقة1!$D$3</f>
        <v>0</v>
      </c>
      <c r="M110" s="13">
        <f t="shared" si="27"/>
        <v>5.46</v>
      </c>
      <c r="N110" s="13">
        <f t="shared" si="23"/>
        <v>0.5</v>
      </c>
      <c r="O110" s="13">
        <f t="shared" si="30"/>
        <v>784.94999999999993</v>
      </c>
      <c r="P110" s="13">
        <f t="shared" si="31"/>
        <v>760</v>
      </c>
      <c r="Q110" s="11">
        <f t="shared" si="28"/>
        <v>800</v>
      </c>
      <c r="R110" s="11" t="str">
        <f>IF(P110&lt;&gt;"",IF(AND(P110&gt;Q109,P110&lt;=Q110),"ok",""),SUBTOTAL(3,U$2:U110))</f>
        <v/>
      </c>
      <c r="S110" s="1"/>
      <c r="T110" s="1"/>
      <c r="U110" s="31"/>
      <c r="V110" s="31"/>
      <c r="W110" s="31"/>
      <c r="X110" s="32" t="str">
        <f t="shared" si="24"/>
        <v/>
      </c>
      <c r="Y110" s="31" t="str">
        <f>IF(U110="","",SUBTOTAL(2,U$1:U110))</f>
        <v/>
      </c>
    </row>
    <row r="111" spans="1:25" ht="24.95" customHeight="1">
      <c r="A111" s="3">
        <f>IF(B111="","",SUBTOTAL(3,B$2:B111))</f>
        <v>98</v>
      </c>
      <c r="B111" s="16" t="s">
        <v>18</v>
      </c>
      <c r="C111" s="4">
        <v>114</v>
      </c>
      <c r="D111" s="22">
        <v>42494</v>
      </c>
      <c r="E111" s="8">
        <f t="shared" si="37"/>
        <v>5665</v>
      </c>
      <c r="F111" s="7">
        <v>5709</v>
      </c>
      <c r="G111" s="8">
        <f t="shared" si="25"/>
        <v>44</v>
      </c>
      <c r="H111" s="8">
        <f t="shared" si="26"/>
        <v>0</v>
      </c>
      <c r="I111" s="13">
        <f t="shared" si="22"/>
        <v>44</v>
      </c>
      <c r="J111" s="13">
        <f t="shared" si="29"/>
        <v>293</v>
      </c>
      <c r="K111" s="13">
        <f>G111/ورقة1!$C$3</f>
        <v>5.72</v>
      </c>
      <c r="L111" s="13">
        <f>H111/ورقة1!$D$3</f>
        <v>0</v>
      </c>
      <c r="M111" s="13">
        <f t="shared" si="27"/>
        <v>5.72</v>
      </c>
      <c r="N111" s="13">
        <f t="shared" si="23"/>
        <v>0.5</v>
      </c>
      <c r="O111" s="13">
        <f t="shared" si="30"/>
        <v>791.17</v>
      </c>
      <c r="P111" s="13">
        <f t="shared" si="31"/>
        <v>780</v>
      </c>
      <c r="Q111" s="11">
        <f t="shared" si="28"/>
        <v>800</v>
      </c>
      <c r="R111" s="11" t="str">
        <f>IF(P111&lt;&gt;"",IF(AND(P111&gt;Q110,P111&lt;=Q111),"ok",""),SUBTOTAL(3,U$2:U111))</f>
        <v/>
      </c>
      <c r="S111" s="1">
        <v>20</v>
      </c>
      <c r="T111" s="1">
        <f>S111*2.6</f>
        <v>52</v>
      </c>
      <c r="U111" s="31">
        <f>U108+1</f>
        <v>33</v>
      </c>
      <c r="V111" s="31">
        <f>V108+150</f>
        <v>5700</v>
      </c>
      <c r="W111" s="31">
        <f>V117-V111</f>
        <v>150</v>
      </c>
      <c r="X111" s="32" t="str">
        <f t="shared" si="24"/>
        <v>ok</v>
      </c>
      <c r="Y111" s="31">
        <f>IF(U111="","",SUBTOTAL(2,U$1:U111))</f>
        <v>36</v>
      </c>
    </row>
    <row r="112" spans="1:25" ht="24.95" customHeight="1">
      <c r="A112" s="3" t="str">
        <f>IF(B112="","",SUBTOTAL(3,B$2:B112))</f>
        <v/>
      </c>
      <c r="B112" s="34"/>
      <c r="C112" s="35">
        <v>114</v>
      </c>
      <c r="D112" s="36">
        <v>42494</v>
      </c>
      <c r="E112" s="34">
        <v>0</v>
      </c>
      <c r="F112" s="34">
        <v>0</v>
      </c>
      <c r="G112" s="8">
        <f t="shared" si="25"/>
        <v>0</v>
      </c>
      <c r="H112" s="8">
        <f t="shared" si="26"/>
        <v>0</v>
      </c>
      <c r="I112" s="13">
        <f t="shared" si="22"/>
        <v>0</v>
      </c>
      <c r="J112" s="13">
        <f t="shared" si="29"/>
        <v>0</v>
      </c>
      <c r="K112" s="13">
        <f>G112/ورقة1!$C$3</f>
        <v>0</v>
      </c>
      <c r="L112" s="13">
        <f>H112/ورقة1!$D$3</f>
        <v>0</v>
      </c>
      <c r="M112" s="13">
        <f t="shared" si="27"/>
        <v>0</v>
      </c>
      <c r="N112" s="13">
        <f t="shared" si="23"/>
        <v>0</v>
      </c>
      <c r="O112" s="13">
        <f t="shared" si="30"/>
        <v>791.17</v>
      </c>
      <c r="P112" s="13">
        <f t="shared" si="31"/>
        <v>780</v>
      </c>
      <c r="Q112" s="11">
        <f t="shared" si="28"/>
        <v>800</v>
      </c>
      <c r="R112" s="11" t="str">
        <f>IF(P112&lt;&gt;"",IF(AND(P112&gt;Q111,P112&lt;=Q112),"ok",""),SUBTOTAL(3,U$2:U112))</f>
        <v/>
      </c>
      <c r="S112" s="1"/>
      <c r="T112" s="1"/>
      <c r="U112" s="31"/>
      <c r="V112" s="31"/>
      <c r="W112" s="31"/>
      <c r="X112" s="32" t="str">
        <f t="shared" si="24"/>
        <v/>
      </c>
      <c r="Y112" s="31" t="str">
        <f>IF(U112="","",SUBTOTAL(2,U$1:U112))</f>
        <v/>
      </c>
    </row>
    <row r="113" spans="1:25" ht="24.95" customHeight="1">
      <c r="A113" s="3">
        <f>IF(B113="","",SUBTOTAL(3,B$2:B113))</f>
        <v>99</v>
      </c>
      <c r="B113" s="16" t="s">
        <v>18</v>
      </c>
      <c r="C113" s="24">
        <v>115</v>
      </c>
      <c r="D113" s="22">
        <v>42495</v>
      </c>
      <c r="E113" s="8">
        <f>F111</f>
        <v>5709</v>
      </c>
      <c r="F113" s="7">
        <v>5742</v>
      </c>
      <c r="G113" s="8">
        <f t="shared" si="25"/>
        <v>33</v>
      </c>
      <c r="H113" s="8">
        <f t="shared" si="26"/>
        <v>0</v>
      </c>
      <c r="I113" s="13">
        <f t="shared" si="22"/>
        <v>33</v>
      </c>
      <c r="J113" s="13">
        <f t="shared" si="29"/>
        <v>33</v>
      </c>
      <c r="K113" s="13">
        <f>G113/ورقة1!$C$3</f>
        <v>4.29</v>
      </c>
      <c r="L113" s="13">
        <f>H113/ورقة1!$D$3</f>
        <v>0</v>
      </c>
      <c r="M113" s="13">
        <f t="shared" si="27"/>
        <v>4.29</v>
      </c>
      <c r="N113" s="13">
        <f t="shared" si="23"/>
        <v>0.5</v>
      </c>
      <c r="O113" s="13">
        <f t="shared" si="30"/>
        <v>795.95999999999992</v>
      </c>
      <c r="P113" s="13">
        <f t="shared" si="31"/>
        <v>780</v>
      </c>
      <c r="Q113" s="11">
        <f t="shared" si="28"/>
        <v>800</v>
      </c>
      <c r="R113" s="11" t="str">
        <f>IF(P113&lt;&gt;"",IF(AND(P113&gt;Q112,P113&lt;=Q113),"ok",""),SUBTOTAL(3,U$2:U113))</f>
        <v/>
      </c>
      <c r="S113" s="1"/>
      <c r="T113" s="1"/>
      <c r="U113" s="31"/>
      <c r="V113" s="31"/>
      <c r="W113" s="31"/>
      <c r="X113" s="32" t="str">
        <f t="shared" si="24"/>
        <v/>
      </c>
      <c r="Y113" s="31" t="str">
        <f>IF(U113="","",SUBTOTAL(2,U$1:U113))</f>
        <v/>
      </c>
    </row>
    <row r="114" spans="1:25" ht="24.95" customHeight="1">
      <c r="A114" s="3">
        <f>IF(B114="","",SUBTOTAL(3,B$2:B114))</f>
        <v>100</v>
      </c>
      <c r="B114" s="17" t="s">
        <v>18</v>
      </c>
      <c r="C114" s="4">
        <v>1</v>
      </c>
      <c r="D114" s="22" t="s">
        <v>3</v>
      </c>
      <c r="E114" s="8">
        <v>0</v>
      </c>
      <c r="F114" s="7">
        <v>0</v>
      </c>
      <c r="G114" s="8">
        <f t="shared" si="25"/>
        <v>0</v>
      </c>
      <c r="H114" s="8">
        <f t="shared" si="26"/>
        <v>0</v>
      </c>
      <c r="I114" s="13">
        <f t="shared" si="22"/>
        <v>0</v>
      </c>
      <c r="J114" s="13">
        <f t="shared" si="29"/>
        <v>0</v>
      </c>
      <c r="K114" s="13">
        <f>G114/ورقة1!$C$3</f>
        <v>0</v>
      </c>
      <c r="L114" s="13">
        <f>H114/ورقة1!$D$3</f>
        <v>0</v>
      </c>
      <c r="M114" s="13">
        <f t="shared" si="27"/>
        <v>0</v>
      </c>
      <c r="N114" s="13">
        <f t="shared" si="23"/>
        <v>0</v>
      </c>
      <c r="O114" s="13">
        <f t="shared" si="30"/>
        <v>795.95999999999992</v>
      </c>
      <c r="P114" s="13">
        <f t="shared" si="31"/>
        <v>780</v>
      </c>
      <c r="Q114" s="11">
        <f t="shared" si="28"/>
        <v>800</v>
      </c>
      <c r="R114" s="11" t="str">
        <f>IF(P114&lt;&gt;"",IF(AND(P114&gt;Q113,P114&lt;=Q114),"ok",""),SUBTOTAL(3,U$2:U114))</f>
        <v/>
      </c>
      <c r="S114" s="1"/>
      <c r="T114" s="1"/>
      <c r="U114" s="31"/>
      <c r="V114" s="31"/>
      <c r="W114" s="31"/>
      <c r="X114" s="32" t="str">
        <f t="shared" si="24"/>
        <v/>
      </c>
      <c r="Y114" s="31" t="str">
        <f>IF(U114="","",SUBTOTAL(2,U$1:U114))</f>
        <v/>
      </c>
    </row>
    <row r="115" spans="1:25" ht="24.95" customHeight="1">
      <c r="A115" s="3">
        <f>IF(B115="","",SUBTOTAL(3,B$2:B115))</f>
        <v>101</v>
      </c>
      <c r="B115" s="17" t="s">
        <v>18</v>
      </c>
      <c r="C115" s="4">
        <v>2</v>
      </c>
      <c r="D115" s="22" t="s">
        <v>3</v>
      </c>
      <c r="E115" s="8">
        <v>0</v>
      </c>
      <c r="F115" s="7">
        <v>0</v>
      </c>
      <c r="G115" s="8">
        <f t="shared" si="25"/>
        <v>0</v>
      </c>
      <c r="H115" s="8">
        <f t="shared" si="26"/>
        <v>0</v>
      </c>
      <c r="I115" s="13">
        <f t="shared" si="22"/>
        <v>0</v>
      </c>
      <c r="J115" s="13">
        <f t="shared" si="29"/>
        <v>0</v>
      </c>
      <c r="K115" s="13">
        <f>G115/ورقة1!$C$3</f>
        <v>0</v>
      </c>
      <c r="L115" s="13">
        <f>H115/ورقة1!$D$3</f>
        <v>0</v>
      </c>
      <c r="M115" s="13">
        <f t="shared" si="27"/>
        <v>0</v>
      </c>
      <c r="N115" s="13">
        <f t="shared" si="23"/>
        <v>0</v>
      </c>
      <c r="O115" s="13">
        <f t="shared" si="30"/>
        <v>795.95999999999992</v>
      </c>
      <c r="P115" s="13">
        <f t="shared" si="31"/>
        <v>780</v>
      </c>
      <c r="Q115" s="11">
        <f t="shared" si="28"/>
        <v>800</v>
      </c>
      <c r="R115" s="11" t="str">
        <f>IF(P115&lt;&gt;"",IF(AND(P115&gt;Q114,P115&lt;=Q115),"ok",""),SUBTOTAL(3,U$2:U115))</f>
        <v/>
      </c>
      <c r="S115" s="1"/>
      <c r="T115" s="1"/>
      <c r="U115" s="31"/>
      <c r="V115" s="31"/>
      <c r="W115" s="31"/>
      <c r="X115" s="32" t="str">
        <f t="shared" si="24"/>
        <v/>
      </c>
      <c r="Y115" s="31" t="str">
        <f>IF(U115="","",SUBTOTAL(2,U$1:U115))</f>
        <v/>
      </c>
    </row>
    <row r="116" spans="1:25" ht="24.95" customHeight="1">
      <c r="A116" s="3">
        <f>IF(B116="","",SUBTOTAL(3,B$2:B116))</f>
        <v>102</v>
      </c>
      <c r="B116" s="17" t="s">
        <v>18</v>
      </c>
      <c r="C116" s="4">
        <v>3</v>
      </c>
      <c r="D116" s="22">
        <v>42497</v>
      </c>
      <c r="E116" s="8">
        <f>F113</f>
        <v>5742</v>
      </c>
      <c r="F116" s="7">
        <v>5788</v>
      </c>
      <c r="G116" s="8">
        <f t="shared" si="25"/>
        <v>46</v>
      </c>
      <c r="H116" s="8">
        <f t="shared" si="26"/>
        <v>0</v>
      </c>
      <c r="I116" s="13">
        <f t="shared" si="22"/>
        <v>46</v>
      </c>
      <c r="J116" s="13">
        <f t="shared" si="29"/>
        <v>46</v>
      </c>
      <c r="K116" s="13">
        <f>G116/ورقة1!$C$3</f>
        <v>5.9799999999999995</v>
      </c>
      <c r="L116" s="13">
        <f>H116/ورقة1!$D$3</f>
        <v>0</v>
      </c>
      <c r="M116" s="13">
        <f t="shared" si="27"/>
        <v>5.9799999999999995</v>
      </c>
      <c r="N116" s="13">
        <f t="shared" si="23"/>
        <v>0.5</v>
      </c>
      <c r="O116" s="13">
        <f t="shared" si="30"/>
        <v>802.43999999999994</v>
      </c>
      <c r="P116" s="13">
        <f t="shared" si="31"/>
        <v>780</v>
      </c>
      <c r="Q116" s="11">
        <f t="shared" si="28"/>
        <v>800</v>
      </c>
      <c r="R116" s="11" t="str">
        <f>IF(P116&lt;&gt;"",IF(AND(P116&gt;Q115,P116&lt;=Q116),"ok",""),SUBTOTAL(3,U$2:U116))</f>
        <v/>
      </c>
      <c r="S116" s="1"/>
      <c r="T116" s="1"/>
      <c r="U116" s="31"/>
      <c r="V116" s="31"/>
      <c r="W116" s="31"/>
      <c r="X116" s="32" t="str">
        <f t="shared" si="24"/>
        <v/>
      </c>
      <c r="Y116" s="31" t="str">
        <f>IF(U116="","",SUBTOTAL(2,U$1:U116))</f>
        <v/>
      </c>
    </row>
    <row r="117" spans="1:25" ht="24.95" customHeight="1">
      <c r="A117" s="3">
        <f>IF(B117="","",SUBTOTAL(3,B$2:B117))</f>
        <v>103</v>
      </c>
      <c r="B117" s="17" t="s">
        <v>18</v>
      </c>
      <c r="C117" s="4">
        <v>4</v>
      </c>
      <c r="D117" s="22">
        <v>42498</v>
      </c>
      <c r="E117" s="8">
        <f t="shared" ref="E117:E121" si="38">IF(D117="",0,F116)</f>
        <v>5788</v>
      </c>
      <c r="F117" s="7">
        <v>5859</v>
      </c>
      <c r="G117" s="8">
        <f t="shared" si="25"/>
        <v>71</v>
      </c>
      <c r="H117" s="8">
        <f t="shared" si="26"/>
        <v>0</v>
      </c>
      <c r="I117" s="13">
        <f t="shared" si="22"/>
        <v>71</v>
      </c>
      <c r="J117" s="13">
        <f t="shared" si="29"/>
        <v>117</v>
      </c>
      <c r="K117" s="13">
        <f>G117/ورقة1!$C$3</f>
        <v>9.23</v>
      </c>
      <c r="L117" s="13">
        <f>H117/ورقة1!$D$3</f>
        <v>0</v>
      </c>
      <c r="M117" s="13">
        <f t="shared" si="27"/>
        <v>9.23</v>
      </c>
      <c r="N117" s="13">
        <f t="shared" si="23"/>
        <v>0.5</v>
      </c>
      <c r="O117" s="13">
        <f t="shared" si="30"/>
        <v>812.17</v>
      </c>
      <c r="P117" s="13">
        <f t="shared" si="31"/>
        <v>800</v>
      </c>
      <c r="Q117" s="11">
        <f t="shared" si="28"/>
        <v>800</v>
      </c>
      <c r="R117" s="11" t="str">
        <f>IF(P117&lt;&gt;"",IF(AND(P117&gt;Q116,P117&lt;=Q117),"ok",""),SUBTOTAL(3,U$2:U117))</f>
        <v/>
      </c>
      <c r="S117" s="1">
        <v>20</v>
      </c>
      <c r="T117" s="1">
        <f>S117*2.6</f>
        <v>52</v>
      </c>
      <c r="U117" s="31">
        <f>U111+1</f>
        <v>34</v>
      </c>
      <c r="V117" s="31">
        <f>V111+150</f>
        <v>5850</v>
      </c>
      <c r="W117" s="31">
        <f>V121-V117</f>
        <v>150</v>
      </c>
      <c r="X117" s="32" t="str">
        <f t="shared" si="24"/>
        <v>ok</v>
      </c>
      <c r="Y117" s="31">
        <f>IF(U117="","",SUBTOTAL(2,U$1:U117))</f>
        <v>37</v>
      </c>
    </row>
    <row r="118" spans="1:25" ht="24.95" customHeight="1">
      <c r="A118" s="3">
        <f>IF(B118="","",SUBTOTAL(3,B$2:B118))</f>
        <v>104</v>
      </c>
      <c r="B118" s="17" t="s">
        <v>18</v>
      </c>
      <c r="C118" s="4">
        <v>5</v>
      </c>
      <c r="D118" s="22">
        <v>42499</v>
      </c>
      <c r="E118" s="8">
        <f t="shared" si="38"/>
        <v>5859</v>
      </c>
      <c r="F118" s="7">
        <v>5906</v>
      </c>
      <c r="G118" s="8">
        <f t="shared" si="25"/>
        <v>47</v>
      </c>
      <c r="H118" s="8">
        <f t="shared" si="26"/>
        <v>0</v>
      </c>
      <c r="I118" s="13">
        <f t="shared" si="22"/>
        <v>47</v>
      </c>
      <c r="J118" s="13">
        <f t="shared" si="29"/>
        <v>164</v>
      </c>
      <c r="K118" s="13">
        <f>G118/ورقة1!$C$3</f>
        <v>6.1099999999999994</v>
      </c>
      <c r="L118" s="13">
        <f>H118/ورقة1!$D$3</f>
        <v>0</v>
      </c>
      <c r="M118" s="13">
        <f t="shared" si="27"/>
        <v>6.1099999999999994</v>
      </c>
      <c r="N118" s="13">
        <f t="shared" si="23"/>
        <v>0.5</v>
      </c>
      <c r="O118" s="13">
        <f t="shared" si="30"/>
        <v>818.78</v>
      </c>
      <c r="P118" s="13">
        <f t="shared" si="31"/>
        <v>800</v>
      </c>
      <c r="Q118" s="11">
        <f t="shared" si="28"/>
        <v>800</v>
      </c>
      <c r="R118" s="11" t="str">
        <f>IF(P118&lt;&gt;"",IF(AND(P118&gt;Q117,P118&lt;=Q118),"ok",""),SUBTOTAL(3,U$2:U118))</f>
        <v/>
      </c>
      <c r="S118" s="1"/>
      <c r="T118" s="1"/>
      <c r="U118" s="31"/>
      <c r="V118" s="31"/>
      <c r="W118" s="31"/>
      <c r="X118" s="32" t="str">
        <f t="shared" si="24"/>
        <v/>
      </c>
      <c r="Y118" s="31" t="str">
        <f>IF(U118="","",SUBTOTAL(2,U$1:U118))</f>
        <v/>
      </c>
    </row>
    <row r="119" spans="1:25" ht="24.95" customHeight="1">
      <c r="A119" s="3">
        <f>IF(B119="","",SUBTOTAL(3,B$2:B119))</f>
        <v>105</v>
      </c>
      <c r="B119" s="17" t="s">
        <v>18</v>
      </c>
      <c r="C119" s="4">
        <v>6</v>
      </c>
      <c r="D119" s="22">
        <v>42501</v>
      </c>
      <c r="E119" s="8">
        <f t="shared" si="38"/>
        <v>5906</v>
      </c>
      <c r="F119" s="7">
        <v>5941</v>
      </c>
      <c r="G119" s="8">
        <f t="shared" si="25"/>
        <v>35</v>
      </c>
      <c r="H119" s="8">
        <f t="shared" si="26"/>
        <v>0</v>
      </c>
      <c r="I119" s="13">
        <f t="shared" si="22"/>
        <v>35</v>
      </c>
      <c r="J119" s="13">
        <f t="shared" si="29"/>
        <v>199</v>
      </c>
      <c r="K119" s="13">
        <f>G119/ورقة1!$C$3</f>
        <v>4.55</v>
      </c>
      <c r="L119" s="13">
        <f>H119/ورقة1!$D$3</f>
        <v>0</v>
      </c>
      <c r="M119" s="13">
        <f t="shared" si="27"/>
        <v>4.55</v>
      </c>
      <c r="N119" s="13">
        <f t="shared" si="23"/>
        <v>0.5</v>
      </c>
      <c r="O119" s="13">
        <f t="shared" si="30"/>
        <v>823.82999999999993</v>
      </c>
      <c r="P119" s="13">
        <f t="shared" si="31"/>
        <v>800</v>
      </c>
      <c r="Q119" s="11">
        <f t="shared" si="28"/>
        <v>840</v>
      </c>
      <c r="R119" s="11" t="str">
        <f>IF(P119&lt;&gt;"",IF(AND(P119&gt;Q118,P119&lt;=Q119),"ok",""),SUBTOTAL(3,U$2:U119))</f>
        <v/>
      </c>
      <c r="S119" s="1"/>
      <c r="T119" s="1"/>
      <c r="U119" s="31"/>
      <c r="V119" s="31"/>
      <c r="W119" s="31"/>
      <c r="X119" s="32" t="str">
        <f t="shared" si="24"/>
        <v/>
      </c>
      <c r="Y119" s="31" t="str">
        <f>IF(U119="","",SUBTOTAL(2,U$1:U119))</f>
        <v/>
      </c>
    </row>
    <row r="120" spans="1:25" ht="24.95" customHeight="1">
      <c r="A120" s="3">
        <f>IF(B120="","",SUBTOTAL(3,B$2:B120))</f>
        <v>106</v>
      </c>
      <c r="B120" s="17" t="s">
        <v>18</v>
      </c>
      <c r="C120" s="4">
        <v>7</v>
      </c>
      <c r="D120" s="22">
        <v>42502</v>
      </c>
      <c r="E120" s="8">
        <f t="shared" si="38"/>
        <v>5941</v>
      </c>
      <c r="F120" s="7">
        <v>5987</v>
      </c>
      <c r="G120" s="8">
        <f t="shared" si="25"/>
        <v>46</v>
      </c>
      <c r="H120" s="8">
        <f t="shared" si="26"/>
        <v>0</v>
      </c>
      <c r="I120" s="13">
        <f t="shared" si="22"/>
        <v>46</v>
      </c>
      <c r="J120" s="13">
        <f t="shared" si="29"/>
        <v>245</v>
      </c>
      <c r="K120" s="13">
        <f>G120/ورقة1!$C$3</f>
        <v>5.9799999999999995</v>
      </c>
      <c r="L120" s="13">
        <f>H120/ورقة1!$D$3</f>
        <v>0</v>
      </c>
      <c r="M120" s="13">
        <f t="shared" si="27"/>
        <v>5.9799999999999995</v>
      </c>
      <c r="N120" s="13">
        <f t="shared" si="23"/>
        <v>0.5</v>
      </c>
      <c r="O120" s="13">
        <f t="shared" si="30"/>
        <v>830.31</v>
      </c>
      <c r="P120" s="13">
        <f t="shared" si="31"/>
        <v>800</v>
      </c>
      <c r="Q120" s="11">
        <f t="shared" si="28"/>
        <v>840</v>
      </c>
      <c r="R120" s="11" t="str">
        <f>IF(P120&lt;&gt;"",IF(AND(P120&gt;Q119,P120&lt;=Q120),"ok",""),SUBTOTAL(3,U$2:U120))</f>
        <v/>
      </c>
      <c r="S120" s="1"/>
      <c r="T120" s="1"/>
      <c r="U120" s="31"/>
      <c r="V120" s="31"/>
      <c r="W120" s="31"/>
      <c r="X120" s="32" t="str">
        <f t="shared" si="24"/>
        <v/>
      </c>
      <c r="Y120" s="31" t="str">
        <f>IF(U120="","",SUBTOTAL(2,U$1:U120))</f>
        <v/>
      </c>
    </row>
    <row r="121" spans="1:25" ht="24.95" customHeight="1">
      <c r="A121" s="3">
        <f>IF(B121="","",SUBTOTAL(3,B$2:B121))</f>
        <v>107</v>
      </c>
      <c r="B121" s="17" t="s">
        <v>18</v>
      </c>
      <c r="C121" s="4">
        <v>8</v>
      </c>
      <c r="D121" s="22">
        <v>42504</v>
      </c>
      <c r="E121" s="8">
        <f t="shared" si="38"/>
        <v>5987</v>
      </c>
      <c r="F121" s="7">
        <v>6036</v>
      </c>
      <c r="G121" s="8">
        <f t="shared" si="25"/>
        <v>49</v>
      </c>
      <c r="H121" s="8">
        <f t="shared" si="26"/>
        <v>0</v>
      </c>
      <c r="I121" s="13">
        <f t="shared" si="22"/>
        <v>49</v>
      </c>
      <c r="J121" s="13">
        <f t="shared" si="29"/>
        <v>294</v>
      </c>
      <c r="K121" s="13">
        <f>G121/ورقة1!$C$3</f>
        <v>6.37</v>
      </c>
      <c r="L121" s="13">
        <f>H121/ورقة1!$D$3</f>
        <v>0</v>
      </c>
      <c r="M121" s="13">
        <f t="shared" si="27"/>
        <v>6.37</v>
      </c>
      <c r="N121" s="13">
        <f t="shared" si="23"/>
        <v>0.5</v>
      </c>
      <c r="O121" s="13">
        <f t="shared" si="30"/>
        <v>837.18</v>
      </c>
      <c r="P121" s="13">
        <f t="shared" si="31"/>
        <v>820</v>
      </c>
      <c r="Q121" s="11">
        <f t="shared" si="28"/>
        <v>840</v>
      </c>
      <c r="R121" s="11" t="str">
        <f>IF(P121&lt;&gt;"",IF(AND(P121&gt;Q120,P121&lt;=Q121),"ok",""),SUBTOTAL(3,U$2:U121))</f>
        <v/>
      </c>
      <c r="S121" s="1">
        <v>20</v>
      </c>
      <c r="T121" s="1">
        <f>S121*2.6</f>
        <v>52</v>
      </c>
      <c r="U121" s="31">
        <f>U117+1</f>
        <v>35</v>
      </c>
      <c r="V121" s="31">
        <f>V117+150</f>
        <v>6000</v>
      </c>
      <c r="W121" s="31">
        <f>V124-V121</f>
        <v>150</v>
      </c>
      <c r="X121" s="32" t="str">
        <f t="shared" si="24"/>
        <v>ok</v>
      </c>
      <c r="Y121" s="31">
        <f>IF(U121="","",SUBTOTAL(2,U$1:U121))</f>
        <v>38</v>
      </c>
    </row>
    <row r="122" spans="1:25" ht="24.95" customHeight="1">
      <c r="A122" s="3" t="str">
        <f>IF(B122="","",SUBTOTAL(3,B$2:B122))</f>
        <v/>
      </c>
      <c r="B122" s="34"/>
      <c r="C122" s="35">
        <v>8</v>
      </c>
      <c r="D122" s="36">
        <v>42504</v>
      </c>
      <c r="E122" s="34">
        <v>0</v>
      </c>
      <c r="F122" s="34">
        <v>0</v>
      </c>
      <c r="G122" s="8">
        <f t="shared" si="25"/>
        <v>0</v>
      </c>
      <c r="H122" s="8">
        <f t="shared" si="26"/>
        <v>0</v>
      </c>
      <c r="I122" s="13">
        <f t="shared" si="22"/>
        <v>0</v>
      </c>
      <c r="J122" s="13">
        <f t="shared" si="29"/>
        <v>0</v>
      </c>
      <c r="K122" s="13">
        <f>G122/ورقة1!$C$3</f>
        <v>0</v>
      </c>
      <c r="L122" s="13">
        <f>H122/ورقة1!$D$3</f>
        <v>0</v>
      </c>
      <c r="M122" s="13">
        <f t="shared" si="27"/>
        <v>0</v>
      </c>
      <c r="N122" s="13">
        <f t="shared" si="23"/>
        <v>0</v>
      </c>
      <c r="O122" s="13">
        <f t="shared" si="30"/>
        <v>837.18</v>
      </c>
      <c r="P122" s="13">
        <f t="shared" si="31"/>
        <v>820</v>
      </c>
      <c r="Q122" s="11">
        <f t="shared" si="28"/>
        <v>840</v>
      </c>
      <c r="R122" s="11" t="str">
        <f>IF(P122&lt;&gt;"",IF(AND(P122&gt;Q121,P122&lt;=Q122),"ok",""),SUBTOTAL(3,U$2:U122))</f>
        <v/>
      </c>
      <c r="S122" s="1"/>
      <c r="T122" s="1"/>
      <c r="U122" s="31"/>
      <c r="V122" s="31"/>
      <c r="W122" s="31"/>
      <c r="X122" s="32" t="str">
        <f t="shared" si="24"/>
        <v/>
      </c>
      <c r="Y122" s="31" t="str">
        <f>IF(U122="","",SUBTOTAL(2,U$1:U122))</f>
        <v/>
      </c>
    </row>
    <row r="123" spans="1:25" ht="24.95" customHeight="1">
      <c r="A123" s="3">
        <f>IF(B123="","",SUBTOTAL(3,B$2:B123))</f>
        <v>108</v>
      </c>
      <c r="B123" s="17" t="s">
        <v>18</v>
      </c>
      <c r="C123" s="4">
        <v>9</v>
      </c>
      <c r="D123" s="22">
        <v>42505</v>
      </c>
      <c r="E123" s="8">
        <f>F121</f>
        <v>6036</v>
      </c>
      <c r="F123" s="7">
        <v>6112</v>
      </c>
      <c r="G123" s="8">
        <f t="shared" si="25"/>
        <v>76</v>
      </c>
      <c r="H123" s="8">
        <f t="shared" si="26"/>
        <v>0</v>
      </c>
      <c r="I123" s="13">
        <f t="shared" si="22"/>
        <v>76</v>
      </c>
      <c r="J123" s="13">
        <f t="shared" si="29"/>
        <v>76</v>
      </c>
      <c r="K123" s="13">
        <f>G123/ورقة1!$C$3</f>
        <v>9.879999999999999</v>
      </c>
      <c r="L123" s="13">
        <f>H123/ورقة1!$D$3</f>
        <v>0</v>
      </c>
      <c r="M123" s="13">
        <f t="shared" si="27"/>
        <v>9.879999999999999</v>
      </c>
      <c r="N123" s="13">
        <f t="shared" si="23"/>
        <v>0.5</v>
      </c>
      <c r="O123" s="13">
        <f t="shared" si="30"/>
        <v>847.56</v>
      </c>
      <c r="P123" s="13">
        <f t="shared" si="31"/>
        <v>820</v>
      </c>
      <c r="Q123" s="11">
        <f t="shared" si="28"/>
        <v>840</v>
      </c>
      <c r="R123" s="11" t="str">
        <f>IF(P123&lt;&gt;"",IF(AND(P123&gt;Q122,P123&lt;=Q123),"ok",""),SUBTOTAL(3,U$2:U123))</f>
        <v/>
      </c>
      <c r="S123" s="1"/>
      <c r="T123" s="1"/>
      <c r="U123" s="31"/>
      <c r="V123" s="31"/>
      <c r="W123" s="31"/>
      <c r="X123" s="32" t="str">
        <f t="shared" si="24"/>
        <v/>
      </c>
      <c r="Y123" s="31" t="str">
        <f>IF(U123="","",SUBTOTAL(2,U$1:U123))</f>
        <v/>
      </c>
    </row>
    <row r="124" spans="1:25" ht="24.95" customHeight="1">
      <c r="A124" s="3">
        <f>IF(B124="","",SUBTOTAL(3,B$2:B124))</f>
        <v>109</v>
      </c>
      <c r="B124" s="17" t="s">
        <v>18</v>
      </c>
      <c r="C124" s="4">
        <v>10</v>
      </c>
      <c r="D124" s="22">
        <v>42513</v>
      </c>
      <c r="E124" s="8">
        <f t="shared" ref="E124:E126" si="39">IF(D124="",0,F123)</f>
        <v>6112</v>
      </c>
      <c r="F124" s="7">
        <v>6158</v>
      </c>
      <c r="G124" s="8">
        <f t="shared" si="25"/>
        <v>46</v>
      </c>
      <c r="H124" s="8">
        <f t="shared" si="26"/>
        <v>0</v>
      </c>
      <c r="I124" s="13">
        <f t="shared" si="22"/>
        <v>46</v>
      </c>
      <c r="J124" s="13">
        <f t="shared" si="29"/>
        <v>122</v>
      </c>
      <c r="K124" s="13">
        <f>G124/ورقة1!$C$3</f>
        <v>5.9799999999999995</v>
      </c>
      <c r="L124" s="13">
        <f>H124/ورقة1!$D$3</f>
        <v>0</v>
      </c>
      <c r="M124" s="13">
        <f t="shared" si="27"/>
        <v>5.9799999999999995</v>
      </c>
      <c r="N124" s="13">
        <f t="shared" si="23"/>
        <v>0.5</v>
      </c>
      <c r="O124" s="13">
        <f t="shared" si="30"/>
        <v>854.04</v>
      </c>
      <c r="P124" s="13">
        <f t="shared" si="31"/>
        <v>840</v>
      </c>
      <c r="Q124" s="11">
        <f t="shared" si="28"/>
        <v>840</v>
      </c>
      <c r="R124" s="11" t="str">
        <f>IF(P124&lt;&gt;"",IF(AND(P124&gt;Q123,P124&lt;=Q124),"ok",""),SUBTOTAL(3,U$2:U124))</f>
        <v/>
      </c>
      <c r="S124" s="1">
        <v>20</v>
      </c>
      <c r="T124" s="1">
        <f>S124*2.6</f>
        <v>52</v>
      </c>
      <c r="U124" s="31">
        <f>U121+1</f>
        <v>36</v>
      </c>
      <c r="V124" s="31">
        <f>V121+150</f>
        <v>6150</v>
      </c>
      <c r="W124" s="31">
        <f>V126-V124</f>
        <v>150</v>
      </c>
      <c r="X124" s="32" t="str">
        <f t="shared" si="24"/>
        <v>ok</v>
      </c>
      <c r="Y124" s="31">
        <f>IF(U124="","",SUBTOTAL(2,U$1:U124))</f>
        <v>39</v>
      </c>
    </row>
    <row r="125" spans="1:25" ht="24.95" customHeight="1">
      <c r="A125" s="3">
        <f>IF(B125="","",SUBTOTAL(3,B$2:B125))</f>
        <v>110</v>
      </c>
      <c r="B125" s="17" t="s">
        <v>18</v>
      </c>
      <c r="C125" s="4">
        <v>11</v>
      </c>
      <c r="D125" s="22">
        <v>42514</v>
      </c>
      <c r="E125" s="8">
        <f t="shared" si="39"/>
        <v>6158</v>
      </c>
      <c r="F125" s="7">
        <v>6281</v>
      </c>
      <c r="G125" s="8">
        <f t="shared" si="25"/>
        <v>123</v>
      </c>
      <c r="H125" s="8">
        <f t="shared" si="26"/>
        <v>0</v>
      </c>
      <c r="I125" s="13">
        <f t="shared" si="22"/>
        <v>123</v>
      </c>
      <c r="J125" s="13">
        <f t="shared" si="29"/>
        <v>245</v>
      </c>
      <c r="K125" s="13">
        <f>G125/ورقة1!$C$3</f>
        <v>15.99</v>
      </c>
      <c r="L125" s="13">
        <f>H125/ورقة1!$D$3</f>
        <v>0</v>
      </c>
      <c r="M125" s="13">
        <f t="shared" si="27"/>
        <v>15.99</v>
      </c>
      <c r="N125" s="13">
        <f t="shared" si="23"/>
        <v>0.5</v>
      </c>
      <c r="O125" s="13">
        <f t="shared" si="30"/>
        <v>870.53</v>
      </c>
      <c r="P125" s="13">
        <f t="shared" si="31"/>
        <v>840</v>
      </c>
      <c r="Q125" s="11">
        <f t="shared" si="28"/>
        <v>880</v>
      </c>
      <c r="R125" s="11" t="str">
        <f>IF(P125&lt;&gt;"",IF(AND(P125&gt;Q124,P125&lt;=Q125),"ok",""),SUBTOTAL(3,U$2:U125))</f>
        <v/>
      </c>
      <c r="S125" s="1"/>
      <c r="T125" s="1"/>
      <c r="U125" s="31"/>
      <c r="V125" s="31"/>
      <c r="W125" s="31"/>
      <c r="X125" s="32" t="str">
        <f t="shared" si="24"/>
        <v/>
      </c>
      <c r="Y125" s="31" t="str">
        <f>IF(U125="","",SUBTOTAL(2,U$1:U125))</f>
        <v/>
      </c>
    </row>
    <row r="126" spans="1:25" ht="24.95" customHeight="1">
      <c r="A126" s="3">
        <f>IF(B126="","",SUBTOTAL(3,B$2:B126))</f>
        <v>111</v>
      </c>
      <c r="B126" s="17" t="s">
        <v>17</v>
      </c>
      <c r="C126" s="4">
        <v>12</v>
      </c>
      <c r="D126" s="22">
        <v>42517</v>
      </c>
      <c r="E126" s="8">
        <f t="shared" si="39"/>
        <v>6281</v>
      </c>
      <c r="F126" s="7">
        <v>6869</v>
      </c>
      <c r="G126" s="8">
        <f t="shared" si="25"/>
        <v>0</v>
      </c>
      <c r="H126" s="8">
        <f t="shared" si="26"/>
        <v>588</v>
      </c>
      <c r="I126" s="13">
        <f t="shared" si="22"/>
        <v>588</v>
      </c>
      <c r="J126" s="13">
        <f t="shared" si="29"/>
        <v>833</v>
      </c>
      <c r="K126" s="13">
        <f>G126/ورقة1!$C$3</f>
        <v>0</v>
      </c>
      <c r="L126" s="13">
        <f>H126/ورقة1!$D$3</f>
        <v>64.679999999999993</v>
      </c>
      <c r="M126" s="13">
        <f t="shared" si="27"/>
        <v>64.679999999999993</v>
      </c>
      <c r="N126" s="13">
        <f t="shared" si="23"/>
        <v>0.5</v>
      </c>
      <c r="O126" s="13">
        <f t="shared" si="30"/>
        <v>935.70999999999992</v>
      </c>
      <c r="P126" s="13">
        <f t="shared" si="31"/>
        <v>860</v>
      </c>
      <c r="Q126" s="11">
        <f t="shared" si="28"/>
        <v>920</v>
      </c>
      <c r="R126" s="11" t="str">
        <f>IF(P126&lt;&gt;"",IF(AND(P126&gt;Q125,P126&lt;=Q126),"ok",""),SUBTOTAL(3,U$2:U126))</f>
        <v/>
      </c>
      <c r="S126" s="1">
        <v>20</v>
      </c>
      <c r="T126" s="1">
        <f>S126*2.6</f>
        <v>52</v>
      </c>
      <c r="U126" s="31">
        <f>U124+1</f>
        <v>37</v>
      </c>
      <c r="V126" s="31">
        <f>V124+150</f>
        <v>6300</v>
      </c>
      <c r="W126" s="31">
        <f>V127-V126</f>
        <v>150</v>
      </c>
      <c r="X126" s="32" t="str">
        <f t="shared" si="24"/>
        <v>ok</v>
      </c>
      <c r="Y126" s="31">
        <f>IF(U126="","",SUBTOTAL(2,U$1:U126))</f>
        <v>40</v>
      </c>
    </row>
    <row r="127" spans="1:25" ht="24.95" customHeight="1">
      <c r="A127" s="3" t="str">
        <f>IF(B127="","",SUBTOTAL(3,B$2:B127))</f>
        <v/>
      </c>
      <c r="B127" s="34"/>
      <c r="C127" s="35">
        <v>12</v>
      </c>
      <c r="D127" s="36">
        <v>42517</v>
      </c>
      <c r="E127" s="34">
        <f>E126</f>
        <v>6281</v>
      </c>
      <c r="F127" s="34">
        <f>F126</f>
        <v>6869</v>
      </c>
      <c r="G127" s="8">
        <f t="shared" si="25"/>
        <v>0</v>
      </c>
      <c r="H127" s="8">
        <f t="shared" si="26"/>
        <v>0</v>
      </c>
      <c r="I127" s="13">
        <f t="shared" si="22"/>
        <v>0</v>
      </c>
      <c r="J127" s="13">
        <f t="shared" si="29"/>
        <v>0</v>
      </c>
      <c r="K127" s="13">
        <f>G127/ورقة1!$C$3</f>
        <v>0</v>
      </c>
      <c r="L127" s="13">
        <f>H127/ورقة1!$D$3</f>
        <v>0</v>
      </c>
      <c r="M127" s="13">
        <f t="shared" si="27"/>
        <v>0</v>
      </c>
      <c r="N127" s="13">
        <f t="shared" si="23"/>
        <v>0</v>
      </c>
      <c r="O127" s="13">
        <f t="shared" si="30"/>
        <v>935.70999999999992</v>
      </c>
      <c r="P127" s="13">
        <f t="shared" si="31"/>
        <v>880</v>
      </c>
      <c r="Q127" s="11">
        <f t="shared" si="28"/>
        <v>920</v>
      </c>
      <c r="R127" s="11" t="str">
        <f>IF(P127&lt;&gt;"",IF(AND(P127&gt;Q126,P127&lt;=Q127),"ok",""),SUBTOTAL(3,U$2:U127))</f>
        <v/>
      </c>
      <c r="S127" s="1">
        <v>20</v>
      </c>
      <c r="T127" s="1">
        <f>S127*2.6</f>
        <v>52</v>
      </c>
      <c r="U127" s="31">
        <f>U126+1</f>
        <v>38</v>
      </c>
      <c r="V127" s="31">
        <f>V126+150</f>
        <v>6450</v>
      </c>
      <c r="W127" s="31">
        <f>V128-V127</f>
        <v>150</v>
      </c>
      <c r="X127" s="32" t="str">
        <f t="shared" si="24"/>
        <v>ok</v>
      </c>
      <c r="Y127" s="31">
        <f>IF(U127="","",SUBTOTAL(2,U$1:U127))</f>
        <v>41</v>
      </c>
    </row>
    <row r="128" spans="1:25" ht="24.95" customHeight="1">
      <c r="A128" s="3" t="str">
        <f>IF(B128="","",SUBTOTAL(3,B$2:B128))</f>
        <v/>
      </c>
      <c r="B128" s="34"/>
      <c r="C128" s="35">
        <v>12</v>
      </c>
      <c r="D128" s="36">
        <v>42517</v>
      </c>
      <c r="E128" s="34">
        <f t="shared" ref="E128:F129" si="40">E127</f>
        <v>6281</v>
      </c>
      <c r="F128" s="34">
        <f t="shared" si="40"/>
        <v>6869</v>
      </c>
      <c r="G128" s="8">
        <f t="shared" si="25"/>
        <v>0</v>
      </c>
      <c r="H128" s="8">
        <f t="shared" si="26"/>
        <v>0</v>
      </c>
      <c r="I128" s="13">
        <f t="shared" si="22"/>
        <v>0</v>
      </c>
      <c r="J128" s="13">
        <f t="shared" si="29"/>
        <v>0</v>
      </c>
      <c r="K128" s="13">
        <f>G128/ورقة1!$C$3</f>
        <v>0</v>
      </c>
      <c r="L128" s="13">
        <f>H128/ورقة1!$D$3</f>
        <v>0</v>
      </c>
      <c r="M128" s="13">
        <f t="shared" si="27"/>
        <v>0</v>
      </c>
      <c r="N128" s="13">
        <f t="shared" si="23"/>
        <v>0</v>
      </c>
      <c r="O128" s="13">
        <f t="shared" si="30"/>
        <v>935.70999999999992</v>
      </c>
      <c r="P128" s="13">
        <f t="shared" si="31"/>
        <v>900</v>
      </c>
      <c r="Q128" s="11">
        <f t="shared" si="28"/>
        <v>920</v>
      </c>
      <c r="R128" s="11" t="str">
        <f>IF(P128&lt;&gt;"",IF(AND(P128&gt;Q127,P128&lt;=Q128),"ok",""),SUBTOTAL(3,U$2:U128))</f>
        <v/>
      </c>
      <c r="S128" s="1">
        <v>20</v>
      </c>
      <c r="T128" s="1">
        <f>S128*2.6</f>
        <v>52</v>
      </c>
      <c r="U128" s="31">
        <f>U127+1</f>
        <v>39</v>
      </c>
      <c r="V128" s="31">
        <f>V127+150</f>
        <v>6600</v>
      </c>
      <c r="W128" s="31">
        <f>V129-V128</f>
        <v>150</v>
      </c>
      <c r="X128" s="32" t="str">
        <f t="shared" si="24"/>
        <v>ok</v>
      </c>
      <c r="Y128" s="31">
        <f>IF(U128="","",SUBTOTAL(2,U$1:U128))</f>
        <v>42</v>
      </c>
    </row>
    <row r="129" spans="1:25" ht="24.95" customHeight="1">
      <c r="A129" s="3" t="str">
        <f>IF(B129="","",SUBTOTAL(3,B$2:B129))</f>
        <v/>
      </c>
      <c r="B129" s="34"/>
      <c r="C129" s="35">
        <v>12</v>
      </c>
      <c r="D129" s="36">
        <v>42517</v>
      </c>
      <c r="E129" s="34">
        <f t="shared" si="40"/>
        <v>6281</v>
      </c>
      <c r="F129" s="34">
        <f t="shared" si="40"/>
        <v>6869</v>
      </c>
      <c r="G129" s="8">
        <f t="shared" si="25"/>
        <v>0</v>
      </c>
      <c r="H129" s="8">
        <f t="shared" si="26"/>
        <v>0</v>
      </c>
      <c r="I129" s="13">
        <f t="shared" si="22"/>
        <v>0</v>
      </c>
      <c r="J129" s="13">
        <f t="shared" si="29"/>
        <v>0</v>
      </c>
      <c r="K129" s="13">
        <f>G129/ورقة1!$C$3</f>
        <v>0</v>
      </c>
      <c r="L129" s="13">
        <f>H129/ورقة1!$D$3</f>
        <v>0</v>
      </c>
      <c r="M129" s="13">
        <f t="shared" si="27"/>
        <v>0</v>
      </c>
      <c r="N129" s="13">
        <f t="shared" si="23"/>
        <v>0</v>
      </c>
      <c r="O129" s="13">
        <f t="shared" si="30"/>
        <v>935.70999999999992</v>
      </c>
      <c r="P129" s="13">
        <f t="shared" si="31"/>
        <v>920</v>
      </c>
      <c r="Q129" s="11">
        <f t="shared" si="28"/>
        <v>920</v>
      </c>
      <c r="R129" s="11" t="str">
        <f>IF(P129&lt;&gt;"",IF(AND(P129&gt;Q128,P129&lt;=Q129),"ok",""),SUBTOTAL(3,U$2:U129))</f>
        <v/>
      </c>
      <c r="S129" s="1">
        <v>20</v>
      </c>
      <c r="T129" s="1">
        <f>S129*2.6</f>
        <v>52</v>
      </c>
      <c r="U129" s="31">
        <f>U128+1</f>
        <v>40</v>
      </c>
      <c r="V129" s="31">
        <f>V128+150</f>
        <v>6750</v>
      </c>
      <c r="W129" s="31">
        <f>V131-V129</f>
        <v>150</v>
      </c>
      <c r="X129" s="32" t="str">
        <f t="shared" si="24"/>
        <v>ok</v>
      </c>
      <c r="Y129" s="31">
        <f>IF(U129="","",SUBTOTAL(2,U$1:U129))</f>
        <v>43</v>
      </c>
    </row>
    <row r="130" spans="1:25" ht="24.95" customHeight="1">
      <c r="A130" s="3">
        <f>IF(B130="","",SUBTOTAL(3,B$2:B130))</f>
        <v>112</v>
      </c>
      <c r="B130" s="17" t="s">
        <v>18</v>
      </c>
      <c r="C130" s="4">
        <v>13</v>
      </c>
      <c r="D130" s="22" t="s">
        <v>3</v>
      </c>
      <c r="E130" s="8">
        <v>0</v>
      </c>
      <c r="F130" s="7">
        <v>0</v>
      </c>
      <c r="G130" s="8">
        <f t="shared" si="25"/>
        <v>0</v>
      </c>
      <c r="H130" s="8">
        <f t="shared" si="26"/>
        <v>0</v>
      </c>
      <c r="I130" s="13">
        <f t="shared" ref="I130:I193" si="41">G130+H130</f>
        <v>0</v>
      </c>
      <c r="J130" s="13">
        <f t="shared" si="29"/>
        <v>0</v>
      </c>
      <c r="K130" s="13">
        <f>G130/ورقة1!$C$3</f>
        <v>0</v>
      </c>
      <c r="L130" s="13">
        <f>H130/ورقة1!$D$3</f>
        <v>0</v>
      </c>
      <c r="M130" s="13">
        <f t="shared" si="27"/>
        <v>0</v>
      </c>
      <c r="N130" s="13">
        <f t="shared" ref="N130:N193" si="42">IF(I130=0,0,0.5)</f>
        <v>0</v>
      </c>
      <c r="O130" s="13">
        <f t="shared" si="30"/>
        <v>935.70999999999992</v>
      </c>
      <c r="P130" s="13">
        <f t="shared" si="31"/>
        <v>920</v>
      </c>
      <c r="Q130" s="11">
        <f t="shared" si="28"/>
        <v>920</v>
      </c>
      <c r="R130" s="11" t="str">
        <f>IF(P130&lt;&gt;"",IF(AND(P130&gt;Q129,P130&lt;=Q130),"ok",""),SUBTOTAL(3,U$2:U130))</f>
        <v/>
      </c>
      <c r="S130" s="1"/>
      <c r="T130" s="1"/>
      <c r="U130" s="31"/>
      <c r="V130" s="31"/>
      <c r="W130" s="31"/>
      <c r="X130" s="32" t="str">
        <f t="shared" ref="X130:X193" si="43">IF(V130&lt;&gt;"",IF(AND(V130&gt;=E130,V130&lt;=F130),"ok","NO"),"")</f>
        <v/>
      </c>
      <c r="Y130" s="31" t="str">
        <f>IF(U130="","",SUBTOTAL(2,U$1:U130))</f>
        <v/>
      </c>
    </row>
    <row r="131" spans="1:25" ht="24.95" customHeight="1">
      <c r="A131" s="3">
        <f>IF(B131="","",SUBTOTAL(3,B$2:B131))</f>
        <v>113</v>
      </c>
      <c r="B131" s="16" t="s">
        <v>18</v>
      </c>
      <c r="C131" s="4">
        <v>14</v>
      </c>
      <c r="D131" s="22">
        <v>42522</v>
      </c>
      <c r="E131" s="6">
        <f>F126</f>
        <v>6869</v>
      </c>
      <c r="F131" s="7">
        <v>6937</v>
      </c>
      <c r="G131" s="8">
        <f t="shared" ref="G131:G194" si="44">IF(B131="مدينة",F131-E131,0)</f>
        <v>68</v>
      </c>
      <c r="H131" s="8">
        <f t="shared" ref="H131:H194" si="45">IF(B131="اقاليم",F131-E131,0)</f>
        <v>0</v>
      </c>
      <c r="I131" s="13">
        <f t="shared" si="41"/>
        <v>68</v>
      </c>
      <c r="J131" s="13">
        <f t="shared" si="29"/>
        <v>68</v>
      </c>
      <c r="K131" s="13">
        <f>G131/ورقة1!$C$3</f>
        <v>8.84</v>
      </c>
      <c r="L131" s="13">
        <f>H131/ورقة1!$D$3</f>
        <v>0</v>
      </c>
      <c r="M131" s="13">
        <f t="shared" ref="M131:M194" si="46">IF(I131=0,0,K131+L131)</f>
        <v>8.84</v>
      </c>
      <c r="N131" s="13">
        <f t="shared" si="42"/>
        <v>0.5</v>
      </c>
      <c r="O131" s="13">
        <f t="shared" si="30"/>
        <v>945.05</v>
      </c>
      <c r="P131" s="13">
        <f t="shared" si="31"/>
        <v>940</v>
      </c>
      <c r="Q131" s="11">
        <f t="shared" ref="Q131:Q194" si="47">MROUND(O131,40)</f>
        <v>960</v>
      </c>
      <c r="R131" s="11" t="str">
        <f>IF(P131&lt;&gt;"",IF(AND(P131&gt;Q130,P131&lt;=Q131),"ok",""),SUBTOTAL(3,U$2:U131))</f>
        <v>ok</v>
      </c>
      <c r="S131" s="1">
        <v>20</v>
      </c>
      <c r="T131" s="1">
        <f>S131*2.6</f>
        <v>52</v>
      </c>
      <c r="U131" s="31">
        <f>U129+1</f>
        <v>41</v>
      </c>
      <c r="V131" s="31">
        <f>V129+150</f>
        <v>6900</v>
      </c>
      <c r="W131" s="31">
        <f>V134-V131</f>
        <v>150</v>
      </c>
      <c r="X131" s="32" t="str">
        <f t="shared" si="43"/>
        <v>ok</v>
      </c>
      <c r="Y131" s="31">
        <f>IF(U131="","",SUBTOTAL(2,U$1:U131))</f>
        <v>44</v>
      </c>
    </row>
    <row r="132" spans="1:25" ht="24.95" customHeight="1">
      <c r="A132" s="3" t="str">
        <f>IF(B132="","",SUBTOTAL(3,B$2:B132))</f>
        <v/>
      </c>
      <c r="B132" s="34"/>
      <c r="C132" s="35">
        <v>14</v>
      </c>
      <c r="D132" s="36">
        <v>42522</v>
      </c>
      <c r="E132" s="34">
        <f>F130</f>
        <v>0</v>
      </c>
      <c r="F132" s="34">
        <v>0</v>
      </c>
      <c r="G132" s="8">
        <f t="shared" si="44"/>
        <v>0</v>
      </c>
      <c r="H132" s="8">
        <f t="shared" si="45"/>
        <v>0</v>
      </c>
      <c r="I132" s="13">
        <f t="shared" si="41"/>
        <v>0</v>
      </c>
      <c r="J132" s="13">
        <f t="shared" ref="J132:J195" si="48">IF(I132=0,0,I132+J131)</f>
        <v>0</v>
      </c>
      <c r="K132" s="13">
        <f>G132/ورقة1!$C$3</f>
        <v>0</v>
      </c>
      <c r="L132" s="13">
        <f>H132/ورقة1!$D$3</f>
        <v>0</v>
      </c>
      <c r="M132" s="13">
        <f t="shared" si="46"/>
        <v>0</v>
      </c>
      <c r="N132" s="13">
        <f t="shared" si="42"/>
        <v>0</v>
      </c>
      <c r="O132" s="13">
        <f t="shared" ref="O132:O195" si="49">M132+N132+O131</f>
        <v>945.05</v>
      </c>
      <c r="P132" s="13">
        <f t="shared" ref="P132:P195" si="50">S132+P131</f>
        <v>940</v>
      </c>
      <c r="Q132" s="11">
        <f t="shared" si="47"/>
        <v>960</v>
      </c>
      <c r="R132" s="11" t="str">
        <f>IF(P132&lt;&gt;"",IF(AND(P132&gt;Q131,P132&lt;=Q132),"ok",""),SUBTOTAL(3,U$2:U132))</f>
        <v/>
      </c>
      <c r="S132" s="1"/>
      <c r="T132" s="1"/>
      <c r="U132" s="31"/>
      <c r="V132" s="31"/>
      <c r="W132" s="31"/>
      <c r="X132" s="32" t="str">
        <f t="shared" si="43"/>
        <v/>
      </c>
      <c r="Y132" s="31" t="str">
        <f>IF(U132="","",SUBTOTAL(2,U$1:U132))</f>
        <v/>
      </c>
    </row>
    <row r="133" spans="1:25" ht="24.95" customHeight="1">
      <c r="A133" s="3">
        <f>IF(B133="","",SUBTOTAL(3,B$2:B133))</f>
        <v>114</v>
      </c>
      <c r="B133" s="16" t="s">
        <v>18</v>
      </c>
      <c r="C133" s="4">
        <v>15</v>
      </c>
      <c r="D133" s="5">
        <v>42523</v>
      </c>
      <c r="E133" s="8">
        <f>F131</f>
        <v>6937</v>
      </c>
      <c r="F133" s="7">
        <v>7030</v>
      </c>
      <c r="G133" s="8">
        <f t="shared" si="44"/>
        <v>93</v>
      </c>
      <c r="H133" s="8">
        <f t="shared" si="45"/>
        <v>0</v>
      </c>
      <c r="I133" s="13">
        <f t="shared" si="41"/>
        <v>93</v>
      </c>
      <c r="J133" s="13">
        <f t="shared" si="48"/>
        <v>93</v>
      </c>
      <c r="K133" s="13">
        <f>G133/ورقة1!$C$3</f>
        <v>12.09</v>
      </c>
      <c r="L133" s="13">
        <f>H133/ورقة1!$D$3</f>
        <v>0</v>
      </c>
      <c r="M133" s="13">
        <f t="shared" si="46"/>
        <v>12.09</v>
      </c>
      <c r="N133" s="13">
        <f t="shared" si="42"/>
        <v>0.5</v>
      </c>
      <c r="O133" s="13">
        <f t="shared" si="49"/>
        <v>957.64</v>
      </c>
      <c r="P133" s="13">
        <f t="shared" si="50"/>
        <v>940</v>
      </c>
      <c r="Q133" s="11">
        <f t="shared" si="47"/>
        <v>960</v>
      </c>
      <c r="R133" s="11" t="str">
        <f>IF(P133&lt;&gt;"",IF(AND(P133&gt;Q132,P133&lt;=Q133),"ok",""),SUBTOTAL(3,U$2:U133))</f>
        <v/>
      </c>
      <c r="S133" s="1"/>
      <c r="T133" s="1"/>
      <c r="U133" s="31"/>
      <c r="V133" s="31"/>
      <c r="W133" s="31"/>
      <c r="X133" s="32" t="str">
        <f t="shared" si="43"/>
        <v/>
      </c>
      <c r="Y133" s="31" t="str">
        <f>IF(U133="","",SUBTOTAL(2,U$1:U133))</f>
        <v/>
      </c>
    </row>
    <row r="134" spans="1:25" ht="24.95" customHeight="1">
      <c r="A134" s="3">
        <f>IF(B134="","",SUBTOTAL(3,B$2:B134))</f>
        <v>115</v>
      </c>
      <c r="B134" s="17" t="s">
        <v>18</v>
      </c>
      <c r="C134" s="4">
        <v>16</v>
      </c>
      <c r="D134" s="5">
        <v>42525</v>
      </c>
      <c r="E134" s="8">
        <f>IF(D134="",0,F133)</f>
        <v>7030</v>
      </c>
      <c r="F134" s="7">
        <v>7108</v>
      </c>
      <c r="G134" s="8">
        <f t="shared" si="44"/>
        <v>78</v>
      </c>
      <c r="H134" s="8">
        <f t="shared" si="45"/>
        <v>0</v>
      </c>
      <c r="I134" s="13">
        <f t="shared" si="41"/>
        <v>78</v>
      </c>
      <c r="J134" s="13">
        <f t="shared" si="48"/>
        <v>171</v>
      </c>
      <c r="K134" s="13">
        <f>G134/ورقة1!$C$3</f>
        <v>10.14</v>
      </c>
      <c r="L134" s="13">
        <f>H134/ورقة1!$D$3</f>
        <v>0</v>
      </c>
      <c r="M134" s="13">
        <f t="shared" si="46"/>
        <v>10.14</v>
      </c>
      <c r="N134" s="13">
        <f t="shared" si="42"/>
        <v>0.5</v>
      </c>
      <c r="O134" s="13">
        <f t="shared" si="49"/>
        <v>968.28</v>
      </c>
      <c r="P134" s="13">
        <f t="shared" si="50"/>
        <v>960</v>
      </c>
      <c r="Q134" s="11">
        <f t="shared" si="47"/>
        <v>960</v>
      </c>
      <c r="R134" s="11" t="str">
        <f>IF(P134&lt;&gt;"",IF(AND(P134&gt;Q133,P134&lt;=Q134),"ok",""),SUBTOTAL(3,U$2:U134))</f>
        <v/>
      </c>
      <c r="S134" s="1">
        <v>20</v>
      </c>
      <c r="T134" s="1">
        <f>S134*2.6</f>
        <v>52</v>
      </c>
      <c r="U134" s="31">
        <f>U131+1</f>
        <v>42</v>
      </c>
      <c r="V134" s="31">
        <f>V131+150</f>
        <v>7050</v>
      </c>
      <c r="W134" s="31">
        <f>V135-V134</f>
        <v>150</v>
      </c>
      <c r="X134" s="32" t="str">
        <f t="shared" si="43"/>
        <v>ok</v>
      </c>
      <c r="Y134" s="31">
        <f>IF(U134="","",SUBTOTAL(2,U$1:U134))</f>
        <v>45</v>
      </c>
    </row>
    <row r="135" spans="1:25" ht="24.95" customHeight="1">
      <c r="A135" s="3">
        <f>IF(B135="","",SUBTOTAL(3,B$2:B135))</f>
        <v>116</v>
      </c>
      <c r="B135" s="17" t="s">
        <v>17</v>
      </c>
      <c r="C135" s="4">
        <v>17</v>
      </c>
      <c r="D135" s="5">
        <v>42526</v>
      </c>
      <c r="E135" s="8">
        <f>IF(D135="",0,F134)</f>
        <v>7108</v>
      </c>
      <c r="F135" s="7">
        <v>7403</v>
      </c>
      <c r="G135" s="8">
        <f t="shared" si="44"/>
        <v>0</v>
      </c>
      <c r="H135" s="8">
        <f t="shared" si="45"/>
        <v>295</v>
      </c>
      <c r="I135" s="13">
        <f t="shared" si="41"/>
        <v>295</v>
      </c>
      <c r="J135" s="13">
        <f t="shared" si="48"/>
        <v>466</v>
      </c>
      <c r="K135" s="13">
        <f>G135/ورقة1!$C$3</f>
        <v>0</v>
      </c>
      <c r="L135" s="13">
        <f>H135/ورقة1!$D$3</f>
        <v>32.449999999999996</v>
      </c>
      <c r="M135" s="13">
        <f t="shared" si="46"/>
        <v>32.449999999999996</v>
      </c>
      <c r="N135" s="13">
        <f t="shared" si="42"/>
        <v>0.5</v>
      </c>
      <c r="O135" s="13">
        <f t="shared" si="49"/>
        <v>1001.23</v>
      </c>
      <c r="P135" s="13">
        <f t="shared" si="50"/>
        <v>980</v>
      </c>
      <c r="Q135" s="11">
        <f t="shared" si="47"/>
        <v>1000</v>
      </c>
      <c r="R135" s="11" t="str">
        <f>IF(P135&lt;&gt;"",IF(AND(P135&gt;Q134,P135&lt;=Q135),"ok",""),SUBTOTAL(3,U$2:U135))</f>
        <v>ok</v>
      </c>
      <c r="S135" s="1">
        <v>20</v>
      </c>
      <c r="T135" s="1">
        <f>S135*2.6</f>
        <v>52</v>
      </c>
      <c r="U135" s="31">
        <f>U134+1</f>
        <v>43</v>
      </c>
      <c r="V135" s="31">
        <f>V134+150</f>
        <v>7200</v>
      </c>
      <c r="W135" s="31">
        <f>V136-V135</f>
        <v>150</v>
      </c>
      <c r="X135" s="32" t="str">
        <f t="shared" si="43"/>
        <v>ok</v>
      </c>
      <c r="Y135" s="31">
        <f>IF(U135="","",SUBTOTAL(2,U$1:U135))</f>
        <v>46</v>
      </c>
    </row>
    <row r="136" spans="1:25" ht="24.95" customHeight="1">
      <c r="A136" s="3" t="str">
        <f>IF(B136="","",SUBTOTAL(3,B$2:B136))</f>
        <v/>
      </c>
      <c r="B136" s="34"/>
      <c r="C136" s="35">
        <v>17</v>
      </c>
      <c r="D136" s="36">
        <v>42526</v>
      </c>
      <c r="E136" s="34">
        <f>E135</f>
        <v>7108</v>
      </c>
      <c r="F136" s="34">
        <v>7403</v>
      </c>
      <c r="G136" s="8">
        <f t="shared" si="44"/>
        <v>0</v>
      </c>
      <c r="H136" s="8">
        <f t="shared" si="45"/>
        <v>0</v>
      </c>
      <c r="I136" s="13">
        <f t="shared" si="41"/>
        <v>0</v>
      </c>
      <c r="J136" s="13">
        <f t="shared" si="48"/>
        <v>0</v>
      </c>
      <c r="K136" s="13">
        <f>G136/ورقة1!$C$3</f>
        <v>0</v>
      </c>
      <c r="L136" s="13">
        <f>H136/ورقة1!$D$3</f>
        <v>0</v>
      </c>
      <c r="M136" s="13">
        <f t="shared" si="46"/>
        <v>0</v>
      </c>
      <c r="N136" s="13">
        <f t="shared" si="42"/>
        <v>0</v>
      </c>
      <c r="O136" s="13">
        <f t="shared" si="49"/>
        <v>1001.23</v>
      </c>
      <c r="P136" s="13">
        <f t="shared" si="50"/>
        <v>1000</v>
      </c>
      <c r="Q136" s="11">
        <f t="shared" si="47"/>
        <v>1000</v>
      </c>
      <c r="R136" s="11" t="str">
        <f>IF(P136&lt;&gt;"",IF(AND(P136&gt;Q135,P136&lt;=Q136),"ok",""),SUBTOTAL(3,U$2:U136))</f>
        <v/>
      </c>
      <c r="S136" s="1">
        <v>20</v>
      </c>
      <c r="T136" s="1">
        <f>S136*2.6</f>
        <v>52</v>
      </c>
      <c r="U136" s="31">
        <f>U135+1</f>
        <v>44</v>
      </c>
      <c r="V136" s="31">
        <f>V135+150</f>
        <v>7350</v>
      </c>
      <c r="W136" s="31">
        <f>V139-V136</f>
        <v>150</v>
      </c>
      <c r="X136" s="32" t="str">
        <f t="shared" si="43"/>
        <v>ok</v>
      </c>
      <c r="Y136" s="31">
        <f>IF(U136="","",SUBTOTAL(2,U$1:U136))</f>
        <v>47</v>
      </c>
    </row>
    <row r="137" spans="1:25" ht="24.95" customHeight="1">
      <c r="A137" s="3">
        <f>IF(B137="","",SUBTOTAL(3,B$2:B137))</f>
        <v>117</v>
      </c>
      <c r="B137" s="17" t="s">
        <v>18</v>
      </c>
      <c r="C137" s="4">
        <v>18</v>
      </c>
      <c r="D137" s="22" t="s">
        <v>3</v>
      </c>
      <c r="E137" s="8">
        <v>0</v>
      </c>
      <c r="F137" s="7">
        <v>0</v>
      </c>
      <c r="G137" s="8">
        <f t="shared" si="44"/>
        <v>0</v>
      </c>
      <c r="H137" s="8">
        <f t="shared" si="45"/>
        <v>0</v>
      </c>
      <c r="I137" s="13">
        <f t="shared" si="41"/>
        <v>0</v>
      </c>
      <c r="J137" s="13">
        <f t="shared" si="48"/>
        <v>0</v>
      </c>
      <c r="K137" s="13">
        <f>G137/ورقة1!$C$3</f>
        <v>0</v>
      </c>
      <c r="L137" s="13">
        <f>H137/ورقة1!$D$3</f>
        <v>0</v>
      </c>
      <c r="M137" s="13">
        <f t="shared" si="46"/>
        <v>0</v>
      </c>
      <c r="N137" s="13">
        <f t="shared" si="42"/>
        <v>0</v>
      </c>
      <c r="O137" s="13">
        <f t="shared" si="49"/>
        <v>1001.23</v>
      </c>
      <c r="P137" s="13">
        <f t="shared" si="50"/>
        <v>1000</v>
      </c>
      <c r="Q137" s="11">
        <f t="shared" si="47"/>
        <v>1000</v>
      </c>
      <c r="R137" s="11" t="str">
        <f>IF(P137&lt;&gt;"",IF(AND(P137&gt;Q136,P137&lt;=Q137),"ok",""),SUBTOTAL(3,U$2:U137))</f>
        <v/>
      </c>
      <c r="S137" s="1"/>
      <c r="T137" s="1"/>
      <c r="U137" s="31"/>
      <c r="V137" s="31"/>
      <c r="W137" s="31"/>
      <c r="X137" s="32" t="str">
        <f t="shared" si="43"/>
        <v/>
      </c>
      <c r="Y137" s="31" t="str">
        <f>IF(U137="","",SUBTOTAL(2,U$1:U137))</f>
        <v/>
      </c>
    </row>
    <row r="138" spans="1:25" ht="24.95" customHeight="1">
      <c r="A138" s="3">
        <f>IF(B138="","",SUBTOTAL(3,B$2:B138))</f>
        <v>118</v>
      </c>
      <c r="B138" s="17" t="s">
        <v>18</v>
      </c>
      <c r="C138" s="4">
        <v>19</v>
      </c>
      <c r="D138" s="5">
        <v>42540</v>
      </c>
      <c r="E138" s="8">
        <f>F135</f>
        <v>7403</v>
      </c>
      <c r="F138" s="7">
        <v>7453</v>
      </c>
      <c r="G138" s="8">
        <f t="shared" si="44"/>
        <v>50</v>
      </c>
      <c r="H138" s="8">
        <f t="shared" si="45"/>
        <v>0</v>
      </c>
      <c r="I138" s="13">
        <f t="shared" si="41"/>
        <v>50</v>
      </c>
      <c r="J138" s="13">
        <f t="shared" si="48"/>
        <v>50</v>
      </c>
      <c r="K138" s="13">
        <f>G138/ورقة1!$C$3</f>
        <v>6.5</v>
      </c>
      <c r="L138" s="13">
        <f>H138/ورقة1!$D$3</f>
        <v>0</v>
      </c>
      <c r="M138" s="13">
        <f t="shared" si="46"/>
        <v>6.5</v>
      </c>
      <c r="N138" s="13">
        <f t="shared" si="42"/>
        <v>0.5</v>
      </c>
      <c r="O138" s="13">
        <f t="shared" si="49"/>
        <v>1008.23</v>
      </c>
      <c r="P138" s="13">
        <f t="shared" si="50"/>
        <v>1000</v>
      </c>
      <c r="Q138" s="11">
        <f t="shared" si="47"/>
        <v>1000</v>
      </c>
      <c r="R138" s="11" t="str">
        <f>IF(P138&lt;&gt;"",IF(AND(P138&gt;Q137,P138&lt;=Q138),"ok",""),SUBTOTAL(3,U$2:U138))</f>
        <v/>
      </c>
      <c r="S138" s="1"/>
      <c r="T138" s="1"/>
      <c r="U138" s="31"/>
      <c r="V138" s="31"/>
      <c r="W138" s="31"/>
      <c r="X138" s="32" t="str">
        <f t="shared" si="43"/>
        <v/>
      </c>
      <c r="Y138" s="31" t="str">
        <f>IF(U138="","",SUBTOTAL(2,U$1:U138))</f>
        <v/>
      </c>
    </row>
    <row r="139" spans="1:25" ht="24.95" customHeight="1">
      <c r="A139" s="3">
        <f>IF(B139="","",SUBTOTAL(3,B$2:B139))</f>
        <v>119</v>
      </c>
      <c r="B139" s="17" t="s">
        <v>18</v>
      </c>
      <c r="C139" s="4">
        <v>20</v>
      </c>
      <c r="D139" s="5">
        <v>42541</v>
      </c>
      <c r="E139" s="8">
        <f>IF(D139="",0,F138)</f>
        <v>7453</v>
      </c>
      <c r="F139" s="7">
        <v>7519</v>
      </c>
      <c r="G139" s="8">
        <f t="shared" si="44"/>
        <v>66</v>
      </c>
      <c r="H139" s="8">
        <f t="shared" si="45"/>
        <v>0</v>
      </c>
      <c r="I139" s="13">
        <f t="shared" si="41"/>
        <v>66</v>
      </c>
      <c r="J139" s="13">
        <f t="shared" si="48"/>
        <v>116</v>
      </c>
      <c r="K139" s="13">
        <f>G139/ورقة1!$C$3</f>
        <v>8.58</v>
      </c>
      <c r="L139" s="13">
        <f>H139/ورقة1!$D$3</f>
        <v>0</v>
      </c>
      <c r="M139" s="13">
        <f t="shared" si="46"/>
        <v>8.58</v>
      </c>
      <c r="N139" s="13">
        <f t="shared" si="42"/>
        <v>0.5</v>
      </c>
      <c r="O139" s="13">
        <f t="shared" si="49"/>
        <v>1017.3100000000001</v>
      </c>
      <c r="P139" s="13">
        <f t="shared" si="50"/>
        <v>1020</v>
      </c>
      <c r="Q139" s="11">
        <f t="shared" si="47"/>
        <v>1000</v>
      </c>
      <c r="R139" s="11" t="str">
        <f>IF(P139&lt;&gt;"",IF(AND(P139&gt;Q138,P139&lt;=Q139),"ok",""),SUBTOTAL(3,U$2:U139))</f>
        <v/>
      </c>
      <c r="S139" s="1">
        <v>20</v>
      </c>
      <c r="T139" s="1">
        <f>S139*2.6</f>
        <v>52</v>
      </c>
      <c r="U139" s="31">
        <f>U136+1</f>
        <v>45</v>
      </c>
      <c r="V139" s="31">
        <f>V136+150</f>
        <v>7500</v>
      </c>
      <c r="W139" s="31">
        <f>V142-V139</f>
        <v>150</v>
      </c>
      <c r="X139" s="32" t="str">
        <f t="shared" si="43"/>
        <v>ok</v>
      </c>
      <c r="Y139" s="31">
        <f>IF(U139="","",SUBTOTAL(2,U$1:U139))</f>
        <v>48</v>
      </c>
    </row>
    <row r="140" spans="1:25" ht="24.95" customHeight="1">
      <c r="A140" s="3" t="str">
        <f>IF(B140="","",SUBTOTAL(3,B$2:B140))</f>
        <v/>
      </c>
      <c r="B140" s="34"/>
      <c r="C140" s="35">
        <v>20</v>
      </c>
      <c r="D140" s="36">
        <v>42541</v>
      </c>
      <c r="E140" s="34">
        <v>0</v>
      </c>
      <c r="F140" s="34">
        <v>0</v>
      </c>
      <c r="G140" s="8">
        <f t="shared" si="44"/>
        <v>0</v>
      </c>
      <c r="H140" s="8">
        <f t="shared" si="45"/>
        <v>0</v>
      </c>
      <c r="I140" s="13">
        <f t="shared" si="41"/>
        <v>0</v>
      </c>
      <c r="J140" s="13">
        <f t="shared" si="48"/>
        <v>0</v>
      </c>
      <c r="K140" s="13">
        <f>G140/ورقة1!$C$3</f>
        <v>0</v>
      </c>
      <c r="L140" s="13">
        <f>H140/ورقة1!$D$3</f>
        <v>0</v>
      </c>
      <c r="M140" s="13">
        <f t="shared" si="46"/>
        <v>0</v>
      </c>
      <c r="N140" s="13">
        <f t="shared" si="42"/>
        <v>0</v>
      </c>
      <c r="O140" s="13">
        <f t="shared" si="49"/>
        <v>1017.3100000000001</v>
      </c>
      <c r="P140" s="13">
        <f t="shared" si="50"/>
        <v>1020</v>
      </c>
      <c r="Q140" s="11">
        <f t="shared" si="47"/>
        <v>1000</v>
      </c>
      <c r="R140" s="11" t="str">
        <f>IF(P140&lt;&gt;"",IF(AND(P140&gt;Q139,P140&lt;=Q140),"ok",""),SUBTOTAL(3,U$2:U140))</f>
        <v/>
      </c>
      <c r="S140" s="1"/>
      <c r="T140" s="1"/>
      <c r="U140" s="31"/>
      <c r="V140" s="31"/>
      <c r="W140" s="31"/>
      <c r="X140" s="32" t="str">
        <f t="shared" si="43"/>
        <v/>
      </c>
      <c r="Y140" s="31" t="str">
        <f>IF(U140="","",SUBTOTAL(2,U$1:U140))</f>
        <v/>
      </c>
    </row>
    <row r="141" spans="1:25" ht="24.95" customHeight="1">
      <c r="A141" s="3">
        <f>IF(B141="","",SUBTOTAL(3,B$2:B141))</f>
        <v>120</v>
      </c>
      <c r="B141" s="17" t="s">
        <v>18</v>
      </c>
      <c r="C141" s="4">
        <v>21</v>
      </c>
      <c r="D141" s="5">
        <v>42543</v>
      </c>
      <c r="E141" s="8">
        <f>F139</f>
        <v>7519</v>
      </c>
      <c r="F141" s="7">
        <v>7608</v>
      </c>
      <c r="G141" s="8">
        <f t="shared" si="44"/>
        <v>89</v>
      </c>
      <c r="H141" s="8">
        <f t="shared" si="45"/>
        <v>0</v>
      </c>
      <c r="I141" s="13">
        <f t="shared" si="41"/>
        <v>89</v>
      </c>
      <c r="J141" s="13">
        <f t="shared" si="48"/>
        <v>89</v>
      </c>
      <c r="K141" s="13">
        <f>G141/ورقة1!$C$3</f>
        <v>11.57</v>
      </c>
      <c r="L141" s="13">
        <f>H141/ورقة1!$D$3</f>
        <v>0</v>
      </c>
      <c r="M141" s="13">
        <f t="shared" si="46"/>
        <v>11.57</v>
      </c>
      <c r="N141" s="13">
        <f t="shared" si="42"/>
        <v>0.5</v>
      </c>
      <c r="O141" s="13">
        <f t="shared" si="49"/>
        <v>1029.3800000000001</v>
      </c>
      <c r="P141" s="13">
        <f t="shared" si="50"/>
        <v>1020</v>
      </c>
      <c r="Q141" s="11">
        <f t="shared" si="47"/>
        <v>1040</v>
      </c>
      <c r="R141" s="11" t="str">
        <f>IF(P141&lt;&gt;"",IF(AND(P141&gt;Q140,P141&lt;=Q141),"ok",""),SUBTOTAL(3,U$2:U141))</f>
        <v>ok</v>
      </c>
      <c r="S141" s="1"/>
      <c r="T141" s="1"/>
      <c r="U141" s="31"/>
      <c r="V141" s="31"/>
      <c r="W141" s="31"/>
      <c r="X141" s="32" t="str">
        <f t="shared" si="43"/>
        <v/>
      </c>
      <c r="Y141" s="31" t="str">
        <f>IF(U141="","",SUBTOTAL(2,U$1:U141))</f>
        <v/>
      </c>
    </row>
    <row r="142" spans="1:25" ht="24.95" customHeight="1">
      <c r="A142" s="3">
        <f>IF(B142="","",SUBTOTAL(3,B$2:B142))</f>
        <v>121</v>
      </c>
      <c r="B142" s="17" t="s">
        <v>18</v>
      </c>
      <c r="C142" s="4">
        <v>22</v>
      </c>
      <c r="D142" s="5">
        <v>42544</v>
      </c>
      <c r="E142" s="8">
        <f t="shared" ref="E142:E145" si="51">IF(D142="",0,F141)</f>
        <v>7608</v>
      </c>
      <c r="F142" s="7">
        <v>7666</v>
      </c>
      <c r="G142" s="8">
        <f t="shared" si="44"/>
        <v>58</v>
      </c>
      <c r="H142" s="8">
        <f t="shared" si="45"/>
        <v>0</v>
      </c>
      <c r="I142" s="13">
        <f t="shared" si="41"/>
        <v>58</v>
      </c>
      <c r="J142" s="13">
        <f t="shared" si="48"/>
        <v>147</v>
      </c>
      <c r="K142" s="13">
        <f>G142/ورقة1!$C$3</f>
        <v>7.54</v>
      </c>
      <c r="L142" s="13">
        <f>H142/ورقة1!$D$3</f>
        <v>0</v>
      </c>
      <c r="M142" s="13">
        <f t="shared" si="46"/>
        <v>7.54</v>
      </c>
      <c r="N142" s="13">
        <f t="shared" si="42"/>
        <v>0.5</v>
      </c>
      <c r="O142" s="13">
        <f t="shared" si="49"/>
        <v>1037.42</v>
      </c>
      <c r="P142" s="13">
        <f t="shared" si="50"/>
        <v>1040</v>
      </c>
      <c r="Q142" s="11">
        <f t="shared" si="47"/>
        <v>1040</v>
      </c>
      <c r="R142" s="11" t="str">
        <f>IF(P142&lt;&gt;"",IF(AND(P142&gt;Q141,P142&lt;=Q142),"ok",""),SUBTOTAL(3,U$2:U142))</f>
        <v/>
      </c>
      <c r="S142" s="1">
        <v>20</v>
      </c>
      <c r="T142" s="1">
        <f>S142*2.6</f>
        <v>52</v>
      </c>
      <c r="U142" s="31">
        <f>U139+1</f>
        <v>46</v>
      </c>
      <c r="V142" s="31">
        <f>V139+150</f>
        <v>7650</v>
      </c>
      <c r="W142" s="31">
        <f>V145-V142</f>
        <v>150</v>
      </c>
      <c r="X142" s="32" t="str">
        <f t="shared" si="43"/>
        <v>ok</v>
      </c>
      <c r="Y142" s="31">
        <f>IF(U142="","",SUBTOTAL(2,U$1:U142))</f>
        <v>49</v>
      </c>
    </row>
    <row r="143" spans="1:25" ht="24.95" customHeight="1">
      <c r="A143" s="3">
        <f>IF(B143="","",SUBTOTAL(3,B$2:B143))</f>
        <v>122</v>
      </c>
      <c r="B143" s="17" t="s">
        <v>18</v>
      </c>
      <c r="C143" s="4">
        <v>23</v>
      </c>
      <c r="D143" s="5">
        <v>42546</v>
      </c>
      <c r="E143" s="8">
        <f t="shared" si="51"/>
        <v>7666</v>
      </c>
      <c r="F143" s="7">
        <v>7730</v>
      </c>
      <c r="G143" s="8">
        <f t="shared" si="44"/>
        <v>64</v>
      </c>
      <c r="H143" s="8">
        <f t="shared" si="45"/>
        <v>0</v>
      </c>
      <c r="I143" s="13">
        <f t="shared" si="41"/>
        <v>64</v>
      </c>
      <c r="J143" s="13">
        <f t="shared" si="48"/>
        <v>211</v>
      </c>
      <c r="K143" s="13">
        <f>G143/ورقة1!$C$3</f>
        <v>8.32</v>
      </c>
      <c r="L143" s="13">
        <f>H143/ورقة1!$D$3</f>
        <v>0</v>
      </c>
      <c r="M143" s="13">
        <f t="shared" si="46"/>
        <v>8.32</v>
      </c>
      <c r="N143" s="13">
        <f t="shared" si="42"/>
        <v>0.5</v>
      </c>
      <c r="O143" s="13">
        <f t="shared" si="49"/>
        <v>1046.24</v>
      </c>
      <c r="P143" s="13">
        <f t="shared" si="50"/>
        <v>1040</v>
      </c>
      <c r="Q143" s="11">
        <f t="shared" si="47"/>
        <v>1040</v>
      </c>
      <c r="R143" s="11" t="str">
        <f>IF(P143&lt;&gt;"",IF(AND(P143&gt;Q142,P143&lt;=Q143),"ok",""),SUBTOTAL(3,U$2:U143))</f>
        <v/>
      </c>
      <c r="S143" s="1"/>
      <c r="T143" s="1"/>
      <c r="U143" s="31"/>
      <c r="V143" s="31"/>
      <c r="W143" s="31"/>
      <c r="X143" s="32" t="str">
        <f t="shared" si="43"/>
        <v/>
      </c>
      <c r="Y143" s="31" t="str">
        <f>IF(U143="","",SUBTOTAL(2,U$1:U143))</f>
        <v/>
      </c>
    </row>
    <row r="144" spans="1:25" ht="24.95" customHeight="1">
      <c r="A144" s="3">
        <f>IF(B144="","",SUBTOTAL(3,B$2:B144))</f>
        <v>123</v>
      </c>
      <c r="B144" s="17" t="s">
        <v>18</v>
      </c>
      <c r="C144" s="4">
        <v>24</v>
      </c>
      <c r="D144" s="5">
        <v>42631</v>
      </c>
      <c r="E144" s="8">
        <f t="shared" si="51"/>
        <v>7730</v>
      </c>
      <c r="F144" s="7">
        <v>7764</v>
      </c>
      <c r="G144" s="8">
        <f t="shared" si="44"/>
        <v>34</v>
      </c>
      <c r="H144" s="8">
        <f t="shared" si="45"/>
        <v>0</v>
      </c>
      <c r="I144" s="13">
        <f t="shared" si="41"/>
        <v>34</v>
      </c>
      <c r="J144" s="13">
        <f t="shared" si="48"/>
        <v>245</v>
      </c>
      <c r="K144" s="13">
        <f>G144/ورقة1!$C$3</f>
        <v>4.42</v>
      </c>
      <c r="L144" s="13">
        <f>H144/ورقة1!$D$3</f>
        <v>0</v>
      </c>
      <c r="M144" s="13">
        <f t="shared" si="46"/>
        <v>4.42</v>
      </c>
      <c r="N144" s="13">
        <f t="shared" si="42"/>
        <v>0.5</v>
      </c>
      <c r="O144" s="13">
        <f t="shared" si="49"/>
        <v>1051.1600000000001</v>
      </c>
      <c r="P144" s="13">
        <f t="shared" si="50"/>
        <v>1040</v>
      </c>
      <c r="Q144" s="11">
        <f t="shared" si="47"/>
        <v>1040</v>
      </c>
      <c r="R144" s="11" t="str">
        <f>IF(P144&lt;&gt;"",IF(AND(P144&gt;Q143,P144&lt;=Q144),"ok",""),SUBTOTAL(3,U$2:U144))</f>
        <v/>
      </c>
      <c r="S144" s="1"/>
      <c r="T144" s="1"/>
      <c r="U144" s="31"/>
      <c r="V144" s="31"/>
      <c r="W144" s="31"/>
      <c r="X144" s="32" t="str">
        <f t="shared" si="43"/>
        <v/>
      </c>
      <c r="Y144" s="31" t="str">
        <f>IF(U144="","",SUBTOTAL(2,U$1:U144))</f>
        <v/>
      </c>
    </row>
    <row r="145" spans="1:25" ht="24.95" customHeight="1">
      <c r="A145" s="3">
        <f>IF(B145="","",SUBTOTAL(3,B$2:B145))</f>
        <v>124</v>
      </c>
      <c r="B145" s="17" t="s">
        <v>18</v>
      </c>
      <c r="C145" s="4">
        <v>25</v>
      </c>
      <c r="D145" s="5">
        <v>42632</v>
      </c>
      <c r="E145" s="8">
        <f t="shared" si="51"/>
        <v>7764</v>
      </c>
      <c r="F145" s="7">
        <v>7822</v>
      </c>
      <c r="G145" s="8">
        <f t="shared" si="44"/>
        <v>58</v>
      </c>
      <c r="H145" s="8">
        <f t="shared" si="45"/>
        <v>0</v>
      </c>
      <c r="I145" s="13">
        <f t="shared" si="41"/>
        <v>58</v>
      </c>
      <c r="J145" s="13">
        <f t="shared" si="48"/>
        <v>303</v>
      </c>
      <c r="K145" s="13">
        <f>G145/ورقة1!$C$3</f>
        <v>7.54</v>
      </c>
      <c r="L145" s="13">
        <f>H145/ورقة1!$D$3</f>
        <v>0</v>
      </c>
      <c r="M145" s="13">
        <f t="shared" si="46"/>
        <v>7.54</v>
      </c>
      <c r="N145" s="13">
        <f t="shared" si="42"/>
        <v>0.5</v>
      </c>
      <c r="O145" s="13">
        <f t="shared" si="49"/>
        <v>1059.2</v>
      </c>
      <c r="P145" s="13">
        <f t="shared" si="50"/>
        <v>1060</v>
      </c>
      <c r="Q145" s="11">
        <f t="shared" si="47"/>
        <v>1040</v>
      </c>
      <c r="R145" s="11" t="str">
        <f>IF(P145&lt;&gt;"",IF(AND(P145&gt;Q144,P145&lt;=Q145),"ok",""),SUBTOTAL(3,U$2:U145))</f>
        <v/>
      </c>
      <c r="S145" s="1">
        <v>20</v>
      </c>
      <c r="T145" s="1">
        <f>S145*2.6</f>
        <v>52</v>
      </c>
      <c r="U145" s="31">
        <f>U142+1</f>
        <v>47</v>
      </c>
      <c r="V145" s="31">
        <f>V142+150</f>
        <v>7800</v>
      </c>
      <c r="W145" s="31">
        <f>V148-V145</f>
        <v>150</v>
      </c>
      <c r="X145" s="32" t="str">
        <f t="shared" si="43"/>
        <v>ok</v>
      </c>
      <c r="Y145" s="31">
        <f>IF(U145="","",SUBTOTAL(2,U$1:U145))</f>
        <v>50</v>
      </c>
    </row>
    <row r="146" spans="1:25" ht="24.95" customHeight="1">
      <c r="A146" s="3" t="str">
        <f>IF(B146="","",SUBTOTAL(3,B$2:B146))</f>
        <v/>
      </c>
      <c r="B146" s="34"/>
      <c r="C146" s="35">
        <v>25</v>
      </c>
      <c r="D146" s="36">
        <v>42632</v>
      </c>
      <c r="E146" s="34">
        <v>0</v>
      </c>
      <c r="F146" s="34">
        <v>0</v>
      </c>
      <c r="G146" s="8">
        <f t="shared" si="44"/>
        <v>0</v>
      </c>
      <c r="H146" s="8">
        <f t="shared" si="45"/>
        <v>0</v>
      </c>
      <c r="I146" s="13">
        <f t="shared" si="41"/>
        <v>0</v>
      </c>
      <c r="J146" s="13">
        <f t="shared" si="48"/>
        <v>0</v>
      </c>
      <c r="K146" s="13">
        <f>G146/ورقة1!$C$3</f>
        <v>0</v>
      </c>
      <c r="L146" s="13">
        <f>H146/ورقة1!$D$3</f>
        <v>0</v>
      </c>
      <c r="M146" s="13">
        <f t="shared" si="46"/>
        <v>0</v>
      </c>
      <c r="N146" s="13">
        <f t="shared" si="42"/>
        <v>0</v>
      </c>
      <c r="O146" s="13">
        <f t="shared" si="49"/>
        <v>1059.2</v>
      </c>
      <c r="P146" s="13">
        <f t="shared" si="50"/>
        <v>1060</v>
      </c>
      <c r="Q146" s="11">
        <f t="shared" si="47"/>
        <v>1040</v>
      </c>
      <c r="R146" s="11" t="str">
        <f>IF(P146&lt;&gt;"",IF(AND(P146&gt;Q145,P146&lt;=Q146),"ok",""),SUBTOTAL(3,U$2:U146))</f>
        <v/>
      </c>
      <c r="S146" s="1"/>
      <c r="T146" s="1"/>
      <c r="U146" s="31"/>
      <c r="V146" s="31"/>
      <c r="W146" s="31"/>
      <c r="X146" s="32" t="str">
        <f t="shared" si="43"/>
        <v/>
      </c>
      <c r="Y146" s="31" t="str">
        <f>IF(U146="","",SUBTOTAL(2,U$1:U146))</f>
        <v/>
      </c>
    </row>
    <row r="147" spans="1:25" ht="24.95" customHeight="1">
      <c r="A147" s="3">
        <f>IF(B147="","",SUBTOTAL(3,B$2:B147))</f>
        <v>125</v>
      </c>
      <c r="B147" s="17" t="s">
        <v>18</v>
      </c>
      <c r="C147" s="4">
        <v>26</v>
      </c>
      <c r="D147" s="5">
        <v>42633</v>
      </c>
      <c r="E147" s="8">
        <f>F145</f>
        <v>7822</v>
      </c>
      <c r="F147" s="7">
        <v>7878</v>
      </c>
      <c r="G147" s="8">
        <f t="shared" si="44"/>
        <v>56</v>
      </c>
      <c r="H147" s="8">
        <f t="shared" si="45"/>
        <v>0</v>
      </c>
      <c r="I147" s="13">
        <f t="shared" si="41"/>
        <v>56</v>
      </c>
      <c r="J147" s="13">
        <f t="shared" si="48"/>
        <v>56</v>
      </c>
      <c r="K147" s="13">
        <f>G147/ورقة1!$C$3</f>
        <v>7.28</v>
      </c>
      <c r="L147" s="13">
        <f>H147/ورقة1!$D$3</f>
        <v>0</v>
      </c>
      <c r="M147" s="13">
        <f t="shared" si="46"/>
        <v>7.28</v>
      </c>
      <c r="N147" s="13">
        <f t="shared" si="42"/>
        <v>0.5</v>
      </c>
      <c r="O147" s="13">
        <f t="shared" si="49"/>
        <v>1066.98</v>
      </c>
      <c r="P147" s="13">
        <f t="shared" si="50"/>
        <v>1060</v>
      </c>
      <c r="Q147" s="11">
        <f t="shared" si="47"/>
        <v>1080</v>
      </c>
      <c r="R147" s="11" t="str">
        <f>IF(P147&lt;&gt;"",IF(AND(P147&gt;Q146,P147&lt;=Q147),"ok",""),SUBTOTAL(3,U$2:U147))</f>
        <v>ok</v>
      </c>
      <c r="S147" s="1"/>
      <c r="T147" s="1"/>
      <c r="U147" s="31"/>
      <c r="V147" s="31"/>
      <c r="W147" s="31"/>
      <c r="X147" s="32" t="str">
        <f t="shared" si="43"/>
        <v/>
      </c>
      <c r="Y147" s="31" t="str">
        <f>IF(U147="","",SUBTOTAL(2,U$1:U147))</f>
        <v/>
      </c>
    </row>
    <row r="148" spans="1:25" ht="24.95" customHeight="1">
      <c r="A148" s="3">
        <f>IF(B148="","",SUBTOTAL(3,B$2:B148))</f>
        <v>126</v>
      </c>
      <c r="B148" s="17" t="s">
        <v>18</v>
      </c>
      <c r="C148" s="4">
        <v>27</v>
      </c>
      <c r="D148" s="5">
        <v>42634</v>
      </c>
      <c r="E148" s="8">
        <f>IF(D148="",0,F147)</f>
        <v>7878</v>
      </c>
      <c r="F148" s="7">
        <v>7967</v>
      </c>
      <c r="G148" s="8">
        <f t="shared" si="44"/>
        <v>89</v>
      </c>
      <c r="H148" s="8">
        <f t="shared" si="45"/>
        <v>0</v>
      </c>
      <c r="I148" s="13">
        <f t="shared" si="41"/>
        <v>89</v>
      </c>
      <c r="J148" s="13">
        <f t="shared" si="48"/>
        <v>145</v>
      </c>
      <c r="K148" s="13">
        <f>G148/ورقة1!$C$3</f>
        <v>11.57</v>
      </c>
      <c r="L148" s="13">
        <f>H148/ورقة1!$D$3</f>
        <v>0</v>
      </c>
      <c r="M148" s="13">
        <f t="shared" si="46"/>
        <v>11.57</v>
      </c>
      <c r="N148" s="13">
        <f t="shared" si="42"/>
        <v>0.5</v>
      </c>
      <c r="O148" s="13">
        <f t="shared" si="49"/>
        <v>1079.05</v>
      </c>
      <c r="P148" s="13">
        <f t="shared" si="50"/>
        <v>1080</v>
      </c>
      <c r="Q148" s="11">
        <f t="shared" si="47"/>
        <v>1080</v>
      </c>
      <c r="R148" s="11" t="str">
        <f>IF(P148&lt;&gt;"",IF(AND(P148&gt;Q147,P148&lt;=Q148),"ok",""),SUBTOTAL(3,U$2:U148))</f>
        <v/>
      </c>
      <c r="S148" s="1">
        <v>20</v>
      </c>
      <c r="T148" s="1">
        <f>S148*2.6</f>
        <v>52</v>
      </c>
      <c r="U148" s="31">
        <f>U145+1</f>
        <v>48</v>
      </c>
      <c r="V148" s="31">
        <f>V145+150</f>
        <v>7950</v>
      </c>
      <c r="W148" s="31">
        <f>V150-V148</f>
        <v>150</v>
      </c>
      <c r="X148" s="32" t="str">
        <f t="shared" si="43"/>
        <v>ok</v>
      </c>
      <c r="Y148" s="31">
        <f>IF(U148="","",SUBTOTAL(2,U$1:U148))</f>
        <v>51</v>
      </c>
    </row>
    <row r="149" spans="1:25" ht="24.95" customHeight="1">
      <c r="A149" s="3">
        <f>IF(B149="","",SUBTOTAL(3,B$2:B149))</f>
        <v>127</v>
      </c>
      <c r="B149" s="17" t="s">
        <v>18</v>
      </c>
      <c r="C149" s="4">
        <v>28</v>
      </c>
      <c r="D149" s="5">
        <v>42635</v>
      </c>
      <c r="E149" s="8">
        <f>IF(D149="",0,F148)</f>
        <v>7967</v>
      </c>
      <c r="F149" s="7">
        <v>8078</v>
      </c>
      <c r="G149" s="8">
        <f t="shared" si="44"/>
        <v>111</v>
      </c>
      <c r="H149" s="8">
        <f t="shared" si="45"/>
        <v>0</v>
      </c>
      <c r="I149" s="13">
        <f t="shared" si="41"/>
        <v>111</v>
      </c>
      <c r="J149" s="13">
        <f t="shared" si="48"/>
        <v>256</v>
      </c>
      <c r="K149" s="13">
        <f>G149/ورقة1!$C$3</f>
        <v>14.43</v>
      </c>
      <c r="L149" s="13">
        <f>H149/ورقة1!$D$3</f>
        <v>0</v>
      </c>
      <c r="M149" s="13">
        <f t="shared" si="46"/>
        <v>14.43</v>
      </c>
      <c r="N149" s="13">
        <f t="shared" si="42"/>
        <v>0.5</v>
      </c>
      <c r="O149" s="13">
        <f t="shared" si="49"/>
        <v>1093.98</v>
      </c>
      <c r="P149" s="13">
        <f t="shared" si="50"/>
        <v>1080</v>
      </c>
      <c r="Q149" s="11">
        <f t="shared" si="47"/>
        <v>1080</v>
      </c>
      <c r="R149" s="11" t="str">
        <f>IF(P149&lt;&gt;"",IF(AND(P149&gt;Q148,P149&lt;=Q149),"ok",""),SUBTOTAL(3,U$2:U149))</f>
        <v/>
      </c>
      <c r="S149" s="1"/>
      <c r="T149" s="1"/>
      <c r="U149" s="31"/>
      <c r="V149" s="31"/>
      <c r="W149" s="31"/>
      <c r="X149" s="32" t="str">
        <f t="shared" si="43"/>
        <v/>
      </c>
      <c r="Y149" s="31" t="str">
        <f>IF(U149="","",SUBTOTAL(2,U$1:U149))</f>
        <v/>
      </c>
    </row>
    <row r="150" spans="1:25" ht="24.95" customHeight="1">
      <c r="A150" s="3">
        <f>IF(B150="","",SUBTOTAL(3,B$2:B150))</f>
        <v>128</v>
      </c>
      <c r="B150" s="17" t="s">
        <v>18</v>
      </c>
      <c r="C150" s="4">
        <v>29</v>
      </c>
      <c r="D150" s="5">
        <v>42637</v>
      </c>
      <c r="E150" s="8">
        <f>IF(D150="",0,F149)</f>
        <v>8078</v>
      </c>
      <c r="F150" s="7">
        <v>8136</v>
      </c>
      <c r="G150" s="8">
        <f t="shared" si="44"/>
        <v>58</v>
      </c>
      <c r="H150" s="8">
        <f t="shared" si="45"/>
        <v>0</v>
      </c>
      <c r="I150" s="13">
        <f t="shared" si="41"/>
        <v>58</v>
      </c>
      <c r="J150" s="13">
        <f t="shared" si="48"/>
        <v>314</v>
      </c>
      <c r="K150" s="13">
        <f>G150/ورقة1!$C$3</f>
        <v>7.54</v>
      </c>
      <c r="L150" s="13">
        <f>H150/ورقة1!$D$3</f>
        <v>0</v>
      </c>
      <c r="M150" s="13">
        <f t="shared" si="46"/>
        <v>7.54</v>
      </c>
      <c r="N150" s="13">
        <f t="shared" si="42"/>
        <v>0.5</v>
      </c>
      <c r="O150" s="13">
        <f t="shared" si="49"/>
        <v>1102.02</v>
      </c>
      <c r="P150" s="13">
        <f t="shared" si="50"/>
        <v>1100</v>
      </c>
      <c r="Q150" s="11">
        <f t="shared" si="47"/>
        <v>1120</v>
      </c>
      <c r="R150" s="11" t="str">
        <f>IF(P150&lt;&gt;"",IF(AND(P150&gt;Q149,P150&lt;=Q150),"ok",""),SUBTOTAL(3,U$2:U150))</f>
        <v>ok</v>
      </c>
      <c r="S150" s="1">
        <v>20</v>
      </c>
      <c r="T150" s="1">
        <f>S150*2.6</f>
        <v>52</v>
      </c>
      <c r="U150" s="31">
        <f>U148+1</f>
        <v>49</v>
      </c>
      <c r="V150" s="31">
        <f>V148+150</f>
        <v>8100</v>
      </c>
      <c r="W150" s="31">
        <f>V153-V150</f>
        <v>150</v>
      </c>
      <c r="X150" s="32" t="str">
        <f t="shared" si="43"/>
        <v>ok</v>
      </c>
      <c r="Y150" s="31">
        <f>IF(U150="","",SUBTOTAL(2,U$1:U150))</f>
        <v>52</v>
      </c>
    </row>
    <row r="151" spans="1:25" ht="24.95" customHeight="1">
      <c r="A151" s="3" t="str">
        <f>IF(B151="","",SUBTOTAL(3,B$2:B151))</f>
        <v/>
      </c>
      <c r="B151" s="34"/>
      <c r="C151" s="35">
        <v>29</v>
      </c>
      <c r="D151" s="36">
        <v>42637</v>
      </c>
      <c r="E151" s="34">
        <v>0</v>
      </c>
      <c r="F151" s="34">
        <v>0</v>
      </c>
      <c r="G151" s="8">
        <f t="shared" si="44"/>
        <v>0</v>
      </c>
      <c r="H151" s="8">
        <f t="shared" si="45"/>
        <v>0</v>
      </c>
      <c r="I151" s="13">
        <f t="shared" si="41"/>
        <v>0</v>
      </c>
      <c r="J151" s="13">
        <f t="shared" si="48"/>
        <v>0</v>
      </c>
      <c r="K151" s="13">
        <f>G151/ورقة1!$C$3</f>
        <v>0</v>
      </c>
      <c r="L151" s="13">
        <f>H151/ورقة1!$D$3</f>
        <v>0</v>
      </c>
      <c r="M151" s="13">
        <f t="shared" si="46"/>
        <v>0</v>
      </c>
      <c r="N151" s="13">
        <f t="shared" si="42"/>
        <v>0</v>
      </c>
      <c r="O151" s="13">
        <f t="shared" si="49"/>
        <v>1102.02</v>
      </c>
      <c r="P151" s="13">
        <f t="shared" si="50"/>
        <v>1100</v>
      </c>
      <c r="Q151" s="11">
        <f t="shared" si="47"/>
        <v>1120</v>
      </c>
      <c r="R151" s="11" t="str">
        <f>IF(P151&lt;&gt;"",IF(AND(P151&gt;Q150,P151&lt;=Q151),"ok",""),SUBTOTAL(3,U$2:U151))</f>
        <v/>
      </c>
      <c r="S151" s="1"/>
      <c r="T151" s="1"/>
      <c r="U151" s="31"/>
      <c r="V151" s="31"/>
      <c r="W151" s="31"/>
      <c r="X151" s="32" t="str">
        <f t="shared" si="43"/>
        <v/>
      </c>
      <c r="Y151" s="31" t="str">
        <f>IF(U151="","",SUBTOTAL(2,U$1:U151))</f>
        <v/>
      </c>
    </row>
    <row r="152" spans="1:25" ht="24.95" customHeight="1">
      <c r="A152" s="3">
        <f>IF(B152="","",SUBTOTAL(3,B$2:B152))</f>
        <v>129</v>
      </c>
      <c r="B152" s="17" t="s">
        <v>18</v>
      </c>
      <c r="C152" s="4">
        <v>30</v>
      </c>
      <c r="D152" s="5">
        <v>42638</v>
      </c>
      <c r="E152" s="8">
        <f>F150</f>
        <v>8136</v>
      </c>
      <c r="F152" s="7">
        <v>8213</v>
      </c>
      <c r="G152" s="8">
        <f t="shared" si="44"/>
        <v>77</v>
      </c>
      <c r="H152" s="8">
        <f t="shared" si="45"/>
        <v>0</v>
      </c>
      <c r="I152" s="13">
        <f t="shared" si="41"/>
        <v>77</v>
      </c>
      <c r="J152" s="13">
        <f t="shared" si="48"/>
        <v>77</v>
      </c>
      <c r="K152" s="13">
        <f>G152/ورقة1!$C$3</f>
        <v>10.01</v>
      </c>
      <c r="L152" s="13">
        <f>H152/ورقة1!$D$3</f>
        <v>0</v>
      </c>
      <c r="M152" s="13">
        <f t="shared" si="46"/>
        <v>10.01</v>
      </c>
      <c r="N152" s="13">
        <f t="shared" si="42"/>
        <v>0.5</v>
      </c>
      <c r="O152" s="13">
        <f t="shared" si="49"/>
        <v>1112.53</v>
      </c>
      <c r="P152" s="13">
        <f t="shared" si="50"/>
        <v>1100</v>
      </c>
      <c r="Q152" s="11">
        <f t="shared" si="47"/>
        <v>1120</v>
      </c>
      <c r="R152" s="11" t="str">
        <f>IF(P152&lt;&gt;"",IF(AND(P152&gt;Q151,P152&lt;=Q152),"ok",""),SUBTOTAL(3,U$2:U152))</f>
        <v/>
      </c>
      <c r="S152" s="1"/>
      <c r="T152" s="1"/>
      <c r="U152" s="31"/>
      <c r="V152" s="31"/>
      <c r="W152" s="31"/>
      <c r="X152" s="32" t="str">
        <f t="shared" si="43"/>
        <v/>
      </c>
      <c r="Y152" s="31" t="str">
        <f>IF(U152="","",SUBTOTAL(2,U$1:U152))</f>
        <v/>
      </c>
    </row>
    <row r="153" spans="1:25" ht="24.95" customHeight="1">
      <c r="A153" s="3">
        <f>IF(B153="","",SUBTOTAL(3,B$2:B153))</f>
        <v>130</v>
      </c>
      <c r="B153" s="17" t="s">
        <v>18</v>
      </c>
      <c r="C153" s="4">
        <v>31</v>
      </c>
      <c r="D153" s="5">
        <v>42639</v>
      </c>
      <c r="E153" s="8">
        <f t="shared" ref="E153:E156" si="52">IF(D153="",0,F152)</f>
        <v>8213</v>
      </c>
      <c r="F153" s="7">
        <v>8265</v>
      </c>
      <c r="G153" s="8">
        <f t="shared" si="44"/>
        <v>52</v>
      </c>
      <c r="H153" s="8">
        <f t="shared" si="45"/>
        <v>0</v>
      </c>
      <c r="I153" s="13">
        <f t="shared" si="41"/>
        <v>52</v>
      </c>
      <c r="J153" s="13">
        <f t="shared" si="48"/>
        <v>129</v>
      </c>
      <c r="K153" s="13">
        <f>G153/ورقة1!$C$3</f>
        <v>6.76</v>
      </c>
      <c r="L153" s="13">
        <f>H153/ورقة1!$D$3</f>
        <v>0</v>
      </c>
      <c r="M153" s="13">
        <f t="shared" si="46"/>
        <v>6.76</v>
      </c>
      <c r="N153" s="13">
        <f t="shared" si="42"/>
        <v>0.5</v>
      </c>
      <c r="O153" s="13">
        <f t="shared" si="49"/>
        <v>1119.79</v>
      </c>
      <c r="P153" s="13">
        <f t="shared" si="50"/>
        <v>1120</v>
      </c>
      <c r="Q153" s="11">
        <f t="shared" si="47"/>
        <v>1120</v>
      </c>
      <c r="R153" s="11" t="str">
        <f>IF(P153&lt;&gt;"",IF(AND(P153&gt;Q152,P153&lt;=Q153),"ok",""),SUBTOTAL(3,U$2:U153))</f>
        <v/>
      </c>
      <c r="S153" s="1">
        <v>20</v>
      </c>
      <c r="T153" s="1">
        <f>S153*2.6</f>
        <v>52</v>
      </c>
      <c r="U153" s="31">
        <f>U150+1</f>
        <v>50</v>
      </c>
      <c r="V153" s="31">
        <f>V150+150</f>
        <v>8250</v>
      </c>
      <c r="W153" s="31">
        <f>V156-V153</f>
        <v>150</v>
      </c>
      <c r="X153" s="32" t="str">
        <f t="shared" si="43"/>
        <v>ok</v>
      </c>
      <c r="Y153" s="31">
        <f>IF(U153="","",SUBTOTAL(2,U$1:U153))</f>
        <v>53</v>
      </c>
    </row>
    <row r="154" spans="1:25" ht="24.95" customHeight="1">
      <c r="A154" s="3">
        <f>IF(B154="","",SUBTOTAL(3,B$2:B154))</f>
        <v>131</v>
      </c>
      <c r="B154" s="17" t="s">
        <v>18</v>
      </c>
      <c r="C154" s="4">
        <v>32</v>
      </c>
      <c r="D154" s="5">
        <v>42644</v>
      </c>
      <c r="E154" s="8">
        <f t="shared" si="52"/>
        <v>8265</v>
      </c>
      <c r="F154" s="7">
        <v>8364</v>
      </c>
      <c r="G154" s="8">
        <f t="shared" si="44"/>
        <v>99</v>
      </c>
      <c r="H154" s="8">
        <f t="shared" si="45"/>
        <v>0</v>
      </c>
      <c r="I154" s="13">
        <f t="shared" si="41"/>
        <v>99</v>
      </c>
      <c r="J154" s="13">
        <f t="shared" si="48"/>
        <v>228</v>
      </c>
      <c r="K154" s="13">
        <f>G154/ورقة1!$C$3</f>
        <v>12.87</v>
      </c>
      <c r="L154" s="13">
        <f>H154/ورقة1!$D$3</f>
        <v>0</v>
      </c>
      <c r="M154" s="13">
        <f t="shared" si="46"/>
        <v>12.87</v>
      </c>
      <c r="N154" s="13">
        <f t="shared" si="42"/>
        <v>0.5</v>
      </c>
      <c r="O154" s="13">
        <f t="shared" si="49"/>
        <v>1133.1599999999999</v>
      </c>
      <c r="P154" s="13">
        <f t="shared" si="50"/>
        <v>1120</v>
      </c>
      <c r="Q154" s="11">
        <f t="shared" si="47"/>
        <v>1120</v>
      </c>
      <c r="R154" s="11" t="str">
        <f>IF(P154&lt;&gt;"",IF(AND(P154&gt;Q153,P154&lt;=Q154),"ok",""),SUBTOTAL(3,U$2:U154))</f>
        <v/>
      </c>
      <c r="S154" s="1"/>
      <c r="T154" s="1"/>
      <c r="U154" s="31"/>
      <c r="V154" s="31"/>
      <c r="W154" s="31"/>
      <c r="X154" s="32" t="str">
        <f t="shared" si="43"/>
        <v/>
      </c>
      <c r="Y154" s="31" t="str">
        <f>IF(U154="","",SUBTOTAL(2,U$1:U154))</f>
        <v/>
      </c>
    </row>
    <row r="155" spans="1:25" ht="24.95" customHeight="1">
      <c r="A155" s="3">
        <f>IF(B155="","",SUBTOTAL(3,B$2:B155))</f>
        <v>132</v>
      </c>
      <c r="B155" s="17" t="s">
        <v>18</v>
      </c>
      <c r="C155" s="4">
        <v>33</v>
      </c>
      <c r="D155" s="5">
        <v>42646</v>
      </c>
      <c r="E155" s="8">
        <f t="shared" si="52"/>
        <v>8364</v>
      </c>
      <c r="F155" s="7">
        <v>8397</v>
      </c>
      <c r="G155" s="8">
        <f t="shared" si="44"/>
        <v>33</v>
      </c>
      <c r="H155" s="8">
        <f t="shared" si="45"/>
        <v>0</v>
      </c>
      <c r="I155" s="13">
        <f t="shared" si="41"/>
        <v>33</v>
      </c>
      <c r="J155" s="13">
        <f t="shared" si="48"/>
        <v>261</v>
      </c>
      <c r="K155" s="13">
        <f>G155/ورقة1!$C$3</f>
        <v>4.29</v>
      </c>
      <c r="L155" s="13">
        <f>H155/ورقة1!$D$3</f>
        <v>0</v>
      </c>
      <c r="M155" s="13">
        <f t="shared" si="46"/>
        <v>4.29</v>
      </c>
      <c r="N155" s="13">
        <f t="shared" si="42"/>
        <v>0.5</v>
      </c>
      <c r="O155" s="13">
        <f t="shared" si="49"/>
        <v>1137.9499999999998</v>
      </c>
      <c r="P155" s="13">
        <f t="shared" si="50"/>
        <v>1120</v>
      </c>
      <c r="Q155" s="11">
        <f t="shared" si="47"/>
        <v>1120</v>
      </c>
      <c r="R155" s="11" t="str">
        <f>IF(P155&lt;&gt;"",IF(AND(P155&gt;Q154,P155&lt;=Q155),"ok",""),SUBTOTAL(3,U$2:U155))</f>
        <v/>
      </c>
      <c r="S155" s="1"/>
      <c r="T155" s="1"/>
      <c r="U155" s="31"/>
      <c r="V155" s="31"/>
      <c r="W155" s="31"/>
      <c r="X155" s="32" t="str">
        <f t="shared" si="43"/>
        <v/>
      </c>
      <c r="Y155" s="31" t="str">
        <f>IF(U155="","",SUBTOTAL(2,U$1:U155))</f>
        <v/>
      </c>
    </row>
    <row r="156" spans="1:25" ht="24.95" customHeight="1">
      <c r="A156" s="3">
        <f>IF(B156="","",SUBTOTAL(3,B$2:B156))</f>
        <v>133</v>
      </c>
      <c r="B156" s="17" t="s">
        <v>18</v>
      </c>
      <c r="C156" s="4">
        <v>34</v>
      </c>
      <c r="D156" s="5">
        <v>42648</v>
      </c>
      <c r="E156" s="8">
        <f t="shared" si="52"/>
        <v>8397</v>
      </c>
      <c r="F156" s="7">
        <v>8456</v>
      </c>
      <c r="G156" s="8">
        <f t="shared" si="44"/>
        <v>59</v>
      </c>
      <c r="H156" s="8">
        <f t="shared" si="45"/>
        <v>0</v>
      </c>
      <c r="I156" s="13">
        <f t="shared" si="41"/>
        <v>59</v>
      </c>
      <c r="J156" s="13">
        <f t="shared" si="48"/>
        <v>320</v>
      </c>
      <c r="K156" s="13">
        <f>G156/ورقة1!$C$3</f>
        <v>7.67</v>
      </c>
      <c r="L156" s="13">
        <f>H156/ورقة1!$D$3</f>
        <v>0</v>
      </c>
      <c r="M156" s="13">
        <f t="shared" si="46"/>
        <v>7.67</v>
      </c>
      <c r="N156" s="13">
        <f t="shared" si="42"/>
        <v>0.5</v>
      </c>
      <c r="O156" s="13">
        <f t="shared" si="49"/>
        <v>1146.1199999999999</v>
      </c>
      <c r="P156" s="13">
        <f t="shared" si="50"/>
        <v>1140</v>
      </c>
      <c r="Q156" s="11">
        <f t="shared" si="47"/>
        <v>1160</v>
      </c>
      <c r="R156" s="11" t="str">
        <f>IF(P156&lt;&gt;"",IF(AND(P156&gt;Q155,P156&lt;=Q156),"ok",""),SUBTOTAL(3,U$2:U156))</f>
        <v>ok</v>
      </c>
      <c r="S156" s="1">
        <v>20</v>
      </c>
      <c r="T156" s="1">
        <f>S156*2.6</f>
        <v>52</v>
      </c>
      <c r="U156" s="31">
        <f>U153+1</f>
        <v>51</v>
      </c>
      <c r="V156" s="31">
        <f>V153+150</f>
        <v>8400</v>
      </c>
      <c r="W156" s="31">
        <f>V159-V156</f>
        <v>150</v>
      </c>
      <c r="X156" s="32" t="str">
        <f t="shared" si="43"/>
        <v>ok</v>
      </c>
      <c r="Y156" s="31">
        <f>IF(U156="","",SUBTOTAL(2,U$1:U156))</f>
        <v>54</v>
      </c>
    </row>
    <row r="157" spans="1:25" ht="24.95" customHeight="1">
      <c r="A157" s="3" t="str">
        <f>IF(B157="","",SUBTOTAL(3,B$2:B157))</f>
        <v/>
      </c>
      <c r="B157" s="34"/>
      <c r="C157" s="35">
        <v>34</v>
      </c>
      <c r="D157" s="36">
        <v>42648</v>
      </c>
      <c r="E157" s="34">
        <v>0</v>
      </c>
      <c r="F157" s="34">
        <v>0</v>
      </c>
      <c r="G157" s="8">
        <f t="shared" si="44"/>
        <v>0</v>
      </c>
      <c r="H157" s="8">
        <f t="shared" si="45"/>
        <v>0</v>
      </c>
      <c r="I157" s="13">
        <f t="shared" si="41"/>
        <v>0</v>
      </c>
      <c r="J157" s="13">
        <f t="shared" si="48"/>
        <v>0</v>
      </c>
      <c r="K157" s="13">
        <f>G157/ورقة1!$C$3</f>
        <v>0</v>
      </c>
      <c r="L157" s="13">
        <f>H157/ورقة1!$D$3</f>
        <v>0</v>
      </c>
      <c r="M157" s="13">
        <f t="shared" si="46"/>
        <v>0</v>
      </c>
      <c r="N157" s="13">
        <f t="shared" si="42"/>
        <v>0</v>
      </c>
      <c r="O157" s="13">
        <f t="shared" si="49"/>
        <v>1146.1199999999999</v>
      </c>
      <c r="P157" s="13">
        <f t="shared" si="50"/>
        <v>1140</v>
      </c>
      <c r="Q157" s="11">
        <f t="shared" si="47"/>
        <v>1160</v>
      </c>
      <c r="R157" s="11" t="str">
        <f>IF(P157&lt;&gt;"",IF(AND(P157&gt;Q156,P157&lt;=Q157),"ok",""),SUBTOTAL(3,U$2:U157))</f>
        <v/>
      </c>
      <c r="S157" s="1"/>
      <c r="T157" s="1"/>
      <c r="U157" s="31"/>
      <c r="V157" s="31"/>
      <c r="W157" s="31"/>
      <c r="X157" s="32" t="str">
        <f t="shared" si="43"/>
        <v/>
      </c>
      <c r="Y157" s="31" t="str">
        <f>IF(U157="","",SUBTOTAL(2,U$1:U157))</f>
        <v/>
      </c>
    </row>
    <row r="158" spans="1:25" ht="24.95" customHeight="1">
      <c r="A158" s="3">
        <f>IF(B158="","",SUBTOTAL(3,B$2:B158))</f>
        <v>134</v>
      </c>
      <c r="B158" s="17" t="s">
        <v>18</v>
      </c>
      <c r="C158" s="4">
        <v>35</v>
      </c>
      <c r="D158" s="5">
        <v>42655</v>
      </c>
      <c r="E158" s="8">
        <f>F156</f>
        <v>8456</v>
      </c>
      <c r="F158" s="7">
        <v>8544</v>
      </c>
      <c r="G158" s="8">
        <f t="shared" si="44"/>
        <v>88</v>
      </c>
      <c r="H158" s="8">
        <f t="shared" si="45"/>
        <v>0</v>
      </c>
      <c r="I158" s="13">
        <f t="shared" si="41"/>
        <v>88</v>
      </c>
      <c r="J158" s="13">
        <f t="shared" si="48"/>
        <v>88</v>
      </c>
      <c r="K158" s="13">
        <f>G158/ورقة1!$C$3</f>
        <v>11.44</v>
      </c>
      <c r="L158" s="13">
        <f>H158/ورقة1!$D$3</f>
        <v>0</v>
      </c>
      <c r="M158" s="13">
        <f t="shared" si="46"/>
        <v>11.44</v>
      </c>
      <c r="N158" s="13">
        <f t="shared" si="42"/>
        <v>0.5</v>
      </c>
      <c r="O158" s="13">
        <f t="shared" si="49"/>
        <v>1158.06</v>
      </c>
      <c r="P158" s="13">
        <f t="shared" si="50"/>
        <v>1140</v>
      </c>
      <c r="Q158" s="11">
        <f t="shared" si="47"/>
        <v>1160</v>
      </c>
      <c r="R158" s="11" t="str">
        <f>IF(P158&lt;&gt;"",IF(AND(P158&gt;Q157,P158&lt;=Q158),"ok",""),SUBTOTAL(3,U$2:U158))</f>
        <v/>
      </c>
      <c r="S158" s="1"/>
      <c r="T158" s="1"/>
      <c r="U158" s="31"/>
      <c r="V158" s="31"/>
      <c r="W158" s="31"/>
      <c r="X158" s="32" t="str">
        <f t="shared" si="43"/>
        <v/>
      </c>
      <c r="Y158" s="31" t="str">
        <f>IF(U158="","",SUBTOTAL(2,U$1:U158))</f>
        <v/>
      </c>
    </row>
    <row r="159" spans="1:25" ht="24.95" customHeight="1">
      <c r="A159" s="3">
        <f>IF(B159="","",SUBTOTAL(3,B$2:B159))</f>
        <v>135</v>
      </c>
      <c r="B159" s="17" t="s">
        <v>18</v>
      </c>
      <c r="C159" s="4">
        <v>36</v>
      </c>
      <c r="D159" s="5">
        <v>42656</v>
      </c>
      <c r="E159" s="8">
        <f t="shared" ref="E159:E166" si="53">IF(D159="",0,F158)</f>
        <v>8544</v>
      </c>
      <c r="F159" s="7">
        <v>8579</v>
      </c>
      <c r="G159" s="8">
        <f t="shared" si="44"/>
        <v>35</v>
      </c>
      <c r="H159" s="8">
        <f t="shared" si="45"/>
        <v>0</v>
      </c>
      <c r="I159" s="13">
        <f t="shared" si="41"/>
        <v>35</v>
      </c>
      <c r="J159" s="13">
        <f t="shared" si="48"/>
        <v>123</v>
      </c>
      <c r="K159" s="13">
        <f>G159/ورقة1!$C$3</f>
        <v>4.55</v>
      </c>
      <c r="L159" s="13">
        <f>H159/ورقة1!$D$3</f>
        <v>0</v>
      </c>
      <c r="M159" s="13">
        <f t="shared" si="46"/>
        <v>4.55</v>
      </c>
      <c r="N159" s="13">
        <f t="shared" si="42"/>
        <v>0.5</v>
      </c>
      <c r="O159" s="13">
        <f t="shared" si="49"/>
        <v>1163.1099999999999</v>
      </c>
      <c r="P159" s="13">
        <f t="shared" si="50"/>
        <v>1160</v>
      </c>
      <c r="Q159" s="11">
        <f t="shared" si="47"/>
        <v>1160</v>
      </c>
      <c r="R159" s="11" t="str">
        <f>IF(P159&lt;&gt;"",IF(AND(P159&gt;Q158,P159&lt;=Q159),"ok",""),SUBTOTAL(3,U$2:U159))</f>
        <v/>
      </c>
      <c r="S159" s="1">
        <v>20</v>
      </c>
      <c r="T159" s="1">
        <f>S159*2.6</f>
        <v>52</v>
      </c>
      <c r="U159" s="31">
        <f>U156+1</f>
        <v>52</v>
      </c>
      <c r="V159" s="31">
        <f>V156+150</f>
        <v>8550</v>
      </c>
      <c r="W159" s="31">
        <f>V161-V159</f>
        <v>150</v>
      </c>
      <c r="X159" s="32" t="str">
        <f t="shared" si="43"/>
        <v>ok</v>
      </c>
      <c r="Y159" s="31">
        <f>IF(U159="","",SUBTOTAL(2,U$1:U159))</f>
        <v>55</v>
      </c>
    </row>
    <row r="160" spans="1:25" ht="24.95" customHeight="1">
      <c r="A160" s="3">
        <f>IF(B160="","",SUBTOTAL(3,B$2:B160))</f>
        <v>136</v>
      </c>
      <c r="B160" s="17" t="s">
        <v>18</v>
      </c>
      <c r="C160" s="4">
        <v>37</v>
      </c>
      <c r="D160" s="5">
        <v>42659</v>
      </c>
      <c r="E160" s="8">
        <f t="shared" si="53"/>
        <v>8579</v>
      </c>
      <c r="F160" s="7">
        <v>8686</v>
      </c>
      <c r="G160" s="8">
        <f t="shared" si="44"/>
        <v>107</v>
      </c>
      <c r="H160" s="8">
        <f t="shared" si="45"/>
        <v>0</v>
      </c>
      <c r="I160" s="13">
        <f t="shared" si="41"/>
        <v>107</v>
      </c>
      <c r="J160" s="13">
        <f t="shared" si="48"/>
        <v>230</v>
      </c>
      <c r="K160" s="13">
        <f>G160/ورقة1!$C$3</f>
        <v>13.91</v>
      </c>
      <c r="L160" s="13">
        <f>H160/ورقة1!$D$3</f>
        <v>0</v>
      </c>
      <c r="M160" s="13">
        <f t="shared" si="46"/>
        <v>13.91</v>
      </c>
      <c r="N160" s="13">
        <f t="shared" si="42"/>
        <v>0.5</v>
      </c>
      <c r="O160" s="13">
        <f t="shared" si="49"/>
        <v>1177.52</v>
      </c>
      <c r="P160" s="13">
        <f t="shared" si="50"/>
        <v>1160</v>
      </c>
      <c r="Q160" s="11">
        <f t="shared" si="47"/>
        <v>1160</v>
      </c>
      <c r="R160" s="11" t="str">
        <f>IF(P160&lt;&gt;"",IF(AND(P160&gt;Q159,P160&lt;=Q160),"ok",""),SUBTOTAL(3,U$2:U160))</f>
        <v/>
      </c>
      <c r="S160" s="1"/>
      <c r="T160" s="1"/>
      <c r="U160" s="31"/>
      <c r="V160" s="31"/>
      <c r="W160" s="31"/>
      <c r="X160" s="32" t="str">
        <f t="shared" si="43"/>
        <v/>
      </c>
      <c r="Y160" s="31" t="str">
        <f>IF(U160="","",SUBTOTAL(2,U$1:U160))</f>
        <v/>
      </c>
    </row>
    <row r="161" spans="1:25" ht="24.95" customHeight="1">
      <c r="A161" s="3">
        <f>IF(B161="","",SUBTOTAL(3,B$2:B161))</f>
        <v>137</v>
      </c>
      <c r="B161" s="17" t="s">
        <v>18</v>
      </c>
      <c r="C161" s="4">
        <v>116</v>
      </c>
      <c r="D161" s="5">
        <v>42662</v>
      </c>
      <c r="E161" s="8">
        <f t="shared" si="53"/>
        <v>8686</v>
      </c>
      <c r="F161" s="7">
        <v>8763</v>
      </c>
      <c r="G161" s="8">
        <f t="shared" si="44"/>
        <v>77</v>
      </c>
      <c r="H161" s="8">
        <f t="shared" si="45"/>
        <v>0</v>
      </c>
      <c r="I161" s="13">
        <f t="shared" si="41"/>
        <v>77</v>
      </c>
      <c r="J161" s="13">
        <f t="shared" si="48"/>
        <v>307</v>
      </c>
      <c r="K161" s="13">
        <f>G161/ورقة1!$C$3</f>
        <v>10.01</v>
      </c>
      <c r="L161" s="13">
        <f>H161/ورقة1!$D$3</f>
        <v>0</v>
      </c>
      <c r="M161" s="13">
        <f t="shared" si="46"/>
        <v>10.01</v>
      </c>
      <c r="N161" s="13">
        <f t="shared" si="42"/>
        <v>0.5</v>
      </c>
      <c r="O161" s="13">
        <f t="shared" si="49"/>
        <v>1188.03</v>
      </c>
      <c r="P161" s="13">
        <f t="shared" si="50"/>
        <v>1180</v>
      </c>
      <c r="Q161" s="11">
        <f t="shared" si="47"/>
        <v>1200</v>
      </c>
      <c r="R161" s="11" t="str">
        <f>IF(P161&lt;&gt;"",IF(AND(P161&gt;Q160,P161&lt;=Q161),"ok",""),SUBTOTAL(3,U$2:U161))</f>
        <v>ok</v>
      </c>
      <c r="S161" s="1">
        <v>20</v>
      </c>
      <c r="T161" s="1">
        <f>S161*2.6</f>
        <v>52</v>
      </c>
      <c r="U161" s="31">
        <f>U159+1</f>
        <v>53</v>
      </c>
      <c r="V161" s="31">
        <f>V159+150</f>
        <v>8700</v>
      </c>
      <c r="W161" s="31">
        <f>V162-V161</f>
        <v>150</v>
      </c>
      <c r="X161" s="32" t="str">
        <f t="shared" si="43"/>
        <v>ok</v>
      </c>
      <c r="Y161" s="31">
        <f>IF(U161="","",SUBTOTAL(2,U$1:U161))</f>
        <v>56</v>
      </c>
    </row>
    <row r="162" spans="1:25" ht="24.95" customHeight="1">
      <c r="A162" s="3">
        <f>IF(B162="","",SUBTOTAL(3,B$2:B162))</f>
        <v>138</v>
      </c>
      <c r="B162" s="17" t="s">
        <v>18</v>
      </c>
      <c r="C162" s="4">
        <v>117</v>
      </c>
      <c r="D162" s="5">
        <v>42663</v>
      </c>
      <c r="E162" s="8">
        <f t="shared" si="53"/>
        <v>8763</v>
      </c>
      <c r="F162" s="7">
        <v>8865</v>
      </c>
      <c r="G162" s="8">
        <f t="shared" si="44"/>
        <v>102</v>
      </c>
      <c r="H162" s="8">
        <f t="shared" si="45"/>
        <v>0</v>
      </c>
      <c r="I162" s="13">
        <f t="shared" si="41"/>
        <v>102</v>
      </c>
      <c r="J162" s="13">
        <f t="shared" si="48"/>
        <v>409</v>
      </c>
      <c r="K162" s="13">
        <f>G162/ورقة1!$C$3</f>
        <v>13.26</v>
      </c>
      <c r="L162" s="13">
        <f>H162/ورقة1!$D$3</f>
        <v>0</v>
      </c>
      <c r="M162" s="13">
        <f t="shared" si="46"/>
        <v>13.26</v>
      </c>
      <c r="N162" s="13">
        <f t="shared" si="42"/>
        <v>0.5</v>
      </c>
      <c r="O162" s="13">
        <f t="shared" si="49"/>
        <v>1201.79</v>
      </c>
      <c r="P162" s="13">
        <f t="shared" si="50"/>
        <v>1210</v>
      </c>
      <c r="Q162" s="11">
        <f t="shared" si="47"/>
        <v>1200</v>
      </c>
      <c r="R162" s="11" t="str">
        <f>IF(P162&lt;&gt;"",IF(AND(P162&gt;Q161,P162&lt;=Q162),"ok",""),SUBTOTAL(3,U$2:U162))</f>
        <v/>
      </c>
      <c r="S162" s="1">
        <v>30</v>
      </c>
      <c r="T162" s="1">
        <f>S162*2.6</f>
        <v>78</v>
      </c>
      <c r="U162" s="31">
        <v>54</v>
      </c>
      <c r="V162" s="31">
        <f>V161+150</f>
        <v>8850</v>
      </c>
      <c r="W162" s="31">
        <f>V166-V162</f>
        <v>225</v>
      </c>
      <c r="X162" s="32" t="str">
        <f t="shared" si="43"/>
        <v>ok</v>
      </c>
      <c r="Y162" s="31">
        <f>IF(U162="","",SUBTOTAL(2,U$1:U162))</f>
        <v>57</v>
      </c>
    </row>
    <row r="163" spans="1:25" ht="24.95" customHeight="1">
      <c r="A163" s="3">
        <f>IF(B163="","",SUBTOTAL(3,B$2:B163))</f>
        <v>139</v>
      </c>
      <c r="B163" s="17" t="s">
        <v>18</v>
      </c>
      <c r="C163" s="4">
        <v>118</v>
      </c>
      <c r="D163" s="5">
        <v>42665</v>
      </c>
      <c r="E163" s="8">
        <f t="shared" si="53"/>
        <v>8865</v>
      </c>
      <c r="F163" s="7">
        <v>8909</v>
      </c>
      <c r="G163" s="8">
        <f t="shared" si="44"/>
        <v>44</v>
      </c>
      <c r="H163" s="8">
        <f t="shared" si="45"/>
        <v>0</v>
      </c>
      <c r="I163" s="13">
        <f t="shared" si="41"/>
        <v>44</v>
      </c>
      <c r="J163" s="13">
        <f t="shared" si="48"/>
        <v>453</v>
      </c>
      <c r="K163" s="13">
        <f>G163/ورقة1!$C$3</f>
        <v>5.72</v>
      </c>
      <c r="L163" s="13">
        <f>H163/ورقة1!$D$3</f>
        <v>0</v>
      </c>
      <c r="M163" s="13">
        <f t="shared" si="46"/>
        <v>5.72</v>
      </c>
      <c r="N163" s="13">
        <f t="shared" si="42"/>
        <v>0.5</v>
      </c>
      <c r="O163" s="13">
        <f t="shared" si="49"/>
        <v>1208.01</v>
      </c>
      <c r="P163" s="13">
        <f t="shared" si="50"/>
        <v>1210</v>
      </c>
      <c r="Q163" s="11">
        <f t="shared" si="47"/>
        <v>1200</v>
      </c>
      <c r="R163" s="11" t="str">
        <f>IF(P163&lt;&gt;"",IF(AND(P163&gt;Q162,P163&lt;=Q163),"ok",""),SUBTOTAL(3,U$2:U163))</f>
        <v/>
      </c>
      <c r="S163" s="1"/>
      <c r="T163" s="1"/>
      <c r="U163" s="31"/>
      <c r="V163" s="31"/>
      <c r="W163" s="31"/>
      <c r="X163" s="32" t="str">
        <f t="shared" si="43"/>
        <v/>
      </c>
      <c r="Y163" s="31" t="str">
        <f>IF(U163="","",SUBTOTAL(2,U$1:U163))</f>
        <v/>
      </c>
    </row>
    <row r="164" spans="1:25" ht="24.95" customHeight="1">
      <c r="A164" s="3">
        <f>IF(B164="","",SUBTOTAL(3,B$2:B164))</f>
        <v>140</v>
      </c>
      <c r="B164" s="17" t="s">
        <v>18</v>
      </c>
      <c r="C164" s="4">
        <v>39</v>
      </c>
      <c r="D164" s="5">
        <v>42666</v>
      </c>
      <c r="E164" s="8">
        <f t="shared" si="53"/>
        <v>8909</v>
      </c>
      <c r="F164" s="7">
        <v>8982</v>
      </c>
      <c r="G164" s="8">
        <f t="shared" si="44"/>
        <v>73</v>
      </c>
      <c r="H164" s="8">
        <f t="shared" si="45"/>
        <v>0</v>
      </c>
      <c r="I164" s="13">
        <f t="shared" si="41"/>
        <v>73</v>
      </c>
      <c r="J164" s="13">
        <f t="shared" si="48"/>
        <v>526</v>
      </c>
      <c r="K164" s="13">
        <f>G164/ورقة1!$C$3</f>
        <v>9.49</v>
      </c>
      <c r="L164" s="13">
        <f>H164/ورقة1!$D$3</f>
        <v>0</v>
      </c>
      <c r="M164" s="13">
        <f t="shared" si="46"/>
        <v>9.49</v>
      </c>
      <c r="N164" s="13">
        <f t="shared" si="42"/>
        <v>0.5</v>
      </c>
      <c r="O164" s="13">
        <f t="shared" si="49"/>
        <v>1218</v>
      </c>
      <c r="P164" s="13">
        <f t="shared" si="50"/>
        <v>1210</v>
      </c>
      <c r="Q164" s="11">
        <f t="shared" si="47"/>
        <v>1200</v>
      </c>
      <c r="R164" s="11" t="str">
        <f>IF(P164&lt;&gt;"",IF(AND(P164&gt;Q163,P164&lt;=Q164),"ok",""),SUBTOTAL(3,U$2:U164))</f>
        <v/>
      </c>
      <c r="S164" s="1"/>
      <c r="T164" s="1"/>
      <c r="U164" s="31"/>
      <c r="V164" s="31"/>
      <c r="W164" s="31"/>
      <c r="X164" s="32" t="str">
        <f t="shared" si="43"/>
        <v/>
      </c>
      <c r="Y164" s="31" t="str">
        <f>IF(U164="","",SUBTOTAL(2,U$1:U164))</f>
        <v/>
      </c>
    </row>
    <row r="165" spans="1:25" ht="24.95" customHeight="1">
      <c r="A165" s="3">
        <f>IF(B165="","",SUBTOTAL(3,B$2:B165))</f>
        <v>141</v>
      </c>
      <c r="B165" s="17" t="s">
        <v>18</v>
      </c>
      <c r="C165" s="4">
        <v>40</v>
      </c>
      <c r="D165" s="5">
        <v>42667</v>
      </c>
      <c r="E165" s="8">
        <f t="shared" si="53"/>
        <v>8982</v>
      </c>
      <c r="F165" s="7">
        <v>9049</v>
      </c>
      <c r="G165" s="8">
        <f t="shared" si="44"/>
        <v>67</v>
      </c>
      <c r="H165" s="8">
        <f t="shared" si="45"/>
        <v>0</v>
      </c>
      <c r="I165" s="13">
        <f t="shared" si="41"/>
        <v>67</v>
      </c>
      <c r="J165" s="13">
        <f t="shared" si="48"/>
        <v>593</v>
      </c>
      <c r="K165" s="13">
        <f>G165/ورقة1!$C$3</f>
        <v>8.7099999999999991</v>
      </c>
      <c r="L165" s="13">
        <f>H165/ورقة1!$D$3</f>
        <v>0</v>
      </c>
      <c r="M165" s="13">
        <f t="shared" si="46"/>
        <v>8.7099999999999991</v>
      </c>
      <c r="N165" s="13">
        <f t="shared" si="42"/>
        <v>0.5</v>
      </c>
      <c r="O165" s="13">
        <f t="shared" si="49"/>
        <v>1227.21</v>
      </c>
      <c r="P165" s="13">
        <f t="shared" si="50"/>
        <v>1210</v>
      </c>
      <c r="Q165" s="11">
        <f t="shared" si="47"/>
        <v>1240</v>
      </c>
      <c r="R165" s="11" t="str">
        <f>IF(P165&lt;&gt;"",IF(AND(P165&gt;Q164,P165&lt;=Q165),"ok",""),SUBTOTAL(3,U$2:U165))</f>
        <v>ok</v>
      </c>
      <c r="S165" s="1"/>
      <c r="T165" s="1"/>
      <c r="U165" s="31"/>
      <c r="V165" s="31"/>
      <c r="W165" s="31"/>
      <c r="X165" s="32" t="str">
        <f t="shared" si="43"/>
        <v/>
      </c>
      <c r="Y165" s="31" t="str">
        <f>IF(U165="","",SUBTOTAL(2,U$1:U165))</f>
        <v/>
      </c>
    </row>
    <row r="166" spans="1:25" ht="24.95" customHeight="1">
      <c r="A166" s="3">
        <f>IF(B166="","",SUBTOTAL(3,B$2:B166))</f>
        <v>142</v>
      </c>
      <c r="B166" s="17" t="s">
        <v>18</v>
      </c>
      <c r="C166" s="4">
        <v>41</v>
      </c>
      <c r="D166" s="5">
        <v>42668</v>
      </c>
      <c r="E166" s="8">
        <f t="shared" si="53"/>
        <v>9049</v>
      </c>
      <c r="F166" s="7">
        <v>9079</v>
      </c>
      <c r="G166" s="8">
        <f t="shared" si="44"/>
        <v>30</v>
      </c>
      <c r="H166" s="8">
        <f t="shared" si="45"/>
        <v>0</v>
      </c>
      <c r="I166" s="13">
        <f t="shared" si="41"/>
        <v>30</v>
      </c>
      <c r="J166" s="13">
        <f t="shared" si="48"/>
        <v>623</v>
      </c>
      <c r="K166" s="13">
        <f>G166/ورقة1!$C$3</f>
        <v>3.9</v>
      </c>
      <c r="L166" s="13">
        <f>H166/ورقة1!$D$3</f>
        <v>0</v>
      </c>
      <c r="M166" s="13">
        <f t="shared" si="46"/>
        <v>3.9</v>
      </c>
      <c r="N166" s="13">
        <f t="shared" si="42"/>
        <v>0.5</v>
      </c>
      <c r="O166" s="13">
        <f t="shared" si="49"/>
        <v>1231.6100000000001</v>
      </c>
      <c r="P166" s="13">
        <f t="shared" si="50"/>
        <v>1240</v>
      </c>
      <c r="Q166" s="11">
        <f t="shared" si="47"/>
        <v>1240</v>
      </c>
      <c r="R166" s="11" t="str">
        <f>IF(P166&lt;&gt;"",IF(AND(P166&gt;Q165,P166&lt;=Q166),"ok",""),SUBTOTAL(3,U$2:U166))</f>
        <v/>
      </c>
      <c r="S166" s="1">
        <v>30</v>
      </c>
      <c r="T166" s="1">
        <f>S166*2.6</f>
        <v>78</v>
      </c>
      <c r="U166" s="31">
        <f>U162+1</f>
        <v>55</v>
      </c>
      <c r="V166" s="31">
        <f>V162+225</f>
        <v>9075</v>
      </c>
      <c r="W166" s="31">
        <f>V171-V166</f>
        <v>225</v>
      </c>
      <c r="X166" s="32" t="str">
        <f t="shared" si="43"/>
        <v>ok</v>
      </c>
      <c r="Y166" s="31">
        <f>IF(U166="","",SUBTOTAL(2,U$1:U166))</f>
        <v>58</v>
      </c>
    </row>
    <row r="167" spans="1:25" ht="24.95" customHeight="1">
      <c r="A167" s="3" t="str">
        <f>IF(B167="","",SUBTOTAL(3,B$2:B167))</f>
        <v/>
      </c>
      <c r="B167" s="34"/>
      <c r="C167" s="35">
        <v>41</v>
      </c>
      <c r="D167" s="36">
        <v>42668</v>
      </c>
      <c r="E167" s="34">
        <f>E166</f>
        <v>9049</v>
      </c>
      <c r="F167" s="34">
        <f>F166</f>
        <v>9079</v>
      </c>
      <c r="G167" s="8">
        <f t="shared" si="44"/>
        <v>0</v>
      </c>
      <c r="H167" s="8">
        <f t="shared" si="45"/>
        <v>0</v>
      </c>
      <c r="I167" s="13">
        <f t="shared" si="41"/>
        <v>0</v>
      </c>
      <c r="J167" s="13">
        <f t="shared" si="48"/>
        <v>0</v>
      </c>
      <c r="K167" s="13">
        <f>G167/ورقة1!$C$3</f>
        <v>0</v>
      </c>
      <c r="L167" s="13">
        <f>H167/ورقة1!$D$3</f>
        <v>0</v>
      </c>
      <c r="M167" s="13">
        <f t="shared" si="46"/>
        <v>0</v>
      </c>
      <c r="N167" s="13">
        <f t="shared" si="42"/>
        <v>0</v>
      </c>
      <c r="O167" s="13">
        <f t="shared" si="49"/>
        <v>1231.6100000000001</v>
      </c>
      <c r="P167" s="13">
        <f t="shared" si="50"/>
        <v>1240</v>
      </c>
      <c r="Q167" s="11">
        <f t="shared" si="47"/>
        <v>1240</v>
      </c>
      <c r="R167" s="11" t="str">
        <f>IF(P167&lt;&gt;"",IF(AND(P167&gt;Q166,P167&lt;=Q167),"ok",""),SUBTOTAL(3,U$2:U167))</f>
        <v/>
      </c>
      <c r="S167" s="1"/>
      <c r="T167" s="1"/>
      <c r="U167" s="31"/>
      <c r="V167" s="31"/>
      <c r="W167" s="31"/>
      <c r="X167" s="32" t="str">
        <f t="shared" si="43"/>
        <v/>
      </c>
      <c r="Y167" s="31" t="str">
        <f>IF(U167="","",SUBTOTAL(2,U$1:U167))</f>
        <v/>
      </c>
    </row>
    <row r="168" spans="1:25" s="10" customFormat="1" ht="24.95" customHeight="1">
      <c r="A168" s="3" t="str">
        <f>IF(B168="","",SUBTOTAL(3,B$2:B168))</f>
        <v/>
      </c>
      <c r="B168" s="34"/>
      <c r="C168" s="35">
        <v>41</v>
      </c>
      <c r="D168" s="36">
        <v>42668</v>
      </c>
      <c r="E168" s="34">
        <f>E167</f>
        <v>9049</v>
      </c>
      <c r="F168" s="34">
        <f>F167</f>
        <v>9079</v>
      </c>
      <c r="G168" s="8">
        <f t="shared" si="44"/>
        <v>0</v>
      </c>
      <c r="H168" s="8">
        <f t="shared" si="45"/>
        <v>0</v>
      </c>
      <c r="I168" s="13">
        <f t="shared" si="41"/>
        <v>0</v>
      </c>
      <c r="J168" s="13">
        <f t="shared" si="48"/>
        <v>0</v>
      </c>
      <c r="K168" s="13">
        <f>G168/ورقة1!$C$3</f>
        <v>0</v>
      </c>
      <c r="L168" s="13">
        <f>H168/ورقة1!$D$3</f>
        <v>0</v>
      </c>
      <c r="M168" s="13">
        <f t="shared" si="46"/>
        <v>0</v>
      </c>
      <c r="N168" s="13">
        <f t="shared" si="42"/>
        <v>0</v>
      </c>
      <c r="O168" s="13">
        <f t="shared" si="49"/>
        <v>1231.6100000000001</v>
      </c>
      <c r="P168" s="13">
        <f t="shared" si="50"/>
        <v>1240</v>
      </c>
      <c r="Q168" s="11">
        <f t="shared" si="47"/>
        <v>1240</v>
      </c>
      <c r="R168" s="11" t="str">
        <f>IF(P168&lt;&gt;"",IF(AND(P168&gt;Q167,P168&lt;=Q168),"ok",""),SUBTOTAL(3,U$2:U168))</f>
        <v/>
      </c>
      <c r="S168" s="1"/>
      <c r="T168" s="1"/>
      <c r="U168" s="31"/>
      <c r="V168" s="31"/>
      <c r="W168" s="31"/>
      <c r="X168" s="32" t="str">
        <f t="shared" si="43"/>
        <v/>
      </c>
      <c r="Y168" s="31" t="str">
        <f>IF(U168="","",SUBTOTAL(2,U$1:U168))</f>
        <v/>
      </c>
    </row>
    <row r="169" spans="1:25" s="10" customFormat="1" ht="24.95" customHeight="1">
      <c r="A169" s="3">
        <f>IF(B169="","",SUBTOTAL(3,B$2:B169))</f>
        <v>143</v>
      </c>
      <c r="B169" s="17" t="s">
        <v>18</v>
      </c>
      <c r="C169" s="4">
        <v>42</v>
      </c>
      <c r="D169" s="5">
        <v>42669</v>
      </c>
      <c r="E169" s="8">
        <f>F166</f>
        <v>9079</v>
      </c>
      <c r="F169" s="7">
        <v>9114</v>
      </c>
      <c r="G169" s="8">
        <f t="shared" si="44"/>
        <v>35</v>
      </c>
      <c r="H169" s="8">
        <f t="shared" si="45"/>
        <v>0</v>
      </c>
      <c r="I169" s="13">
        <f t="shared" si="41"/>
        <v>35</v>
      </c>
      <c r="J169" s="13">
        <f t="shared" si="48"/>
        <v>35</v>
      </c>
      <c r="K169" s="13">
        <f>G169/ورقة1!$C$3</f>
        <v>4.55</v>
      </c>
      <c r="L169" s="13">
        <f>H169/ورقة1!$D$3</f>
        <v>0</v>
      </c>
      <c r="M169" s="13">
        <f t="shared" si="46"/>
        <v>4.55</v>
      </c>
      <c r="N169" s="13">
        <f t="shared" si="42"/>
        <v>0.5</v>
      </c>
      <c r="O169" s="13">
        <f t="shared" si="49"/>
        <v>1236.6600000000001</v>
      </c>
      <c r="P169" s="13">
        <f t="shared" si="50"/>
        <v>1240</v>
      </c>
      <c r="Q169" s="11">
        <f t="shared" si="47"/>
        <v>1240</v>
      </c>
      <c r="R169" s="11" t="str">
        <f>IF(P169&lt;&gt;"",IF(AND(P169&gt;Q168,P169&lt;=Q169),"ok",""),SUBTOTAL(3,U$2:U169))</f>
        <v/>
      </c>
      <c r="S169" s="1"/>
      <c r="T169" s="1"/>
      <c r="U169" s="31"/>
      <c r="V169" s="31"/>
      <c r="W169" s="31"/>
      <c r="X169" s="32" t="str">
        <f t="shared" si="43"/>
        <v/>
      </c>
      <c r="Y169" s="31" t="str">
        <f>IF(U169="","",SUBTOTAL(2,U$1:U169))</f>
        <v/>
      </c>
    </row>
    <row r="170" spans="1:25" s="10" customFormat="1" ht="24.95" customHeight="1">
      <c r="A170" s="3">
        <f>IF(B170="","",SUBTOTAL(3,B$2:B170))</f>
        <v>144</v>
      </c>
      <c r="B170" s="17" t="s">
        <v>18</v>
      </c>
      <c r="C170" s="4">
        <v>43</v>
      </c>
      <c r="D170" s="22" t="s">
        <v>3</v>
      </c>
      <c r="E170" s="8">
        <v>0</v>
      </c>
      <c r="F170" s="7">
        <v>0</v>
      </c>
      <c r="G170" s="8">
        <f t="shared" si="44"/>
        <v>0</v>
      </c>
      <c r="H170" s="8">
        <f t="shared" si="45"/>
        <v>0</v>
      </c>
      <c r="I170" s="13">
        <f t="shared" si="41"/>
        <v>0</v>
      </c>
      <c r="J170" s="13">
        <f t="shared" si="48"/>
        <v>0</v>
      </c>
      <c r="K170" s="13">
        <f>G170/ورقة1!$C$3</f>
        <v>0</v>
      </c>
      <c r="L170" s="13">
        <f>H170/ورقة1!$D$3</f>
        <v>0</v>
      </c>
      <c r="M170" s="13">
        <f t="shared" si="46"/>
        <v>0</v>
      </c>
      <c r="N170" s="13">
        <f t="shared" si="42"/>
        <v>0</v>
      </c>
      <c r="O170" s="13">
        <f t="shared" si="49"/>
        <v>1236.6600000000001</v>
      </c>
      <c r="P170" s="13">
        <f t="shared" si="50"/>
        <v>1240</v>
      </c>
      <c r="Q170" s="11">
        <f t="shared" si="47"/>
        <v>1240</v>
      </c>
      <c r="R170" s="11" t="str">
        <f>IF(P170&lt;&gt;"",IF(AND(P170&gt;Q169,P170&lt;=Q170),"ok",""),SUBTOTAL(3,U$2:U170))</f>
        <v/>
      </c>
      <c r="S170" s="1"/>
      <c r="T170" s="1"/>
      <c r="U170" s="31"/>
      <c r="V170" s="31"/>
      <c r="W170" s="31"/>
      <c r="X170" s="32" t="str">
        <f t="shared" si="43"/>
        <v/>
      </c>
      <c r="Y170" s="31" t="str">
        <f>IF(U170="","",SUBTOTAL(2,U$1:U170))</f>
        <v/>
      </c>
    </row>
    <row r="171" spans="1:25" ht="24.95" customHeight="1">
      <c r="A171" s="3">
        <f>IF(B171="","",SUBTOTAL(3,B$2:B171))</f>
        <v>145</v>
      </c>
      <c r="B171" s="17" t="s">
        <v>17</v>
      </c>
      <c r="C171" s="4">
        <v>44</v>
      </c>
      <c r="D171" s="5">
        <v>42673</v>
      </c>
      <c r="E171" s="8">
        <f>F169</f>
        <v>9114</v>
      </c>
      <c r="F171" s="7">
        <v>9617</v>
      </c>
      <c r="G171" s="8">
        <f t="shared" si="44"/>
        <v>0</v>
      </c>
      <c r="H171" s="8">
        <f t="shared" si="45"/>
        <v>503</v>
      </c>
      <c r="I171" s="13">
        <f t="shared" si="41"/>
        <v>503</v>
      </c>
      <c r="J171" s="13">
        <f t="shared" si="48"/>
        <v>503</v>
      </c>
      <c r="K171" s="13">
        <f>G171/ورقة1!$C$3</f>
        <v>0</v>
      </c>
      <c r="L171" s="13">
        <f>H171/ورقة1!$D$3</f>
        <v>55.33</v>
      </c>
      <c r="M171" s="13">
        <f t="shared" si="46"/>
        <v>55.33</v>
      </c>
      <c r="N171" s="13">
        <f t="shared" si="42"/>
        <v>0.5</v>
      </c>
      <c r="O171" s="13">
        <f t="shared" si="49"/>
        <v>1292.49</v>
      </c>
      <c r="P171" s="13">
        <f t="shared" si="50"/>
        <v>1270</v>
      </c>
      <c r="Q171" s="11">
        <f t="shared" si="47"/>
        <v>1280</v>
      </c>
      <c r="R171" s="11" t="str">
        <f>IF(P171&lt;&gt;"",IF(AND(P171&gt;Q170,P171&lt;=Q171),"ok",""),SUBTOTAL(3,U$2:U171))</f>
        <v>ok</v>
      </c>
      <c r="S171" s="1">
        <v>30</v>
      </c>
      <c r="T171" s="1">
        <f>S171*2.6</f>
        <v>78</v>
      </c>
      <c r="U171" s="31">
        <f>U166+1</f>
        <v>56</v>
      </c>
      <c r="V171" s="31">
        <f>V166+225</f>
        <v>9300</v>
      </c>
      <c r="W171" s="31">
        <f>V172-V171</f>
        <v>225</v>
      </c>
      <c r="X171" s="32" t="str">
        <f t="shared" si="43"/>
        <v>ok</v>
      </c>
      <c r="Y171" s="31">
        <f>IF(U171="","",SUBTOTAL(2,U$1:U171))</f>
        <v>59</v>
      </c>
    </row>
    <row r="172" spans="1:25" ht="24.95" customHeight="1">
      <c r="A172" s="3" t="str">
        <f>IF(B172="","",SUBTOTAL(3,B$2:B172))</f>
        <v/>
      </c>
      <c r="B172" s="34"/>
      <c r="C172" s="35">
        <v>44</v>
      </c>
      <c r="D172" s="36">
        <v>42673</v>
      </c>
      <c r="E172" s="34">
        <f>E171</f>
        <v>9114</v>
      </c>
      <c r="F172" s="34">
        <v>9617</v>
      </c>
      <c r="G172" s="8">
        <f t="shared" si="44"/>
        <v>0</v>
      </c>
      <c r="H172" s="8">
        <f t="shared" si="45"/>
        <v>0</v>
      </c>
      <c r="I172" s="13">
        <f t="shared" si="41"/>
        <v>0</v>
      </c>
      <c r="J172" s="13">
        <f t="shared" si="48"/>
        <v>0</v>
      </c>
      <c r="K172" s="13">
        <f>G172/ورقة1!$C$3</f>
        <v>0</v>
      </c>
      <c r="L172" s="13">
        <f>H172/ورقة1!$D$3</f>
        <v>0</v>
      </c>
      <c r="M172" s="13">
        <f t="shared" si="46"/>
        <v>0</v>
      </c>
      <c r="N172" s="13">
        <f t="shared" si="42"/>
        <v>0</v>
      </c>
      <c r="O172" s="13">
        <f t="shared" si="49"/>
        <v>1292.49</v>
      </c>
      <c r="P172" s="13">
        <f t="shared" si="50"/>
        <v>1300</v>
      </c>
      <c r="Q172" s="11">
        <f t="shared" si="47"/>
        <v>1280</v>
      </c>
      <c r="R172" s="11" t="str">
        <f>IF(P172&lt;&gt;"",IF(AND(P172&gt;Q171,P172&lt;=Q172),"ok",""),SUBTOTAL(3,U$2:U172))</f>
        <v/>
      </c>
      <c r="S172" s="1">
        <v>30</v>
      </c>
      <c r="T172" s="1">
        <f>S172*2.6</f>
        <v>78</v>
      </c>
      <c r="U172" s="31">
        <f>U171+1</f>
        <v>57</v>
      </c>
      <c r="V172" s="31">
        <f>V171+225</f>
        <v>9525</v>
      </c>
      <c r="W172" s="31">
        <f>V175-V172</f>
        <v>225</v>
      </c>
      <c r="X172" s="32" t="str">
        <f t="shared" si="43"/>
        <v>ok</v>
      </c>
      <c r="Y172" s="31">
        <f>IF(U172="","",SUBTOTAL(2,U$1:U172))</f>
        <v>60</v>
      </c>
    </row>
    <row r="173" spans="1:25" ht="24.95" customHeight="1">
      <c r="A173" s="3">
        <f>IF(B173="","",SUBTOTAL(3,B$2:B173))</f>
        <v>146</v>
      </c>
      <c r="B173" s="17" t="s">
        <v>18</v>
      </c>
      <c r="C173" s="4">
        <v>45</v>
      </c>
      <c r="D173" s="5">
        <v>42679</v>
      </c>
      <c r="E173" s="8">
        <f>IF(D173="",0,F171)</f>
        <v>9617</v>
      </c>
      <c r="F173" s="7">
        <v>9683</v>
      </c>
      <c r="G173" s="8">
        <f t="shared" si="44"/>
        <v>66</v>
      </c>
      <c r="H173" s="8">
        <f t="shared" si="45"/>
        <v>0</v>
      </c>
      <c r="I173" s="13">
        <f t="shared" si="41"/>
        <v>66</v>
      </c>
      <c r="J173" s="13">
        <f t="shared" si="48"/>
        <v>66</v>
      </c>
      <c r="K173" s="13">
        <f>G173/ورقة1!$C$3</f>
        <v>8.58</v>
      </c>
      <c r="L173" s="13">
        <f>H173/ورقة1!$D$3</f>
        <v>0</v>
      </c>
      <c r="M173" s="13">
        <f t="shared" si="46"/>
        <v>8.58</v>
      </c>
      <c r="N173" s="13">
        <f t="shared" si="42"/>
        <v>0.5</v>
      </c>
      <c r="O173" s="13">
        <f t="shared" si="49"/>
        <v>1301.57</v>
      </c>
      <c r="P173" s="13">
        <f t="shared" si="50"/>
        <v>1300</v>
      </c>
      <c r="Q173" s="11">
        <f t="shared" si="47"/>
        <v>1320</v>
      </c>
      <c r="R173" s="11" t="str">
        <f>IF(P173&lt;&gt;"",IF(AND(P173&gt;Q172,P173&lt;=Q173),"ok",""),SUBTOTAL(3,U$2:U173))</f>
        <v>ok</v>
      </c>
      <c r="S173" s="1"/>
      <c r="T173" s="1"/>
      <c r="U173" s="31"/>
      <c r="V173" s="31"/>
      <c r="W173" s="31"/>
      <c r="X173" s="32" t="str">
        <f t="shared" si="43"/>
        <v/>
      </c>
      <c r="Y173" s="31" t="str">
        <f>IF(U173="","",SUBTOTAL(2,U$1:U173))</f>
        <v/>
      </c>
    </row>
    <row r="174" spans="1:25" ht="24.95" customHeight="1">
      <c r="A174" s="3">
        <f>IF(B174="","",SUBTOTAL(3,B$2:B174))</f>
        <v>147</v>
      </c>
      <c r="B174" s="17" t="s">
        <v>18</v>
      </c>
      <c r="C174" s="4">
        <v>46</v>
      </c>
      <c r="D174" s="5">
        <v>42680</v>
      </c>
      <c r="E174" s="8">
        <f>IF(D174="",0,F173)</f>
        <v>9683</v>
      </c>
      <c r="F174" s="7">
        <v>9732</v>
      </c>
      <c r="G174" s="8">
        <f t="shared" si="44"/>
        <v>49</v>
      </c>
      <c r="H174" s="8">
        <f t="shared" si="45"/>
        <v>0</v>
      </c>
      <c r="I174" s="13">
        <f t="shared" si="41"/>
        <v>49</v>
      </c>
      <c r="J174" s="13">
        <f t="shared" si="48"/>
        <v>115</v>
      </c>
      <c r="K174" s="13">
        <f>G174/ورقة1!$C$3</f>
        <v>6.37</v>
      </c>
      <c r="L174" s="13">
        <f>H174/ورقة1!$D$3</f>
        <v>0</v>
      </c>
      <c r="M174" s="13">
        <f t="shared" si="46"/>
        <v>6.37</v>
      </c>
      <c r="N174" s="13">
        <f t="shared" si="42"/>
        <v>0.5</v>
      </c>
      <c r="O174" s="13">
        <f t="shared" si="49"/>
        <v>1308.4399999999998</v>
      </c>
      <c r="P174" s="13">
        <f t="shared" si="50"/>
        <v>1300</v>
      </c>
      <c r="Q174" s="11">
        <f t="shared" si="47"/>
        <v>1320</v>
      </c>
      <c r="R174" s="11" t="str">
        <f>IF(P174&lt;&gt;"",IF(AND(P174&gt;Q173,P174&lt;=Q174),"ok",""),SUBTOTAL(3,U$2:U174))</f>
        <v/>
      </c>
      <c r="S174" s="1"/>
      <c r="T174" s="1"/>
      <c r="U174" s="31"/>
      <c r="V174" s="31"/>
      <c r="W174" s="31"/>
      <c r="X174" s="32" t="str">
        <f t="shared" si="43"/>
        <v/>
      </c>
      <c r="Y174" s="31" t="str">
        <f>IF(U174="","",SUBTOTAL(2,U$1:U174))</f>
        <v/>
      </c>
    </row>
    <row r="175" spans="1:25" ht="24.95" customHeight="1">
      <c r="A175" s="3">
        <f>IF(B175="","",SUBTOTAL(3,B$2:B175))</f>
        <v>148</v>
      </c>
      <c r="B175" s="17" t="s">
        <v>18</v>
      </c>
      <c r="C175" s="4">
        <v>47</v>
      </c>
      <c r="D175" s="5">
        <v>42681</v>
      </c>
      <c r="E175" s="8">
        <f>IF(D175="",0,F174)</f>
        <v>9732</v>
      </c>
      <c r="F175" s="7">
        <v>9791</v>
      </c>
      <c r="G175" s="8">
        <f t="shared" si="44"/>
        <v>59</v>
      </c>
      <c r="H175" s="8">
        <f t="shared" si="45"/>
        <v>0</v>
      </c>
      <c r="I175" s="13">
        <f t="shared" si="41"/>
        <v>59</v>
      </c>
      <c r="J175" s="13">
        <f t="shared" si="48"/>
        <v>174</v>
      </c>
      <c r="K175" s="13">
        <f>G175/ورقة1!$C$3</f>
        <v>7.67</v>
      </c>
      <c r="L175" s="13">
        <f>H175/ورقة1!$D$3</f>
        <v>0</v>
      </c>
      <c r="M175" s="13">
        <f t="shared" si="46"/>
        <v>7.67</v>
      </c>
      <c r="N175" s="13">
        <f t="shared" si="42"/>
        <v>0.5</v>
      </c>
      <c r="O175" s="13">
        <f t="shared" si="49"/>
        <v>1316.61</v>
      </c>
      <c r="P175" s="13">
        <f t="shared" si="50"/>
        <v>1330</v>
      </c>
      <c r="Q175" s="11">
        <f t="shared" si="47"/>
        <v>1320</v>
      </c>
      <c r="R175" s="11" t="str">
        <f>IF(P175&lt;&gt;"",IF(AND(P175&gt;Q174,P175&lt;=Q175),"ok",""),SUBTOTAL(3,U$2:U175))</f>
        <v/>
      </c>
      <c r="S175" s="1">
        <v>30</v>
      </c>
      <c r="T175" s="1">
        <f>S175*2.6</f>
        <v>78</v>
      </c>
      <c r="U175" s="31">
        <f>U172+1</f>
        <v>58</v>
      </c>
      <c r="V175" s="31">
        <f>V172+225</f>
        <v>9750</v>
      </c>
      <c r="W175" s="31">
        <f>V179-V175</f>
        <v>165</v>
      </c>
      <c r="X175" s="32" t="str">
        <f t="shared" si="43"/>
        <v>ok</v>
      </c>
      <c r="Y175" s="31">
        <f>IF(U175="","",SUBTOTAL(2,U$1:U175))</f>
        <v>61</v>
      </c>
    </row>
    <row r="176" spans="1:25" ht="24.95" customHeight="1">
      <c r="A176" s="3" t="str">
        <f>IF(B176="","",SUBTOTAL(3,B$2:B176))</f>
        <v/>
      </c>
      <c r="B176" s="34"/>
      <c r="C176" s="35">
        <v>47</v>
      </c>
      <c r="D176" s="36">
        <v>42681</v>
      </c>
      <c r="E176" s="34">
        <v>0</v>
      </c>
      <c r="F176" s="34">
        <v>0</v>
      </c>
      <c r="G176" s="8">
        <f t="shared" si="44"/>
        <v>0</v>
      </c>
      <c r="H176" s="8">
        <f t="shared" si="45"/>
        <v>0</v>
      </c>
      <c r="I176" s="13">
        <f t="shared" si="41"/>
        <v>0</v>
      </c>
      <c r="J176" s="13">
        <f t="shared" si="48"/>
        <v>0</v>
      </c>
      <c r="K176" s="13">
        <f>G176/ورقة1!$C$3</f>
        <v>0</v>
      </c>
      <c r="L176" s="13">
        <f>H176/ورقة1!$D$3</f>
        <v>0</v>
      </c>
      <c r="M176" s="13">
        <f t="shared" si="46"/>
        <v>0</v>
      </c>
      <c r="N176" s="13">
        <f t="shared" si="42"/>
        <v>0</v>
      </c>
      <c r="O176" s="13">
        <f t="shared" si="49"/>
        <v>1316.61</v>
      </c>
      <c r="P176" s="13">
        <f t="shared" si="50"/>
        <v>1330</v>
      </c>
      <c r="Q176" s="11">
        <f t="shared" si="47"/>
        <v>1320</v>
      </c>
      <c r="R176" s="11" t="str">
        <f>IF(P176&lt;&gt;"",IF(AND(P176&gt;Q175,P176&lt;=Q176),"ok",""),SUBTOTAL(3,U$2:U176))</f>
        <v/>
      </c>
      <c r="S176" s="1"/>
      <c r="T176" s="1"/>
      <c r="U176" s="31"/>
      <c r="V176" s="31"/>
      <c r="W176" s="31"/>
      <c r="X176" s="32" t="str">
        <f t="shared" si="43"/>
        <v/>
      </c>
      <c r="Y176" s="31" t="str">
        <f>IF(U176="","",SUBTOTAL(2,U$1:U176))</f>
        <v/>
      </c>
    </row>
    <row r="177" spans="1:25" ht="24.95" customHeight="1">
      <c r="A177" s="3">
        <f>IF(B177="","",SUBTOTAL(3,B$2:B177))</f>
        <v>149</v>
      </c>
      <c r="B177" s="17" t="s">
        <v>18</v>
      </c>
      <c r="C177" s="4">
        <v>48</v>
      </c>
      <c r="D177" s="5">
        <v>42683</v>
      </c>
      <c r="E177" s="8">
        <f>F175</f>
        <v>9791</v>
      </c>
      <c r="F177" s="7">
        <v>9846</v>
      </c>
      <c r="G177" s="8">
        <f t="shared" si="44"/>
        <v>55</v>
      </c>
      <c r="H177" s="8">
        <f t="shared" si="45"/>
        <v>0</v>
      </c>
      <c r="I177" s="13">
        <f t="shared" si="41"/>
        <v>55</v>
      </c>
      <c r="J177" s="13">
        <f t="shared" si="48"/>
        <v>55</v>
      </c>
      <c r="K177" s="13">
        <f>G177/ورقة1!$C$3</f>
        <v>7.1499999999999995</v>
      </c>
      <c r="L177" s="13">
        <f>H177/ورقة1!$D$3</f>
        <v>0</v>
      </c>
      <c r="M177" s="13">
        <f t="shared" si="46"/>
        <v>7.1499999999999995</v>
      </c>
      <c r="N177" s="13">
        <f t="shared" si="42"/>
        <v>0.5</v>
      </c>
      <c r="O177" s="13">
        <f t="shared" si="49"/>
        <v>1324.26</v>
      </c>
      <c r="P177" s="13">
        <f t="shared" si="50"/>
        <v>1330</v>
      </c>
      <c r="Q177" s="11">
        <f t="shared" si="47"/>
        <v>1320</v>
      </c>
      <c r="R177" s="11" t="str">
        <f>IF(P177&lt;&gt;"",IF(AND(P177&gt;Q176,P177&lt;=Q177),"ok",""),SUBTOTAL(3,U$2:U177))</f>
        <v/>
      </c>
      <c r="S177" s="1"/>
      <c r="T177" s="1"/>
      <c r="U177" s="31"/>
      <c r="V177" s="31"/>
      <c r="W177" s="31"/>
      <c r="X177" s="32" t="str">
        <f t="shared" si="43"/>
        <v/>
      </c>
      <c r="Y177" s="31" t="str">
        <f>IF(U177="","",SUBTOTAL(2,U$1:U177))</f>
        <v/>
      </c>
    </row>
    <row r="178" spans="1:25" ht="24.95" customHeight="1">
      <c r="A178" s="3">
        <f>IF(B178="","",SUBTOTAL(3,B$2:B178))</f>
        <v>150</v>
      </c>
      <c r="B178" s="17" t="s">
        <v>18</v>
      </c>
      <c r="C178" s="4">
        <v>49</v>
      </c>
      <c r="D178" s="5">
        <v>42687</v>
      </c>
      <c r="E178" s="8">
        <f t="shared" ref="E178:E182" si="54">IF(D178="",0,F177)</f>
        <v>9846</v>
      </c>
      <c r="F178" s="7">
        <v>9898</v>
      </c>
      <c r="G178" s="8">
        <f t="shared" si="44"/>
        <v>52</v>
      </c>
      <c r="H178" s="8">
        <f t="shared" si="45"/>
        <v>0</v>
      </c>
      <c r="I178" s="13">
        <f t="shared" si="41"/>
        <v>52</v>
      </c>
      <c r="J178" s="13">
        <f t="shared" si="48"/>
        <v>107</v>
      </c>
      <c r="K178" s="13">
        <f>G178/ورقة1!$C$3</f>
        <v>6.76</v>
      </c>
      <c r="L178" s="13">
        <f>H178/ورقة1!$D$3</f>
        <v>0</v>
      </c>
      <c r="M178" s="13">
        <f t="shared" si="46"/>
        <v>6.76</v>
      </c>
      <c r="N178" s="13">
        <f t="shared" si="42"/>
        <v>0.5</v>
      </c>
      <c r="O178" s="13">
        <f t="shared" si="49"/>
        <v>1331.52</v>
      </c>
      <c r="P178" s="13">
        <f t="shared" si="50"/>
        <v>1330</v>
      </c>
      <c r="Q178" s="11">
        <f t="shared" si="47"/>
        <v>1320</v>
      </c>
      <c r="R178" s="11" t="str">
        <f>IF(P178&lt;&gt;"",IF(AND(P178&gt;Q177,P178&lt;=Q178),"ok",""),SUBTOTAL(3,U$2:U178))</f>
        <v/>
      </c>
      <c r="S178" s="1"/>
      <c r="T178" s="1"/>
      <c r="U178" s="31"/>
      <c r="V178" s="31"/>
      <c r="W178" s="31"/>
      <c r="X178" s="32" t="str">
        <f t="shared" si="43"/>
        <v/>
      </c>
      <c r="Y178" s="31" t="str">
        <f>IF(U178="","",SUBTOTAL(2,U$1:U178))</f>
        <v/>
      </c>
    </row>
    <row r="179" spans="1:25" ht="24.95" customHeight="1">
      <c r="A179" s="3">
        <f>IF(B179="","",SUBTOTAL(3,B$2:B179))</f>
        <v>151</v>
      </c>
      <c r="B179" s="17" t="s">
        <v>18</v>
      </c>
      <c r="C179" s="4">
        <v>50</v>
      </c>
      <c r="D179" s="5">
        <v>42688</v>
      </c>
      <c r="E179" s="8">
        <f t="shared" si="54"/>
        <v>9898</v>
      </c>
      <c r="F179" s="7">
        <v>9943</v>
      </c>
      <c r="G179" s="8">
        <f t="shared" si="44"/>
        <v>45</v>
      </c>
      <c r="H179" s="8">
        <f t="shared" si="45"/>
        <v>0</v>
      </c>
      <c r="I179" s="13">
        <f t="shared" si="41"/>
        <v>45</v>
      </c>
      <c r="J179" s="13">
        <f t="shared" si="48"/>
        <v>152</v>
      </c>
      <c r="K179" s="13">
        <f>G179/ورقة1!$C$3</f>
        <v>5.85</v>
      </c>
      <c r="L179" s="13">
        <f>H179/ورقة1!$D$3</f>
        <v>0</v>
      </c>
      <c r="M179" s="13">
        <f t="shared" si="46"/>
        <v>5.85</v>
      </c>
      <c r="N179" s="13">
        <f t="shared" si="42"/>
        <v>0.5</v>
      </c>
      <c r="O179" s="13">
        <f t="shared" si="49"/>
        <v>1337.87</v>
      </c>
      <c r="P179" s="13">
        <f t="shared" si="50"/>
        <v>1360</v>
      </c>
      <c r="Q179" s="11">
        <f t="shared" si="47"/>
        <v>1320</v>
      </c>
      <c r="R179" s="11" t="str">
        <f>IF(P179&lt;&gt;"",IF(AND(P179&gt;Q178,P179&lt;=Q179),"ok",""),SUBTOTAL(3,U$2:U179))</f>
        <v/>
      </c>
      <c r="S179" s="1">
        <v>30</v>
      </c>
      <c r="T179" s="1">
        <f>S179*2.6</f>
        <v>78</v>
      </c>
      <c r="U179" s="31">
        <f>U175+1</f>
        <v>59</v>
      </c>
      <c r="V179" s="31">
        <f>V175+165</f>
        <v>9915</v>
      </c>
      <c r="W179" s="31">
        <f>V182-V179</f>
        <v>165</v>
      </c>
      <c r="X179" s="32" t="str">
        <f t="shared" si="43"/>
        <v>ok</v>
      </c>
      <c r="Y179" s="31">
        <f>IF(U179="","",SUBTOTAL(2,U$1:U179))</f>
        <v>62</v>
      </c>
    </row>
    <row r="180" spans="1:25" ht="24.95" customHeight="1">
      <c r="A180" s="3">
        <f>IF(B180="","",SUBTOTAL(3,B$2:B180))</f>
        <v>152</v>
      </c>
      <c r="B180" s="17" t="s">
        <v>18</v>
      </c>
      <c r="C180" s="4">
        <v>131</v>
      </c>
      <c r="D180" s="5">
        <v>42690</v>
      </c>
      <c r="E180" s="8">
        <f t="shared" si="54"/>
        <v>9943</v>
      </c>
      <c r="F180" s="7">
        <v>10034</v>
      </c>
      <c r="G180" s="8">
        <f t="shared" si="44"/>
        <v>91</v>
      </c>
      <c r="H180" s="8">
        <f t="shared" si="45"/>
        <v>0</v>
      </c>
      <c r="I180" s="13">
        <f t="shared" si="41"/>
        <v>91</v>
      </c>
      <c r="J180" s="13">
        <f t="shared" si="48"/>
        <v>243</v>
      </c>
      <c r="K180" s="13">
        <f>G180/ورقة1!$C$3</f>
        <v>11.83</v>
      </c>
      <c r="L180" s="13">
        <f>H180/ورقة1!$D$3</f>
        <v>0</v>
      </c>
      <c r="M180" s="13">
        <f t="shared" si="46"/>
        <v>11.83</v>
      </c>
      <c r="N180" s="13">
        <f t="shared" si="42"/>
        <v>0.5</v>
      </c>
      <c r="O180" s="13">
        <f t="shared" si="49"/>
        <v>1350.1999999999998</v>
      </c>
      <c r="P180" s="13">
        <f t="shared" si="50"/>
        <v>1360</v>
      </c>
      <c r="Q180" s="11">
        <f t="shared" si="47"/>
        <v>1360</v>
      </c>
      <c r="R180" s="11" t="str">
        <f>IF(P180&lt;&gt;"",IF(AND(P180&gt;Q179,P180&lt;=Q180),"ok",""),SUBTOTAL(3,U$2:U180))</f>
        <v>ok</v>
      </c>
      <c r="S180" s="1"/>
      <c r="T180" s="1"/>
      <c r="U180" s="31"/>
      <c r="V180" s="31"/>
      <c r="W180" s="31"/>
      <c r="X180" s="32" t="str">
        <f t="shared" si="43"/>
        <v/>
      </c>
      <c r="Y180" s="31" t="str">
        <f>IF(U180="","",SUBTOTAL(2,U$1:U180))</f>
        <v/>
      </c>
    </row>
    <row r="181" spans="1:25" ht="24.95" customHeight="1">
      <c r="A181" s="3">
        <f>IF(B181="","",SUBTOTAL(3,B$2:B181))</f>
        <v>153</v>
      </c>
      <c r="B181" s="17" t="s">
        <v>18</v>
      </c>
      <c r="C181" s="4">
        <v>133</v>
      </c>
      <c r="D181" s="5">
        <v>42691</v>
      </c>
      <c r="E181" s="8">
        <f t="shared" si="54"/>
        <v>10034</v>
      </c>
      <c r="F181" s="7">
        <v>10068</v>
      </c>
      <c r="G181" s="8">
        <f t="shared" si="44"/>
        <v>34</v>
      </c>
      <c r="H181" s="8">
        <f t="shared" si="45"/>
        <v>0</v>
      </c>
      <c r="I181" s="13">
        <f t="shared" si="41"/>
        <v>34</v>
      </c>
      <c r="J181" s="13">
        <f t="shared" si="48"/>
        <v>277</v>
      </c>
      <c r="K181" s="13">
        <f>G181/ورقة1!$C$3</f>
        <v>4.42</v>
      </c>
      <c r="L181" s="13">
        <f>H181/ورقة1!$D$3</f>
        <v>0</v>
      </c>
      <c r="M181" s="13">
        <f t="shared" si="46"/>
        <v>4.42</v>
      </c>
      <c r="N181" s="13">
        <f t="shared" si="42"/>
        <v>0.5</v>
      </c>
      <c r="O181" s="13">
        <f t="shared" si="49"/>
        <v>1355.12</v>
      </c>
      <c r="P181" s="13">
        <f t="shared" si="50"/>
        <v>1360</v>
      </c>
      <c r="Q181" s="11">
        <f t="shared" si="47"/>
        <v>1360</v>
      </c>
      <c r="R181" s="11" t="str">
        <f>IF(P181&lt;&gt;"",IF(AND(P181&gt;Q180,P181&lt;=Q181),"ok",""),SUBTOTAL(3,U$2:U181))</f>
        <v/>
      </c>
      <c r="S181" s="1"/>
      <c r="T181" s="1"/>
      <c r="U181" s="31"/>
      <c r="V181" s="31"/>
      <c r="W181" s="31"/>
      <c r="X181" s="32" t="str">
        <f t="shared" si="43"/>
        <v/>
      </c>
      <c r="Y181" s="31" t="str">
        <f>IF(U181="","",SUBTOTAL(2,U$1:U181))</f>
        <v/>
      </c>
    </row>
    <row r="182" spans="1:25" ht="24.95" customHeight="1">
      <c r="A182" s="3">
        <f>IF(B182="","",SUBTOTAL(3,B$2:B182))</f>
        <v>154</v>
      </c>
      <c r="B182" s="17" t="s">
        <v>18</v>
      </c>
      <c r="C182" s="4">
        <v>134</v>
      </c>
      <c r="D182" s="5">
        <v>42693</v>
      </c>
      <c r="E182" s="8">
        <f t="shared" si="54"/>
        <v>10068</v>
      </c>
      <c r="F182" s="7">
        <v>10104</v>
      </c>
      <c r="G182" s="8">
        <f t="shared" si="44"/>
        <v>36</v>
      </c>
      <c r="H182" s="8">
        <f t="shared" si="45"/>
        <v>0</v>
      </c>
      <c r="I182" s="13">
        <f t="shared" si="41"/>
        <v>36</v>
      </c>
      <c r="J182" s="13">
        <f t="shared" si="48"/>
        <v>313</v>
      </c>
      <c r="K182" s="13">
        <f>G182/ورقة1!$C$3</f>
        <v>4.68</v>
      </c>
      <c r="L182" s="13">
        <f>H182/ورقة1!$D$3</f>
        <v>0</v>
      </c>
      <c r="M182" s="13">
        <f t="shared" si="46"/>
        <v>4.68</v>
      </c>
      <c r="N182" s="13">
        <f t="shared" si="42"/>
        <v>0.5</v>
      </c>
      <c r="O182" s="13">
        <f t="shared" si="49"/>
        <v>1360.3</v>
      </c>
      <c r="P182" s="13">
        <f t="shared" si="50"/>
        <v>1390</v>
      </c>
      <c r="Q182" s="11">
        <f t="shared" si="47"/>
        <v>1360</v>
      </c>
      <c r="R182" s="11" t="str">
        <f>IF(P182&lt;&gt;"",IF(AND(P182&gt;Q181,P182&lt;=Q182),"ok",""),SUBTOTAL(3,U$2:U182))</f>
        <v/>
      </c>
      <c r="S182" s="1">
        <v>30</v>
      </c>
      <c r="T182" s="1">
        <f>S182*2.6</f>
        <v>78</v>
      </c>
      <c r="U182" s="31">
        <f>U179+1</f>
        <v>60</v>
      </c>
      <c r="V182" s="31">
        <f>V179+165</f>
        <v>10080</v>
      </c>
      <c r="W182" s="31">
        <f>V186-V182</f>
        <v>165</v>
      </c>
      <c r="X182" s="32" t="str">
        <f t="shared" si="43"/>
        <v>ok</v>
      </c>
      <c r="Y182" s="31">
        <f>IF(U182="","",SUBTOTAL(2,U$1:U182))</f>
        <v>63</v>
      </c>
    </row>
    <row r="183" spans="1:25" ht="24.95" customHeight="1">
      <c r="A183" s="3" t="str">
        <f>IF(B183="","",SUBTOTAL(3,B$2:B183))</f>
        <v/>
      </c>
      <c r="B183" s="34"/>
      <c r="C183" s="35">
        <v>134</v>
      </c>
      <c r="D183" s="36">
        <v>42693</v>
      </c>
      <c r="E183" s="34">
        <v>0</v>
      </c>
      <c r="F183" s="34">
        <v>0</v>
      </c>
      <c r="G183" s="8">
        <f t="shared" si="44"/>
        <v>0</v>
      </c>
      <c r="H183" s="8">
        <f t="shared" si="45"/>
        <v>0</v>
      </c>
      <c r="I183" s="13">
        <f t="shared" si="41"/>
        <v>0</v>
      </c>
      <c r="J183" s="13">
        <f t="shared" si="48"/>
        <v>0</v>
      </c>
      <c r="K183" s="13">
        <f>G183/ورقة1!$C$3</f>
        <v>0</v>
      </c>
      <c r="L183" s="13">
        <f>H183/ورقة1!$D$3</f>
        <v>0</v>
      </c>
      <c r="M183" s="13">
        <f t="shared" si="46"/>
        <v>0</v>
      </c>
      <c r="N183" s="13">
        <f t="shared" si="42"/>
        <v>0</v>
      </c>
      <c r="O183" s="13">
        <f t="shared" si="49"/>
        <v>1360.3</v>
      </c>
      <c r="P183" s="13">
        <f t="shared" si="50"/>
        <v>1390</v>
      </c>
      <c r="Q183" s="11">
        <f t="shared" si="47"/>
        <v>1360</v>
      </c>
      <c r="R183" s="11" t="str">
        <f>IF(P183&lt;&gt;"",IF(AND(P183&gt;Q182,P183&lt;=Q183),"ok",""),SUBTOTAL(3,U$2:U183))</f>
        <v/>
      </c>
      <c r="S183" s="1"/>
      <c r="T183" s="1"/>
      <c r="U183" s="31"/>
      <c r="V183" s="31"/>
      <c r="W183" s="31"/>
      <c r="X183" s="32" t="str">
        <f t="shared" si="43"/>
        <v/>
      </c>
      <c r="Y183" s="31" t="str">
        <f>IF(U183="","",SUBTOTAL(2,U$1:U183))</f>
        <v/>
      </c>
    </row>
    <row r="184" spans="1:25" ht="24.95" customHeight="1">
      <c r="A184" s="3">
        <f>IF(B184="","",SUBTOTAL(3,B$2:B184))</f>
        <v>155</v>
      </c>
      <c r="B184" s="17" t="s">
        <v>18</v>
      </c>
      <c r="C184" s="4">
        <v>136</v>
      </c>
      <c r="D184" s="5">
        <v>42694</v>
      </c>
      <c r="E184" s="8">
        <f>F182</f>
        <v>10104</v>
      </c>
      <c r="F184" s="7">
        <v>10153</v>
      </c>
      <c r="G184" s="8">
        <f t="shared" si="44"/>
        <v>49</v>
      </c>
      <c r="H184" s="8">
        <f t="shared" si="45"/>
        <v>0</v>
      </c>
      <c r="I184" s="13">
        <f t="shared" si="41"/>
        <v>49</v>
      </c>
      <c r="J184" s="13">
        <f t="shared" si="48"/>
        <v>49</v>
      </c>
      <c r="K184" s="13">
        <f>G184/ورقة1!$C$3</f>
        <v>6.37</v>
      </c>
      <c r="L184" s="13">
        <f>H184/ورقة1!$D$3</f>
        <v>0</v>
      </c>
      <c r="M184" s="13">
        <f t="shared" si="46"/>
        <v>6.37</v>
      </c>
      <c r="N184" s="13">
        <f t="shared" si="42"/>
        <v>0.5</v>
      </c>
      <c r="O184" s="13">
        <f t="shared" si="49"/>
        <v>1367.1699999999998</v>
      </c>
      <c r="P184" s="13">
        <f t="shared" si="50"/>
        <v>1390</v>
      </c>
      <c r="Q184" s="11">
        <f t="shared" si="47"/>
        <v>1360</v>
      </c>
      <c r="R184" s="11" t="str">
        <f>IF(P184&lt;&gt;"",IF(AND(P184&gt;Q183,P184&lt;=Q184),"ok",""),SUBTOTAL(3,U$2:U184))</f>
        <v/>
      </c>
      <c r="S184" s="1"/>
      <c r="T184" s="1"/>
      <c r="U184" s="31"/>
      <c r="V184" s="31"/>
      <c r="W184" s="31"/>
      <c r="X184" s="32" t="str">
        <f t="shared" si="43"/>
        <v/>
      </c>
      <c r="Y184" s="31" t="str">
        <f>IF(U184="","",SUBTOTAL(2,U$1:U184))</f>
        <v/>
      </c>
    </row>
    <row r="185" spans="1:25" ht="24.95" customHeight="1">
      <c r="A185" s="3">
        <f>IF(B185="","",SUBTOTAL(3,B$2:B185))</f>
        <v>156</v>
      </c>
      <c r="B185" s="17" t="s">
        <v>18</v>
      </c>
      <c r="C185" s="4">
        <v>139</v>
      </c>
      <c r="D185" s="5">
        <v>42695</v>
      </c>
      <c r="E185" s="8">
        <f>IF(D185="",0,F184)</f>
        <v>10153</v>
      </c>
      <c r="F185" s="7">
        <v>10185</v>
      </c>
      <c r="G185" s="8">
        <f t="shared" si="44"/>
        <v>32</v>
      </c>
      <c r="H185" s="8">
        <f t="shared" si="45"/>
        <v>0</v>
      </c>
      <c r="I185" s="13">
        <f t="shared" si="41"/>
        <v>32</v>
      </c>
      <c r="J185" s="13">
        <f t="shared" si="48"/>
        <v>81</v>
      </c>
      <c r="K185" s="13">
        <f>G185/ورقة1!$C$3</f>
        <v>4.16</v>
      </c>
      <c r="L185" s="13">
        <f>H185/ورقة1!$D$3</f>
        <v>0</v>
      </c>
      <c r="M185" s="13">
        <f t="shared" si="46"/>
        <v>4.16</v>
      </c>
      <c r="N185" s="13">
        <f t="shared" si="42"/>
        <v>0.5</v>
      </c>
      <c r="O185" s="13">
        <f t="shared" si="49"/>
        <v>1371.83</v>
      </c>
      <c r="P185" s="13">
        <f t="shared" si="50"/>
        <v>1390</v>
      </c>
      <c r="Q185" s="11">
        <f t="shared" si="47"/>
        <v>1360</v>
      </c>
      <c r="R185" s="11" t="str">
        <f>IF(P185&lt;&gt;"",IF(AND(P185&gt;Q184,P185&lt;=Q185),"ok",""),SUBTOTAL(3,U$2:U185))</f>
        <v/>
      </c>
      <c r="S185" s="1"/>
      <c r="T185" s="1"/>
      <c r="U185" s="31"/>
      <c r="V185" s="31"/>
      <c r="W185" s="31"/>
      <c r="X185" s="32" t="str">
        <f t="shared" si="43"/>
        <v/>
      </c>
      <c r="Y185" s="31" t="str">
        <f>IF(U185="","",SUBTOTAL(2,U$1:U185))</f>
        <v/>
      </c>
    </row>
    <row r="186" spans="1:25" ht="24.95" customHeight="1">
      <c r="A186" s="3">
        <f>IF(B186="","",SUBTOTAL(3,B$2:B186))</f>
        <v>157</v>
      </c>
      <c r="B186" s="17" t="s">
        <v>18</v>
      </c>
      <c r="C186" s="4">
        <v>141</v>
      </c>
      <c r="D186" s="5">
        <v>42697</v>
      </c>
      <c r="E186" s="8">
        <f>IF(D186="",0,F185)</f>
        <v>10185</v>
      </c>
      <c r="F186" s="7">
        <v>10286</v>
      </c>
      <c r="G186" s="8">
        <f t="shared" si="44"/>
        <v>101</v>
      </c>
      <c r="H186" s="8">
        <f t="shared" si="45"/>
        <v>0</v>
      </c>
      <c r="I186" s="13">
        <f t="shared" si="41"/>
        <v>101</v>
      </c>
      <c r="J186" s="13">
        <f t="shared" si="48"/>
        <v>182</v>
      </c>
      <c r="K186" s="13">
        <f>G186/ورقة1!$C$3</f>
        <v>13.129999999999999</v>
      </c>
      <c r="L186" s="13">
        <f>H186/ورقة1!$D$3</f>
        <v>0</v>
      </c>
      <c r="M186" s="13">
        <f t="shared" si="46"/>
        <v>13.129999999999999</v>
      </c>
      <c r="N186" s="13">
        <f t="shared" si="42"/>
        <v>0.5</v>
      </c>
      <c r="O186" s="13">
        <f t="shared" si="49"/>
        <v>1385.46</v>
      </c>
      <c r="P186" s="13">
        <f t="shared" si="50"/>
        <v>1420</v>
      </c>
      <c r="Q186" s="11">
        <f t="shared" si="47"/>
        <v>1400</v>
      </c>
      <c r="R186" s="11" t="str">
        <f>IF(P186&lt;&gt;"",IF(AND(P186&gt;Q185,P186&lt;=Q186),"ok",""),SUBTOTAL(3,U$2:U186))</f>
        <v/>
      </c>
      <c r="S186" s="1">
        <v>30</v>
      </c>
      <c r="T186" s="1">
        <f>S186*2.6</f>
        <v>78</v>
      </c>
      <c r="U186" s="31">
        <f>U182+1</f>
        <v>61</v>
      </c>
      <c r="V186" s="31">
        <f>V182+165</f>
        <v>10245</v>
      </c>
      <c r="W186" s="31">
        <f>V187-V186</f>
        <v>165</v>
      </c>
      <c r="X186" s="32" t="str">
        <f t="shared" si="43"/>
        <v>ok</v>
      </c>
      <c r="Y186" s="31">
        <f>IF(U186="","",SUBTOTAL(2,U$1:U186))</f>
        <v>64</v>
      </c>
    </row>
    <row r="187" spans="1:25" ht="24.95" customHeight="1">
      <c r="A187" s="3">
        <f>IF(B187="","",SUBTOTAL(3,B$2:B187))</f>
        <v>158</v>
      </c>
      <c r="B187" s="17" t="s">
        <v>17</v>
      </c>
      <c r="C187" s="4">
        <v>143</v>
      </c>
      <c r="D187" s="5">
        <v>42700</v>
      </c>
      <c r="E187" s="8">
        <f>IF(D187="",0,F186)</f>
        <v>10286</v>
      </c>
      <c r="F187" s="7">
        <v>10479</v>
      </c>
      <c r="G187" s="8">
        <f t="shared" si="44"/>
        <v>0</v>
      </c>
      <c r="H187" s="8">
        <f t="shared" si="45"/>
        <v>193</v>
      </c>
      <c r="I187" s="13">
        <f t="shared" si="41"/>
        <v>193</v>
      </c>
      <c r="J187" s="13">
        <f t="shared" si="48"/>
        <v>375</v>
      </c>
      <c r="K187" s="13">
        <f>G187/ورقة1!$C$3</f>
        <v>0</v>
      </c>
      <c r="L187" s="13">
        <f>H187/ورقة1!$D$3</f>
        <v>21.229999999999997</v>
      </c>
      <c r="M187" s="13">
        <f t="shared" si="46"/>
        <v>21.229999999999997</v>
      </c>
      <c r="N187" s="13">
        <f t="shared" si="42"/>
        <v>0.5</v>
      </c>
      <c r="O187" s="13">
        <f t="shared" si="49"/>
        <v>1407.19</v>
      </c>
      <c r="P187" s="13">
        <f t="shared" si="50"/>
        <v>1450</v>
      </c>
      <c r="Q187" s="11">
        <f t="shared" si="47"/>
        <v>1400</v>
      </c>
      <c r="R187" s="11" t="str">
        <f>IF(P187&lt;&gt;"",IF(AND(P187&gt;Q186,P187&lt;=Q187),"ok",""),SUBTOTAL(3,U$2:U187))</f>
        <v/>
      </c>
      <c r="S187" s="1">
        <v>30</v>
      </c>
      <c r="T187" s="1">
        <f>S187*2.6</f>
        <v>78</v>
      </c>
      <c r="U187" s="31">
        <f>U186+1</f>
        <v>62</v>
      </c>
      <c r="V187" s="31">
        <f>V186+165</f>
        <v>10410</v>
      </c>
      <c r="W187" s="31">
        <f>V190-V187</f>
        <v>165</v>
      </c>
      <c r="X187" s="32" t="str">
        <f t="shared" si="43"/>
        <v>ok</v>
      </c>
      <c r="Y187" s="31">
        <f>IF(U187="","",SUBTOTAL(2,U$1:U187))</f>
        <v>65</v>
      </c>
    </row>
    <row r="188" spans="1:25" ht="24.95" customHeight="1">
      <c r="A188" s="3" t="str">
        <f>IF(B188="","",SUBTOTAL(3,B$2:B188))</f>
        <v/>
      </c>
      <c r="B188" s="34"/>
      <c r="C188" s="35">
        <v>143</v>
      </c>
      <c r="D188" s="36">
        <v>42700</v>
      </c>
      <c r="E188" s="34">
        <v>0</v>
      </c>
      <c r="F188" s="34">
        <v>0</v>
      </c>
      <c r="G188" s="8">
        <f t="shared" si="44"/>
        <v>0</v>
      </c>
      <c r="H188" s="8">
        <f t="shared" si="45"/>
        <v>0</v>
      </c>
      <c r="I188" s="13">
        <f t="shared" si="41"/>
        <v>0</v>
      </c>
      <c r="J188" s="13">
        <f t="shared" si="48"/>
        <v>0</v>
      </c>
      <c r="K188" s="13">
        <f>G188/ورقة1!$C$3</f>
        <v>0</v>
      </c>
      <c r="L188" s="13">
        <f>H188/ورقة1!$D$3</f>
        <v>0</v>
      </c>
      <c r="M188" s="13">
        <f t="shared" si="46"/>
        <v>0</v>
      </c>
      <c r="N188" s="13">
        <f t="shared" si="42"/>
        <v>0</v>
      </c>
      <c r="O188" s="13">
        <f t="shared" si="49"/>
        <v>1407.19</v>
      </c>
      <c r="P188" s="13">
        <f t="shared" si="50"/>
        <v>1450</v>
      </c>
      <c r="Q188" s="11">
        <f t="shared" si="47"/>
        <v>1400</v>
      </c>
      <c r="R188" s="11" t="str">
        <f>IF(P188&lt;&gt;"",IF(AND(P188&gt;Q187,P188&lt;=Q188),"ok",""),SUBTOTAL(3,U$2:U188))</f>
        <v/>
      </c>
      <c r="S188" s="1"/>
      <c r="T188" s="1"/>
      <c r="U188" s="31"/>
      <c r="V188" s="31"/>
      <c r="W188" s="31"/>
      <c r="X188" s="32" t="str">
        <f t="shared" si="43"/>
        <v/>
      </c>
      <c r="Y188" s="31" t="str">
        <f>IF(U188="","",SUBTOTAL(2,U$1:U188))</f>
        <v/>
      </c>
    </row>
    <row r="189" spans="1:25" ht="24.95" customHeight="1">
      <c r="A189" s="3">
        <f>IF(B189="","",SUBTOTAL(3,B$2:B189))</f>
        <v>159</v>
      </c>
      <c r="B189" s="17" t="s">
        <v>18</v>
      </c>
      <c r="C189" s="4">
        <v>150</v>
      </c>
      <c r="D189" s="5">
        <v>42705</v>
      </c>
      <c r="E189" s="8">
        <f>F187</f>
        <v>10479</v>
      </c>
      <c r="F189" s="7">
        <v>10556</v>
      </c>
      <c r="G189" s="8">
        <f t="shared" si="44"/>
        <v>77</v>
      </c>
      <c r="H189" s="8">
        <f t="shared" si="45"/>
        <v>0</v>
      </c>
      <c r="I189" s="13">
        <f t="shared" si="41"/>
        <v>77</v>
      </c>
      <c r="J189" s="13">
        <f t="shared" si="48"/>
        <v>77</v>
      </c>
      <c r="K189" s="13">
        <f>G189/ورقة1!$C$3</f>
        <v>10.01</v>
      </c>
      <c r="L189" s="13">
        <f>H189/ورقة1!$D$3</f>
        <v>0</v>
      </c>
      <c r="M189" s="13">
        <f t="shared" si="46"/>
        <v>10.01</v>
      </c>
      <c r="N189" s="13">
        <f t="shared" si="42"/>
        <v>0.5</v>
      </c>
      <c r="O189" s="13">
        <f t="shared" si="49"/>
        <v>1417.7</v>
      </c>
      <c r="P189" s="13">
        <f t="shared" si="50"/>
        <v>1450</v>
      </c>
      <c r="Q189" s="11">
        <f t="shared" si="47"/>
        <v>1400</v>
      </c>
      <c r="R189" s="11" t="str">
        <f>IF(P189&lt;&gt;"",IF(AND(P189&gt;Q188,P189&lt;=Q189),"ok",""),SUBTOTAL(3,U$2:U189))</f>
        <v/>
      </c>
      <c r="S189" s="1"/>
      <c r="T189" s="1"/>
      <c r="U189" s="31"/>
      <c r="V189" s="31"/>
      <c r="W189" s="31"/>
      <c r="X189" s="32" t="str">
        <f t="shared" si="43"/>
        <v/>
      </c>
      <c r="Y189" s="31" t="str">
        <f>IF(U189="","",SUBTOTAL(2,U$1:U189))</f>
        <v/>
      </c>
    </row>
    <row r="190" spans="1:25" ht="24.95" customHeight="1">
      <c r="A190" s="3">
        <f>IF(B190="","",SUBTOTAL(3,B$2:B190))</f>
        <v>160</v>
      </c>
      <c r="B190" s="17" t="s">
        <v>18</v>
      </c>
      <c r="C190" s="4">
        <v>153</v>
      </c>
      <c r="D190" s="5">
        <v>42706</v>
      </c>
      <c r="E190" s="8">
        <f t="shared" ref="E190:E200" si="55">IF(D190="",0,F189)</f>
        <v>10556</v>
      </c>
      <c r="F190" s="7">
        <v>10620</v>
      </c>
      <c r="G190" s="8">
        <f t="shared" si="44"/>
        <v>64</v>
      </c>
      <c r="H190" s="8">
        <f t="shared" si="45"/>
        <v>0</v>
      </c>
      <c r="I190" s="13">
        <f t="shared" si="41"/>
        <v>64</v>
      </c>
      <c r="J190" s="13">
        <f t="shared" si="48"/>
        <v>141</v>
      </c>
      <c r="K190" s="13">
        <f>G190/ورقة1!$C$3</f>
        <v>8.32</v>
      </c>
      <c r="L190" s="13">
        <f>H190/ورقة1!$D$3</f>
        <v>0</v>
      </c>
      <c r="M190" s="13">
        <f t="shared" si="46"/>
        <v>8.32</v>
      </c>
      <c r="N190" s="13">
        <f t="shared" si="42"/>
        <v>0.5</v>
      </c>
      <c r="O190" s="13">
        <f t="shared" si="49"/>
        <v>1426.52</v>
      </c>
      <c r="P190" s="13">
        <f t="shared" si="50"/>
        <v>1480</v>
      </c>
      <c r="Q190" s="11">
        <f t="shared" si="47"/>
        <v>1440</v>
      </c>
      <c r="R190" s="11" t="str">
        <f>IF(P190&lt;&gt;"",IF(AND(P190&gt;Q189,P190&lt;=Q190),"ok",""),SUBTOTAL(3,U$2:U190))</f>
        <v/>
      </c>
      <c r="S190" s="1">
        <v>30</v>
      </c>
      <c r="T190" s="1">
        <f>S190*2.6</f>
        <v>78</v>
      </c>
      <c r="U190" s="31">
        <f>U187+1</f>
        <v>63</v>
      </c>
      <c r="V190" s="31">
        <f>V187+165</f>
        <v>10575</v>
      </c>
      <c r="W190" s="31">
        <f>V193-V190</f>
        <v>165</v>
      </c>
      <c r="X190" s="32" t="str">
        <f t="shared" si="43"/>
        <v>ok</v>
      </c>
      <c r="Y190" s="31">
        <f>IF(U190="","",SUBTOTAL(2,U$1:U190))</f>
        <v>66</v>
      </c>
    </row>
    <row r="191" spans="1:25" ht="24.95" customHeight="1">
      <c r="A191" s="3">
        <f>IF(B191="","",SUBTOTAL(3,B$2:B191))</f>
        <v>161</v>
      </c>
      <c r="B191" s="17" t="s">
        <v>18</v>
      </c>
      <c r="C191" s="4">
        <v>154</v>
      </c>
      <c r="D191" s="5">
        <v>42707</v>
      </c>
      <c r="E191" s="8">
        <f t="shared" si="55"/>
        <v>10620</v>
      </c>
      <c r="F191" s="7">
        <v>10654</v>
      </c>
      <c r="G191" s="8">
        <f t="shared" si="44"/>
        <v>34</v>
      </c>
      <c r="H191" s="8">
        <f t="shared" si="45"/>
        <v>0</v>
      </c>
      <c r="I191" s="13">
        <f t="shared" si="41"/>
        <v>34</v>
      </c>
      <c r="J191" s="13">
        <f t="shared" si="48"/>
        <v>175</v>
      </c>
      <c r="K191" s="13">
        <f>G191/ورقة1!$C$3</f>
        <v>4.42</v>
      </c>
      <c r="L191" s="13">
        <f>H191/ورقة1!$D$3</f>
        <v>0</v>
      </c>
      <c r="M191" s="13">
        <f t="shared" si="46"/>
        <v>4.42</v>
      </c>
      <c r="N191" s="13">
        <f t="shared" si="42"/>
        <v>0.5</v>
      </c>
      <c r="O191" s="13">
        <f t="shared" si="49"/>
        <v>1431.44</v>
      </c>
      <c r="P191" s="13">
        <f t="shared" si="50"/>
        <v>1480</v>
      </c>
      <c r="Q191" s="11">
        <f t="shared" si="47"/>
        <v>1440</v>
      </c>
      <c r="R191" s="11" t="str">
        <f>IF(P191&lt;&gt;"",IF(AND(P191&gt;Q190,P191&lt;=Q191),"ok",""),SUBTOTAL(3,U$2:U191))</f>
        <v/>
      </c>
      <c r="S191" s="1"/>
      <c r="T191" s="1"/>
      <c r="U191" s="31"/>
      <c r="V191" s="31"/>
      <c r="W191" s="31"/>
      <c r="X191" s="32" t="str">
        <f t="shared" si="43"/>
        <v/>
      </c>
      <c r="Y191" s="31" t="str">
        <f>IF(U191="","",SUBTOTAL(2,U$1:U191))</f>
        <v/>
      </c>
    </row>
    <row r="192" spans="1:25" ht="24.95" customHeight="1">
      <c r="A192" s="3">
        <f>IF(B192="","",SUBTOTAL(3,B$2:B192))</f>
        <v>162</v>
      </c>
      <c r="B192" s="17" t="s">
        <v>18</v>
      </c>
      <c r="C192" s="4">
        <v>155</v>
      </c>
      <c r="D192" s="5">
        <v>42708</v>
      </c>
      <c r="E192" s="8">
        <f t="shared" si="55"/>
        <v>10654</v>
      </c>
      <c r="F192" s="7">
        <v>10703</v>
      </c>
      <c r="G192" s="8">
        <f t="shared" si="44"/>
        <v>49</v>
      </c>
      <c r="H192" s="8">
        <f t="shared" si="45"/>
        <v>0</v>
      </c>
      <c r="I192" s="13">
        <f t="shared" si="41"/>
        <v>49</v>
      </c>
      <c r="J192" s="13">
        <f t="shared" si="48"/>
        <v>224</v>
      </c>
      <c r="K192" s="13">
        <f>G192/ورقة1!$C$3</f>
        <v>6.37</v>
      </c>
      <c r="L192" s="13">
        <f>H192/ورقة1!$D$3</f>
        <v>0</v>
      </c>
      <c r="M192" s="13">
        <f t="shared" si="46"/>
        <v>6.37</v>
      </c>
      <c r="N192" s="13">
        <f t="shared" si="42"/>
        <v>0.5</v>
      </c>
      <c r="O192" s="13">
        <f t="shared" si="49"/>
        <v>1438.31</v>
      </c>
      <c r="P192" s="13">
        <f t="shared" si="50"/>
        <v>1480</v>
      </c>
      <c r="Q192" s="11">
        <f t="shared" si="47"/>
        <v>1440</v>
      </c>
      <c r="R192" s="11" t="str">
        <f>IF(P192&lt;&gt;"",IF(AND(P192&gt;Q191,P192&lt;=Q192),"ok",""),SUBTOTAL(3,U$2:U192))</f>
        <v/>
      </c>
      <c r="S192" s="1"/>
      <c r="T192" s="1"/>
      <c r="U192" s="31"/>
      <c r="V192" s="31"/>
      <c r="W192" s="31"/>
      <c r="X192" s="32" t="str">
        <f t="shared" si="43"/>
        <v/>
      </c>
      <c r="Y192" s="31" t="str">
        <f>IF(U192="","",SUBTOTAL(2,U$1:U192))</f>
        <v/>
      </c>
    </row>
    <row r="193" spans="1:25" ht="24.95" customHeight="1">
      <c r="A193" s="3">
        <f>IF(B193="","",SUBTOTAL(3,B$2:B193))</f>
        <v>163</v>
      </c>
      <c r="B193" s="17" t="s">
        <v>18</v>
      </c>
      <c r="C193" s="4">
        <v>161</v>
      </c>
      <c r="D193" s="5">
        <v>42716</v>
      </c>
      <c r="E193" s="8">
        <f t="shared" si="55"/>
        <v>10703</v>
      </c>
      <c r="F193" s="7">
        <v>10742</v>
      </c>
      <c r="G193" s="8">
        <f t="shared" si="44"/>
        <v>39</v>
      </c>
      <c r="H193" s="8">
        <f t="shared" si="45"/>
        <v>0</v>
      </c>
      <c r="I193" s="13">
        <f t="shared" si="41"/>
        <v>39</v>
      </c>
      <c r="J193" s="13">
        <f t="shared" si="48"/>
        <v>263</v>
      </c>
      <c r="K193" s="13">
        <f>G193/ورقة1!$C$3</f>
        <v>5.07</v>
      </c>
      <c r="L193" s="13">
        <f>H193/ورقة1!$D$3</f>
        <v>0</v>
      </c>
      <c r="M193" s="13">
        <f t="shared" si="46"/>
        <v>5.07</v>
      </c>
      <c r="N193" s="13">
        <f t="shared" si="42"/>
        <v>0.5</v>
      </c>
      <c r="O193" s="13">
        <f t="shared" si="49"/>
        <v>1443.8799999999999</v>
      </c>
      <c r="P193" s="13">
        <f t="shared" si="50"/>
        <v>1510</v>
      </c>
      <c r="Q193" s="11">
        <f t="shared" si="47"/>
        <v>1440</v>
      </c>
      <c r="R193" s="11" t="str">
        <f>IF(P193&lt;&gt;"",IF(AND(P193&gt;Q192,P193&lt;=Q193),"ok",""),SUBTOTAL(3,U$2:U193))</f>
        <v/>
      </c>
      <c r="S193" s="1">
        <v>30</v>
      </c>
      <c r="T193" s="1">
        <f>S193*3.5</f>
        <v>105</v>
      </c>
      <c r="U193" s="31">
        <f>U190+1</f>
        <v>64</v>
      </c>
      <c r="V193" s="31">
        <f>V190+165</f>
        <v>10740</v>
      </c>
      <c r="W193" s="31">
        <f>V199-V193</f>
        <v>225</v>
      </c>
      <c r="X193" s="32" t="str">
        <f t="shared" si="43"/>
        <v>ok</v>
      </c>
      <c r="Y193" s="31">
        <f>IF(U193="","",SUBTOTAL(2,U$1:U193))</f>
        <v>67</v>
      </c>
    </row>
    <row r="194" spans="1:25" ht="24.95" customHeight="1">
      <c r="A194" s="3" t="str">
        <f>IF(B194="","",SUBTOTAL(3,B$2:B194))</f>
        <v/>
      </c>
      <c r="B194" s="34"/>
      <c r="C194" s="35">
        <v>161</v>
      </c>
      <c r="D194" s="36">
        <v>42716</v>
      </c>
      <c r="E194" s="34">
        <f t="shared" si="55"/>
        <v>10742</v>
      </c>
      <c r="F194" s="34">
        <v>10742</v>
      </c>
      <c r="G194" s="8">
        <f t="shared" si="44"/>
        <v>0</v>
      </c>
      <c r="H194" s="8">
        <f t="shared" si="45"/>
        <v>0</v>
      </c>
      <c r="I194" s="13">
        <f t="shared" ref="I194:I257" si="56">G194+H194</f>
        <v>0</v>
      </c>
      <c r="J194" s="13">
        <f t="shared" si="48"/>
        <v>0</v>
      </c>
      <c r="K194" s="13">
        <f>G194/ورقة1!$C$3</f>
        <v>0</v>
      </c>
      <c r="L194" s="13">
        <f>H194/ورقة1!$D$3</f>
        <v>0</v>
      </c>
      <c r="M194" s="13">
        <f t="shared" si="46"/>
        <v>0</v>
      </c>
      <c r="N194" s="13">
        <f t="shared" ref="N194:N257" si="57">IF(I194=0,0,0.5)</f>
        <v>0</v>
      </c>
      <c r="O194" s="13">
        <f t="shared" si="49"/>
        <v>1443.8799999999999</v>
      </c>
      <c r="P194" s="13">
        <f t="shared" si="50"/>
        <v>1510</v>
      </c>
      <c r="Q194" s="11">
        <f t="shared" si="47"/>
        <v>1440</v>
      </c>
      <c r="R194" s="11" t="str">
        <f>IF(P194&lt;&gt;"",IF(AND(P194&gt;Q193,P194&lt;=Q194),"ok",""),SUBTOTAL(3,U$2:U194))</f>
        <v/>
      </c>
      <c r="S194" s="1"/>
      <c r="T194" s="1"/>
      <c r="U194" s="31"/>
      <c r="V194" s="31"/>
      <c r="W194" s="31"/>
      <c r="X194" s="32" t="str">
        <f t="shared" ref="X194:X257" si="58">IF(V194&lt;&gt;"",IF(AND(V194&gt;=E194,V194&lt;=F194),"ok","NO"),"")</f>
        <v/>
      </c>
      <c r="Y194" s="31" t="str">
        <f>IF(U194="","",SUBTOTAL(2,U$1:U194))</f>
        <v/>
      </c>
    </row>
    <row r="195" spans="1:25" ht="24.95" customHeight="1">
      <c r="A195" s="3">
        <f>IF(B195="","",SUBTOTAL(3,B$2:B195))</f>
        <v>164</v>
      </c>
      <c r="B195" s="17" t="s">
        <v>18</v>
      </c>
      <c r="C195" s="4">
        <v>164</v>
      </c>
      <c r="D195" s="5">
        <v>42718</v>
      </c>
      <c r="E195" s="8">
        <f t="shared" si="55"/>
        <v>10742</v>
      </c>
      <c r="F195" s="7">
        <v>10794</v>
      </c>
      <c r="G195" s="8">
        <f t="shared" ref="G195:G258" si="59">IF(B195="مدينة",F195-E195,0)</f>
        <v>52</v>
      </c>
      <c r="H195" s="8">
        <f t="shared" ref="H195:H258" si="60">IF(B195="اقاليم",F195-E195,0)</f>
        <v>0</v>
      </c>
      <c r="I195" s="13">
        <f t="shared" si="56"/>
        <v>52</v>
      </c>
      <c r="J195" s="13">
        <f t="shared" si="48"/>
        <v>52</v>
      </c>
      <c r="K195" s="13">
        <f>G195/ورقة1!$C$3</f>
        <v>6.76</v>
      </c>
      <c r="L195" s="13">
        <f>H195/ورقة1!$D$3</f>
        <v>0</v>
      </c>
      <c r="M195" s="13">
        <f t="shared" ref="M195:M258" si="61">IF(I195=0,0,K195+L195)</f>
        <v>6.76</v>
      </c>
      <c r="N195" s="13">
        <f t="shared" si="57"/>
        <v>0.5</v>
      </c>
      <c r="O195" s="13">
        <f t="shared" si="49"/>
        <v>1451.1399999999999</v>
      </c>
      <c r="P195" s="13">
        <f t="shared" si="50"/>
        <v>1510</v>
      </c>
      <c r="Q195" s="11">
        <f t="shared" ref="Q195:Q258" si="62">MROUND(O195,40)</f>
        <v>1440</v>
      </c>
      <c r="R195" s="11" t="str">
        <f>IF(P195&lt;&gt;"",IF(AND(P195&gt;Q194,P195&lt;=Q195),"ok",""),SUBTOTAL(3,U$2:U195))</f>
        <v/>
      </c>
      <c r="S195" s="1"/>
      <c r="T195" s="1"/>
      <c r="U195" s="31"/>
      <c r="V195" s="31"/>
      <c r="W195" s="31"/>
      <c r="X195" s="32" t="str">
        <f t="shared" si="58"/>
        <v/>
      </c>
      <c r="Y195" s="31" t="str">
        <f>IF(U195="","",SUBTOTAL(2,U$1:U195))</f>
        <v/>
      </c>
    </row>
    <row r="196" spans="1:25" ht="24.95" customHeight="1">
      <c r="A196" s="3">
        <f>IF(B196="","",SUBTOTAL(3,B$2:B196))</f>
        <v>165</v>
      </c>
      <c r="B196" s="17" t="s">
        <v>18</v>
      </c>
      <c r="C196" s="4">
        <v>166</v>
      </c>
      <c r="D196" s="5">
        <v>42721</v>
      </c>
      <c r="E196" s="8">
        <f t="shared" si="55"/>
        <v>10794</v>
      </c>
      <c r="F196" s="7">
        <v>10840</v>
      </c>
      <c r="G196" s="8">
        <f t="shared" si="59"/>
        <v>46</v>
      </c>
      <c r="H196" s="8">
        <f t="shared" si="60"/>
        <v>0</v>
      </c>
      <c r="I196" s="13">
        <f t="shared" si="56"/>
        <v>46</v>
      </c>
      <c r="J196" s="13">
        <f t="shared" ref="J196:J259" si="63">IF(I196=0,0,I196+J195)</f>
        <v>98</v>
      </c>
      <c r="K196" s="13">
        <f>G196/ورقة1!$C$3</f>
        <v>5.9799999999999995</v>
      </c>
      <c r="L196" s="13">
        <f>H196/ورقة1!$D$3</f>
        <v>0</v>
      </c>
      <c r="M196" s="13">
        <f t="shared" si="61"/>
        <v>5.9799999999999995</v>
      </c>
      <c r="N196" s="13">
        <f t="shared" si="57"/>
        <v>0.5</v>
      </c>
      <c r="O196" s="13">
        <f t="shared" ref="O196:O259" si="64">M196+N196+O195</f>
        <v>1457.62</v>
      </c>
      <c r="P196" s="13">
        <f t="shared" ref="P196:P259" si="65">S196+P195</f>
        <v>1510</v>
      </c>
      <c r="Q196" s="11">
        <f t="shared" si="62"/>
        <v>1440</v>
      </c>
      <c r="R196" s="11" t="str">
        <f>IF(P196&lt;&gt;"",IF(AND(P196&gt;Q195,P196&lt;=Q196),"ok",""),SUBTOTAL(3,U$2:U196))</f>
        <v/>
      </c>
      <c r="S196" s="1"/>
      <c r="T196" s="1"/>
      <c r="U196" s="31"/>
      <c r="V196" s="31"/>
      <c r="W196" s="31"/>
      <c r="X196" s="32" t="str">
        <f t="shared" si="58"/>
        <v/>
      </c>
      <c r="Y196" s="31" t="str">
        <f>IF(U196="","",SUBTOTAL(2,U$1:U196))</f>
        <v/>
      </c>
    </row>
    <row r="197" spans="1:25" ht="24.95" customHeight="1">
      <c r="A197" s="3">
        <f>IF(B197="","",SUBTOTAL(3,B$2:B197))</f>
        <v>166</v>
      </c>
      <c r="B197" s="17" t="s">
        <v>18</v>
      </c>
      <c r="C197" s="4">
        <v>169</v>
      </c>
      <c r="D197" s="5">
        <v>42722</v>
      </c>
      <c r="E197" s="8">
        <f t="shared" si="55"/>
        <v>10840</v>
      </c>
      <c r="F197" s="7">
        <v>10909</v>
      </c>
      <c r="G197" s="8">
        <f t="shared" si="59"/>
        <v>69</v>
      </c>
      <c r="H197" s="8">
        <f t="shared" si="60"/>
        <v>0</v>
      </c>
      <c r="I197" s="13">
        <f t="shared" si="56"/>
        <v>69</v>
      </c>
      <c r="J197" s="13">
        <f t="shared" si="63"/>
        <v>167</v>
      </c>
      <c r="K197" s="13">
        <f>G197/ورقة1!$C$3</f>
        <v>8.9700000000000006</v>
      </c>
      <c r="L197" s="13">
        <f>H197/ورقة1!$D$3</f>
        <v>0</v>
      </c>
      <c r="M197" s="13">
        <f t="shared" si="61"/>
        <v>8.9700000000000006</v>
      </c>
      <c r="N197" s="13">
        <f t="shared" si="57"/>
        <v>0.5</v>
      </c>
      <c r="O197" s="13">
        <f t="shared" si="64"/>
        <v>1467.09</v>
      </c>
      <c r="P197" s="13">
        <f t="shared" si="65"/>
        <v>1510</v>
      </c>
      <c r="Q197" s="11">
        <f t="shared" si="62"/>
        <v>1480</v>
      </c>
      <c r="R197" s="11" t="str">
        <f>IF(P197&lt;&gt;"",IF(AND(P197&gt;Q196,P197&lt;=Q197),"ok",""),SUBTOTAL(3,U$2:U197))</f>
        <v/>
      </c>
      <c r="S197" s="1"/>
      <c r="T197" s="1"/>
      <c r="U197" s="31"/>
      <c r="V197" s="31"/>
      <c r="W197" s="31"/>
      <c r="X197" s="32" t="str">
        <f t="shared" si="58"/>
        <v/>
      </c>
      <c r="Y197" s="31" t="str">
        <f>IF(U197="","",SUBTOTAL(2,U$1:U197))</f>
        <v/>
      </c>
    </row>
    <row r="198" spans="1:25" ht="24.95" customHeight="1">
      <c r="A198" s="3">
        <f>IF(B198="","",SUBTOTAL(3,B$2:B198))</f>
        <v>167</v>
      </c>
      <c r="B198" s="17" t="s">
        <v>18</v>
      </c>
      <c r="C198" s="4">
        <v>171</v>
      </c>
      <c r="D198" s="5">
        <v>42723</v>
      </c>
      <c r="E198" s="8">
        <f t="shared" si="55"/>
        <v>10909</v>
      </c>
      <c r="F198" s="7">
        <v>10952</v>
      </c>
      <c r="G198" s="8">
        <f t="shared" si="59"/>
        <v>43</v>
      </c>
      <c r="H198" s="8">
        <f t="shared" si="60"/>
        <v>0</v>
      </c>
      <c r="I198" s="13">
        <f t="shared" si="56"/>
        <v>43</v>
      </c>
      <c r="J198" s="13">
        <f t="shared" si="63"/>
        <v>210</v>
      </c>
      <c r="K198" s="13">
        <f>G198/ورقة1!$C$3</f>
        <v>5.59</v>
      </c>
      <c r="L198" s="13">
        <f>H198/ورقة1!$D$3</f>
        <v>0</v>
      </c>
      <c r="M198" s="13">
        <f t="shared" si="61"/>
        <v>5.59</v>
      </c>
      <c r="N198" s="13">
        <f t="shared" si="57"/>
        <v>0.5</v>
      </c>
      <c r="O198" s="13">
        <f t="shared" si="64"/>
        <v>1473.1799999999998</v>
      </c>
      <c r="P198" s="13">
        <f t="shared" si="65"/>
        <v>1510</v>
      </c>
      <c r="Q198" s="11">
        <f t="shared" si="62"/>
        <v>1480</v>
      </c>
      <c r="R198" s="11" t="str">
        <f>IF(P198&lt;&gt;"",IF(AND(P198&gt;Q197,P198&lt;=Q198),"ok",""),SUBTOTAL(3,U$2:U198))</f>
        <v/>
      </c>
      <c r="S198" s="1"/>
      <c r="T198" s="1"/>
      <c r="U198" s="31"/>
      <c r="V198" s="31"/>
      <c r="W198" s="31"/>
      <c r="X198" s="32" t="str">
        <f t="shared" si="58"/>
        <v/>
      </c>
      <c r="Y198" s="31" t="str">
        <f>IF(U198="","",SUBTOTAL(2,U$1:U198))</f>
        <v/>
      </c>
    </row>
    <row r="199" spans="1:25" ht="24.95" customHeight="1">
      <c r="A199" s="3">
        <f>IF(B199="","",SUBTOTAL(3,B$2:B199))</f>
        <v>168</v>
      </c>
      <c r="B199" s="17" t="s">
        <v>18</v>
      </c>
      <c r="C199" s="4">
        <v>172</v>
      </c>
      <c r="D199" s="5">
        <v>42725</v>
      </c>
      <c r="E199" s="8">
        <f t="shared" si="55"/>
        <v>10952</v>
      </c>
      <c r="F199" s="7">
        <v>11040</v>
      </c>
      <c r="G199" s="8">
        <f t="shared" si="59"/>
        <v>88</v>
      </c>
      <c r="H199" s="8">
        <f t="shared" si="60"/>
        <v>0</v>
      </c>
      <c r="I199" s="13">
        <f t="shared" si="56"/>
        <v>88</v>
      </c>
      <c r="J199" s="13">
        <f t="shared" si="63"/>
        <v>298</v>
      </c>
      <c r="K199" s="13">
        <f>G199/ورقة1!$C$3</f>
        <v>11.44</v>
      </c>
      <c r="L199" s="13">
        <f>H199/ورقة1!$D$3</f>
        <v>0</v>
      </c>
      <c r="M199" s="13">
        <f t="shared" si="61"/>
        <v>11.44</v>
      </c>
      <c r="N199" s="13">
        <f t="shared" si="57"/>
        <v>0.5</v>
      </c>
      <c r="O199" s="13">
        <f t="shared" si="64"/>
        <v>1485.12</v>
      </c>
      <c r="P199" s="13">
        <f t="shared" si="65"/>
        <v>1540</v>
      </c>
      <c r="Q199" s="11">
        <f t="shared" si="62"/>
        <v>1480</v>
      </c>
      <c r="R199" s="11" t="str">
        <f>IF(P199&lt;&gt;"",IF(AND(P199&gt;Q198,P199&lt;=Q199),"ok",""),SUBTOTAL(3,U$2:U199))</f>
        <v/>
      </c>
      <c r="S199" s="1">
        <v>30</v>
      </c>
      <c r="T199" s="1">
        <f>S199*3.5</f>
        <v>105</v>
      </c>
      <c r="U199" s="31">
        <f>U193+1</f>
        <v>65</v>
      </c>
      <c r="V199" s="31">
        <f>V193+225</f>
        <v>10965</v>
      </c>
      <c r="W199" s="31">
        <f>V203-V199</f>
        <v>225</v>
      </c>
      <c r="X199" s="32" t="str">
        <f t="shared" si="58"/>
        <v>ok</v>
      </c>
      <c r="Y199" s="31">
        <f>IF(U199="","",SUBTOTAL(2,U$1:U199))</f>
        <v>68</v>
      </c>
    </row>
    <row r="200" spans="1:25" ht="24.95" customHeight="1">
      <c r="A200" s="3">
        <f>IF(B200="","",SUBTOTAL(3,B$2:B200))</f>
        <v>169</v>
      </c>
      <c r="B200" s="17" t="s">
        <v>18</v>
      </c>
      <c r="C200" s="4">
        <v>175</v>
      </c>
      <c r="D200" s="5">
        <v>42726</v>
      </c>
      <c r="E200" s="8">
        <f t="shared" si="55"/>
        <v>11040</v>
      </c>
      <c r="F200" s="7">
        <v>11077</v>
      </c>
      <c r="G200" s="8">
        <f t="shared" si="59"/>
        <v>37</v>
      </c>
      <c r="H200" s="8">
        <f t="shared" si="60"/>
        <v>0</v>
      </c>
      <c r="I200" s="13">
        <f t="shared" si="56"/>
        <v>37</v>
      </c>
      <c r="J200" s="13">
        <f t="shared" si="63"/>
        <v>335</v>
      </c>
      <c r="K200" s="13">
        <f>G200/ورقة1!$C$3</f>
        <v>4.8099999999999996</v>
      </c>
      <c r="L200" s="13">
        <f>H200/ورقة1!$D$3</f>
        <v>0</v>
      </c>
      <c r="M200" s="13">
        <f t="shared" si="61"/>
        <v>4.8099999999999996</v>
      </c>
      <c r="N200" s="13">
        <f t="shared" si="57"/>
        <v>0.5</v>
      </c>
      <c r="O200" s="13">
        <f t="shared" si="64"/>
        <v>1490.4299999999998</v>
      </c>
      <c r="P200" s="13">
        <f t="shared" si="65"/>
        <v>1540</v>
      </c>
      <c r="Q200" s="11">
        <f t="shared" si="62"/>
        <v>1480</v>
      </c>
      <c r="R200" s="11" t="str">
        <f>IF(P200&lt;&gt;"",IF(AND(P200&gt;Q199,P200&lt;=Q200),"ok",""),SUBTOTAL(3,U$2:U200))</f>
        <v/>
      </c>
      <c r="S200" s="1"/>
      <c r="T200" s="1"/>
      <c r="U200" s="31"/>
      <c r="V200" s="31"/>
      <c r="W200" s="31"/>
      <c r="X200" s="32" t="str">
        <f t="shared" si="58"/>
        <v/>
      </c>
      <c r="Y200" s="31" t="str">
        <f>IF(U200="","",SUBTOTAL(2,U$1:U200))</f>
        <v/>
      </c>
    </row>
    <row r="201" spans="1:25" ht="24.95" customHeight="1">
      <c r="A201" s="3" t="str">
        <f>IF(B201="","",SUBTOTAL(3,B$2:B201))</f>
        <v/>
      </c>
      <c r="B201" s="34"/>
      <c r="C201" s="35">
        <v>175</v>
      </c>
      <c r="D201" s="36">
        <v>42726</v>
      </c>
      <c r="E201" s="34">
        <f>IF(D201="",0,F200)</f>
        <v>11077</v>
      </c>
      <c r="F201" s="34">
        <v>11077</v>
      </c>
      <c r="G201" s="8">
        <f t="shared" si="59"/>
        <v>0</v>
      </c>
      <c r="H201" s="8">
        <f t="shared" si="60"/>
        <v>0</v>
      </c>
      <c r="I201" s="13">
        <f t="shared" si="56"/>
        <v>0</v>
      </c>
      <c r="J201" s="13">
        <f t="shared" si="63"/>
        <v>0</v>
      </c>
      <c r="K201" s="13">
        <f>G201/ورقة1!$C$3</f>
        <v>0</v>
      </c>
      <c r="L201" s="13">
        <f>H201/ورقة1!$D$3</f>
        <v>0</v>
      </c>
      <c r="M201" s="13">
        <f t="shared" si="61"/>
        <v>0</v>
      </c>
      <c r="N201" s="13">
        <f t="shared" si="57"/>
        <v>0</v>
      </c>
      <c r="O201" s="13">
        <f t="shared" si="64"/>
        <v>1490.4299999999998</v>
      </c>
      <c r="P201" s="13">
        <f t="shared" si="65"/>
        <v>1540</v>
      </c>
      <c r="Q201" s="11">
        <f t="shared" si="62"/>
        <v>1480</v>
      </c>
      <c r="R201" s="11" t="str">
        <f>IF(P201&lt;&gt;"",IF(AND(P201&gt;Q200,P201&lt;=Q201),"ok",""),SUBTOTAL(3,U$2:U201))</f>
        <v/>
      </c>
      <c r="S201" s="1"/>
      <c r="T201" s="1"/>
      <c r="U201" s="31"/>
      <c r="V201" s="31"/>
      <c r="W201" s="31"/>
      <c r="X201" s="32" t="str">
        <f t="shared" si="58"/>
        <v/>
      </c>
      <c r="Y201" s="31" t="str">
        <f>IF(U201="","",SUBTOTAL(2,U$1:U201))</f>
        <v/>
      </c>
    </row>
    <row r="202" spans="1:25" ht="24.95" customHeight="1">
      <c r="A202" s="3">
        <f>IF(B202="","",SUBTOTAL(3,B$2:B202))</f>
        <v>170</v>
      </c>
      <c r="B202" s="17" t="s">
        <v>18</v>
      </c>
      <c r="C202" s="4">
        <v>176</v>
      </c>
      <c r="D202" s="5">
        <v>42728</v>
      </c>
      <c r="E202" s="8">
        <f>IF(D202="",0,F201)</f>
        <v>11077</v>
      </c>
      <c r="F202" s="7">
        <v>11173</v>
      </c>
      <c r="G202" s="8">
        <f t="shared" si="59"/>
        <v>96</v>
      </c>
      <c r="H202" s="8">
        <f t="shared" si="60"/>
        <v>0</v>
      </c>
      <c r="I202" s="13">
        <f t="shared" si="56"/>
        <v>96</v>
      </c>
      <c r="J202" s="13">
        <f t="shared" si="63"/>
        <v>96</v>
      </c>
      <c r="K202" s="13">
        <f>G202/ورقة1!$C$3</f>
        <v>12.48</v>
      </c>
      <c r="L202" s="13">
        <f>H202/ورقة1!$D$3</f>
        <v>0</v>
      </c>
      <c r="M202" s="13">
        <f t="shared" si="61"/>
        <v>12.48</v>
      </c>
      <c r="N202" s="13">
        <f t="shared" si="57"/>
        <v>0.5</v>
      </c>
      <c r="O202" s="13">
        <f t="shared" si="64"/>
        <v>1503.4099999999999</v>
      </c>
      <c r="P202" s="13">
        <f t="shared" si="65"/>
        <v>1540</v>
      </c>
      <c r="Q202" s="11">
        <f t="shared" si="62"/>
        <v>1520</v>
      </c>
      <c r="R202" s="11" t="str">
        <f>IF(P202&lt;&gt;"",IF(AND(P202&gt;Q201,P202&lt;=Q202),"ok",""),SUBTOTAL(3,U$2:U202))</f>
        <v/>
      </c>
      <c r="S202" s="1"/>
      <c r="T202" s="1"/>
      <c r="U202" s="31"/>
      <c r="V202" s="31"/>
      <c r="W202" s="31"/>
      <c r="X202" s="32" t="str">
        <f t="shared" si="58"/>
        <v/>
      </c>
      <c r="Y202" s="31" t="str">
        <f>IF(U202="","",SUBTOTAL(2,U$1:U202))</f>
        <v/>
      </c>
    </row>
    <row r="203" spans="1:25" ht="24.95" customHeight="1">
      <c r="A203" s="3">
        <f>IF(B203="","",SUBTOTAL(3,B$2:B203))</f>
        <v>171</v>
      </c>
      <c r="B203" s="17" t="s">
        <v>18</v>
      </c>
      <c r="C203" s="4">
        <v>179</v>
      </c>
      <c r="D203" s="5">
        <v>42730</v>
      </c>
      <c r="E203" s="8">
        <f>IF(D203="",0,F202)</f>
        <v>11173</v>
      </c>
      <c r="F203" s="7">
        <v>11224</v>
      </c>
      <c r="G203" s="8">
        <f t="shared" si="59"/>
        <v>51</v>
      </c>
      <c r="H203" s="8">
        <f t="shared" si="60"/>
        <v>0</v>
      </c>
      <c r="I203" s="13">
        <f t="shared" si="56"/>
        <v>51</v>
      </c>
      <c r="J203" s="13">
        <f t="shared" si="63"/>
        <v>147</v>
      </c>
      <c r="K203" s="13">
        <f>G203/ورقة1!$C$3</f>
        <v>6.63</v>
      </c>
      <c r="L203" s="13">
        <f>H203/ورقة1!$D$3</f>
        <v>0</v>
      </c>
      <c r="M203" s="13">
        <f t="shared" si="61"/>
        <v>6.63</v>
      </c>
      <c r="N203" s="13">
        <f t="shared" si="57"/>
        <v>0.5</v>
      </c>
      <c r="O203" s="13">
        <f t="shared" si="64"/>
        <v>1510.54</v>
      </c>
      <c r="P203" s="13">
        <f t="shared" si="65"/>
        <v>1570</v>
      </c>
      <c r="Q203" s="11">
        <f t="shared" si="62"/>
        <v>1520</v>
      </c>
      <c r="R203" s="11" t="str">
        <f>IF(P203&lt;&gt;"",IF(AND(P203&gt;Q202,P203&lt;=Q203),"ok",""),SUBTOTAL(3,U$2:U203))</f>
        <v/>
      </c>
      <c r="S203" s="1">
        <v>30</v>
      </c>
      <c r="T203" s="1">
        <f>S203*3.5</f>
        <v>105</v>
      </c>
      <c r="U203" s="31">
        <f>U199+1</f>
        <v>66</v>
      </c>
      <c r="V203" s="31">
        <f>V199+225</f>
        <v>11190</v>
      </c>
      <c r="W203" s="31">
        <f>V205-V203</f>
        <v>225</v>
      </c>
      <c r="X203" s="32" t="str">
        <f t="shared" si="58"/>
        <v>ok</v>
      </c>
      <c r="Y203" s="31">
        <f>IF(U203="","",SUBTOTAL(2,U$1:U203))</f>
        <v>69</v>
      </c>
    </row>
    <row r="204" spans="1:25" ht="24.95" customHeight="1">
      <c r="A204" s="3">
        <f>IF(B204="","",SUBTOTAL(3,B$2:B204))</f>
        <v>172</v>
      </c>
      <c r="B204" s="17" t="s">
        <v>18</v>
      </c>
      <c r="C204" s="4">
        <v>181</v>
      </c>
      <c r="D204" s="5">
        <v>42733</v>
      </c>
      <c r="E204" s="8">
        <f>IF(D204="",0,F203)</f>
        <v>11224</v>
      </c>
      <c r="F204" s="7">
        <v>11361</v>
      </c>
      <c r="G204" s="8">
        <f t="shared" si="59"/>
        <v>137</v>
      </c>
      <c r="H204" s="8">
        <f t="shared" si="60"/>
        <v>0</v>
      </c>
      <c r="I204" s="13">
        <f t="shared" si="56"/>
        <v>137</v>
      </c>
      <c r="J204" s="13">
        <f t="shared" si="63"/>
        <v>284</v>
      </c>
      <c r="K204" s="13">
        <f>G204/ورقة1!$C$3</f>
        <v>17.809999999999999</v>
      </c>
      <c r="L204" s="13">
        <f>H204/ورقة1!$D$3</f>
        <v>0</v>
      </c>
      <c r="M204" s="13">
        <f t="shared" si="61"/>
        <v>17.809999999999999</v>
      </c>
      <c r="N204" s="13">
        <f t="shared" si="57"/>
        <v>0.5</v>
      </c>
      <c r="O204" s="13">
        <f t="shared" si="64"/>
        <v>1528.85</v>
      </c>
      <c r="P204" s="13">
        <f t="shared" si="65"/>
        <v>1570</v>
      </c>
      <c r="Q204" s="11">
        <f t="shared" si="62"/>
        <v>1520</v>
      </c>
      <c r="R204" s="11" t="str">
        <f>IF(P204&lt;&gt;"",IF(AND(P204&gt;Q203,P204&lt;=Q204),"ok",""),SUBTOTAL(3,U$2:U204))</f>
        <v/>
      </c>
      <c r="S204" s="1"/>
      <c r="T204" s="1"/>
      <c r="U204" s="31"/>
      <c r="V204" s="31"/>
      <c r="W204" s="31"/>
      <c r="X204" s="32" t="str">
        <f t="shared" si="58"/>
        <v/>
      </c>
      <c r="Y204" s="31" t="str">
        <f>IF(U204="","",SUBTOTAL(2,U$1:U204))</f>
        <v/>
      </c>
    </row>
    <row r="205" spans="1:25" ht="24.95" customHeight="1">
      <c r="A205" s="3">
        <f>IF(B205="","",SUBTOTAL(3,B$2:B205))</f>
        <v>173</v>
      </c>
      <c r="B205" s="17" t="s">
        <v>18</v>
      </c>
      <c r="C205" s="4">
        <v>184</v>
      </c>
      <c r="D205" s="5">
        <v>42735</v>
      </c>
      <c r="E205" s="8">
        <f>IF(D205="",0,F204)</f>
        <v>11361</v>
      </c>
      <c r="F205" s="7">
        <v>11439</v>
      </c>
      <c r="G205" s="8">
        <f t="shared" si="59"/>
        <v>78</v>
      </c>
      <c r="H205" s="8">
        <f t="shared" si="60"/>
        <v>0</v>
      </c>
      <c r="I205" s="13">
        <f t="shared" si="56"/>
        <v>78</v>
      </c>
      <c r="J205" s="13">
        <f t="shared" si="63"/>
        <v>362</v>
      </c>
      <c r="K205" s="13">
        <f>G205/ورقة1!$C$3</f>
        <v>10.14</v>
      </c>
      <c r="L205" s="13">
        <f>H205/ورقة1!$D$3</f>
        <v>0</v>
      </c>
      <c r="M205" s="13">
        <f t="shared" si="61"/>
        <v>10.14</v>
      </c>
      <c r="N205" s="13">
        <f t="shared" si="57"/>
        <v>0.5</v>
      </c>
      <c r="O205" s="13">
        <f t="shared" si="64"/>
        <v>1539.49</v>
      </c>
      <c r="P205" s="13">
        <f t="shared" si="65"/>
        <v>1600</v>
      </c>
      <c r="Q205" s="11">
        <f t="shared" si="62"/>
        <v>1520</v>
      </c>
      <c r="R205" s="11" t="str">
        <f>IF(P205&lt;&gt;"",IF(AND(P205&gt;Q204,P205&lt;=Q205),"ok",""),SUBTOTAL(3,U$2:U205))</f>
        <v/>
      </c>
      <c r="S205" s="1">
        <v>30</v>
      </c>
      <c r="T205" s="1">
        <f>S205*3.5</f>
        <v>105</v>
      </c>
      <c r="U205" s="31">
        <f>U203+1</f>
        <v>67</v>
      </c>
      <c r="V205" s="31">
        <f>V203+225</f>
        <v>11415</v>
      </c>
      <c r="W205" s="31">
        <f>V210-V205</f>
        <v>225</v>
      </c>
      <c r="X205" s="32" t="str">
        <f t="shared" si="58"/>
        <v>ok</v>
      </c>
      <c r="Y205" s="31">
        <f>IF(U205="","",SUBTOTAL(2,U$1:U205))</f>
        <v>70</v>
      </c>
    </row>
    <row r="206" spans="1:25" ht="24.95" customHeight="1">
      <c r="A206" s="3" t="str">
        <f>IF(B206="","",SUBTOTAL(3,B$2:B206))</f>
        <v/>
      </c>
      <c r="B206" s="34"/>
      <c r="C206" s="35">
        <v>184</v>
      </c>
      <c r="D206" s="36">
        <v>42735</v>
      </c>
      <c r="E206" s="34">
        <f>E205</f>
        <v>11361</v>
      </c>
      <c r="F206" s="34">
        <v>11439</v>
      </c>
      <c r="G206" s="8">
        <f t="shared" si="59"/>
        <v>0</v>
      </c>
      <c r="H206" s="8">
        <f t="shared" si="60"/>
        <v>0</v>
      </c>
      <c r="I206" s="13">
        <f t="shared" si="56"/>
        <v>0</v>
      </c>
      <c r="J206" s="13">
        <f t="shared" si="63"/>
        <v>0</v>
      </c>
      <c r="K206" s="13">
        <f>G206/ورقة1!$C$3</f>
        <v>0</v>
      </c>
      <c r="L206" s="13">
        <f>H206/ورقة1!$D$3</f>
        <v>0</v>
      </c>
      <c r="M206" s="13">
        <f t="shared" si="61"/>
        <v>0</v>
      </c>
      <c r="N206" s="13">
        <f t="shared" si="57"/>
        <v>0</v>
      </c>
      <c r="O206" s="13">
        <f t="shared" si="64"/>
        <v>1539.49</v>
      </c>
      <c r="P206" s="13">
        <f t="shared" si="65"/>
        <v>1600</v>
      </c>
      <c r="Q206" s="11">
        <f t="shared" si="62"/>
        <v>1520</v>
      </c>
      <c r="R206" s="11" t="str">
        <f>IF(P206&lt;&gt;"",IF(AND(P206&gt;Q205,P206&lt;=Q206),"ok",""),SUBTOTAL(3,U$2:U206))</f>
        <v/>
      </c>
      <c r="S206" s="1"/>
      <c r="T206" s="1"/>
      <c r="U206" s="31"/>
      <c r="V206" s="31"/>
      <c r="W206" s="31"/>
      <c r="X206" s="32" t="str">
        <f t="shared" si="58"/>
        <v/>
      </c>
      <c r="Y206" s="31" t="str">
        <f>IF(U206="","",SUBTOTAL(2,U$1:U206))</f>
        <v/>
      </c>
    </row>
    <row r="207" spans="1:25" ht="24.95" customHeight="1">
      <c r="A207" s="3">
        <f>IF(B207="","",SUBTOTAL(3,B$2:B207))</f>
        <v>174</v>
      </c>
      <c r="B207" s="17" t="s">
        <v>18</v>
      </c>
      <c r="C207" s="4">
        <v>185</v>
      </c>
      <c r="D207" s="5">
        <v>42737</v>
      </c>
      <c r="E207" s="8">
        <f t="shared" ref="E207:E270" si="66">IF(D207="",0,F206)</f>
        <v>11439</v>
      </c>
      <c r="F207" s="7">
        <v>11505</v>
      </c>
      <c r="G207" s="8">
        <f t="shared" si="59"/>
        <v>66</v>
      </c>
      <c r="H207" s="8">
        <f t="shared" si="60"/>
        <v>0</v>
      </c>
      <c r="I207" s="13">
        <f t="shared" si="56"/>
        <v>66</v>
      </c>
      <c r="J207" s="13">
        <f t="shared" si="63"/>
        <v>66</v>
      </c>
      <c r="K207" s="13">
        <f>G207/ورقة1!$C$3</f>
        <v>8.58</v>
      </c>
      <c r="L207" s="13">
        <f>H207/ورقة1!$D$3</f>
        <v>0</v>
      </c>
      <c r="M207" s="13">
        <f t="shared" si="61"/>
        <v>8.58</v>
      </c>
      <c r="N207" s="13">
        <f t="shared" si="57"/>
        <v>0.5</v>
      </c>
      <c r="O207" s="13">
        <f t="shared" si="64"/>
        <v>1548.57</v>
      </c>
      <c r="P207" s="13">
        <f t="shared" si="65"/>
        <v>1600</v>
      </c>
      <c r="Q207" s="11">
        <f t="shared" si="62"/>
        <v>1560</v>
      </c>
      <c r="R207" s="11" t="str">
        <f>IF(P207&lt;&gt;"",IF(AND(P207&gt;Q206,P207&lt;=Q207),"ok",""),SUBTOTAL(3,U$2:U207))</f>
        <v/>
      </c>
      <c r="S207" s="1"/>
      <c r="T207" s="1"/>
      <c r="U207" s="31"/>
      <c r="V207" s="31"/>
      <c r="W207" s="31"/>
      <c r="X207" s="32" t="str">
        <f t="shared" si="58"/>
        <v/>
      </c>
      <c r="Y207" s="31" t="str">
        <f>IF(U207="","",SUBTOTAL(2,U$1:U207))</f>
        <v/>
      </c>
    </row>
    <row r="208" spans="1:25" ht="24.95" customHeight="1">
      <c r="A208" s="3">
        <f>IF(B208="","",SUBTOTAL(3,B$2:B208))</f>
        <v>175</v>
      </c>
      <c r="B208" s="17" t="s">
        <v>18</v>
      </c>
      <c r="C208" s="4">
        <v>186</v>
      </c>
      <c r="D208" s="5">
        <v>42739</v>
      </c>
      <c r="E208" s="8">
        <f t="shared" si="66"/>
        <v>11505</v>
      </c>
      <c r="F208" s="7">
        <v>11562</v>
      </c>
      <c r="G208" s="8">
        <f t="shared" si="59"/>
        <v>57</v>
      </c>
      <c r="H208" s="8">
        <f t="shared" si="60"/>
        <v>0</v>
      </c>
      <c r="I208" s="13">
        <f t="shared" si="56"/>
        <v>57</v>
      </c>
      <c r="J208" s="13">
        <f t="shared" si="63"/>
        <v>123</v>
      </c>
      <c r="K208" s="13">
        <f>G208/ورقة1!$C$3</f>
        <v>7.41</v>
      </c>
      <c r="L208" s="13">
        <f>H208/ورقة1!$D$3</f>
        <v>0</v>
      </c>
      <c r="M208" s="13">
        <f t="shared" si="61"/>
        <v>7.41</v>
      </c>
      <c r="N208" s="13">
        <f t="shared" si="57"/>
        <v>0.5</v>
      </c>
      <c r="O208" s="13">
        <f t="shared" si="64"/>
        <v>1556.48</v>
      </c>
      <c r="P208" s="13">
        <f t="shared" si="65"/>
        <v>1600</v>
      </c>
      <c r="Q208" s="11">
        <f t="shared" si="62"/>
        <v>1560</v>
      </c>
      <c r="R208" s="11" t="str">
        <f>IF(P208&lt;&gt;"",IF(AND(P208&gt;Q207,P208&lt;=Q208),"ok",""),SUBTOTAL(3,U$2:U208))</f>
        <v/>
      </c>
      <c r="S208" s="1"/>
      <c r="T208" s="1"/>
      <c r="U208" s="31"/>
      <c r="V208" s="31"/>
      <c r="W208" s="31"/>
      <c r="X208" s="32" t="str">
        <f t="shared" si="58"/>
        <v/>
      </c>
      <c r="Y208" s="31" t="str">
        <f>IF(U208="","",SUBTOTAL(2,U$1:U208))</f>
        <v/>
      </c>
    </row>
    <row r="209" spans="1:25" ht="24.95" customHeight="1">
      <c r="A209" s="3">
        <f>IF(B209="","",SUBTOTAL(3,B$2:B209))</f>
        <v>176</v>
      </c>
      <c r="B209" s="17" t="s">
        <v>18</v>
      </c>
      <c r="C209" s="4">
        <v>187</v>
      </c>
      <c r="D209" s="5">
        <v>42740</v>
      </c>
      <c r="E209" s="8">
        <f t="shared" si="66"/>
        <v>11562</v>
      </c>
      <c r="F209" s="7">
        <v>11596</v>
      </c>
      <c r="G209" s="8">
        <f t="shared" si="59"/>
        <v>34</v>
      </c>
      <c r="H209" s="8">
        <f t="shared" si="60"/>
        <v>0</v>
      </c>
      <c r="I209" s="13">
        <f t="shared" si="56"/>
        <v>34</v>
      </c>
      <c r="J209" s="13">
        <f t="shared" si="63"/>
        <v>157</v>
      </c>
      <c r="K209" s="13">
        <f>G209/ورقة1!$C$3</f>
        <v>4.42</v>
      </c>
      <c r="L209" s="13">
        <f>H209/ورقة1!$D$3</f>
        <v>0</v>
      </c>
      <c r="M209" s="13">
        <f t="shared" si="61"/>
        <v>4.42</v>
      </c>
      <c r="N209" s="13">
        <f t="shared" si="57"/>
        <v>0.5</v>
      </c>
      <c r="O209" s="13">
        <f t="shared" si="64"/>
        <v>1561.4</v>
      </c>
      <c r="P209" s="13">
        <f t="shared" si="65"/>
        <v>1600</v>
      </c>
      <c r="Q209" s="11">
        <f t="shared" si="62"/>
        <v>1560</v>
      </c>
      <c r="R209" s="11" t="str">
        <f>IF(P209&lt;&gt;"",IF(AND(P209&gt;Q208,P209&lt;=Q209),"ok",""),SUBTOTAL(3,U$2:U209))</f>
        <v/>
      </c>
      <c r="S209" s="1"/>
      <c r="T209" s="1"/>
      <c r="U209" s="31"/>
      <c r="V209" s="31"/>
      <c r="W209" s="31"/>
      <c r="X209" s="32" t="str">
        <f t="shared" si="58"/>
        <v/>
      </c>
      <c r="Y209" s="31" t="str">
        <f>IF(U209="","",SUBTOTAL(2,U$1:U209))</f>
        <v/>
      </c>
    </row>
    <row r="210" spans="1:25" ht="24.95" customHeight="1">
      <c r="A210" s="3">
        <f>IF(B210="","",SUBTOTAL(3,B$2:B210))</f>
        <v>177</v>
      </c>
      <c r="B210" s="17" t="s">
        <v>18</v>
      </c>
      <c r="C210" s="4">
        <v>188</v>
      </c>
      <c r="D210" s="5">
        <v>42743</v>
      </c>
      <c r="E210" s="8">
        <f t="shared" si="66"/>
        <v>11596</v>
      </c>
      <c r="F210" s="7">
        <v>11665</v>
      </c>
      <c r="G210" s="8">
        <f t="shared" si="59"/>
        <v>69</v>
      </c>
      <c r="H210" s="8">
        <f t="shared" si="60"/>
        <v>0</v>
      </c>
      <c r="I210" s="13">
        <f t="shared" si="56"/>
        <v>69</v>
      </c>
      <c r="J210" s="13">
        <f t="shared" si="63"/>
        <v>226</v>
      </c>
      <c r="K210" s="13">
        <f>G210/ورقة1!$C$3</f>
        <v>8.9700000000000006</v>
      </c>
      <c r="L210" s="13">
        <f>H210/ورقة1!$D$3</f>
        <v>0</v>
      </c>
      <c r="M210" s="13">
        <f t="shared" si="61"/>
        <v>8.9700000000000006</v>
      </c>
      <c r="N210" s="13">
        <f t="shared" si="57"/>
        <v>0.5</v>
      </c>
      <c r="O210" s="13">
        <f t="shared" si="64"/>
        <v>1570.8700000000001</v>
      </c>
      <c r="P210" s="13">
        <f t="shared" si="65"/>
        <v>1630</v>
      </c>
      <c r="Q210" s="11">
        <f t="shared" si="62"/>
        <v>1560</v>
      </c>
      <c r="R210" s="11" t="str">
        <f>IF(P210&lt;&gt;"",IF(AND(P210&gt;Q209,P210&lt;=Q210),"ok",""),SUBTOTAL(3,U$2:U210))</f>
        <v/>
      </c>
      <c r="S210" s="1">
        <v>30</v>
      </c>
      <c r="T210" s="1">
        <f>S210*3.5</f>
        <v>105</v>
      </c>
      <c r="U210" s="31">
        <f>U205+1</f>
        <v>68</v>
      </c>
      <c r="V210" s="31">
        <f>V205+225</f>
        <v>11640</v>
      </c>
      <c r="W210" s="31">
        <f>V214-V210</f>
        <v>225</v>
      </c>
      <c r="X210" s="32" t="str">
        <f t="shared" si="58"/>
        <v>ok</v>
      </c>
      <c r="Y210" s="31">
        <f>IF(U210="","",SUBTOTAL(2,U$1:U210))</f>
        <v>71</v>
      </c>
    </row>
    <row r="211" spans="1:25" ht="24.95" customHeight="1">
      <c r="A211" s="3">
        <f>IF(B211="","",SUBTOTAL(3,B$2:B211))</f>
        <v>178</v>
      </c>
      <c r="B211" s="17" t="s">
        <v>18</v>
      </c>
      <c r="C211" s="4">
        <v>189</v>
      </c>
      <c r="D211" s="5">
        <v>42744</v>
      </c>
      <c r="E211" s="8">
        <f t="shared" si="66"/>
        <v>11665</v>
      </c>
      <c r="F211" s="7">
        <v>11704</v>
      </c>
      <c r="G211" s="8">
        <f t="shared" si="59"/>
        <v>39</v>
      </c>
      <c r="H211" s="8">
        <f t="shared" si="60"/>
        <v>0</v>
      </c>
      <c r="I211" s="13">
        <f t="shared" si="56"/>
        <v>39</v>
      </c>
      <c r="J211" s="13">
        <f t="shared" si="63"/>
        <v>265</v>
      </c>
      <c r="K211" s="13">
        <f>G211/ورقة1!$C$3</f>
        <v>5.07</v>
      </c>
      <c r="L211" s="13">
        <f>H211/ورقة1!$D$3</f>
        <v>0</v>
      </c>
      <c r="M211" s="13">
        <f t="shared" si="61"/>
        <v>5.07</v>
      </c>
      <c r="N211" s="13">
        <f t="shared" si="57"/>
        <v>0.5</v>
      </c>
      <c r="O211" s="13">
        <f t="shared" si="64"/>
        <v>1576.44</v>
      </c>
      <c r="P211" s="13">
        <f t="shared" si="65"/>
        <v>1630</v>
      </c>
      <c r="Q211" s="11">
        <f t="shared" si="62"/>
        <v>1560</v>
      </c>
      <c r="R211" s="11" t="str">
        <f>IF(P211&lt;&gt;"",IF(AND(P211&gt;Q210,P211&lt;=Q211),"ok",""),SUBTOTAL(3,U$2:U211))</f>
        <v/>
      </c>
      <c r="S211" s="1"/>
      <c r="T211" s="1"/>
      <c r="U211" s="31"/>
      <c r="V211" s="31"/>
      <c r="W211" s="31"/>
      <c r="X211" s="32" t="str">
        <f t="shared" si="58"/>
        <v/>
      </c>
      <c r="Y211" s="31" t="str">
        <f>IF(U211="","",SUBTOTAL(2,U$1:U211))</f>
        <v/>
      </c>
    </row>
    <row r="212" spans="1:25" ht="24.95" customHeight="1">
      <c r="A212" s="3">
        <f>IF(B212="","",SUBTOTAL(3,B$2:B212))</f>
        <v>179</v>
      </c>
      <c r="B212" s="17" t="s">
        <v>18</v>
      </c>
      <c r="C212" s="4">
        <v>190</v>
      </c>
      <c r="D212" s="5">
        <v>42746</v>
      </c>
      <c r="E212" s="8">
        <f t="shared" si="66"/>
        <v>11704</v>
      </c>
      <c r="F212" s="7">
        <v>11754</v>
      </c>
      <c r="G212" s="8">
        <f t="shared" si="59"/>
        <v>50</v>
      </c>
      <c r="H212" s="8">
        <f t="shared" si="60"/>
        <v>0</v>
      </c>
      <c r="I212" s="13">
        <f t="shared" si="56"/>
        <v>50</v>
      </c>
      <c r="J212" s="13">
        <f t="shared" si="63"/>
        <v>315</v>
      </c>
      <c r="K212" s="13">
        <f>G212/ورقة1!$C$3</f>
        <v>6.5</v>
      </c>
      <c r="L212" s="13">
        <f>H212/ورقة1!$D$3</f>
        <v>0</v>
      </c>
      <c r="M212" s="13">
        <f t="shared" si="61"/>
        <v>6.5</v>
      </c>
      <c r="N212" s="13">
        <f t="shared" si="57"/>
        <v>0.5</v>
      </c>
      <c r="O212" s="13">
        <f t="shared" si="64"/>
        <v>1583.44</v>
      </c>
      <c r="P212" s="13">
        <f t="shared" si="65"/>
        <v>1630</v>
      </c>
      <c r="Q212" s="11">
        <f t="shared" si="62"/>
        <v>1600</v>
      </c>
      <c r="R212" s="11" t="str">
        <f>IF(P212&lt;&gt;"",IF(AND(P212&gt;Q211,P212&lt;=Q212),"ok",""),SUBTOTAL(3,U$2:U212))</f>
        <v/>
      </c>
      <c r="S212" s="1"/>
      <c r="T212" s="1"/>
      <c r="U212" s="31"/>
      <c r="V212" s="31"/>
      <c r="W212" s="31"/>
      <c r="X212" s="32" t="str">
        <f t="shared" si="58"/>
        <v/>
      </c>
      <c r="Y212" s="31" t="str">
        <f>IF(U212="","",SUBTOTAL(2,U$1:U212))</f>
        <v/>
      </c>
    </row>
    <row r="213" spans="1:25" ht="24.95" customHeight="1">
      <c r="A213" s="3">
        <f>IF(B213="","",SUBTOTAL(3,B$2:B213))</f>
        <v>180</v>
      </c>
      <c r="B213" s="17" t="s">
        <v>18</v>
      </c>
      <c r="C213" s="4">
        <v>193</v>
      </c>
      <c r="D213" s="5">
        <v>42749</v>
      </c>
      <c r="E213" s="8">
        <f t="shared" si="66"/>
        <v>11754</v>
      </c>
      <c r="F213" s="7">
        <v>11828</v>
      </c>
      <c r="G213" s="8">
        <f t="shared" si="59"/>
        <v>74</v>
      </c>
      <c r="H213" s="8">
        <f t="shared" si="60"/>
        <v>0</v>
      </c>
      <c r="I213" s="13">
        <f t="shared" si="56"/>
        <v>74</v>
      </c>
      <c r="J213" s="13">
        <f t="shared" si="63"/>
        <v>389</v>
      </c>
      <c r="K213" s="13">
        <f>G213/ورقة1!$C$3</f>
        <v>9.6199999999999992</v>
      </c>
      <c r="L213" s="13">
        <f>H213/ورقة1!$D$3</f>
        <v>0</v>
      </c>
      <c r="M213" s="13">
        <f t="shared" si="61"/>
        <v>9.6199999999999992</v>
      </c>
      <c r="N213" s="13">
        <f t="shared" si="57"/>
        <v>0.5</v>
      </c>
      <c r="O213" s="13">
        <f t="shared" si="64"/>
        <v>1593.56</v>
      </c>
      <c r="P213" s="13">
        <f t="shared" si="65"/>
        <v>1630</v>
      </c>
      <c r="Q213" s="11">
        <f t="shared" si="62"/>
        <v>1600</v>
      </c>
      <c r="R213" s="11" t="str">
        <f>IF(P213&lt;&gt;"",IF(AND(P213&gt;Q212,P213&lt;=Q213),"ok",""),SUBTOTAL(3,U$2:U213))</f>
        <v/>
      </c>
      <c r="S213" s="1"/>
      <c r="T213" s="1"/>
      <c r="U213" s="31"/>
      <c r="V213" s="31"/>
      <c r="W213" s="31"/>
      <c r="X213" s="32" t="str">
        <f t="shared" si="58"/>
        <v/>
      </c>
      <c r="Y213" s="31" t="str">
        <f>IF(U213="","",SUBTOTAL(2,U$1:U213))</f>
        <v/>
      </c>
    </row>
    <row r="214" spans="1:25" ht="24.95" customHeight="1">
      <c r="A214" s="3">
        <f>IF(B214="","",SUBTOTAL(3,B$2:B214))</f>
        <v>181</v>
      </c>
      <c r="B214" s="17" t="s">
        <v>18</v>
      </c>
      <c r="C214" s="4">
        <v>194</v>
      </c>
      <c r="D214" s="5">
        <v>42750</v>
      </c>
      <c r="E214" s="8">
        <f t="shared" si="66"/>
        <v>11828</v>
      </c>
      <c r="F214" s="7">
        <v>11875</v>
      </c>
      <c r="G214" s="8">
        <f t="shared" si="59"/>
        <v>47</v>
      </c>
      <c r="H214" s="8">
        <f t="shared" si="60"/>
        <v>0</v>
      </c>
      <c r="I214" s="13">
        <f t="shared" si="56"/>
        <v>47</v>
      </c>
      <c r="J214" s="13">
        <f t="shared" si="63"/>
        <v>436</v>
      </c>
      <c r="K214" s="13">
        <f>G214/ورقة1!$C$3</f>
        <v>6.1099999999999994</v>
      </c>
      <c r="L214" s="13">
        <f>H214/ورقة1!$D$3</f>
        <v>0</v>
      </c>
      <c r="M214" s="13">
        <f t="shared" si="61"/>
        <v>6.1099999999999994</v>
      </c>
      <c r="N214" s="13">
        <f t="shared" si="57"/>
        <v>0.5</v>
      </c>
      <c r="O214" s="13">
        <f t="shared" si="64"/>
        <v>1600.1699999999998</v>
      </c>
      <c r="P214" s="13">
        <f t="shared" si="65"/>
        <v>1660</v>
      </c>
      <c r="Q214" s="11">
        <f t="shared" si="62"/>
        <v>1600</v>
      </c>
      <c r="R214" s="11" t="str">
        <f>IF(P214&lt;&gt;"",IF(AND(P214&gt;Q213,P214&lt;=Q214),"ok",""),SUBTOTAL(3,U$2:U214))</f>
        <v/>
      </c>
      <c r="S214" s="1">
        <v>30</v>
      </c>
      <c r="T214" s="1">
        <f>S214*3.5</f>
        <v>105</v>
      </c>
      <c r="U214" s="31">
        <f>U210+1</f>
        <v>69</v>
      </c>
      <c r="V214" s="31">
        <f>V210+225</f>
        <v>11865</v>
      </c>
      <c r="W214" s="31">
        <f>V218-V214</f>
        <v>225</v>
      </c>
      <c r="X214" s="32" t="str">
        <f t="shared" si="58"/>
        <v>ok</v>
      </c>
      <c r="Y214" s="31">
        <f>IF(U214="","",SUBTOTAL(2,U$1:U214))</f>
        <v>72</v>
      </c>
    </row>
    <row r="215" spans="1:25" ht="24.95" customHeight="1">
      <c r="A215" s="3">
        <f>IF(B215="","",SUBTOTAL(3,B$2:B215))</f>
        <v>182</v>
      </c>
      <c r="B215" s="17" t="s">
        <v>18</v>
      </c>
      <c r="C215" s="4">
        <v>196</v>
      </c>
      <c r="D215" s="5">
        <v>42753</v>
      </c>
      <c r="E215" s="8">
        <f t="shared" si="66"/>
        <v>11875</v>
      </c>
      <c r="F215" s="7">
        <v>11946</v>
      </c>
      <c r="G215" s="8">
        <f t="shared" si="59"/>
        <v>71</v>
      </c>
      <c r="H215" s="8">
        <f t="shared" si="60"/>
        <v>0</v>
      </c>
      <c r="I215" s="13">
        <f t="shared" si="56"/>
        <v>71</v>
      </c>
      <c r="J215" s="13">
        <f t="shared" si="63"/>
        <v>507</v>
      </c>
      <c r="K215" s="13">
        <f>G215/ورقة1!$C$3</f>
        <v>9.23</v>
      </c>
      <c r="L215" s="13">
        <f>H215/ورقة1!$D$3</f>
        <v>0</v>
      </c>
      <c r="M215" s="13">
        <f t="shared" si="61"/>
        <v>9.23</v>
      </c>
      <c r="N215" s="13">
        <f t="shared" si="57"/>
        <v>0.5</v>
      </c>
      <c r="O215" s="13">
        <f t="shared" si="64"/>
        <v>1609.8999999999999</v>
      </c>
      <c r="P215" s="13">
        <f t="shared" si="65"/>
        <v>1660</v>
      </c>
      <c r="Q215" s="11">
        <f t="shared" si="62"/>
        <v>1600</v>
      </c>
      <c r="R215" s="11" t="str">
        <f>IF(P215&lt;&gt;"",IF(AND(P215&gt;Q214,P215&lt;=Q215),"ok",""),SUBTOTAL(3,U$2:U215))</f>
        <v/>
      </c>
      <c r="S215" s="1"/>
      <c r="T215" s="1"/>
      <c r="U215" s="31"/>
      <c r="V215" s="31"/>
      <c r="W215" s="31"/>
      <c r="X215" s="32" t="str">
        <f t="shared" si="58"/>
        <v/>
      </c>
      <c r="Y215" s="31" t="str">
        <f>IF(U215="","",SUBTOTAL(2,U$1:U215))</f>
        <v/>
      </c>
    </row>
    <row r="216" spans="1:25" ht="24.95" customHeight="1">
      <c r="A216" s="3">
        <f>IF(B216="","",SUBTOTAL(3,B$2:B216))</f>
        <v>183</v>
      </c>
      <c r="B216" s="17" t="s">
        <v>18</v>
      </c>
      <c r="C216" s="4">
        <v>198</v>
      </c>
      <c r="D216" s="5">
        <v>42756</v>
      </c>
      <c r="E216" s="8">
        <f t="shared" si="66"/>
        <v>11946</v>
      </c>
      <c r="F216" s="7">
        <v>11992</v>
      </c>
      <c r="G216" s="8">
        <f t="shared" si="59"/>
        <v>46</v>
      </c>
      <c r="H216" s="8">
        <f t="shared" si="60"/>
        <v>0</v>
      </c>
      <c r="I216" s="13">
        <f t="shared" si="56"/>
        <v>46</v>
      </c>
      <c r="J216" s="13">
        <f t="shared" si="63"/>
        <v>553</v>
      </c>
      <c r="K216" s="13">
        <f>G216/ورقة1!$C$3</f>
        <v>5.9799999999999995</v>
      </c>
      <c r="L216" s="13">
        <f>H216/ورقة1!$D$3</f>
        <v>0</v>
      </c>
      <c r="M216" s="13">
        <f t="shared" si="61"/>
        <v>5.9799999999999995</v>
      </c>
      <c r="N216" s="13">
        <f t="shared" si="57"/>
        <v>0.5</v>
      </c>
      <c r="O216" s="13">
        <f t="shared" si="64"/>
        <v>1616.3799999999999</v>
      </c>
      <c r="P216" s="13">
        <f t="shared" si="65"/>
        <v>1660</v>
      </c>
      <c r="Q216" s="11">
        <f t="shared" si="62"/>
        <v>1600</v>
      </c>
      <c r="R216" s="11" t="str">
        <f>IF(P216&lt;&gt;"",IF(AND(P216&gt;Q215,P216&lt;=Q216),"ok",""),SUBTOTAL(3,U$2:U216))</f>
        <v/>
      </c>
      <c r="S216" s="1"/>
      <c r="T216" s="1"/>
      <c r="U216" s="31"/>
      <c r="V216" s="31"/>
      <c r="W216" s="31"/>
      <c r="X216" s="32" t="str">
        <f t="shared" si="58"/>
        <v/>
      </c>
      <c r="Y216" s="31" t="str">
        <f>IF(U216="","",SUBTOTAL(2,U$1:U216))</f>
        <v/>
      </c>
    </row>
    <row r="217" spans="1:25" ht="24.95" customHeight="1">
      <c r="A217" s="3">
        <f>IF(B217="","",SUBTOTAL(3,B$2:B217))</f>
        <v>184</v>
      </c>
      <c r="B217" s="17" t="s">
        <v>18</v>
      </c>
      <c r="C217" s="4">
        <v>201</v>
      </c>
      <c r="D217" s="5">
        <v>42758</v>
      </c>
      <c r="E217" s="8">
        <f t="shared" si="66"/>
        <v>11992</v>
      </c>
      <c r="F217" s="7">
        <v>12076</v>
      </c>
      <c r="G217" s="8">
        <f t="shared" si="59"/>
        <v>84</v>
      </c>
      <c r="H217" s="8">
        <f t="shared" si="60"/>
        <v>0</v>
      </c>
      <c r="I217" s="13">
        <f t="shared" si="56"/>
        <v>84</v>
      </c>
      <c r="J217" s="13">
        <f t="shared" si="63"/>
        <v>637</v>
      </c>
      <c r="K217" s="13">
        <f>G217/ورقة1!$C$3</f>
        <v>10.92</v>
      </c>
      <c r="L217" s="13">
        <f>H217/ورقة1!$D$3</f>
        <v>0</v>
      </c>
      <c r="M217" s="13">
        <f t="shared" si="61"/>
        <v>10.92</v>
      </c>
      <c r="N217" s="13">
        <f t="shared" si="57"/>
        <v>0.5</v>
      </c>
      <c r="O217" s="13">
        <f t="shared" si="64"/>
        <v>1627.8</v>
      </c>
      <c r="P217" s="13">
        <f t="shared" si="65"/>
        <v>1660</v>
      </c>
      <c r="Q217" s="11">
        <f t="shared" si="62"/>
        <v>1640</v>
      </c>
      <c r="R217" s="11" t="str">
        <f>IF(P217&lt;&gt;"",IF(AND(P217&gt;Q216,P217&lt;=Q217),"ok",""),SUBTOTAL(3,U$2:U217))</f>
        <v/>
      </c>
      <c r="S217" s="1"/>
      <c r="T217" s="1"/>
      <c r="U217" s="31"/>
      <c r="V217" s="31"/>
      <c r="W217" s="31"/>
      <c r="X217" s="32" t="str">
        <f t="shared" si="58"/>
        <v/>
      </c>
      <c r="Y217" s="31" t="str">
        <f>IF(U217="","",SUBTOTAL(2,U$1:U217))</f>
        <v/>
      </c>
    </row>
    <row r="218" spans="1:25" ht="24.95" customHeight="1">
      <c r="A218" s="3">
        <f>IF(B218="","",SUBTOTAL(3,B$2:B218))</f>
        <v>185</v>
      </c>
      <c r="B218" s="17" t="s">
        <v>18</v>
      </c>
      <c r="C218" s="4">
        <v>206</v>
      </c>
      <c r="D218" s="5">
        <v>42764</v>
      </c>
      <c r="E218" s="8">
        <f t="shared" si="66"/>
        <v>12076</v>
      </c>
      <c r="F218" s="7">
        <v>12117</v>
      </c>
      <c r="G218" s="8">
        <f t="shared" si="59"/>
        <v>41</v>
      </c>
      <c r="H218" s="8">
        <f t="shared" si="60"/>
        <v>0</v>
      </c>
      <c r="I218" s="13">
        <f t="shared" si="56"/>
        <v>41</v>
      </c>
      <c r="J218" s="13">
        <f t="shared" si="63"/>
        <v>678</v>
      </c>
      <c r="K218" s="13">
        <f>G218/ورقة1!$C$3</f>
        <v>5.33</v>
      </c>
      <c r="L218" s="13">
        <f>H218/ورقة1!$D$3</f>
        <v>0</v>
      </c>
      <c r="M218" s="13">
        <f t="shared" si="61"/>
        <v>5.33</v>
      </c>
      <c r="N218" s="13">
        <f t="shared" si="57"/>
        <v>0.5</v>
      </c>
      <c r="O218" s="13">
        <f t="shared" si="64"/>
        <v>1633.6299999999999</v>
      </c>
      <c r="P218" s="13">
        <f t="shared" si="65"/>
        <v>1690</v>
      </c>
      <c r="Q218" s="11">
        <f t="shared" si="62"/>
        <v>1640</v>
      </c>
      <c r="R218" s="11" t="str">
        <f>IF(P218&lt;&gt;"",IF(AND(P218&gt;Q217,P218&lt;=Q218),"ok",""),SUBTOTAL(3,U$2:U218))</f>
        <v/>
      </c>
      <c r="S218" s="1">
        <v>30</v>
      </c>
      <c r="T218" s="1">
        <f>S218*3.5</f>
        <v>105</v>
      </c>
      <c r="U218" s="31">
        <f>U214+1</f>
        <v>70</v>
      </c>
      <c r="V218" s="31">
        <f>V214+225</f>
        <v>12090</v>
      </c>
      <c r="W218" s="31">
        <f>V221-V218</f>
        <v>225</v>
      </c>
      <c r="X218" s="32" t="str">
        <f t="shared" si="58"/>
        <v>ok</v>
      </c>
      <c r="Y218" s="31">
        <f>IF(U218="","",SUBTOTAL(2,U$1:U218))</f>
        <v>73</v>
      </c>
    </row>
    <row r="219" spans="1:25" ht="24.95" customHeight="1">
      <c r="A219" s="3">
        <f>IF(B219="","",SUBTOTAL(3,B$2:B219))</f>
        <v>186</v>
      </c>
      <c r="B219" s="17" t="s">
        <v>18</v>
      </c>
      <c r="C219" s="4">
        <v>207</v>
      </c>
      <c r="D219" s="5">
        <v>42764</v>
      </c>
      <c r="E219" s="8">
        <f t="shared" si="66"/>
        <v>12117</v>
      </c>
      <c r="F219" s="7">
        <v>12189</v>
      </c>
      <c r="G219" s="8">
        <f t="shared" si="59"/>
        <v>72</v>
      </c>
      <c r="H219" s="8">
        <f t="shared" si="60"/>
        <v>0</v>
      </c>
      <c r="I219" s="13">
        <f t="shared" si="56"/>
        <v>72</v>
      </c>
      <c r="J219" s="13">
        <f t="shared" si="63"/>
        <v>750</v>
      </c>
      <c r="K219" s="13">
        <f>G219/ورقة1!$C$3</f>
        <v>9.36</v>
      </c>
      <c r="L219" s="13">
        <f>H219/ورقة1!$D$3</f>
        <v>0</v>
      </c>
      <c r="M219" s="13">
        <f t="shared" si="61"/>
        <v>9.36</v>
      </c>
      <c r="N219" s="13">
        <f t="shared" si="57"/>
        <v>0.5</v>
      </c>
      <c r="O219" s="13">
        <f t="shared" si="64"/>
        <v>1643.4899999999998</v>
      </c>
      <c r="P219" s="13">
        <f t="shared" si="65"/>
        <v>1690</v>
      </c>
      <c r="Q219" s="11">
        <f t="shared" si="62"/>
        <v>1640</v>
      </c>
      <c r="R219" s="11" t="str">
        <f>IF(P219&lt;&gt;"",IF(AND(P219&gt;Q218,P219&lt;=Q219),"ok",""),SUBTOTAL(3,U$2:U219))</f>
        <v/>
      </c>
      <c r="S219" s="1"/>
      <c r="T219" s="1"/>
      <c r="U219" s="31"/>
      <c r="V219" s="31"/>
      <c r="W219" s="31"/>
      <c r="X219" s="32" t="str">
        <f t="shared" si="58"/>
        <v/>
      </c>
      <c r="Y219" s="31" t="str">
        <f>IF(U219="","",SUBTOTAL(2,U$1:U219))</f>
        <v/>
      </c>
    </row>
    <row r="220" spans="1:25" ht="24.95" customHeight="1">
      <c r="A220" s="3">
        <f>IF(B220="","",SUBTOTAL(3,B$2:B220))</f>
        <v>187</v>
      </c>
      <c r="B220" s="17" t="s">
        <v>18</v>
      </c>
      <c r="C220" s="4">
        <v>209</v>
      </c>
      <c r="D220" s="5">
        <v>42765</v>
      </c>
      <c r="E220" s="8">
        <f t="shared" si="66"/>
        <v>12189</v>
      </c>
      <c r="F220" s="7">
        <v>12291</v>
      </c>
      <c r="G220" s="8">
        <f t="shared" si="59"/>
        <v>102</v>
      </c>
      <c r="H220" s="8">
        <f t="shared" si="60"/>
        <v>0</v>
      </c>
      <c r="I220" s="13">
        <f t="shared" si="56"/>
        <v>102</v>
      </c>
      <c r="J220" s="13">
        <f t="shared" si="63"/>
        <v>852</v>
      </c>
      <c r="K220" s="13">
        <f>G220/ورقة1!$C$3</f>
        <v>13.26</v>
      </c>
      <c r="L220" s="13">
        <f>H220/ورقة1!$D$3</f>
        <v>0</v>
      </c>
      <c r="M220" s="13">
        <f t="shared" si="61"/>
        <v>13.26</v>
      </c>
      <c r="N220" s="13">
        <f t="shared" si="57"/>
        <v>0.5</v>
      </c>
      <c r="O220" s="13">
        <f t="shared" si="64"/>
        <v>1657.2499999999998</v>
      </c>
      <c r="P220" s="13">
        <f t="shared" si="65"/>
        <v>1690</v>
      </c>
      <c r="Q220" s="11">
        <f t="shared" si="62"/>
        <v>1640</v>
      </c>
      <c r="R220" s="11" t="str">
        <f>IF(P220&lt;&gt;"",IF(AND(P220&gt;Q219,P220&lt;=Q220),"ok",""),SUBTOTAL(3,U$2:U220))</f>
        <v/>
      </c>
      <c r="S220" s="1"/>
      <c r="T220" s="1"/>
      <c r="U220" s="31"/>
      <c r="V220" s="31"/>
      <c r="W220" s="31"/>
      <c r="X220" s="32" t="str">
        <f t="shared" si="58"/>
        <v/>
      </c>
      <c r="Y220" s="31" t="str">
        <f>IF(U220="","",SUBTOTAL(2,U$1:U220))</f>
        <v/>
      </c>
    </row>
    <row r="221" spans="1:25" ht="24.95" customHeight="1">
      <c r="A221" s="3">
        <f>IF(B221="","",SUBTOTAL(3,B$2:B221))</f>
        <v>188</v>
      </c>
      <c r="B221" s="17" t="s">
        <v>18</v>
      </c>
      <c r="C221" s="4">
        <v>211</v>
      </c>
      <c r="D221" s="5">
        <v>42767</v>
      </c>
      <c r="E221" s="8">
        <f t="shared" si="66"/>
        <v>12291</v>
      </c>
      <c r="F221" s="7">
        <v>12326</v>
      </c>
      <c r="G221" s="8">
        <f t="shared" si="59"/>
        <v>35</v>
      </c>
      <c r="H221" s="8">
        <f t="shared" si="60"/>
        <v>0</v>
      </c>
      <c r="I221" s="13">
        <f t="shared" si="56"/>
        <v>35</v>
      </c>
      <c r="J221" s="13">
        <f t="shared" si="63"/>
        <v>887</v>
      </c>
      <c r="K221" s="13">
        <f>G221/ورقة1!$C$3</f>
        <v>4.55</v>
      </c>
      <c r="L221" s="13">
        <f>H221/ورقة1!$D$3</f>
        <v>0</v>
      </c>
      <c r="M221" s="13">
        <f t="shared" si="61"/>
        <v>4.55</v>
      </c>
      <c r="N221" s="13">
        <f t="shared" si="57"/>
        <v>0.5</v>
      </c>
      <c r="O221" s="13">
        <f t="shared" si="64"/>
        <v>1662.2999999999997</v>
      </c>
      <c r="P221" s="13">
        <f t="shared" si="65"/>
        <v>1720</v>
      </c>
      <c r="Q221" s="11">
        <f t="shared" si="62"/>
        <v>1680</v>
      </c>
      <c r="R221" s="11" t="str">
        <f>IF(P221&lt;&gt;"",IF(AND(P221&gt;Q220,P221&lt;=Q221),"ok",""),SUBTOTAL(3,U$2:U221))</f>
        <v/>
      </c>
      <c r="S221" s="1">
        <v>30</v>
      </c>
      <c r="T221" s="1">
        <f>S221*3.5</f>
        <v>105</v>
      </c>
      <c r="U221" s="31">
        <f>U218+1</f>
        <v>71</v>
      </c>
      <c r="V221" s="31">
        <f>V218+225</f>
        <v>12315</v>
      </c>
      <c r="W221" s="31">
        <f>V225-V221</f>
        <v>225</v>
      </c>
      <c r="X221" s="32" t="str">
        <f t="shared" si="58"/>
        <v>ok</v>
      </c>
      <c r="Y221" s="31">
        <f>IF(U221="","",SUBTOTAL(2,U$1:U221))</f>
        <v>74</v>
      </c>
    </row>
    <row r="222" spans="1:25" ht="24.95" customHeight="1">
      <c r="A222" s="3">
        <f>IF(B222="","",SUBTOTAL(3,B$2:B222))</f>
        <v>189</v>
      </c>
      <c r="B222" s="17" t="s">
        <v>18</v>
      </c>
      <c r="C222" s="4">
        <v>212</v>
      </c>
      <c r="D222" s="5">
        <v>42768</v>
      </c>
      <c r="E222" s="8">
        <f t="shared" si="66"/>
        <v>12326</v>
      </c>
      <c r="F222" s="7">
        <v>12396</v>
      </c>
      <c r="G222" s="8">
        <f t="shared" si="59"/>
        <v>70</v>
      </c>
      <c r="H222" s="8">
        <f t="shared" si="60"/>
        <v>0</v>
      </c>
      <c r="I222" s="13">
        <f t="shared" si="56"/>
        <v>70</v>
      </c>
      <c r="J222" s="13">
        <f t="shared" si="63"/>
        <v>957</v>
      </c>
      <c r="K222" s="13">
        <f>G222/ورقة1!$C$3</f>
        <v>9.1</v>
      </c>
      <c r="L222" s="13">
        <f>H222/ورقة1!$D$3</f>
        <v>0</v>
      </c>
      <c r="M222" s="13">
        <f t="shared" si="61"/>
        <v>9.1</v>
      </c>
      <c r="N222" s="13">
        <f t="shared" si="57"/>
        <v>0.5</v>
      </c>
      <c r="O222" s="13">
        <f t="shared" si="64"/>
        <v>1671.8999999999996</v>
      </c>
      <c r="P222" s="13">
        <f t="shared" si="65"/>
        <v>1720</v>
      </c>
      <c r="Q222" s="11">
        <f t="shared" si="62"/>
        <v>1680</v>
      </c>
      <c r="R222" s="11" t="str">
        <f>IF(P222&lt;&gt;"",IF(AND(P222&gt;Q221,P222&lt;=Q222),"ok",""),SUBTOTAL(3,U$2:U222))</f>
        <v/>
      </c>
      <c r="S222" s="1"/>
      <c r="T222" s="1"/>
      <c r="U222" s="31"/>
      <c r="V222" s="31"/>
      <c r="W222" s="31"/>
      <c r="X222" s="32" t="str">
        <f t="shared" si="58"/>
        <v/>
      </c>
      <c r="Y222" s="31" t="str">
        <f>IF(U222="","",SUBTOTAL(2,U$1:U222))</f>
        <v/>
      </c>
    </row>
    <row r="223" spans="1:25" ht="24.95" customHeight="1">
      <c r="A223" s="3">
        <f>IF(B223="","",SUBTOTAL(3,B$2:B223))</f>
        <v>190</v>
      </c>
      <c r="B223" s="17" t="s">
        <v>18</v>
      </c>
      <c r="C223" s="4">
        <v>216</v>
      </c>
      <c r="D223" s="5">
        <v>42770</v>
      </c>
      <c r="E223" s="8">
        <f t="shared" si="66"/>
        <v>12396</v>
      </c>
      <c r="F223" s="7">
        <v>12471</v>
      </c>
      <c r="G223" s="8">
        <f t="shared" si="59"/>
        <v>75</v>
      </c>
      <c r="H223" s="8">
        <f t="shared" si="60"/>
        <v>0</v>
      </c>
      <c r="I223" s="13">
        <f t="shared" si="56"/>
        <v>75</v>
      </c>
      <c r="J223" s="13">
        <f t="shared" si="63"/>
        <v>1032</v>
      </c>
      <c r="K223" s="13">
        <f>G223/ورقة1!$C$3</f>
        <v>9.75</v>
      </c>
      <c r="L223" s="13">
        <f>H223/ورقة1!$D$3</f>
        <v>0</v>
      </c>
      <c r="M223" s="13">
        <f t="shared" si="61"/>
        <v>9.75</v>
      </c>
      <c r="N223" s="13">
        <f t="shared" si="57"/>
        <v>0.5</v>
      </c>
      <c r="O223" s="13">
        <f t="shared" si="64"/>
        <v>1682.1499999999996</v>
      </c>
      <c r="P223" s="13">
        <f t="shared" si="65"/>
        <v>1720</v>
      </c>
      <c r="Q223" s="11">
        <f t="shared" si="62"/>
        <v>1680</v>
      </c>
      <c r="R223" s="11" t="str">
        <f>IF(P223&lt;&gt;"",IF(AND(P223&gt;Q222,P223&lt;=Q223),"ok",""),SUBTOTAL(3,U$2:U223))</f>
        <v/>
      </c>
      <c r="S223" s="1"/>
      <c r="T223" s="1"/>
      <c r="U223" s="31"/>
      <c r="V223" s="31"/>
      <c r="W223" s="31"/>
      <c r="X223" s="32" t="str">
        <f t="shared" si="58"/>
        <v/>
      </c>
      <c r="Y223" s="31" t="str">
        <f>IF(U223="","",SUBTOTAL(2,U$1:U223))</f>
        <v/>
      </c>
    </row>
    <row r="224" spans="1:25" ht="24.95" customHeight="1">
      <c r="A224" s="3">
        <f>IF(B224="","",SUBTOTAL(3,B$2:B224))</f>
        <v>191</v>
      </c>
      <c r="B224" s="17" t="s">
        <v>18</v>
      </c>
      <c r="C224" s="4">
        <v>218</v>
      </c>
      <c r="D224" s="5">
        <v>42771</v>
      </c>
      <c r="E224" s="8">
        <f t="shared" si="66"/>
        <v>12471</v>
      </c>
      <c r="F224" s="7">
        <v>12535</v>
      </c>
      <c r="G224" s="8">
        <f t="shared" si="59"/>
        <v>64</v>
      </c>
      <c r="H224" s="8">
        <f t="shared" si="60"/>
        <v>0</v>
      </c>
      <c r="I224" s="13">
        <f t="shared" si="56"/>
        <v>64</v>
      </c>
      <c r="J224" s="13">
        <f t="shared" si="63"/>
        <v>1096</v>
      </c>
      <c r="K224" s="13">
        <f>G224/ورقة1!$C$3</f>
        <v>8.32</v>
      </c>
      <c r="L224" s="13">
        <f>H224/ورقة1!$D$3</f>
        <v>0</v>
      </c>
      <c r="M224" s="13">
        <f t="shared" si="61"/>
        <v>8.32</v>
      </c>
      <c r="N224" s="13">
        <f t="shared" si="57"/>
        <v>0.5</v>
      </c>
      <c r="O224" s="13">
        <f t="shared" si="64"/>
        <v>1690.9699999999996</v>
      </c>
      <c r="P224" s="13">
        <f t="shared" si="65"/>
        <v>1720</v>
      </c>
      <c r="Q224" s="11">
        <f t="shared" si="62"/>
        <v>1680</v>
      </c>
      <c r="R224" s="11" t="str">
        <f>IF(P224&lt;&gt;"",IF(AND(P224&gt;Q223,P224&lt;=Q224),"ok",""),SUBTOTAL(3,U$2:U224))</f>
        <v/>
      </c>
      <c r="S224" s="1"/>
      <c r="T224" s="1"/>
      <c r="U224" s="31"/>
      <c r="V224" s="31"/>
      <c r="W224" s="31"/>
      <c r="X224" s="32" t="str">
        <f t="shared" si="58"/>
        <v/>
      </c>
      <c r="Y224" s="31" t="str">
        <f>IF(U224="","",SUBTOTAL(2,U$1:U224))</f>
        <v/>
      </c>
    </row>
    <row r="225" spans="1:25" ht="24.95" customHeight="1">
      <c r="A225" s="3">
        <f>IF(B225="","",SUBTOTAL(3,B$2:B225))</f>
        <v>192</v>
      </c>
      <c r="B225" s="17" t="s">
        <v>18</v>
      </c>
      <c r="C225" s="4">
        <v>220</v>
      </c>
      <c r="D225" s="5">
        <v>42774</v>
      </c>
      <c r="E225" s="8">
        <f t="shared" si="66"/>
        <v>12535</v>
      </c>
      <c r="F225" s="7">
        <v>12573</v>
      </c>
      <c r="G225" s="8">
        <f t="shared" si="59"/>
        <v>38</v>
      </c>
      <c r="H225" s="8">
        <f t="shared" si="60"/>
        <v>0</v>
      </c>
      <c r="I225" s="13">
        <f t="shared" si="56"/>
        <v>38</v>
      </c>
      <c r="J225" s="13">
        <f t="shared" si="63"/>
        <v>1134</v>
      </c>
      <c r="K225" s="13">
        <f>G225/ورقة1!$C$3</f>
        <v>4.9399999999999995</v>
      </c>
      <c r="L225" s="13">
        <f>H225/ورقة1!$D$3</f>
        <v>0</v>
      </c>
      <c r="M225" s="13">
        <f t="shared" si="61"/>
        <v>4.9399999999999995</v>
      </c>
      <c r="N225" s="13">
        <f t="shared" si="57"/>
        <v>0.5</v>
      </c>
      <c r="O225" s="13">
        <f t="shared" si="64"/>
        <v>1696.4099999999996</v>
      </c>
      <c r="P225" s="13">
        <f t="shared" si="65"/>
        <v>1750</v>
      </c>
      <c r="Q225" s="11">
        <f t="shared" si="62"/>
        <v>1680</v>
      </c>
      <c r="R225" s="11" t="str">
        <f>IF(P225&lt;&gt;"",IF(AND(P225&gt;Q224,P225&lt;=Q225),"ok",""),SUBTOTAL(3,U$2:U225))</f>
        <v/>
      </c>
      <c r="S225" s="1">
        <v>30</v>
      </c>
      <c r="T225" s="1">
        <f>S225*3.5</f>
        <v>105</v>
      </c>
      <c r="U225" s="31">
        <f>U221+1</f>
        <v>72</v>
      </c>
      <c r="V225" s="31">
        <f>V221+225</f>
        <v>12540</v>
      </c>
      <c r="W225" s="31">
        <f>V228-V225</f>
        <v>225</v>
      </c>
      <c r="X225" s="32" t="str">
        <f t="shared" si="58"/>
        <v>ok</v>
      </c>
      <c r="Y225" s="31">
        <f>IF(U225="","",SUBTOTAL(2,U$1:U225))</f>
        <v>75</v>
      </c>
    </row>
    <row r="226" spans="1:25" ht="24.95" customHeight="1">
      <c r="A226" s="3">
        <f>IF(B226="","",SUBTOTAL(3,B$2:B226))</f>
        <v>193</v>
      </c>
      <c r="B226" s="17" t="s">
        <v>18</v>
      </c>
      <c r="C226" s="4">
        <v>224</v>
      </c>
      <c r="D226" s="5">
        <v>42777</v>
      </c>
      <c r="E226" s="8">
        <f t="shared" si="66"/>
        <v>12573</v>
      </c>
      <c r="F226" s="7">
        <v>12642</v>
      </c>
      <c r="G226" s="8">
        <f t="shared" si="59"/>
        <v>69</v>
      </c>
      <c r="H226" s="8">
        <f t="shared" si="60"/>
        <v>0</v>
      </c>
      <c r="I226" s="13">
        <f t="shared" si="56"/>
        <v>69</v>
      </c>
      <c r="J226" s="13">
        <f t="shared" si="63"/>
        <v>1203</v>
      </c>
      <c r="K226" s="13">
        <f>G226/ورقة1!$C$3</f>
        <v>8.9700000000000006</v>
      </c>
      <c r="L226" s="13">
        <f>H226/ورقة1!$D$3</f>
        <v>0</v>
      </c>
      <c r="M226" s="13">
        <f t="shared" si="61"/>
        <v>8.9700000000000006</v>
      </c>
      <c r="N226" s="13">
        <f t="shared" si="57"/>
        <v>0.5</v>
      </c>
      <c r="O226" s="13">
        <f t="shared" si="64"/>
        <v>1705.8799999999997</v>
      </c>
      <c r="P226" s="13">
        <f t="shared" si="65"/>
        <v>1750</v>
      </c>
      <c r="Q226" s="11">
        <f t="shared" si="62"/>
        <v>1720</v>
      </c>
      <c r="R226" s="11" t="str">
        <f>IF(P226&lt;&gt;"",IF(AND(P226&gt;Q225,P226&lt;=Q226),"ok",""),SUBTOTAL(3,U$2:U226))</f>
        <v/>
      </c>
      <c r="S226" s="1"/>
      <c r="T226" s="1"/>
      <c r="U226" s="31"/>
      <c r="V226" s="31"/>
      <c r="W226" s="31"/>
      <c r="X226" s="32" t="str">
        <f t="shared" si="58"/>
        <v/>
      </c>
      <c r="Y226" s="31" t="str">
        <f>IF(U226="","",SUBTOTAL(2,U$1:U226))</f>
        <v/>
      </c>
    </row>
    <row r="227" spans="1:25" ht="24.95" customHeight="1">
      <c r="A227" s="3">
        <f>IF(B227="","",SUBTOTAL(3,B$2:B227))</f>
        <v>194</v>
      </c>
      <c r="B227" s="17" t="s">
        <v>18</v>
      </c>
      <c r="C227" s="4">
        <v>228</v>
      </c>
      <c r="D227" s="5">
        <v>42779</v>
      </c>
      <c r="E227" s="8">
        <f t="shared" si="66"/>
        <v>12642</v>
      </c>
      <c r="F227" s="7">
        <v>12687</v>
      </c>
      <c r="G227" s="8">
        <f t="shared" si="59"/>
        <v>45</v>
      </c>
      <c r="H227" s="8">
        <f t="shared" si="60"/>
        <v>0</v>
      </c>
      <c r="I227" s="13">
        <f t="shared" si="56"/>
        <v>45</v>
      </c>
      <c r="J227" s="13">
        <f t="shared" si="63"/>
        <v>1248</v>
      </c>
      <c r="K227" s="13">
        <f>G227/ورقة1!$C$3</f>
        <v>5.85</v>
      </c>
      <c r="L227" s="13">
        <f>H227/ورقة1!$D$3</f>
        <v>0</v>
      </c>
      <c r="M227" s="13">
        <f t="shared" si="61"/>
        <v>5.85</v>
      </c>
      <c r="N227" s="13">
        <f t="shared" si="57"/>
        <v>0.5</v>
      </c>
      <c r="O227" s="13">
        <f t="shared" si="64"/>
        <v>1712.2299999999996</v>
      </c>
      <c r="P227" s="13">
        <f t="shared" si="65"/>
        <v>1750</v>
      </c>
      <c r="Q227" s="11">
        <f t="shared" si="62"/>
        <v>1720</v>
      </c>
      <c r="R227" s="11" t="str">
        <f>IF(P227&lt;&gt;"",IF(AND(P227&gt;Q226,P227&lt;=Q227),"ok",""),SUBTOTAL(3,U$2:U227))</f>
        <v/>
      </c>
      <c r="S227" s="1"/>
      <c r="T227" s="1"/>
      <c r="U227" s="31"/>
      <c r="V227" s="31"/>
      <c r="W227" s="31"/>
      <c r="X227" s="32" t="str">
        <f t="shared" si="58"/>
        <v/>
      </c>
      <c r="Y227" s="31" t="str">
        <f>IF(U227="","",SUBTOTAL(2,U$1:U227))</f>
        <v/>
      </c>
    </row>
    <row r="228" spans="1:25" ht="24.95" customHeight="1">
      <c r="A228" s="3">
        <f>IF(B228="","",SUBTOTAL(3,B$2:B228))</f>
        <v>195</v>
      </c>
      <c r="B228" s="17" t="s">
        <v>18</v>
      </c>
      <c r="C228" s="4">
        <v>232</v>
      </c>
      <c r="D228" s="5">
        <v>42785</v>
      </c>
      <c r="E228" s="8">
        <f t="shared" si="66"/>
        <v>12687</v>
      </c>
      <c r="F228" s="7">
        <v>12777</v>
      </c>
      <c r="G228" s="8">
        <f t="shared" si="59"/>
        <v>90</v>
      </c>
      <c r="H228" s="8">
        <f t="shared" si="60"/>
        <v>0</v>
      </c>
      <c r="I228" s="13">
        <f t="shared" si="56"/>
        <v>90</v>
      </c>
      <c r="J228" s="13">
        <f t="shared" si="63"/>
        <v>1338</v>
      </c>
      <c r="K228" s="13">
        <f>G228/ورقة1!$C$3</f>
        <v>11.7</v>
      </c>
      <c r="L228" s="13">
        <f>H228/ورقة1!$D$3</f>
        <v>0</v>
      </c>
      <c r="M228" s="13">
        <f t="shared" si="61"/>
        <v>11.7</v>
      </c>
      <c r="N228" s="13">
        <f t="shared" si="57"/>
        <v>0.5</v>
      </c>
      <c r="O228" s="13">
        <f t="shared" si="64"/>
        <v>1724.4299999999996</v>
      </c>
      <c r="P228" s="13">
        <f t="shared" si="65"/>
        <v>1780</v>
      </c>
      <c r="Q228" s="11">
        <f t="shared" si="62"/>
        <v>1720</v>
      </c>
      <c r="R228" s="11" t="str">
        <f>IF(P228&lt;&gt;"",IF(AND(P228&gt;Q227,P228&lt;=Q228),"ok",""),SUBTOTAL(3,U$2:U228))</f>
        <v/>
      </c>
      <c r="S228" s="1">
        <v>30</v>
      </c>
      <c r="T228" s="1">
        <f>S228*3.5</f>
        <v>105</v>
      </c>
      <c r="U228" s="31">
        <f>U225+1</f>
        <v>73</v>
      </c>
      <c r="V228" s="31">
        <f>V225+225</f>
        <v>12765</v>
      </c>
      <c r="W228" s="31">
        <f>V232-V228</f>
        <v>225</v>
      </c>
      <c r="X228" s="32" t="str">
        <f t="shared" si="58"/>
        <v>ok</v>
      </c>
      <c r="Y228" s="31">
        <f>IF(U228="","",SUBTOTAL(2,U$1:U228))</f>
        <v>76</v>
      </c>
    </row>
    <row r="229" spans="1:25" ht="24.95" customHeight="1">
      <c r="A229" s="3">
        <f>IF(B229="","",SUBTOTAL(3,B$2:B229))</f>
        <v>196</v>
      </c>
      <c r="B229" s="17" t="s">
        <v>18</v>
      </c>
      <c r="C229" s="4">
        <v>235</v>
      </c>
      <c r="D229" s="22" t="s">
        <v>3</v>
      </c>
      <c r="E229" s="8">
        <v>0</v>
      </c>
      <c r="F229" s="7">
        <v>0</v>
      </c>
      <c r="G229" s="8">
        <f t="shared" si="59"/>
        <v>0</v>
      </c>
      <c r="H229" s="8">
        <f t="shared" si="60"/>
        <v>0</v>
      </c>
      <c r="I229" s="13">
        <f t="shared" si="56"/>
        <v>0</v>
      </c>
      <c r="J229" s="13">
        <f t="shared" si="63"/>
        <v>0</v>
      </c>
      <c r="K229" s="13">
        <f>G229/ورقة1!$C$3</f>
        <v>0</v>
      </c>
      <c r="L229" s="13">
        <f>H229/ورقة1!$D$3</f>
        <v>0</v>
      </c>
      <c r="M229" s="13">
        <f t="shared" si="61"/>
        <v>0</v>
      </c>
      <c r="N229" s="13">
        <f t="shared" si="57"/>
        <v>0</v>
      </c>
      <c r="O229" s="13">
        <f t="shared" si="64"/>
        <v>1724.4299999999996</v>
      </c>
      <c r="P229" s="13">
        <f t="shared" si="65"/>
        <v>1780</v>
      </c>
      <c r="Q229" s="11">
        <f t="shared" si="62"/>
        <v>1720</v>
      </c>
      <c r="R229" s="11" t="str">
        <f>IF(P229&lt;&gt;"",IF(AND(P229&gt;Q228,P229&lt;=Q229),"ok",""),SUBTOTAL(3,U$2:U229))</f>
        <v/>
      </c>
      <c r="S229" s="1"/>
      <c r="T229" s="1"/>
      <c r="U229" s="31"/>
      <c r="V229" s="31"/>
      <c r="W229" s="31"/>
      <c r="X229" s="32" t="str">
        <f t="shared" si="58"/>
        <v/>
      </c>
      <c r="Y229" s="31" t="str">
        <f>IF(U229="","",SUBTOTAL(2,U$1:U229))</f>
        <v/>
      </c>
    </row>
    <row r="230" spans="1:25" ht="24.95" customHeight="1">
      <c r="A230" s="3">
        <f>IF(B230="","",SUBTOTAL(3,B$2:B230))</f>
        <v>197</v>
      </c>
      <c r="B230" s="17" t="s">
        <v>18</v>
      </c>
      <c r="C230" s="4">
        <v>240</v>
      </c>
      <c r="D230" s="5">
        <v>42792</v>
      </c>
      <c r="E230" s="8">
        <f>F228</f>
        <v>12777</v>
      </c>
      <c r="F230" s="7">
        <v>12869</v>
      </c>
      <c r="G230" s="8">
        <f t="shared" si="59"/>
        <v>92</v>
      </c>
      <c r="H230" s="8">
        <f t="shared" si="60"/>
        <v>0</v>
      </c>
      <c r="I230" s="13">
        <f t="shared" si="56"/>
        <v>92</v>
      </c>
      <c r="J230" s="13">
        <f t="shared" si="63"/>
        <v>92</v>
      </c>
      <c r="K230" s="13">
        <f>G230/ورقة1!$C$3</f>
        <v>11.959999999999999</v>
      </c>
      <c r="L230" s="13">
        <f>H230/ورقة1!$D$3</f>
        <v>0</v>
      </c>
      <c r="M230" s="13">
        <f t="shared" si="61"/>
        <v>11.959999999999999</v>
      </c>
      <c r="N230" s="13">
        <f t="shared" si="57"/>
        <v>0.5</v>
      </c>
      <c r="O230" s="13">
        <f t="shared" si="64"/>
        <v>1736.8899999999996</v>
      </c>
      <c r="P230" s="13">
        <f t="shared" si="65"/>
        <v>1780</v>
      </c>
      <c r="Q230" s="11">
        <f t="shared" si="62"/>
        <v>1720</v>
      </c>
      <c r="R230" s="11" t="str">
        <f>IF(P230&lt;&gt;"",IF(AND(P230&gt;Q229,P230&lt;=Q230),"ok",""),SUBTOTAL(3,U$2:U230))</f>
        <v/>
      </c>
      <c r="S230" s="1"/>
      <c r="T230" s="1"/>
      <c r="U230" s="31"/>
      <c r="V230" s="31"/>
      <c r="W230" s="31"/>
      <c r="X230" s="32" t="str">
        <f t="shared" si="58"/>
        <v/>
      </c>
      <c r="Y230" s="31" t="str">
        <f>IF(U230="","",SUBTOTAL(2,U$1:U230))</f>
        <v/>
      </c>
    </row>
    <row r="231" spans="1:25" ht="24.95" customHeight="1">
      <c r="A231" s="3">
        <f>IF(B231="","",SUBTOTAL(3,B$2:B231))</f>
        <v>198</v>
      </c>
      <c r="B231" s="17" t="s">
        <v>18</v>
      </c>
      <c r="C231" s="4">
        <v>245</v>
      </c>
      <c r="D231" s="5">
        <v>42796</v>
      </c>
      <c r="E231" s="8">
        <f t="shared" si="66"/>
        <v>12869</v>
      </c>
      <c r="F231" s="7">
        <v>12908</v>
      </c>
      <c r="G231" s="8">
        <f t="shared" si="59"/>
        <v>39</v>
      </c>
      <c r="H231" s="8">
        <f t="shared" si="60"/>
        <v>0</v>
      </c>
      <c r="I231" s="13">
        <f t="shared" si="56"/>
        <v>39</v>
      </c>
      <c r="J231" s="13">
        <f t="shared" si="63"/>
        <v>131</v>
      </c>
      <c r="K231" s="13">
        <f>G231/ورقة1!$C$3</f>
        <v>5.07</v>
      </c>
      <c r="L231" s="13">
        <f>H231/ورقة1!$D$3</f>
        <v>0</v>
      </c>
      <c r="M231" s="13">
        <f t="shared" si="61"/>
        <v>5.07</v>
      </c>
      <c r="N231" s="13">
        <f t="shared" si="57"/>
        <v>0.5</v>
      </c>
      <c r="O231" s="13">
        <f t="shared" si="64"/>
        <v>1742.4599999999996</v>
      </c>
      <c r="P231" s="13">
        <f t="shared" si="65"/>
        <v>1780</v>
      </c>
      <c r="Q231" s="11">
        <f t="shared" si="62"/>
        <v>1760</v>
      </c>
      <c r="R231" s="11" t="str">
        <f>IF(P231&lt;&gt;"",IF(AND(P231&gt;Q230,P231&lt;=Q231),"ok",""),SUBTOTAL(3,U$2:U231))</f>
        <v/>
      </c>
      <c r="S231" s="1"/>
      <c r="T231" s="1"/>
      <c r="U231" s="31"/>
      <c r="V231" s="31"/>
      <c r="W231" s="31"/>
      <c r="X231" s="32" t="str">
        <f t="shared" si="58"/>
        <v/>
      </c>
      <c r="Y231" s="31" t="str">
        <f>IF(U231="","",SUBTOTAL(2,U$1:U231))</f>
        <v/>
      </c>
    </row>
    <row r="232" spans="1:25" ht="24.95" customHeight="1">
      <c r="A232" s="3">
        <f>IF(B232="","",SUBTOTAL(3,B$2:B232))</f>
        <v>199</v>
      </c>
      <c r="B232" s="17" t="s">
        <v>18</v>
      </c>
      <c r="C232" s="4">
        <v>246</v>
      </c>
      <c r="D232" s="5">
        <v>42798</v>
      </c>
      <c r="E232" s="8">
        <f t="shared" si="66"/>
        <v>12908</v>
      </c>
      <c r="F232" s="7">
        <v>12991</v>
      </c>
      <c r="G232" s="8">
        <f t="shared" si="59"/>
        <v>83</v>
      </c>
      <c r="H232" s="8">
        <f t="shared" si="60"/>
        <v>0</v>
      </c>
      <c r="I232" s="13">
        <f t="shared" si="56"/>
        <v>83</v>
      </c>
      <c r="J232" s="13">
        <f t="shared" si="63"/>
        <v>214</v>
      </c>
      <c r="K232" s="13">
        <f>G232/ورقة1!$C$3</f>
        <v>10.79</v>
      </c>
      <c r="L232" s="13">
        <f>H232/ورقة1!$D$3</f>
        <v>0</v>
      </c>
      <c r="M232" s="13">
        <f t="shared" si="61"/>
        <v>10.79</v>
      </c>
      <c r="N232" s="13">
        <f t="shared" si="57"/>
        <v>0.5</v>
      </c>
      <c r="O232" s="13">
        <f t="shared" si="64"/>
        <v>1753.7499999999995</v>
      </c>
      <c r="P232" s="13">
        <f t="shared" si="65"/>
        <v>1810</v>
      </c>
      <c r="Q232" s="11">
        <f t="shared" si="62"/>
        <v>1760</v>
      </c>
      <c r="R232" s="11" t="str">
        <f>IF(P232&lt;&gt;"",IF(AND(P232&gt;Q231,P232&lt;=Q232),"ok",""),SUBTOTAL(3,U$2:U232))</f>
        <v/>
      </c>
      <c r="S232" s="1">
        <v>30</v>
      </c>
      <c r="T232" s="1">
        <f>S232*3.5</f>
        <v>105</v>
      </c>
      <c r="U232" s="31">
        <f>U228+1</f>
        <v>74</v>
      </c>
      <c r="V232" s="31">
        <f>V228+225</f>
        <v>12990</v>
      </c>
      <c r="W232" s="31">
        <f>V237-V232</f>
        <v>225</v>
      </c>
      <c r="X232" s="32" t="str">
        <f t="shared" si="58"/>
        <v>ok</v>
      </c>
      <c r="Y232" s="31">
        <f>IF(U232="","",SUBTOTAL(2,U$1:U232))</f>
        <v>77</v>
      </c>
    </row>
    <row r="233" spans="1:25" ht="24.95" customHeight="1">
      <c r="A233" s="3">
        <f>IF(B233="","",SUBTOTAL(3,B$2:B233))</f>
        <v>200</v>
      </c>
      <c r="B233" s="17" t="s">
        <v>18</v>
      </c>
      <c r="C233" s="4">
        <v>249</v>
      </c>
      <c r="D233" s="22" t="s">
        <v>3</v>
      </c>
      <c r="E233" s="8">
        <v>0</v>
      </c>
      <c r="F233" s="7">
        <v>0</v>
      </c>
      <c r="G233" s="8">
        <f t="shared" si="59"/>
        <v>0</v>
      </c>
      <c r="H233" s="8">
        <f t="shared" si="60"/>
        <v>0</v>
      </c>
      <c r="I233" s="13">
        <f t="shared" si="56"/>
        <v>0</v>
      </c>
      <c r="J233" s="13">
        <f t="shared" si="63"/>
        <v>0</v>
      </c>
      <c r="K233" s="13">
        <f>G233/ورقة1!$C$3</f>
        <v>0</v>
      </c>
      <c r="L233" s="13">
        <f>H233/ورقة1!$D$3</f>
        <v>0</v>
      </c>
      <c r="M233" s="13">
        <f t="shared" si="61"/>
        <v>0</v>
      </c>
      <c r="N233" s="13">
        <f t="shared" si="57"/>
        <v>0</v>
      </c>
      <c r="O233" s="13">
        <f t="shared" si="64"/>
        <v>1753.7499999999995</v>
      </c>
      <c r="P233" s="13">
        <f t="shared" si="65"/>
        <v>1810</v>
      </c>
      <c r="Q233" s="11">
        <f t="shared" si="62"/>
        <v>1760</v>
      </c>
      <c r="R233" s="11" t="str">
        <f>IF(P233&lt;&gt;"",IF(AND(P233&gt;Q232,P233&lt;=Q233),"ok",""),SUBTOTAL(3,U$2:U233))</f>
        <v/>
      </c>
      <c r="S233" s="1"/>
      <c r="T233" s="1"/>
      <c r="U233" s="31"/>
      <c r="V233" s="31"/>
      <c r="W233" s="31"/>
      <c r="X233" s="32" t="str">
        <f t="shared" si="58"/>
        <v/>
      </c>
      <c r="Y233" s="31" t="str">
        <f>IF(U233="","",SUBTOTAL(2,U$1:U233))</f>
        <v/>
      </c>
    </row>
    <row r="234" spans="1:25" ht="24.95" customHeight="1">
      <c r="A234" s="3">
        <f>IF(B234="","",SUBTOTAL(3,B$2:B234))</f>
        <v>201</v>
      </c>
      <c r="B234" s="17" t="s">
        <v>18</v>
      </c>
      <c r="C234" s="4">
        <v>251</v>
      </c>
      <c r="D234" s="5">
        <v>42800</v>
      </c>
      <c r="E234" s="8">
        <f>F232</f>
        <v>12991</v>
      </c>
      <c r="F234" s="7">
        <v>13043</v>
      </c>
      <c r="G234" s="8">
        <f t="shared" si="59"/>
        <v>52</v>
      </c>
      <c r="H234" s="8">
        <f t="shared" si="60"/>
        <v>0</v>
      </c>
      <c r="I234" s="13">
        <f t="shared" si="56"/>
        <v>52</v>
      </c>
      <c r="J234" s="13">
        <f t="shared" si="63"/>
        <v>52</v>
      </c>
      <c r="K234" s="13">
        <f>G234/ورقة1!$C$3</f>
        <v>6.76</v>
      </c>
      <c r="L234" s="13">
        <f>H234/ورقة1!$D$3</f>
        <v>0</v>
      </c>
      <c r="M234" s="13">
        <f t="shared" si="61"/>
        <v>6.76</v>
      </c>
      <c r="N234" s="13">
        <f t="shared" si="57"/>
        <v>0.5</v>
      </c>
      <c r="O234" s="13">
        <f t="shared" si="64"/>
        <v>1761.0099999999995</v>
      </c>
      <c r="P234" s="13">
        <f t="shared" si="65"/>
        <v>1810</v>
      </c>
      <c r="Q234" s="11">
        <f t="shared" si="62"/>
        <v>1760</v>
      </c>
      <c r="R234" s="11" t="str">
        <f>IF(P234&lt;&gt;"",IF(AND(P234&gt;Q233,P234&lt;=Q234),"ok",""),SUBTOTAL(3,U$2:U234))</f>
        <v/>
      </c>
      <c r="S234" s="1"/>
      <c r="T234" s="1"/>
      <c r="U234" s="31"/>
      <c r="V234" s="31"/>
      <c r="W234" s="31"/>
      <c r="X234" s="32" t="str">
        <f t="shared" si="58"/>
        <v/>
      </c>
      <c r="Y234" s="31" t="str">
        <f>IF(U234="","",SUBTOTAL(2,U$1:U234))</f>
        <v/>
      </c>
    </row>
    <row r="235" spans="1:25" ht="24.95" customHeight="1">
      <c r="A235" s="3">
        <f>IF(B235="","",SUBTOTAL(3,B$2:B235))</f>
        <v>202</v>
      </c>
      <c r="B235" s="17" t="s">
        <v>18</v>
      </c>
      <c r="C235" s="4">
        <v>253</v>
      </c>
      <c r="D235" s="5">
        <v>42801</v>
      </c>
      <c r="E235" s="8">
        <f t="shared" si="66"/>
        <v>13043</v>
      </c>
      <c r="F235" s="7">
        <v>13123</v>
      </c>
      <c r="G235" s="8">
        <f t="shared" si="59"/>
        <v>80</v>
      </c>
      <c r="H235" s="8">
        <f t="shared" si="60"/>
        <v>0</v>
      </c>
      <c r="I235" s="13">
        <f t="shared" si="56"/>
        <v>80</v>
      </c>
      <c r="J235" s="13">
        <f t="shared" si="63"/>
        <v>132</v>
      </c>
      <c r="K235" s="13">
        <f>G235/ورقة1!$C$3</f>
        <v>10.4</v>
      </c>
      <c r="L235" s="13">
        <f>H235/ورقة1!$D$3</f>
        <v>0</v>
      </c>
      <c r="M235" s="13">
        <f t="shared" si="61"/>
        <v>10.4</v>
      </c>
      <c r="N235" s="13">
        <f t="shared" si="57"/>
        <v>0.5</v>
      </c>
      <c r="O235" s="13">
        <f t="shared" si="64"/>
        <v>1771.9099999999996</v>
      </c>
      <c r="P235" s="13">
        <f t="shared" si="65"/>
        <v>1810</v>
      </c>
      <c r="Q235" s="11">
        <f t="shared" si="62"/>
        <v>1760</v>
      </c>
      <c r="R235" s="11" t="str">
        <f>IF(P235&lt;&gt;"",IF(AND(P235&gt;Q234,P235&lt;=Q235),"ok",""),SUBTOTAL(3,U$2:U235))</f>
        <v/>
      </c>
      <c r="S235" s="1"/>
      <c r="T235" s="1"/>
      <c r="U235" s="31"/>
      <c r="V235" s="31"/>
      <c r="W235" s="31"/>
      <c r="X235" s="32" t="str">
        <f t="shared" si="58"/>
        <v/>
      </c>
      <c r="Y235" s="31" t="str">
        <f>IF(U235="","",SUBTOTAL(2,U$1:U235))</f>
        <v/>
      </c>
    </row>
    <row r="236" spans="1:25" ht="24.95" customHeight="1">
      <c r="A236" s="3">
        <f>IF(B236="","",SUBTOTAL(3,B$2:B236))</f>
        <v>203</v>
      </c>
      <c r="B236" s="17" t="s">
        <v>18</v>
      </c>
      <c r="C236" s="4">
        <v>254</v>
      </c>
      <c r="D236" s="5">
        <v>42802</v>
      </c>
      <c r="E236" s="8">
        <f t="shared" si="66"/>
        <v>13123</v>
      </c>
      <c r="F236" s="7">
        <v>13196</v>
      </c>
      <c r="G236" s="8">
        <f t="shared" si="59"/>
        <v>73</v>
      </c>
      <c r="H236" s="8">
        <f t="shared" si="60"/>
        <v>0</v>
      </c>
      <c r="I236" s="13">
        <f t="shared" si="56"/>
        <v>73</v>
      </c>
      <c r="J236" s="13">
        <f t="shared" si="63"/>
        <v>205</v>
      </c>
      <c r="K236" s="13">
        <f>G236/ورقة1!$C$3</f>
        <v>9.49</v>
      </c>
      <c r="L236" s="13">
        <f>H236/ورقة1!$D$3</f>
        <v>0</v>
      </c>
      <c r="M236" s="13">
        <f t="shared" si="61"/>
        <v>9.49</v>
      </c>
      <c r="N236" s="13">
        <f t="shared" si="57"/>
        <v>0.5</v>
      </c>
      <c r="O236" s="13">
        <f t="shared" si="64"/>
        <v>1781.8999999999996</v>
      </c>
      <c r="P236" s="13">
        <f t="shared" si="65"/>
        <v>1810</v>
      </c>
      <c r="Q236" s="11">
        <f t="shared" si="62"/>
        <v>1800</v>
      </c>
      <c r="R236" s="11" t="str">
        <f>IF(P236&lt;&gt;"",IF(AND(P236&gt;Q235,P236&lt;=Q236),"ok",""),SUBTOTAL(3,U$2:U236))</f>
        <v/>
      </c>
      <c r="S236" s="1"/>
      <c r="T236" s="1"/>
      <c r="U236" s="31"/>
      <c r="V236" s="31"/>
      <c r="W236" s="31"/>
      <c r="X236" s="32" t="str">
        <f t="shared" si="58"/>
        <v/>
      </c>
      <c r="Y236" s="31" t="str">
        <f>IF(U236="","",SUBTOTAL(2,U$1:U236))</f>
        <v/>
      </c>
    </row>
    <row r="237" spans="1:25" ht="24.95" customHeight="1">
      <c r="A237" s="3">
        <f>IF(B237="","",SUBTOTAL(3,B$2:B237))</f>
        <v>204</v>
      </c>
      <c r="B237" s="17" t="s">
        <v>18</v>
      </c>
      <c r="C237" s="4">
        <v>256</v>
      </c>
      <c r="D237" s="5">
        <v>42803</v>
      </c>
      <c r="E237" s="8">
        <f t="shared" si="66"/>
        <v>13196</v>
      </c>
      <c r="F237" s="7">
        <v>13260</v>
      </c>
      <c r="G237" s="8">
        <f t="shared" si="59"/>
        <v>64</v>
      </c>
      <c r="H237" s="8">
        <f t="shared" si="60"/>
        <v>0</v>
      </c>
      <c r="I237" s="13">
        <f t="shared" si="56"/>
        <v>64</v>
      </c>
      <c r="J237" s="13">
        <f t="shared" si="63"/>
        <v>269</v>
      </c>
      <c r="K237" s="13">
        <f>G237/ورقة1!$C$3</f>
        <v>8.32</v>
      </c>
      <c r="L237" s="13">
        <f>H237/ورقة1!$D$3</f>
        <v>0</v>
      </c>
      <c r="M237" s="13">
        <f t="shared" si="61"/>
        <v>8.32</v>
      </c>
      <c r="N237" s="13">
        <f t="shared" si="57"/>
        <v>0.5</v>
      </c>
      <c r="O237" s="13">
        <f t="shared" si="64"/>
        <v>1790.7199999999996</v>
      </c>
      <c r="P237" s="13">
        <f t="shared" si="65"/>
        <v>1840</v>
      </c>
      <c r="Q237" s="11">
        <f t="shared" si="62"/>
        <v>1800</v>
      </c>
      <c r="R237" s="11" t="str">
        <f>IF(P237&lt;&gt;"",IF(AND(P237&gt;Q236,P237&lt;=Q237),"ok",""),SUBTOTAL(3,U$2:U237))</f>
        <v/>
      </c>
      <c r="S237" s="1">
        <v>30</v>
      </c>
      <c r="T237" s="1">
        <f>S237*3.5</f>
        <v>105</v>
      </c>
      <c r="U237" s="31">
        <f>U232+1</f>
        <v>75</v>
      </c>
      <c r="V237" s="31">
        <f>V232+225</f>
        <v>13215</v>
      </c>
      <c r="W237" s="31">
        <f>V242-V237</f>
        <v>225</v>
      </c>
      <c r="X237" s="32" t="str">
        <f t="shared" si="58"/>
        <v>ok</v>
      </c>
      <c r="Y237" s="31">
        <f>IF(U237="","",SUBTOTAL(2,U$1:U237))</f>
        <v>78</v>
      </c>
    </row>
    <row r="238" spans="1:25" ht="24.95" customHeight="1">
      <c r="A238" s="3">
        <f>IF(B238="","",SUBTOTAL(3,B$2:B238))</f>
        <v>205</v>
      </c>
      <c r="B238" s="17" t="s">
        <v>18</v>
      </c>
      <c r="C238" s="4">
        <v>258</v>
      </c>
      <c r="D238" s="22" t="s">
        <v>3</v>
      </c>
      <c r="E238" s="8">
        <v>0</v>
      </c>
      <c r="F238" s="7">
        <v>0</v>
      </c>
      <c r="G238" s="8">
        <f t="shared" si="59"/>
        <v>0</v>
      </c>
      <c r="H238" s="8">
        <f t="shared" si="60"/>
        <v>0</v>
      </c>
      <c r="I238" s="13">
        <f t="shared" si="56"/>
        <v>0</v>
      </c>
      <c r="J238" s="13">
        <f t="shared" si="63"/>
        <v>0</v>
      </c>
      <c r="K238" s="13">
        <f>G238/ورقة1!$C$3</f>
        <v>0</v>
      </c>
      <c r="L238" s="13">
        <f>H238/ورقة1!$D$3</f>
        <v>0</v>
      </c>
      <c r="M238" s="13">
        <f t="shared" si="61"/>
        <v>0</v>
      </c>
      <c r="N238" s="13">
        <f t="shared" si="57"/>
        <v>0</v>
      </c>
      <c r="O238" s="13">
        <f t="shared" si="64"/>
        <v>1790.7199999999996</v>
      </c>
      <c r="P238" s="13">
        <f t="shared" si="65"/>
        <v>1840</v>
      </c>
      <c r="Q238" s="11">
        <f t="shared" si="62"/>
        <v>1800</v>
      </c>
      <c r="R238" s="11" t="str">
        <f>IF(P238&lt;&gt;"",IF(AND(P238&gt;Q237,P238&lt;=Q238),"ok",""),SUBTOTAL(3,U$2:U238))</f>
        <v/>
      </c>
      <c r="S238" s="1"/>
      <c r="T238" s="1"/>
      <c r="U238" s="31"/>
      <c r="V238" s="31"/>
      <c r="W238" s="31"/>
      <c r="X238" s="32" t="str">
        <f t="shared" si="58"/>
        <v/>
      </c>
      <c r="Y238" s="31" t="str">
        <f>IF(U238="","",SUBTOTAL(2,U$1:U238))</f>
        <v/>
      </c>
    </row>
    <row r="239" spans="1:25" ht="24.95" customHeight="1">
      <c r="A239" s="3">
        <f>IF(B239="","",SUBTOTAL(3,B$2:B239))</f>
        <v>206</v>
      </c>
      <c r="B239" s="17" t="s">
        <v>18</v>
      </c>
      <c r="C239" s="4">
        <v>259</v>
      </c>
      <c r="D239" s="5">
        <v>42805</v>
      </c>
      <c r="E239" s="8">
        <f>F237</f>
        <v>13260</v>
      </c>
      <c r="F239" s="7">
        <v>13333</v>
      </c>
      <c r="G239" s="8">
        <f t="shared" si="59"/>
        <v>73</v>
      </c>
      <c r="H239" s="8">
        <f t="shared" si="60"/>
        <v>0</v>
      </c>
      <c r="I239" s="13">
        <f t="shared" si="56"/>
        <v>73</v>
      </c>
      <c r="J239" s="13">
        <f t="shared" si="63"/>
        <v>73</v>
      </c>
      <c r="K239" s="13">
        <f>G239/ورقة1!$C$3</f>
        <v>9.49</v>
      </c>
      <c r="L239" s="13">
        <f>H239/ورقة1!$D$3</f>
        <v>0</v>
      </c>
      <c r="M239" s="13">
        <f t="shared" si="61"/>
        <v>9.49</v>
      </c>
      <c r="N239" s="13">
        <f t="shared" si="57"/>
        <v>0.5</v>
      </c>
      <c r="O239" s="13">
        <f t="shared" si="64"/>
        <v>1800.7099999999996</v>
      </c>
      <c r="P239" s="13">
        <f t="shared" si="65"/>
        <v>1840</v>
      </c>
      <c r="Q239" s="11">
        <f t="shared" si="62"/>
        <v>1800</v>
      </c>
      <c r="R239" s="11" t="str">
        <f>IF(P239&lt;&gt;"",IF(AND(P239&gt;Q238,P239&lt;=Q239),"ok",""),SUBTOTAL(3,U$2:U239))</f>
        <v/>
      </c>
      <c r="S239" s="1"/>
      <c r="T239" s="1"/>
      <c r="U239" s="31"/>
      <c r="V239" s="31"/>
      <c r="W239" s="31"/>
      <c r="X239" s="32" t="str">
        <f t="shared" si="58"/>
        <v/>
      </c>
      <c r="Y239" s="31" t="str">
        <f>IF(U239="","",SUBTOTAL(2,U$1:U239))</f>
        <v/>
      </c>
    </row>
    <row r="240" spans="1:25" ht="24.95" customHeight="1">
      <c r="A240" s="3">
        <f>IF(B240="","",SUBTOTAL(3,B$2:B240))</f>
        <v>207</v>
      </c>
      <c r="B240" s="17" t="s">
        <v>18</v>
      </c>
      <c r="C240" s="4">
        <v>261</v>
      </c>
      <c r="D240" s="5">
        <v>42807</v>
      </c>
      <c r="E240" s="8">
        <f t="shared" si="66"/>
        <v>13333</v>
      </c>
      <c r="F240" s="7">
        <v>13384</v>
      </c>
      <c r="G240" s="8">
        <f t="shared" si="59"/>
        <v>51</v>
      </c>
      <c r="H240" s="8">
        <f t="shared" si="60"/>
        <v>0</v>
      </c>
      <c r="I240" s="13">
        <f t="shared" si="56"/>
        <v>51</v>
      </c>
      <c r="J240" s="13">
        <f t="shared" si="63"/>
        <v>124</v>
      </c>
      <c r="K240" s="13">
        <f>G240/ورقة1!$C$3</f>
        <v>6.63</v>
      </c>
      <c r="L240" s="13">
        <f>H240/ورقة1!$D$3</f>
        <v>0</v>
      </c>
      <c r="M240" s="13">
        <f t="shared" si="61"/>
        <v>6.63</v>
      </c>
      <c r="N240" s="13">
        <f t="shared" si="57"/>
        <v>0.5</v>
      </c>
      <c r="O240" s="13">
        <f t="shared" si="64"/>
        <v>1807.8399999999997</v>
      </c>
      <c r="P240" s="13">
        <f t="shared" si="65"/>
        <v>1840</v>
      </c>
      <c r="Q240" s="11">
        <f t="shared" si="62"/>
        <v>1800</v>
      </c>
      <c r="R240" s="11" t="str">
        <f>IF(P240&lt;&gt;"",IF(AND(P240&gt;Q239,P240&lt;=Q240),"ok",""),SUBTOTAL(3,U$2:U240))</f>
        <v/>
      </c>
      <c r="S240" s="1"/>
      <c r="T240" s="1"/>
      <c r="U240" s="31"/>
      <c r="V240" s="31"/>
      <c r="W240" s="31"/>
      <c r="X240" s="32" t="str">
        <f t="shared" si="58"/>
        <v/>
      </c>
      <c r="Y240" s="31" t="str">
        <f>IF(U240="","",SUBTOTAL(2,U$1:U240))</f>
        <v/>
      </c>
    </row>
    <row r="241" spans="1:25" ht="24.95" customHeight="1">
      <c r="A241" s="3">
        <f>IF(B241="","",SUBTOTAL(3,B$2:B241))</f>
        <v>208</v>
      </c>
      <c r="B241" s="17" t="s">
        <v>18</v>
      </c>
      <c r="C241" s="4">
        <v>264</v>
      </c>
      <c r="D241" s="5">
        <v>42809</v>
      </c>
      <c r="E241" s="8">
        <f t="shared" si="66"/>
        <v>13384</v>
      </c>
      <c r="F241" s="7">
        <v>13434</v>
      </c>
      <c r="G241" s="8">
        <f t="shared" si="59"/>
        <v>50</v>
      </c>
      <c r="H241" s="8">
        <f t="shared" si="60"/>
        <v>0</v>
      </c>
      <c r="I241" s="13">
        <f t="shared" si="56"/>
        <v>50</v>
      </c>
      <c r="J241" s="13">
        <f t="shared" si="63"/>
        <v>174</v>
      </c>
      <c r="K241" s="13">
        <f>G241/ورقة1!$C$3</f>
        <v>6.5</v>
      </c>
      <c r="L241" s="13">
        <f>H241/ورقة1!$D$3</f>
        <v>0</v>
      </c>
      <c r="M241" s="13">
        <f t="shared" si="61"/>
        <v>6.5</v>
      </c>
      <c r="N241" s="13">
        <f t="shared" si="57"/>
        <v>0.5</v>
      </c>
      <c r="O241" s="13">
        <f t="shared" si="64"/>
        <v>1814.8399999999997</v>
      </c>
      <c r="P241" s="13">
        <f t="shared" si="65"/>
        <v>1840</v>
      </c>
      <c r="Q241" s="11">
        <f t="shared" si="62"/>
        <v>1800</v>
      </c>
      <c r="R241" s="11" t="str">
        <f>IF(P241&lt;&gt;"",IF(AND(P241&gt;Q240,P241&lt;=Q241),"ok",""),SUBTOTAL(3,U$2:U241))</f>
        <v/>
      </c>
      <c r="S241" s="1"/>
      <c r="T241" s="1"/>
      <c r="U241" s="31"/>
      <c r="V241" s="31"/>
      <c r="W241" s="31"/>
      <c r="X241" s="32" t="str">
        <f t="shared" si="58"/>
        <v/>
      </c>
      <c r="Y241" s="31" t="str">
        <f>IF(U241="","",SUBTOTAL(2,U$1:U241))</f>
        <v/>
      </c>
    </row>
    <row r="242" spans="1:25" ht="24.95" customHeight="1">
      <c r="A242" s="3">
        <f>IF(B242="","",SUBTOTAL(3,B$2:B242))</f>
        <v>209</v>
      </c>
      <c r="B242" s="17" t="s">
        <v>18</v>
      </c>
      <c r="C242" s="4">
        <v>265</v>
      </c>
      <c r="D242" s="5">
        <v>42810</v>
      </c>
      <c r="E242" s="8">
        <f t="shared" si="66"/>
        <v>13434</v>
      </c>
      <c r="F242" s="7">
        <v>13500</v>
      </c>
      <c r="G242" s="8">
        <f t="shared" si="59"/>
        <v>66</v>
      </c>
      <c r="H242" s="8">
        <f t="shared" si="60"/>
        <v>0</v>
      </c>
      <c r="I242" s="13">
        <f t="shared" si="56"/>
        <v>66</v>
      </c>
      <c r="J242" s="13">
        <f t="shared" si="63"/>
        <v>240</v>
      </c>
      <c r="K242" s="13">
        <f>G242/ورقة1!$C$3</f>
        <v>8.58</v>
      </c>
      <c r="L242" s="13">
        <f>H242/ورقة1!$D$3</f>
        <v>0</v>
      </c>
      <c r="M242" s="13">
        <f t="shared" si="61"/>
        <v>8.58</v>
      </c>
      <c r="N242" s="13">
        <f t="shared" si="57"/>
        <v>0.5</v>
      </c>
      <c r="O242" s="13">
        <f t="shared" si="64"/>
        <v>1823.9199999999996</v>
      </c>
      <c r="P242" s="13">
        <f t="shared" si="65"/>
        <v>1870</v>
      </c>
      <c r="Q242" s="11">
        <f t="shared" si="62"/>
        <v>1840</v>
      </c>
      <c r="R242" s="11" t="str">
        <f>IF(P242&lt;&gt;"",IF(AND(P242&gt;Q241,P242&lt;=Q242),"ok",""),SUBTOTAL(3,U$2:U242))</f>
        <v/>
      </c>
      <c r="S242" s="1">
        <v>30</v>
      </c>
      <c r="T242" s="1">
        <f>S242*3.5</f>
        <v>105</v>
      </c>
      <c r="U242" s="31">
        <f>U237+1</f>
        <v>76</v>
      </c>
      <c r="V242" s="31">
        <f>V237+225</f>
        <v>13440</v>
      </c>
      <c r="W242" s="31">
        <f>V245-V242</f>
        <v>225</v>
      </c>
      <c r="X242" s="32" t="str">
        <f t="shared" si="58"/>
        <v>ok</v>
      </c>
      <c r="Y242" s="31">
        <f>IF(U242="","",SUBTOTAL(2,U$1:U242))</f>
        <v>79</v>
      </c>
    </row>
    <row r="243" spans="1:25" ht="24.95" customHeight="1">
      <c r="A243" s="3">
        <f>IF(B243="","",SUBTOTAL(3,B$2:B243))</f>
        <v>210</v>
      </c>
      <c r="B243" s="17" t="s">
        <v>18</v>
      </c>
      <c r="C243" s="4">
        <v>267</v>
      </c>
      <c r="D243" s="5">
        <v>42812</v>
      </c>
      <c r="E243" s="8">
        <f t="shared" si="66"/>
        <v>13500</v>
      </c>
      <c r="F243" s="7">
        <v>13586</v>
      </c>
      <c r="G243" s="8">
        <f t="shared" si="59"/>
        <v>86</v>
      </c>
      <c r="H243" s="8">
        <f t="shared" si="60"/>
        <v>0</v>
      </c>
      <c r="I243" s="13">
        <f t="shared" si="56"/>
        <v>86</v>
      </c>
      <c r="J243" s="13">
        <f t="shared" si="63"/>
        <v>326</v>
      </c>
      <c r="K243" s="13">
        <f>G243/ورقة1!$C$3</f>
        <v>11.18</v>
      </c>
      <c r="L243" s="13">
        <f>H243/ورقة1!$D$3</f>
        <v>0</v>
      </c>
      <c r="M243" s="13">
        <f t="shared" si="61"/>
        <v>11.18</v>
      </c>
      <c r="N243" s="13">
        <f t="shared" si="57"/>
        <v>0.5</v>
      </c>
      <c r="O243" s="13">
        <f t="shared" si="64"/>
        <v>1835.5999999999997</v>
      </c>
      <c r="P243" s="13">
        <f t="shared" si="65"/>
        <v>1870</v>
      </c>
      <c r="Q243" s="11">
        <f t="shared" si="62"/>
        <v>1840</v>
      </c>
      <c r="R243" s="11" t="str">
        <f>IF(P243&lt;&gt;"",IF(AND(P243&gt;Q242,P243&lt;=Q243),"ok",""),SUBTOTAL(3,U$2:U243))</f>
        <v/>
      </c>
      <c r="S243" s="1"/>
      <c r="T243" s="1"/>
      <c r="U243" s="31"/>
      <c r="V243" s="31"/>
      <c r="W243" s="31"/>
      <c r="X243" s="32" t="str">
        <f t="shared" si="58"/>
        <v/>
      </c>
      <c r="Y243" s="31" t="str">
        <f>IF(U243="","",SUBTOTAL(2,U$1:U243))</f>
        <v/>
      </c>
    </row>
    <row r="244" spans="1:25" ht="24.95" customHeight="1">
      <c r="A244" s="3">
        <f>IF(B244="","",SUBTOTAL(3,B$2:B244))</f>
        <v>211</v>
      </c>
      <c r="B244" s="17" t="s">
        <v>18</v>
      </c>
      <c r="C244" s="4">
        <v>270</v>
      </c>
      <c r="D244" s="5">
        <v>42814</v>
      </c>
      <c r="E244" s="8">
        <f t="shared" si="66"/>
        <v>13586</v>
      </c>
      <c r="F244" s="7">
        <v>13661</v>
      </c>
      <c r="G244" s="8">
        <f t="shared" si="59"/>
        <v>75</v>
      </c>
      <c r="H244" s="8">
        <f t="shared" si="60"/>
        <v>0</v>
      </c>
      <c r="I244" s="13">
        <f t="shared" si="56"/>
        <v>75</v>
      </c>
      <c r="J244" s="13">
        <f t="shared" si="63"/>
        <v>401</v>
      </c>
      <c r="K244" s="13">
        <f>G244/ورقة1!$C$3</f>
        <v>9.75</v>
      </c>
      <c r="L244" s="13">
        <f>H244/ورقة1!$D$3</f>
        <v>0</v>
      </c>
      <c r="M244" s="13">
        <f t="shared" si="61"/>
        <v>9.75</v>
      </c>
      <c r="N244" s="13">
        <f t="shared" si="57"/>
        <v>0.5</v>
      </c>
      <c r="O244" s="13">
        <f t="shared" si="64"/>
        <v>1845.8499999999997</v>
      </c>
      <c r="P244" s="13">
        <f t="shared" si="65"/>
        <v>1870</v>
      </c>
      <c r="Q244" s="11">
        <f t="shared" si="62"/>
        <v>1840</v>
      </c>
      <c r="R244" s="11" t="str">
        <f>IF(P244&lt;&gt;"",IF(AND(P244&gt;Q243,P244&lt;=Q244),"ok",""),SUBTOTAL(3,U$2:U244))</f>
        <v/>
      </c>
      <c r="S244" s="1"/>
      <c r="T244" s="1"/>
      <c r="U244" s="31"/>
      <c r="V244" s="31"/>
      <c r="W244" s="31"/>
      <c r="X244" s="32" t="str">
        <f t="shared" si="58"/>
        <v/>
      </c>
      <c r="Y244" s="31" t="str">
        <f>IF(U244="","",SUBTOTAL(2,U$1:U244))</f>
        <v/>
      </c>
    </row>
    <row r="245" spans="1:25" ht="24.95" customHeight="1">
      <c r="A245" s="3">
        <f>IF(B245="","",SUBTOTAL(3,B$2:B245))</f>
        <v>212</v>
      </c>
      <c r="B245" s="17" t="s">
        <v>18</v>
      </c>
      <c r="C245" s="4">
        <v>272</v>
      </c>
      <c r="D245" s="5">
        <v>42815</v>
      </c>
      <c r="E245" s="8">
        <f t="shared" si="66"/>
        <v>13661</v>
      </c>
      <c r="F245" s="7">
        <v>13718</v>
      </c>
      <c r="G245" s="8">
        <f t="shared" si="59"/>
        <v>57</v>
      </c>
      <c r="H245" s="8">
        <f t="shared" si="60"/>
        <v>0</v>
      </c>
      <c r="I245" s="13">
        <f t="shared" si="56"/>
        <v>57</v>
      </c>
      <c r="J245" s="13">
        <f t="shared" si="63"/>
        <v>458</v>
      </c>
      <c r="K245" s="13">
        <f>G245/ورقة1!$C$3</f>
        <v>7.41</v>
      </c>
      <c r="L245" s="13">
        <f>H245/ورقة1!$D$3</f>
        <v>0</v>
      </c>
      <c r="M245" s="13">
        <f t="shared" si="61"/>
        <v>7.41</v>
      </c>
      <c r="N245" s="13">
        <f t="shared" si="57"/>
        <v>0.5</v>
      </c>
      <c r="O245" s="13">
        <f t="shared" si="64"/>
        <v>1853.7599999999998</v>
      </c>
      <c r="P245" s="13">
        <f t="shared" si="65"/>
        <v>1900</v>
      </c>
      <c r="Q245" s="11">
        <f t="shared" si="62"/>
        <v>1840</v>
      </c>
      <c r="R245" s="11" t="str">
        <f>IF(P245&lt;&gt;"",IF(AND(P245&gt;Q244,P245&lt;=Q245),"ok",""),SUBTOTAL(3,U$2:U245))</f>
        <v/>
      </c>
      <c r="S245" s="1">
        <v>30</v>
      </c>
      <c r="T245" s="1">
        <f>S245*3.5</f>
        <v>105</v>
      </c>
      <c r="U245" s="31">
        <f>U242+1</f>
        <v>77</v>
      </c>
      <c r="V245" s="31">
        <f>V242+225</f>
        <v>13665</v>
      </c>
      <c r="W245" s="31">
        <f>V248-V245</f>
        <v>225</v>
      </c>
      <c r="X245" s="32" t="str">
        <f t="shared" si="58"/>
        <v>ok</v>
      </c>
      <c r="Y245" s="31">
        <f>IF(U245="","",SUBTOTAL(2,U$1:U245))</f>
        <v>80</v>
      </c>
    </row>
    <row r="246" spans="1:25" ht="24.95" customHeight="1">
      <c r="A246" s="3">
        <f>IF(B246="","",SUBTOTAL(3,B$2:B246))</f>
        <v>213</v>
      </c>
      <c r="B246" s="17" t="s">
        <v>18</v>
      </c>
      <c r="C246" s="4">
        <v>274</v>
      </c>
      <c r="D246" s="5">
        <v>42816</v>
      </c>
      <c r="E246" s="8">
        <f t="shared" si="66"/>
        <v>13718</v>
      </c>
      <c r="F246" s="7">
        <v>13808</v>
      </c>
      <c r="G246" s="8">
        <f t="shared" si="59"/>
        <v>90</v>
      </c>
      <c r="H246" s="8">
        <f t="shared" si="60"/>
        <v>0</v>
      </c>
      <c r="I246" s="13">
        <f t="shared" si="56"/>
        <v>90</v>
      </c>
      <c r="J246" s="13">
        <f t="shared" si="63"/>
        <v>548</v>
      </c>
      <c r="K246" s="13">
        <f>G246/ورقة1!$C$3</f>
        <v>11.7</v>
      </c>
      <c r="L246" s="13">
        <f>H246/ورقة1!$D$3</f>
        <v>0</v>
      </c>
      <c r="M246" s="13">
        <f t="shared" si="61"/>
        <v>11.7</v>
      </c>
      <c r="N246" s="13">
        <f t="shared" si="57"/>
        <v>0.5</v>
      </c>
      <c r="O246" s="13">
        <f t="shared" si="64"/>
        <v>1865.9599999999998</v>
      </c>
      <c r="P246" s="13">
        <f t="shared" si="65"/>
        <v>1900</v>
      </c>
      <c r="Q246" s="11">
        <f t="shared" si="62"/>
        <v>1880</v>
      </c>
      <c r="R246" s="11" t="str">
        <f>IF(P246&lt;&gt;"",IF(AND(P246&gt;Q245,P246&lt;=Q246),"ok",""),SUBTOTAL(3,U$2:U246))</f>
        <v/>
      </c>
      <c r="S246" s="1"/>
      <c r="T246" s="1"/>
      <c r="U246" s="31"/>
      <c r="V246" s="31"/>
      <c r="W246" s="31"/>
      <c r="X246" s="32" t="str">
        <f t="shared" si="58"/>
        <v/>
      </c>
      <c r="Y246" s="31" t="str">
        <f>IF(U246="","",SUBTOTAL(2,U$1:U246))</f>
        <v/>
      </c>
    </row>
    <row r="247" spans="1:25" ht="24.95" customHeight="1">
      <c r="A247" s="3">
        <f>IF(B247="","",SUBTOTAL(3,B$2:B247))</f>
        <v>214</v>
      </c>
      <c r="B247" s="17" t="s">
        <v>18</v>
      </c>
      <c r="C247" s="4">
        <v>276</v>
      </c>
      <c r="D247" s="5">
        <v>42818</v>
      </c>
      <c r="E247" s="8">
        <f t="shared" si="66"/>
        <v>13808</v>
      </c>
      <c r="F247" s="7">
        <v>13867</v>
      </c>
      <c r="G247" s="8">
        <f t="shared" si="59"/>
        <v>59</v>
      </c>
      <c r="H247" s="8">
        <f t="shared" si="60"/>
        <v>0</v>
      </c>
      <c r="I247" s="13">
        <f t="shared" si="56"/>
        <v>59</v>
      </c>
      <c r="J247" s="13">
        <f t="shared" si="63"/>
        <v>607</v>
      </c>
      <c r="K247" s="13">
        <f>G247/ورقة1!$C$3</f>
        <v>7.67</v>
      </c>
      <c r="L247" s="13">
        <f>H247/ورقة1!$D$3</f>
        <v>0</v>
      </c>
      <c r="M247" s="13">
        <f t="shared" si="61"/>
        <v>7.67</v>
      </c>
      <c r="N247" s="13">
        <f t="shared" si="57"/>
        <v>0.5</v>
      </c>
      <c r="O247" s="13">
        <f t="shared" si="64"/>
        <v>1874.1299999999999</v>
      </c>
      <c r="P247" s="13">
        <f t="shared" si="65"/>
        <v>1900</v>
      </c>
      <c r="Q247" s="11">
        <f t="shared" si="62"/>
        <v>1880</v>
      </c>
      <c r="R247" s="11" t="str">
        <f>IF(P247&lt;&gt;"",IF(AND(P247&gt;Q246,P247&lt;=Q247),"ok",""),SUBTOTAL(3,U$2:U247))</f>
        <v/>
      </c>
      <c r="S247" s="1"/>
      <c r="T247" s="1"/>
      <c r="U247" s="31"/>
      <c r="V247" s="31"/>
      <c r="W247" s="31"/>
      <c r="X247" s="32" t="str">
        <f t="shared" si="58"/>
        <v/>
      </c>
      <c r="Y247" s="31" t="str">
        <f>IF(U247="","",SUBTOTAL(2,U$1:U247))</f>
        <v/>
      </c>
    </row>
    <row r="248" spans="1:25" ht="24.95" customHeight="1">
      <c r="A248" s="3">
        <f>IF(B248="","",SUBTOTAL(3,B$2:B248))</f>
        <v>215</v>
      </c>
      <c r="B248" s="17" t="s">
        <v>18</v>
      </c>
      <c r="C248" s="4">
        <v>277</v>
      </c>
      <c r="D248" s="5">
        <v>42819</v>
      </c>
      <c r="E248" s="8">
        <f t="shared" si="66"/>
        <v>13867</v>
      </c>
      <c r="F248" s="7">
        <v>13909</v>
      </c>
      <c r="G248" s="8">
        <f t="shared" si="59"/>
        <v>42</v>
      </c>
      <c r="H248" s="8">
        <f t="shared" si="60"/>
        <v>0</v>
      </c>
      <c r="I248" s="13">
        <f t="shared" si="56"/>
        <v>42</v>
      </c>
      <c r="J248" s="13">
        <f t="shared" si="63"/>
        <v>649</v>
      </c>
      <c r="K248" s="13">
        <f>G248/ورقة1!$C$3</f>
        <v>5.46</v>
      </c>
      <c r="L248" s="13">
        <f>H248/ورقة1!$D$3</f>
        <v>0</v>
      </c>
      <c r="M248" s="13">
        <f t="shared" si="61"/>
        <v>5.46</v>
      </c>
      <c r="N248" s="13">
        <f t="shared" si="57"/>
        <v>0.5</v>
      </c>
      <c r="O248" s="13">
        <f t="shared" si="64"/>
        <v>1880.09</v>
      </c>
      <c r="P248" s="13">
        <f t="shared" si="65"/>
        <v>1930</v>
      </c>
      <c r="Q248" s="11">
        <f t="shared" si="62"/>
        <v>1880</v>
      </c>
      <c r="R248" s="11" t="str">
        <f>IF(P248&lt;&gt;"",IF(AND(P248&gt;Q247,P248&lt;=Q248),"ok",""),SUBTOTAL(3,U$2:U248))</f>
        <v/>
      </c>
      <c r="S248" s="1">
        <v>30</v>
      </c>
      <c r="T248" s="1">
        <f>S248*3.5</f>
        <v>105</v>
      </c>
      <c r="U248" s="31">
        <f>U245+1</f>
        <v>78</v>
      </c>
      <c r="V248" s="31">
        <f>V245+225</f>
        <v>13890</v>
      </c>
      <c r="W248" s="31">
        <f>V252-V248</f>
        <v>225</v>
      </c>
      <c r="X248" s="32" t="str">
        <f t="shared" si="58"/>
        <v>ok</v>
      </c>
      <c r="Y248" s="31">
        <f>IF(U248="","",SUBTOTAL(2,U$1:U248))</f>
        <v>81</v>
      </c>
    </row>
    <row r="249" spans="1:25" ht="24.95" customHeight="1">
      <c r="A249" s="3">
        <f>IF(B249="","",SUBTOTAL(3,B$2:B249))</f>
        <v>216</v>
      </c>
      <c r="B249" s="17" t="s">
        <v>18</v>
      </c>
      <c r="C249" s="4">
        <v>279</v>
      </c>
      <c r="D249" s="5">
        <v>42820</v>
      </c>
      <c r="E249" s="8">
        <f t="shared" si="66"/>
        <v>13909</v>
      </c>
      <c r="F249" s="7">
        <v>13945</v>
      </c>
      <c r="G249" s="8">
        <f t="shared" si="59"/>
        <v>36</v>
      </c>
      <c r="H249" s="8">
        <f t="shared" si="60"/>
        <v>0</v>
      </c>
      <c r="I249" s="13">
        <f t="shared" si="56"/>
        <v>36</v>
      </c>
      <c r="J249" s="13">
        <f t="shared" si="63"/>
        <v>685</v>
      </c>
      <c r="K249" s="13">
        <f>G249/ورقة1!$C$3</f>
        <v>4.68</v>
      </c>
      <c r="L249" s="13">
        <f>H249/ورقة1!$D$3</f>
        <v>0</v>
      </c>
      <c r="M249" s="13">
        <f t="shared" si="61"/>
        <v>4.68</v>
      </c>
      <c r="N249" s="13">
        <f t="shared" si="57"/>
        <v>0.5</v>
      </c>
      <c r="O249" s="13">
        <f t="shared" si="64"/>
        <v>1885.27</v>
      </c>
      <c r="P249" s="13">
        <f t="shared" si="65"/>
        <v>1930</v>
      </c>
      <c r="Q249" s="11">
        <f t="shared" si="62"/>
        <v>1880</v>
      </c>
      <c r="R249" s="11" t="str">
        <f>IF(P249&lt;&gt;"",IF(AND(P249&gt;Q248,P249&lt;=Q249),"ok",""),SUBTOTAL(3,U$2:U249))</f>
        <v/>
      </c>
      <c r="S249" s="1"/>
      <c r="T249" s="1"/>
      <c r="U249" s="31"/>
      <c r="V249" s="31"/>
      <c r="W249" s="31"/>
      <c r="X249" s="32" t="str">
        <f t="shared" si="58"/>
        <v/>
      </c>
      <c r="Y249" s="31" t="str">
        <f>IF(U249="","",SUBTOTAL(2,U$1:U249))</f>
        <v/>
      </c>
    </row>
    <row r="250" spans="1:25" ht="24.95" customHeight="1">
      <c r="A250" s="3" t="str">
        <f>IF(B250="","",SUBTOTAL(3,B$2:B250))</f>
        <v/>
      </c>
      <c r="B250" s="34"/>
      <c r="C250" s="35">
        <v>279</v>
      </c>
      <c r="D250" s="36">
        <v>42820</v>
      </c>
      <c r="E250" s="34">
        <f t="shared" si="66"/>
        <v>13945</v>
      </c>
      <c r="F250" s="34">
        <v>13945</v>
      </c>
      <c r="G250" s="8">
        <f t="shared" si="59"/>
        <v>0</v>
      </c>
      <c r="H250" s="8">
        <f t="shared" si="60"/>
        <v>0</v>
      </c>
      <c r="I250" s="13">
        <f t="shared" si="56"/>
        <v>0</v>
      </c>
      <c r="J250" s="13">
        <f t="shared" si="63"/>
        <v>0</v>
      </c>
      <c r="K250" s="13">
        <f>G250/ورقة1!$C$3</f>
        <v>0</v>
      </c>
      <c r="L250" s="13">
        <f>H250/ورقة1!$D$3</f>
        <v>0</v>
      </c>
      <c r="M250" s="13">
        <f t="shared" si="61"/>
        <v>0</v>
      </c>
      <c r="N250" s="13">
        <f t="shared" si="57"/>
        <v>0</v>
      </c>
      <c r="O250" s="13">
        <f t="shared" si="64"/>
        <v>1885.27</v>
      </c>
      <c r="P250" s="13">
        <f t="shared" si="65"/>
        <v>1930</v>
      </c>
      <c r="Q250" s="11">
        <f t="shared" si="62"/>
        <v>1880</v>
      </c>
      <c r="R250" s="11" t="str">
        <f>IF(P250&lt;&gt;"",IF(AND(P250&gt;Q249,P250&lt;=Q250),"ok",""),SUBTOTAL(3,U$2:U250))</f>
        <v/>
      </c>
      <c r="S250" s="1"/>
      <c r="T250" s="1"/>
      <c r="U250" s="31"/>
      <c r="V250" s="31"/>
      <c r="W250" s="31"/>
      <c r="X250" s="32" t="str">
        <f t="shared" si="58"/>
        <v/>
      </c>
      <c r="Y250" s="31" t="str">
        <f>IF(U250="","",SUBTOTAL(2,U$1:U250))</f>
        <v/>
      </c>
    </row>
    <row r="251" spans="1:25" ht="24.95" customHeight="1">
      <c r="A251" s="3">
        <f>IF(B251="","",SUBTOTAL(3,B$2:B251))</f>
        <v>217</v>
      </c>
      <c r="B251" s="17" t="s">
        <v>18</v>
      </c>
      <c r="C251" s="4">
        <v>283</v>
      </c>
      <c r="D251" s="5">
        <v>42821</v>
      </c>
      <c r="E251" s="8">
        <f t="shared" si="66"/>
        <v>13945</v>
      </c>
      <c r="F251" s="7">
        <v>14007</v>
      </c>
      <c r="G251" s="8">
        <f t="shared" si="59"/>
        <v>62</v>
      </c>
      <c r="H251" s="8">
        <f t="shared" si="60"/>
        <v>0</v>
      </c>
      <c r="I251" s="13">
        <f t="shared" si="56"/>
        <v>62</v>
      </c>
      <c r="J251" s="13">
        <f t="shared" si="63"/>
        <v>62</v>
      </c>
      <c r="K251" s="13">
        <f>G251/ورقة1!$C$3</f>
        <v>8.06</v>
      </c>
      <c r="L251" s="13">
        <f>H251/ورقة1!$D$3</f>
        <v>0</v>
      </c>
      <c r="M251" s="13">
        <f t="shared" si="61"/>
        <v>8.06</v>
      </c>
      <c r="N251" s="13">
        <f t="shared" si="57"/>
        <v>0.5</v>
      </c>
      <c r="O251" s="13">
        <f t="shared" si="64"/>
        <v>1893.83</v>
      </c>
      <c r="P251" s="13">
        <f t="shared" si="65"/>
        <v>1930</v>
      </c>
      <c r="Q251" s="11">
        <f t="shared" si="62"/>
        <v>1880</v>
      </c>
      <c r="R251" s="11" t="str">
        <f>IF(P251&lt;&gt;"",IF(AND(P251&gt;Q250,P251&lt;=Q251),"ok",""),SUBTOTAL(3,U$2:U251))</f>
        <v/>
      </c>
      <c r="S251" s="1"/>
      <c r="T251" s="1"/>
      <c r="U251" s="31"/>
      <c r="V251" s="31"/>
      <c r="W251" s="31"/>
      <c r="X251" s="32" t="str">
        <f t="shared" si="58"/>
        <v/>
      </c>
      <c r="Y251" s="31" t="str">
        <f>IF(U251="","",SUBTOTAL(2,U$1:U251))</f>
        <v/>
      </c>
    </row>
    <row r="252" spans="1:25" ht="24.95" customHeight="1">
      <c r="A252" s="3">
        <f>IF(B252="","",SUBTOTAL(3,B$2:B252))</f>
        <v>218</v>
      </c>
      <c r="B252" s="17" t="s">
        <v>18</v>
      </c>
      <c r="C252" s="4">
        <v>286</v>
      </c>
      <c r="D252" s="5">
        <v>42824</v>
      </c>
      <c r="E252" s="8">
        <f t="shared" si="66"/>
        <v>14007</v>
      </c>
      <c r="F252" s="7">
        <v>14139</v>
      </c>
      <c r="G252" s="8">
        <f t="shared" si="59"/>
        <v>132</v>
      </c>
      <c r="H252" s="8">
        <f t="shared" si="60"/>
        <v>0</v>
      </c>
      <c r="I252" s="13">
        <f t="shared" si="56"/>
        <v>132</v>
      </c>
      <c r="J252" s="13">
        <f t="shared" si="63"/>
        <v>194</v>
      </c>
      <c r="K252" s="13">
        <f>G252/ورقة1!$C$3</f>
        <v>17.16</v>
      </c>
      <c r="L252" s="13">
        <f>H252/ورقة1!$D$3</f>
        <v>0</v>
      </c>
      <c r="M252" s="13">
        <f t="shared" si="61"/>
        <v>17.16</v>
      </c>
      <c r="N252" s="13">
        <f t="shared" si="57"/>
        <v>0.5</v>
      </c>
      <c r="O252" s="13">
        <f t="shared" si="64"/>
        <v>1911.49</v>
      </c>
      <c r="P252" s="13">
        <f t="shared" si="65"/>
        <v>1960</v>
      </c>
      <c r="Q252" s="11">
        <f t="shared" si="62"/>
        <v>1920</v>
      </c>
      <c r="R252" s="11" t="str">
        <f>IF(P252&lt;&gt;"",IF(AND(P252&gt;Q251,P252&lt;=Q252),"ok",""),SUBTOTAL(3,U$2:U252))</f>
        <v/>
      </c>
      <c r="S252" s="1">
        <v>30</v>
      </c>
      <c r="T252" s="1">
        <f>S252*3.5</f>
        <v>105</v>
      </c>
      <c r="U252" s="31">
        <v>79</v>
      </c>
      <c r="V252" s="31">
        <f>V248+225</f>
        <v>14115</v>
      </c>
      <c r="W252" s="31">
        <f>V257-V252</f>
        <v>225</v>
      </c>
      <c r="X252" s="32" t="str">
        <f t="shared" si="58"/>
        <v>ok</v>
      </c>
      <c r="Y252" s="31">
        <f>IF(U252="","",SUBTOTAL(2,U$1:U252))</f>
        <v>82</v>
      </c>
    </row>
    <row r="253" spans="1:25" ht="24.95" customHeight="1">
      <c r="A253" s="3">
        <f>IF(B253="","",SUBTOTAL(3,B$2:B253))</f>
        <v>219</v>
      </c>
      <c r="B253" s="17" t="s">
        <v>18</v>
      </c>
      <c r="C253" s="4">
        <v>291</v>
      </c>
      <c r="D253" s="5">
        <v>42830</v>
      </c>
      <c r="E253" s="8">
        <f t="shared" si="66"/>
        <v>14139</v>
      </c>
      <c r="F253" s="7">
        <v>14202</v>
      </c>
      <c r="G253" s="8">
        <f t="shared" si="59"/>
        <v>63</v>
      </c>
      <c r="H253" s="8">
        <f t="shared" si="60"/>
        <v>0</v>
      </c>
      <c r="I253" s="13">
        <f t="shared" si="56"/>
        <v>63</v>
      </c>
      <c r="J253" s="13">
        <f t="shared" si="63"/>
        <v>257</v>
      </c>
      <c r="K253" s="13">
        <f>G253/ورقة1!$C$3</f>
        <v>8.19</v>
      </c>
      <c r="L253" s="13">
        <f>H253/ورقة1!$D$3</f>
        <v>0</v>
      </c>
      <c r="M253" s="13">
        <f t="shared" si="61"/>
        <v>8.19</v>
      </c>
      <c r="N253" s="13">
        <f t="shared" si="57"/>
        <v>0.5</v>
      </c>
      <c r="O253" s="13">
        <f t="shared" si="64"/>
        <v>1920.18</v>
      </c>
      <c r="P253" s="13">
        <f t="shared" si="65"/>
        <v>1960</v>
      </c>
      <c r="Q253" s="11">
        <f t="shared" si="62"/>
        <v>1920</v>
      </c>
      <c r="R253" s="11" t="str">
        <f>IF(P253&lt;&gt;"",IF(AND(P253&gt;Q252,P253&lt;=Q253),"ok",""),SUBTOTAL(3,U$2:U253))</f>
        <v/>
      </c>
      <c r="S253" s="1"/>
      <c r="T253" s="1"/>
      <c r="U253" s="31"/>
      <c r="V253" s="31"/>
      <c r="W253" s="31"/>
      <c r="X253" s="32" t="str">
        <f t="shared" si="58"/>
        <v/>
      </c>
      <c r="Y253" s="31" t="str">
        <f>IF(U253="","",SUBTOTAL(2,U$1:U253))</f>
        <v/>
      </c>
    </row>
    <row r="254" spans="1:25" ht="24.95" customHeight="1">
      <c r="A254" s="3">
        <f>IF(B254="","",SUBTOTAL(3,B$2:B254))</f>
        <v>220</v>
      </c>
      <c r="B254" s="17" t="s">
        <v>18</v>
      </c>
      <c r="C254" s="4">
        <v>294</v>
      </c>
      <c r="D254" s="5">
        <v>42831</v>
      </c>
      <c r="E254" s="8">
        <f t="shared" si="66"/>
        <v>14202</v>
      </c>
      <c r="F254" s="7">
        <v>14231</v>
      </c>
      <c r="G254" s="8">
        <f t="shared" si="59"/>
        <v>29</v>
      </c>
      <c r="H254" s="8">
        <f t="shared" si="60"/>
        <v>0</v>
      </c>
      <c r="I254" s="13">
        <f t="shared" si="56"/>
        <v>29</v>
      </c>
      <c r="J254" s="13">
        <f t="shared" si="63"/>
        <v>286</v>
      </c>
      <c r="K254" s="13">
        <f>G254/ورقة1!$C$3</f>
        <v>3.77</v>
      </c>
      <c r="L254" s="13">
        <f>H254/ورقة1!$D$3</f>
        <v>0</v>
      </c>
      <c r="M254" s="13">
        <f t="shared" si="61"/>
        <v>3.77</v>
      </c>
      <c r="N254" s="13">
        <f t="shared" si="57"/>
        <v>0.5</v>
      </c>
      <c r="O254" s="13">
        <f t="shared" si="64"/>
        <v>1924.45</v>
      </c>
      <c r="P254" s="13">
        <f t="shared" si="65"/>
        <v>1960</v>
      </c>
      <c r="Q254" s="11">
        <f t="shared" si="62"/>
        <v>1920</v>
      </c>
      <c r="R254" s="11" t="str">
        <f>IF(P254&lt;&gt;"",IF(AND(P254&gt;Q253,P254&lt;=Q254),"ok",""),SUBTOTAL(3,U$2:U254))</f>
        <v/>
      </c>
      <c r="S254" s="1"/>
      <c r="T254" s="1"/>
      <c r="U254" s="31"/>
      <c r="V254" s="31"/>
      <c r="W254" s="31"/>
      <c r="X254" s="32" t="str">
        <f t="shared" si="58"/>
        <v/>
      </c>
      <c r="Y254" s="31" t="str">
        <f>IF(U254="","",SUBTOTAL(2,U$1:U254))</f>
        <v/>
      </c>
    </row>
    <row r="255" spans="1:25" ht="24.95" customHeight="1">
      <c r="A255" s="3">
        <f>IF(B255="","",SUBTOTAL(3,B$2:B255))</f>
        <v>221</v>
      </c>
      <c r="B255" s="17" t="s">
        <v>18</v>
      </c>
      <c r="C255" s="4">
        <v>295</v>
      </c>
      <c r="D255" s="5">
        <v>42833</v>
      </c>
      <c r="E255" s="8">
        <f t="shared" si="66"/>
        <v>14231</v>
      </c>
      <c r="F255" s="7">
        <v>14317</v>
      </c>
      <c r="G255" s="8">
        <f t="shared" si="59"/>
        <v>86</v>
      </c>
      <c r="H255" s="8">
        <f t="shared" si="60"/>
        <v>0</v>
      </c>
      <c r="I255" s="13">
        <f t="shared" si="56"/>
        <v>86</v>
      </c>
      <c r="J255" s="13">
        <f t="shared" si="63"/>
        <v>372</v>
      </c>
      <c r="K255" s="13">
        <f>G255/ورقة1!$C$3</f>
        <v>11.18</v>
      </c>
      <c r="L255" s="13">
        <f>H255/ورقة1!$D$3</f>
        <v>0</v>
      </c>
      <c r="M255" s="13">
        <f t="shared" si="61"/>
        <v>11.18</v>
      </c>
      <c r="N255" s="13">
        <f t="shared" si="57"/>
        <v>0.5</v>
      </c>
      <c r="O255" s="13">
        <f t="shared" si="64"/>
        <v>1936.13</v>
      </c>
      <c r="P255" s="13">
        <f t="shared" si="65"/>
        <v>1960</v>
      </c>
      <c r="Q255" s="11">
        <f t="shared" si="62"/>
        <v>1920</v>
      </c>
      <c r="R255" s="11" t="str">
        <f>IF(P255&lt;&gt;"",IF(AND(P255&gt;Q254,P255&lt;=Q255),"ok",""),SUBTOTAL(3,U$2:U255))</f>
        <v/>
      </c>
      <c r="S255" s="1"/>
      <c r="T255" s="1"/>
      <c r="U255" s="31"/>
      <c r="V255" s="31"/>
      <c r="W255" s="31"/>
      <c r="X255" s="32" t="str">
        <f t="shared" si="58"/>
        <v/>
      </c>
      <c r="Y255" s="31" t="str">
        <f>IF(U255="","",SUBTOTAL(2,U$1:U255))</f>
        <v/>
      </c>
    </row>
    <row r="256" spans="1:25" ht="24.95" customHeight="1">
      <c r="A256" s="3">
        <f>IF(B256="","",SUBTOTAL(3,B$2:B256))</f>
        <v>222</v>
      </c>
      <c r="B256" s="17" t="s">
        <v>18</v>
      </c>
      <c r="C256" s="4">
        <v>298</v>
      </c>
      <c r="D256" s="5">
        <v>42835</v>
      </c>
      <c r="E256" s="8">
        <f t="shared" si="66"/>
        <v>14317</v>
      </c>
      <c r="F256" s="7">
        <v>14324</v>
      </c>
      <c r="G256" s="8">
        <f t="shared" si="59"/>
        <v>7</v>
      </c>
      <c r="H256" s="8">
        <f t="shared" si="60"/>
        <v>0</v>
      </c>
      <c r="I256" s="13">
        <f t="shared" si="56"/>
        <v>7</v>
      </c>
      <c r="J256" s="13">
        <f t="shared" si="63"/>
        <v>379</v>
      </c>
      <c r="K256" s="13">
        <f>G256/ورقة1!$C$3</f>
        <v>0.91</v>
      </c>
      <c r="L256" s="13">
        <f>H256/ورقة1!$D$3</f>
        <v>0</v>
      </c>
      <c r="M256" s="13">
        <f t="shared" si="61"/>
        <v>0.91</v>
      </c>
      <c r="N256" s="13">
        <f t="shared" si="57"/>
        <v>0.5</v>
      </c>
      <c r="O256" s="13">
        <f t="shared" si="64"/>
        <v>1937.5400000000002</v>
      </c>
      <c r="P256" s="13">
        <f t="shared" si="65"/>
        <v>1960</v>
      </c>
      <c r="Q256" s="11">
        <f t="shared" si="62"/>
        <v>1920</v>
      </c>
      <c r="R256" s="11" t="str">
        <f>IF(P256&lt;&gt;"",IF(AND(P256&gt;Q255,P256&lt;=Q256),"ok",""),SUBTOTAL(3,U$2:U256))</f>
        <v/>
      </c>
      <c r="S256" s="1"/>
      <c r="T256" s="1"/>
      <c r="U256" s="31"/>
      <c r="V256" s="31"/>
      <c r="W256" s="31"/>
      <c r="X256" s="32" t="str">
        <f t="shared" si="58"/>
        <v/>
      </c>
      <c r="Y256" s="31" t="str">
        <f>IF(U256="","",SUBTOTAL(2,U$1:U256))</f>
        <v/>
      </c>
    </row>
    <row r="257" spans="1:25" ht="24.95" customHeight="1">
      <c r="A257" s="3">
        <f>IF(B257="","",SUBTOTAL(3,B$2:B257))</f>
        <v>223</v>
      </c>
      <c r="B257" s="17" t="s">
        <v>18</v>
      </c>
      <c r="C257" s="4">
        <v>299</v>
      </c>
      <c r="D257" s="5">
        <v>42837</v>
      </c>
      <c r="E257" s="8">
        <f t="shared" si="66"/>
        <v>14324</v>
      </c>
      <c r="F257" s="7">
        <v>14392</v>
      </c>
      <c r="G257" s="8">
        <f t="shared" si="59"/>
        <v>68</v>
      </c>
      <c r="H257" s="8">
        <f t="shared" si="60"/>
        <v>0</v>
      </c>
      <c r="I257" s="13">
        <f t="shared" si="56"/>
        <v>68</v>
      </c>
      <c r="J257" s="13">
        <f t="shared" si="63"/>
        <v>447</v>
      </c>
      <c r="K257" s="13">
        <f>G257/ورقة1!$C$3</f>
        <v>8.84</v>
      </c>
      <c r="L257" s="13">
        <f>H257/ورقة1!$D$3</f>
        <v>0</v>
      </c>
      <c r="M257" s="13">
        <f t="shared" si="61"/>
        <v>8.84</v>
      </c>
      <c r="N257" s="13">
        <f t="shared" si="57"/>
        <v>0.5</v>
      </c>
      <c r="O257" s="13">
        <f t="shared" si="64"/>
        <v>1946.88</v>
      </c>
      <c r="P257" s="13">
        <f t="shared" si="65"/>
        <v>1990</v>
      </c>
      <c r="Q257" s="11">
        <f t="shared" si="62"/>
        <v>1960</v>
      </c>
      <c r="R257" s="11" t="str">
        <f>IF(P257&lt;&gt;"",IF(AND(P257&gt;Q256,P257&lt;=Q257),"ok",""),SUBTOTAL(3,U$2:U257))</f>
        <v/>
      </c>
      <c r="S257" s="1">
        <v>30</v>
      </c>
      <c r="T257" s="1">
        <f>S257*3.5</f>
        <v>105</v>
      </c>
      <c r="U257" s="31">
        <f>U252+1</f>
        <v>80</v>
      </c>
      <c r="V257" s="31">
        <f>V252+225</f>
        <v>14340</v>
      </c>
      <c r="W257" s="31">
        <f>V262-V257</f>
        <v>225</v>
      </c>
      <c r="X257" s="32" t="str">
        <f t="shared" si="58"/>
        <v>ok</v>
      </c>
      <c r="Y257" s="31">
        <f>IF(U257="","",SUBTOTAL(2,U$1:U257))</f>
        <v>83</v>
      </c>
    </row>
    <row r="258" spans="1:25" ht="24.95" customHeight="1">
      <c r="A258" s="3">
        <f>IF(B258="","",SUBTOTAL(3,B$2:B258))</f>
        <v>224</v>
      </c>
      <c r="B258" s="17" t="s">
        <v>18</v>
      </c>
      <c r="C258" s="4">
        <v>301</v>
      </c>
      <c r="D258" s="5">
        <v>42838</v>
      </c>
      <c r="E258" s="8">
        <f t="shared" si="66"/>
        <v>14392</v>
      </c>
      <c r="F258" s="7">
        <v>14425</v>
      </c>
      <c r="G258" s="8">
        <f t="shared" si="59"/>
        <v>33</v>
      </c>
      <c r="H258" s="8">
        <f t="shared" si="60"/>
        <v>0</v>
      </c>
      <c r="I258" s="13">
        <f t="shared" ref="I258:I322" si="67">G258+H258</f>
        <v>33</v>
      </c>
      <c r="J258" s="13">
        <f t="shared" si="63"/>
        <v>480</v>
      </c>
      <c r="K258" s="13">
        <f>G258/ورقة1!$C$3</f>
        <v>4.29</v>
      </c>
      <c r="L258" s="13">
        <f>H258/ورقة1!$D$3</f>
        <v>0</v>
      </c>
      <c r="M258" s="13">
        <f t="shared" si="61"/>
        <v>4.29</v>
      </c>
      <c r="N258" s="13">
        <f t="shared" ref="N258:N321" si="68">IF(I258=0,0,0.5)</f>
        <v>0.5</v>
      </c>
      <c r="O258" s="13">
        <f t="shared" si="64"/>
        <v>1951.67</v>
      </c>
      <c r="P258" s="13">
        <f t="shared" si="65"/>
        <v>1990</v>
      </c>
      <c r="Q258" s="11">
        <f t="shared" si="62"/>
        <v>1960</v>
      </c>
      <c r="R258" s="11" t="str">
        <f>IF(P258&lt;&gt;"",IF(AND(P258&gt;Q257,P258&lt;=Q258),"ok",""),SUBTOTAL(3,U$2:U258))</f>
        <v/>
      </c>
      <c r="S258" s="1"/>
      <c r="T258" s="1"/>
      <c r="U258" s="31"/>
      <c r="V258" s="31"/>
      <c r="W258" s="31"/>
      <c r="X258" s="32" t="str">
        <f t="shared" ref="X258:X321" si="69">IF(V258&lt;&gt;"",IF(AND(V258&gt;=E258,V258&lt;=F258),"ok","NO"),"")</f>
        <v/>
      </c>
      <c r="Y258" s="31" t="str">
        <f>IF(U258="","",SUBTOTAL(2,U$1:U258))</f>
        <v/>
      </c>
    </row>
    <row r="259" spans="1:25" ht="24.95" customHeight="1">
      <c r="A259" s="3">
        <f>IF(B259="","",SUBTOTAL(3,B$2:B259))</f>
        <v>225</v>
      </c>
      <c r="B259" s="17" t="s">
        <v>18</v>
      </c>
      <c r="C259" s="4">
        <v>308</v>
      </c>
      <c r="D259" s="5">
        <v>42847</v>
      </c>
      <c r="E259" s="8">
        <f t="shared" si="66"/>
        <v>14425</v>
      </c>
      <c r="F259" s="7">
        <v>14489</v>
      </c>
      <c r="G259" s="8">
        <f t="shared" ref="G259:G322" si="70">IF(B259="مدينة",F259-E259,0)</f>
        <v>64</v>
      </c>
      <c r="H259" s="8">
        <f t="shared" ref="H259:H322" si="71">IF(B259="اقاليم",F259-E259,0)</f>
        <v>0</v>
      </c>
      <c r="I259" s="13">
        <f t="shared" si="67"/>
        <v>64</v>
      </c>
      <c r="J259" s="13">
        <f t="shared" si="63"/>
        <v>544</v>
      </c>
      <c r="K259" s="13">
        <f>G259/ورقة1!$C$3</f>
        <v>8.32</v>
      </c>
      <c r="L259" s="13">
        <f>H259/ورقة1!$D$3</f>
        <v>0</v>
      </c>
      <c r="M259" s="13">
        <f t="shared" ref="M259:M322" si="72">IF(I259=0,0,K259+L259)</f>
        <v>8.32</v>
      </c>
      <c r="N259" s="13">
        <f t="shared" si="68"/>
        <v>0.5</v>
      </c>
      <c r="O259" s="13">
        <f t="shared" si="64"/>
        <v>1960.49</v>
      </c>
      <c r="P259" s="13">
        <f t="shared" si="65"/>
        <v>1990</v>
      </c>
      <c r="Q259" s="11">
        <f t="shared" ref="Q259:Q322" si="73">MROUND(O259,40)</f>
        <v>1960</v>
      </c>
      <c r="R259" s="11" t="str">
        <f>IF(P259&lt;&gt;"",IF(AND(P259&gt;Q258,P259&lt;=Q259),"ok",""),SUBTOTAL(3,U$2:U259))</f>
        <v/>
      </c>
      <c r="S259" s="1"/>
      <c r="T259" s="1"/>
      <c r="U259" s="31"/>
      <c r="V259" s="31"/>
      <c r="W259" s="31"/>
      <c r="X259" s="32" t="str">
        <f t="shared" si="69"/>
        <v/>
      </c>
      <c r="Y259" s="31" t="str">
        <f>IF(U259="","",SUBTOTAL(2,U$1:U259))</f>
        <v/>
      </c>
    </row>
    <row r="260" spans="1:25" ht="24.95" customHeight="1">
      <c r="A260" s="3">
        <f>IF(B260="","",SUBTOTAL(3,B$2:B260))</f>
        <v>226</v>
      </c>
      <c r="B260" s="17" t="s">
        <v>18</v>
      </c>
      <c r="C260" s="4">
        <v>311</v>
      </c>
      <c r="D260" s="22" t="s">
        <v>3</v>
      </c>
      <c r="E260" s="8">
        <v>0</v>
      </c>
      <c r="F260" s="7">
        <v>0</v>
      </c>
      <c r="G260" s="8">
        <f t="shared" si="70"/>
        <v>0</v>
      </c>
      <c r="H260" s="8">
        <f t="shared" si="71"/>
        <v>0</v>
      </c>
      <c r="I260" s="13">
        <f t="shared" si="67"/>
        <v>0</v>
      </c>
      <c r="J260" s="13">
        <f t="shared" ref="J260:J323" si="74">IF(I260=0,0,I260+J259)</f>
        <v>0</v>
      </c>
      <c r="K260" s="13">
        <f>G260/ورقة1!$C$3</f>
        <v>0</v>
      </c>
      <c r="L260" s="13">
        <f>H260/ورقة1!$D$3</f>
        <v>0</v>
      </c>
      <c r="M260" s="13">
        <f t="shared" si="72"/>
        <v>0</v>
      </c>
      <c r="N260" s="13">
        <f t="shared" si="68"/>
        <v>0</v>
      </c>
      <c r="O260" s="13">
        <f t="shared" ref="O260:O323" si="75">M260+N260+O259</f>
        <v>1960.49</v>
      </c>
      <c r="P260" s="13">
        <f t="shared" ref="P260:P323" si="76">S260+P259</f>
        <v>1990</v>
      </c>
      <c r="Q260" s="11">
        <f t="shared" si="73"/>
        <v>1960</v>
      </c>
      <c r="R260" s="11" t="str">
        <f>IF(P260&lt;&gt;"",IF(AND(P260&gt;Q259,P260&lt;=Q260),"ok",""),SUBTOTAL(3,U$2:U260))</f>
        <v/>
      </c>
      <c r="S260" s="1"/>
      <c r="T260" s="1"/>
      <c r="U260" s="31"/>
      <c r="V260" s="31"/>
      <c r="W260" s="31"/>
      <c r="X260" s="32" t="str">
        <f t="shared" si="69"/>
        <v/>
      </c>
      <c r="Y260" s="31" t="str">
        <f>IF(U260="","",SUBTOTAL(2,U$1:U260))</f>
        <v/>
      </c>
    </row>
    <row r="261" spans="1:25" ht="24.95" customHeight="1">
      <c r="A261" s="3">
        <f>IF(B261="","",SUBTOTAL(3,B$2:B261))</f>
        <v>227</v>
      </c>
      <c r="B261" s="17" t="s">
        <v>18</v>
      </c>
      <c r="C261" s="4">
        <v>315</v>
      </c>
      <c r="D261" s="5">
        <v>42855</v>
      </c>
      <c r="E261" s="8">
        <f>F259</f>
        <v>14489</v>
      </c>
      <c r="F261" s="7">
        <v>14534</v>
      </c>
      <c r="G261" s="8">
        <f t="shared" si="70"/>
        <v>45</v>
      </c>
      <c r="H261" s="8">
        <f t="shared" si="71"/>
        <v>0</v>
      </c>
      <c r="I261" s="13">
        <f t="shared" si="67"/>
        <v>45</v>
      </c>
      <c r="J261" s="13">
        <f t="shared" si="74"/>
        <v>45</v>
      </c>
      <c r="K261" s="13">
        <f>G261/ورقة1!$C$3</f>
        <v>5.85</v>
      </c>
      <c r="L261" s="13">
        <f>H261/ورقة1!$D$3</f>
        <v>0</v>
      </c>
      <c r="M261" s="13">
        <f t="shared" si="72"/>
        <v>5.85</v>
      </c>
      <c r="N261" s="13">
        <f t="shared" si="68"/>
        <v>0.5</v>
      </c>
      <c r="O261" s="13">
        <f t="shared" si="75"/>
        <v>1966.84</v>
      </c>
      <c r="P261" s="13">
        <f t="shared" si="76"/>
        <v>1990</v>
      </c>
      <c r="Q261" s="11">
        <f t="shared" si="73"/>
        <v>1960</v>
      </c>
      <c r="R261" s="11" t="str">
        <f>IF(P261&lt;&gt;"",IF(AND(P261&gt;Q260,P261&lt;=Q261),"ok",""),SUBTOTAL(3,U$2:U261))</f>
        <v/>
      </c>
      <c r="S261" s="1"/>
      <c r="T261" s="1"/>
      <c r="U261" s="31"/>
      <c r="V261" s="31"/>
      <c r="W261" s="31"/>
      <c r="X261" s="32" t="str">
        <f t="shared" si="69"/>
        <v/>
      </c>
      <c r="Y261" s="31" t="str">
        <f>IF(U261="","",SUBTOTAL(2,U$1:U261))</f>
        <v/>
      </c>
    </row>
    <row r="262" spans="1:25" ht="24.95" customHeight="1">
      <c r="A262" s="3">
        <f>IF(B262="","",SUBTOTAL(3,B$2:B262))</f>
        <v>228</v>
      </c>
      <c r="B262" s="17" t="s">
        <v>18</v>
      </c>
      <c r="C262" s="4">
        <v>316</v>
      </c>
      <c r="D262" s="5">
        <v>42858</v>
      </c>
      <c r="E262" s="8">
        <f t="shared" si="66"/>
        <v>14534</v>
      </c>
      <c r="F262" s="7">
        <v>14669</v>
      </c>
      <c r="G262" s="8">
        <f t="shared" si="70"/>
        <v>135</v>
      </c>
      <c r="H262" s="8">
        <f t="shared" si="71"/>
        <v>0</v>
      </c>
      <c r="I262" s="13">
        <f t="shared" si="67"/>
        <v>135</v>
      </c>
      <c r="J262" s="13">
        <f t="shared" si="74"/>
        <v>180</v>
      </c>
      <c r="K262" s="13">
        <f>G262/ورقة1!$C$3</f>
        <v>17.55</v>
      </c>
      <c r="L262" s="13">
        <f>H262/ورقة1!$D$3</f>
        <v>0</v>
      </c>
      <c r="M262" s="13">
        <f t="shared" si="72"/>
        <v>17.55</v>
      </c>
      <c r="N262" s="13">
        <f t="shared" si="68"/>
        <v>0.5</v>
      </c>
      <c r="O262" s="13">
        <f t="shared" si="75"/>
        <v>1984.8899999999999</v>
      </c>
      <c r="P262" s="13">
        <f t="shared" si="76"/>
        <v>2020</v>
      </c>
      <c r="Q262" s="11">
        <f t="shared" si="73"/>
        <v>2000</v>
      </c>
      <c r="R262" s="11" t="str">
        <f>IF(P262&lt;&gt;"",IF(AND(P262&gt;Q261,P262&lt;=Q262),"ok",""),SUBTOTAL(3,U$2:U262))</f>
        <v/>
      </c>
      <c r="S262" s="1">
        <v>30</v>
      </c>
      <c r="T262" s="1">
        <f>S262*3.5</f>
        <v>105</v>
      </c>
      <c r="U262" s="31">
        <f>U257+1</f>
        <v>81</v>
      </c>
      <c r="V262" s="31">
        <f>V257+225</f>
        <v>14565</v>
      </c>
      <c r="W262" s="31">
        <f>V265-V262</f>
        <v>225</v>
      </c>
      <c r="X262" s="32" t="str">
        <f t="shared" si="69"/>
        <v>ok</v>
      </c>
      <c r="Y262" s="31">
        <f>IF(U262="","",SUBTOTAL(2,U$1:U262))</f>
        <v>84</v>
      </c>
    </row>
    <row r="263" spans="1:25" ht="24.95" customHeight="1">
      <c r="A263" s="3">
        <f>IF(B263="","",SUBTOTAL(3,B$2:B263))</f>
        <v>229</v>
      </c>
      <c r="B263" s="17" t="s">
        <v>18</v>
      </c>
      <c r="C263" s="4">
        <v>321</v>
      </c>
      <c r="D263" s="5">
        <v>42862</v>
      </c>
      <c r="E263" s="8">
        <f t="shared" si="66"/>
        <v>14669</v>
      </c>
      <c r="F263" s="7">
        <v>14690</v>
      </c>
      <c r="G263" s="8">
        <f t="shared" si="70"/>
        <v>21</v>
      </c>
      <c r="H263" s="8">
        <f t="shared" si="71"/>
        <v>0</v>
      </c>
      <c r="I263" s="13">
        <f t="shared" si="67"/>
        <v>21</v>
      </c>
      <c r="J263" s="13">
        <f t="shared" si="74"/>
        <v>201</v>
      </c>
      <c r="K263" s="13">
        <f>G263/ورقة1!$C$3</f>
        <v>2.73</v>
      </c>
      <c r="L263" s="13">
        <f>H263/ورقة1!$D$3</f>
        <v>0</v>
      </c>
      <c r="M263" s="13">
        <f t="shared" si="72"/>
        <v>2.73</v>
      </c>
      <c r="N263" s="13">
        <f t="shared" si="68"/>
        <v>0.5</v>
      </c>
      <c r="O263" s="13">
        <f t="shared" si="75"/>
        <v>1988.12</v>
      </c>
      <c r="P263" s="13">
        <f t="shared" si="76"/>
        <v>2020</v>
      </c>
      <c r="Q263" s="11">
        <f t="shared" si="73"/>
        <v>2000</v>
      </c>
      <c r="R263" s="11" t="str">
        <f>IF(P263&lt;&gt;"",IF(AND(P263&gt;Q262,P263&lt;=Q263),"ok",""),SUBTOTAL(3,U$2:U263))</f>
        <v/>
      </c>
      <c r="S263" s="1"/>
      <c r="T263" s="1"/>
      <c r="U263" s="31"/>
      <c r="V263" s="31"/>
      <c r="W263" s="31"/>
      <c r="X263" s="32" t="str">
        <f t="shared" si="69"/>
        <v/>
      </c>
      <c r="Y263" s="31" t="str">
        <f>IF(U263="","",SUBTOTAL(2,U$1:U263))</f>
        <v/>
      </c>
    </row>
    <row r="264" spans="1:25" ht="24.95" customHeight="1">
      <c r="A264" s="3">
        <f>IF(B264="","",SUBTOTAL(3,B$2:B264))</f>
        <v>230</v>
      </c>
      <c r="B264" s="17" t="s">
        <v>18</v>
      </c>
      <c r="C264" s="4">
        <v>322</v>
      </c>
      <c r="D264" s="5">
        <v>42863</v>
      </c>
      <c r="E264" s="8">
        <f t="shared" si="66"/>
        <v>14690</v>
      </c>
      <c r="F264" s="7">
        <v>14707</v>
      </c>
      <c r="G264" s="8">
        <f t="shared" si="70"/>
        <v>17</v>
      </c>
      <c r="H264" s="8">
        <f t="shared" si="71"/>
        <v>0</v>
      </c>
      <c r="I264" s="13">
        <f t="shared" si="67"/>
        <v>17</v>
      </c>
      <c r="J264" s="13">
        <f t="shared" si="74"/>
        <v>218</v>
      </c>
      <c r="K264" s="13">
        <f>G264/ورقة1!$C$3</f>
        <v>2.21</v>
      </c>
      <c r="L264" s="13">
        <f>H264/ورقة1!$D$3</f>
        <v>0</v>
      </c>
      <c r="M264" s="13">
        <f t="shared" si="72"/>
        <v>2.21</v>
      </c>
      <c r="N264" s="13">
        <f t="shared" si="68"/>
        <v>0.5</v>
      </c>
      <c r="O264" s="13">
        <f t="shared" si="75"/>
        <v>1990.83</v>
      </c>
      <c r="P264" s="13">
        <f t="shared" si="76"/>
        <v>2020</v>
      </c>
      <c r="Q264" s="11">
        <f t="shared" si="73"/>
        <v>2000</v>
      </c>
      <c r="R264" s="11" t="str">
        <f>IF(P264&lt;&gt;"",IF(AND(P264&gt;Q263,P264&lt;=Q264),"ok",""),SUBTOTAL(3,U$2:U264))</f>
        <v/>
      </c>
      <c r="S264" s="1"/>
      <c r="T264" s="1"/>
      <c r="U264" s="31"/>
      <c r="V264" s="31"/>
      <c r="W264" s="31"/>
      <c r="X264" s="32" t="str">
        <f t="shared" si="69"/>
        <v/>
      </c>
      <c r="Y264" s="31" t="str">
        <f>IF(U264="","",SUBTOTAL(2,U$1:U264))</f>
        <v/>
      </c>
    </row>
    <row r="265" spans="1:25" ht="24.95" customHeight="1">
      <c r="A265" s="3">
        <f>IF(B265="","",SUBTOTAL(3,B$2:B265))</f>
        <v>231</v>
      </c>
      <c r="B265" s="17" t="s">
        <v>17</v>
      </c>
      <c r="C265" s="4">
        <v>328</v>
      </c>
      <c r="D265" s="5">
        <v>42866</v>
      </c>
      <c r="E265" s="8">
        <f t="shared" si="66"/>
        <v>14707</v>
      </c>
      <c r="F265" s="7">
        <v>14991</v>
      </c>
      <c r="G265" s="8">
        <f t="shared" si="70"/>
        <v>0</v>
      </c>
      <c r="H265" s="8">
        <f t="shared" si="71"/>
        <v>284</v>
      </c>
      <c r="I265" s="13">
        <f t="shared" si="67"/>
        <v>284</v>
      </c>
      <c r="J265" s="13">
        <f t="shared" si="74"/>
        <v>502</v>
      </c>
      <c r="K265" s="13">
        <f>G265/ورقة1!$C$3</f>
        <v>0</v>
      </c>
      <c r="L265" s="13">
        <f>H265/ورقة1!$D$3</f>
        <v>31.24</v>
      </c>
      <c r="M265" s="13">
        <f t="shared" si="72"/>
        <v>31.24</v>
      </c>
      <c r="N265" s="13">
        <f t="shared" si="68"/>
        <v>0.5</v>
      </c>
      <c r="O265" s="13">
        <f t="shared" si="75"/>
        <v>2022.57</v>
      </c>
      <c r="P265" s="13">
        <f t="shared" si="76"/>
        <v>2050</v>
      </c>
      <c r="Q265" s="11">
        <f t="shared" si="73"/>
        <v>2040</v>
      </c>
      <c r="R265" s="11" t="str">
        <f>IF(P265&lt;&gt;"",IF(AND(P265&gt;Q264,P265&lt;=Q265),"ok",""),SUBTOTAL(3,U$2:U265))</f>
        <v/>
      </c>
      <c r="S265" s="1">
        <v>30</v>
      </c>
      <c r="T265" s="1">
        <f>S265*3.5</f>
        <v>105</v>
      </c>
      <c r="U265" s="31">
        <f>U262+1</f>
        <v>82</v>
      </c>
      <c r="V265" s="31">
        <f>V262+225</f>
        <v>14790</v>
      </c>
      <c r="W265" s="31">
        <f>V266-V265</f>
        <v>225</v>
      </c>
      <c r="X265" s="32" t="str">
        <f t="shared" si="69"/>
        <v>ok</v>
      </c>
      <c r="Y265" s="31">
        <f>IF(U265="","",SUBTOTAL(2,U$1:U265))</f>
        <v>85</v>
      </c>
    </row>
    <row r="266" spans="1:25" ht="24.95" customHeight="1">
      <c r="A266" s="3">
        <f>IF(B266="","",SUBTOTAL(3,B$2:B266))</f>
        <v>232</v>
      </c>
      <c r="B266" s="17" t="s">
        <v>18</v>
      </c>
      <c r="C266" s="4">
        <v>331</v>
      </c>
      <c r="D266" s="5">
        <v>42869</v>
      </c>
      <c r="E266" s="8">
        <f t="shared" si="66"/>
        <v>14991</v>
      </c>
      <c r="F266" s="7">
        <v>15063</v>
      </c>
      <c r="G266" s="8">
        <f t="shared" si="70"/>
        <v>72</v>
      </c>
      <c r="H266" s="8">
        <f t="shared" si="71"/>
        <v>0</v>
      </c>
      <c r="I266" s="13">
        <f t="shared" si="67"/>
        <v>72</v>
      </c>
      <c r="J266" s="13">
        <f t="shared" si="74"/>
        <v>574</v>
      </c>
      <c r="K266" s="13">
        <f>G266/ورقة1!$C$3</f>
        <v>9.36</v>
      </c>
      <c r="L266" s="13">
        <f>H266/ورقة1!$D$3</f>
        <v>0</v>
      </c>
      <c r="M266" s="13">
        <f t="shared" si="72"/>
        <v>9.36</v>
      </c>
      <c r="N266" s="13">
        <f t="shared" si="68"/>
        <v>0.5</v>
      </c>
      <c r="O266" s="13">
        <f t="shared" si="75"/>
        <v>2032.4299999999998</v>
      </c>
      <c r="P266" s="13">
        <f t="shared" si="76"/>
        <v>2080</v>
      </c>
      <c r="Q266" s="11">
        <f t="shared" si="73"/>
        <v>2040</v>
      </c>
      <c r="R266" s="11" t="str">
        <f>IF(P266&lt;&gt;"",IF(AND(P266&gt;Q265,P266&lt;=Q266),"ok",""),SUBTOTAL(3,U$2:U266))</f>
        <v/>
      </c>
      <c r="S266" s="1">
        <v>30</v>
      </c>
      <c r="T266" s="1">
        <f>S266*3.5</f>
        <v>105</v>
      </c>
      <c r="U266" s="31">
        <f>U265+1</f>
        <v>83</v>
      </c>
      <c r="V266" s="31">
        <f>V265+225</f>
        <v>15015</v>
      </c>
      <c r="W266" s="31">
        <f>V269-V266</f>
        <v>225</v>
      </c>
      <c r="X266" s="32" t="str">
        <f t="shared" si="69"/>
        <v>ok</v>
      </c>
      <c r="Y266" s="31">
        <f>IF(U266="","",SUBTOTAL(2,U$1:U266))</f>
        <v>86</v>
      </c>
    </row>
    <row r="267" spans="1:25" ht="24.95" customHeight="1">
      <c r="A267" s="3">
        <f>IF(B267="","",SUBTOTAL(3,B$2:B267))</f>
        <v>233</v>
      </c>
      <c r="B267" s="17" t="s">
        <v>18</v>
      </c>
      <c r="C267" s="4">
        <v>334</v>
      </c>
      <c r="D267" s="5">
        <v>42870</v>
      </c>
      <c r="E267" s="8">
        <f t="shared" si="66"/>
        <v>15063</v>
      </c>
      <c r="F267" s="7">
        <v>15152</v>
      </c>
      <c r="G267" s="8">
        <f t="shared" si="70"/>
        <v>89</v>
      </c>
      <c r="H267" s="8">
        <f t="shared" si="71"/>
        <v>0</v>
      </c>
      <c r="I267" s="13">
        <f t="shared" si="67"/>
        <v>89</v>
      </c>
      <c r="J267" s="13">
        <f t="shared" si="74"/>
        <v>663</v>
      </c>
      <c r="K267" s="13">
        <f>G267/ورقة1!$C$3</f>
        <v>11.57</v>
      </c>
      <c r="L267" s="13">
        <f>H267/ورقة1!$D$3</f>
        <v>0</v>
      </c>
      <c r="M267" s="13">
        <f t="shared" si="72"/>
        <v>11.57</v>
      </c>
      <c r="N267" s="13">
        <f t="shared" si="68"/>
        <v>0.5</v>
      </c>
      <c r="O267" s="13">
        <f t="shared" si="75"/>
        <v>2044.4999999999998</v>
      </c>
      <c r="P267" s="13">
        <f t="shared" si="76"/>
        <v>2080</v>
      </c>
      <c r="Q267" s="11">
        <f t="shared" si="73"/>
        <v>2040</v>
      </c>
      <c r="R267" s="11" t="str">
        <f>IF(P267&lt;&gt;"",IF(AND(P267&gt;Q266,P267&lt;=Q267),"ok",""),SUBTOTAL(3,U$2:U267))</f>
        <v/>
      </c>
      <c r="S267" s="1"/>
      <c r="T267" s="1"/>
      <c r="U267" s="31"/>
      <c r="V267" s="31"/>
      <c r="W267" s="31"/>
      <c r="X267" s="32" t="str">
        <f t="shared" si="69"/>
        <v/>
      </c>
      <c r="Y267" s="31" t="str">
        <f>IF(U267="","",SUBTOTAL(2,U$1:U267))</f>
        <v/>
      </c>
    </row>
    <row r="268" spans="1:25" ht="24.95" customHeight="1">
      <c r="A268" s="3">
        <f>IF(B268="","",SUBTOTAL(3,B$2:B268))</f>
        <v>234</v>
      </c>
      <c r="B268" s="17" t="s">
        <v>18</v>
      </c>
      <c r="C268" s="4">
        <v>336</v>
      </c>
      <c r="D268" s="5">
        <v>42872</v>
      </c>
      <c r="E268" s="8">
        <f t="shared" si="66"/>
        <v>15152</v>
      </c>
      <c r="F268" s="7">
        <v>15221</v>
      </c>
      <c r="G268" s="8">
        <f t="shared" si="70"/>
        <v>69</v>
      </c>
      <c r="H268" s="8">
        <f t="shared" si="71"/>
        <v>0</v>
      </c>
      <c r="I268" s="13">
        <f t="shared" si="67"/>
        <v>69</v>
      </c>
      <c r="J268" s="13">
        <f t="shared" si="74"/>
        <v>732</v>
      </c>
      <c r="K268" s="13">
        <f>G268/ورقة1!$C$3</f>
        <v>8.9700000000000006</v>
      </c>
      <c r="L268" s="13">
        <f>H268/ورقة1!$D$3</f>
        <v>0</v>
      </c>
      <c r="M268" s="13">
        <f t="shared" si="72"/>
        <v>8.9700000000000006</v>
      </c>
      <c r="N268" s="13">
        <f t="shared" si="68"/>
        <v>0.5</v>
      </c>
      <c r="O268" s="13">
        <f t="shared" si="75"/>
        <v>2053.9699999999998</v>
      </c>
      <c r="P268" s="13">
        <f t="shared" si="76"/>
        <v>2080</v>
      </c>
      <c r="Q268" s="11">
        <f t="shared" si="73"/>
        <v>2040</v>
      </c>
      <c r="R268" s="11" t="str">
        <f>IF(P268&lt;&gt;"",IF(AND(P268&gt;Q267,P268&lt;=Q268),"ok",""),SUBTOTAL(3,U$2:U268))</f>
        <v/>
      </c>
      <c r="S268" s="1"/>
      <c r="T268" s="1"/>
      <c r="U268" s="31"/>
      <c r="V268" s="31"/>
      <c r="W268" s="31"/>
      <c r="X268" s="32" t="str">
        <f t="shared" si="69"/>
        <v/>
      </c>
      <c r="Y268" s="31" t="str">
        <f>IF(U268="","",SUBTOTAL(2,U$1:U268))</f>
        <v/>
      </c>
    </row>
    <row r="269" spans="1:25" ht="24.95" customHeight="1">
      <c r="A269" s="3">
        <f>IF(B269="","",SUBTOTAL(3,B$2:B269))</f>
        <v>235</v>
      </c>
      <c r="B269" s="17" t="s">
        <v>18</v>
      </c>
      <c r="C269" s="4">
        <v>338</v>
      </c>
      <c r="D269" s="5">
        <v>42875</v>
      </c>
      <c r="E269" s="8">
        <f t="shared" si="66"/>
        <v>15221</v>
      </c>
      <c r="F269" s="7">
        <v>15260</v>
      </c>
      <c r="G269" s="8">
        <f t="shared" si="70"/>
        <v>39</v>
      </c>
      <c r="H269" s="8">
        <f t="shared" si="71"/>
        <v>0</v>
      </c>
      <c r="I269" s="13">
        <f t="shared" si="67"/>
        <v>39</v>
      </c>
      <c r="J269" s="13">
        <f t="shared" si="74"/>
        <v>771</v>
      </c>
      <c r="K269" s="13">
        <f>G269/ورقة1!$C$3</f>
        <v>5.07</v>
      </c>
      <c r="L269" s="13">
        <f>H269/ورقة1!$D$3</f>
        <v>0</v>
      </c>
      <c r="M269" s="13">
        <f t="shared" si="72"/>
        <v>5.07</v>
      </c>
      <c r="N269" s="13">
        <f t="shared" si="68"/>
        <v>0.5</v>
      </c>
      <c r="O269" s="13">
        <f t="shared" si="75"/>
        <v>2059.54</v>
      </c>
      <c r="P269" s="13">
        <f t="shared" si="76"/>
        <v>2110</v>
      </c>
      <c r="Q269" s="11">
        <f t="shared" si="73"/>
        <v>2040</v>
      </c>
      <c r="R269" s="11" t="str">
        <f>IF(P269&lt;&gt;"",IF(AND(P269&gt;Q268,P269&lt;=Q269),"ok",""),SUBTOTAL(3,U$2:U269))</f>
        <v/>
      </c>
      <c r="S269" s="1">
        <v>30</v>
      </c>
      <c r="T269" s="1">
        <f>S269*3.5</f>
        <v>105</v>
      </c>
      <c r="U269" s="31">
        <f>U266+1</f>
        <v>84</v>
      </c>
      <c r="V269" s="31">
        <f>V266+225</f>
        <v>15240</v>
      </c>
      <c r="W269" s="31">
        <f>V272-V269</f>
        <v>225</v>
      </c>
      <c r="X269" s="32" t="str">
        <f t="shared" si="69"/>
        <v>ok</v>
      </c>
      <c r="Y269" s="31">
        <f>IF(U269="","",SUBTOTAL(2,U$1:U269))</f>
        <v>87</v>
      </c>
    </row>
    <row r="270" spans="1:25" ht="24.95" customHeight="1">
      <c r="A270" s="3">
        <f>IF(B270="","",SUBTOTAL(3,B$2:B270))</f>
        <v>236</v>
      </c>
      <c r="B270" s="17" t="s">
        <v>18</v>
      </c>
      <c r="C270" s="4">
        <v>340</v>
      </c>
      <c r="D270" s="5">
        <v>42876</v>
      </c>
      <c r="E270" s="8">
        <f t="shared" si="66"/>
        <v>15260</v>
      </c>
      <c r="F270" s="7">
        <v>15333</v>
      </c>
      <c r="G270" s="8">
        <f t="shared" si="70"/>
        <v>73</v>
      </c>
      <c r="H270" s="8">
        <f t="shared" si="71"/>
        <v>0</v>
      </c>
      <c r="I270" s="13">
        <f t="shared" si="67"/>
        <v>73</v>
      </c>
      <c r="J270" s="13">
        <f t="shared" si="74"/>
        <v>844</v>
      </c>
      <c r="K270" s="13">
        <f>G270/ورقة1!$C$3</f>
        <v>9.49</v>
      </c>
      <c r="L270" s="13">
        <f>H270/ورقة1!$D$3</f>
        <v>0</v>
      </c>
      <c r="M270" s="13">
        <f t="shared" si="72"/>
        <v>9.49</v>
      </c>
      <c r="N270" s="13">
        <f t="shared" si="68"/>
        <v>0.5</v>
      </c>
      <c r="O270" s="13">
        <f t="shared" si="75"/>
        <v>2069.5299999999997</v>
      </c>
      <c r="P270" s="13">
        <f t="shared" si="76"/>
        <v>2110</v>
      </c>
      <c r="Q270" s="11">
        <f t="shared" si="73"/>
        <v>2080</v>
      </c>
      <c r="R270" s="11" t="str">
        <f>IF(P270&lt;&gt;"",IF(AND(P270&gt;Q269,P270&lt;=Q270),"ok",""),SUBTOTAL(3,U$2:U270))</f>
        <v/>
      </c>
      <c r="S270" s="1"/>
      <c r="T270" s="1"/>
      <c r="U270" s="31"/>
      <c r="V270" s="31"/>
      <c r="W270" s="31"/>
      <c r="X270" s="32" t="str">
        <f t="shared" si="69"/>
        <v/>
      </c>
      <c r="Y270" s="31" t="str">
        <f>IF(U270="","",SUBTOTAL(2,U$1:U270))</f>
        <v/>
      </c>
    </row>
    <row r="271" spans="1:25" ht="24.95" customHeight="1">
      <c r="A271" s="3">
        <f>IF(B271="","",SUBTOTAL(3,B$2:B271))</f>
        <v>237</v>
      </c>
      <c r="B271" s="17" t="s">
        <v>18</v>
      </c>
      <c r="C271" s="4">
        <v>343</v>
      </c>
      <c r="D271" s="5">
        <v>42877</v>
      </c>
      <c r="E271" s="8">
        <f t="shared" ref="E271:E284" si="77">IF(D271="",0,F270)</f>
        <v>15333</v>
      </c>
      <c r="F271" s="7">
        <v>15397</v>
      </c>
      <c r="G271" s="8">
        <f t="shared" si="70"/>
        <v>64</v>
      </c>
      <c r="H271" s="8">
        <f t="shared" si="71"/>
        <v>0</v>
      </c>
      <c r="I271" s="13">
        <f t="shared" si="67"/>
        <v>64</v>
      </c>
      <c r="J271" s="13">
        <f t="shared" si="74"/>
        <v>908</v>
      </c>
      <c r="K271" s="13">
        <f>G271/ورقة1!$C$3</f>
        <v>8.32</v>
      </c>
      <c r="L271" s="13">
        <f>H271/ورقة1!$D$3</f>
        <v>0</v>
      </c>
      <c r="M271" s="13">
        <f t="shared" si="72"/>
        <v>8.32</v>
      </c>
      <c r="N271" s="13">
        <f t="shared" si="68"/>
        <v>0.5</v>
      </c>
      <c r="O271" s="13">
        <f t="shared" si="75"/>
        <v>2078.35</v>
      </c>
      <c r="P271" s="13">
        <f t="shared" si="76"/>
        <v>2110</v>
      </c>
      <c r="Q271" s="11">
        <f t="shared" si="73"/>
        <v>2080</v>
      </c>
      <c r="R271" s="11" t="str">
        <f>IF(P271&lt;&gt;"",IF(AND(P271&gt;Q270,P271&lt;=Q271),"ok",""),SUBTOTAL(3,U$2:U271))</f>
        <v/>
      </c>
      <c r="S271" s="1"/>
      <c r="T271" s="1"/>
      <c r="U271" s="31"/>
      <c r="V271" s="31"/>
      <c r="W271" s="31"/>
      <c r="X271" s="32" t="str">
        <f t="shared" si="69"/>
        <v/>
      </c>
      <c r="Y271" s="31" t="str">
        <f>IF(U271="","",SUBTOTAL(2,U$1:U271))</f>
        <v/>
      </c>
    </row>
    <row r="272" spans="1:25" ht="24.95" customHeight="1">
      <c r="A272" s="3">
        <f>IF(B272="","",SUBTOTAL(3,B$2:B272))</f>
        <v>238</v>
      </c>
      <c r="B272" s="17" t="s">
        <v>18</v>
      </c>
      <c r="C272" s="4">
        <v>346</v>
      </c>
      <c r="D272" s="5">
        <v>42880</v>
      </c>
      <c r="E272" s="8">
        <f t="shared" si="77"/>
        <v>15397</v>
      </c>
      <c r="F272" s="7">
        <v>15504</v>
      </c>
      <c r="G272" s="8">
        <f t="shared" si="70"/>
        <v>107</v>
      </c>
      <c r="H272" s="8">
        <f t="shared" si="71"/>
        <v>0</v>
      </c>
      <c r="I272" s="13">
        <f t="shared" si="67"/>
        <v>107</v>
      </c>
      <c r="J272" s="13">
        <f t="shared" si="74"/>
        <v>1015</v>
      </c>
      <c r="K272" s="13">
        <f>G272/ورقة1!$C$3</f>
        <v>13.91</v>
      </c>
      <c r="L272" s="13">
        <f>H272/ورقة1!$D$3</f>
        <v>0</v>
      </c>
      <c r="M272" s="13">
        <f t="shared" si="72"/>
        <v>13.91</v>
      </c>
      <c r="N272" s="13">
        <f t="shared" si="68"/>
        <v>0.5</v>
      </c>
      <c r="O272" s="13">
        <f t="shared" si="75"/>
        <v>2092.7599999999998</v>
      </c>
      <c r="P272" s="13">
        <f t="shared" si="76"/>
        <v>2140</v>
      </c>
      <c r="Q272" s="11">
        <f t="shared" si="73"/>
        <v>2080</v>
      </c>
      <c r="R272" s="11" t="str">
        <f>IF(P272&lt;&gt;"",IF(AND(P272&gt;Q271,P272&lt;=Q272),"ok",""),SUBTOTAL(3,U$2:U272))</f>
        <v/>
      </c>
      <c r="S272" s="1">
        <v>30</v>
      </c>
      <c r="T272" s="1">
        <f>S272*3.5</f>
        <v>105</v>
      </c>
      <c r="U272" s="31">
        <f>U269+1</f>
        <v>85</v>
      </c>
      <c r="V272" s="31">
        <f>V269+225</f>
        <v>15465</v>
      </c>
      <c r="W272" s="31">
        <f>V276-V272</f>
        <v>225</v>
      </c>
      <c r="X272" s="32" t="str">
        <f t="shared" si="69"/>
        <v>ok</v>
      </c>
      <c r="Y272" s="31">
        <f>IF(U272="","",SUBTOTAL(2,U$1:U272))</f>
        <v>88</v>
      </c>
    </row>
    <row r="273" spans="1:25" ht="24.95" customHeight="1">
      <c r="A273" s="3">
        <f>IF(B273="","",SUBTOTAL(3,B$2:B273))</f>
        <v>239</v>
      </c>
      <c r="B273" s="17" t="s">
        <v>18</v>
      </c>
      <c r="C273" s="4">
        <v>350</v>
      </c>
      <c r="D273" s="22" t="s">
        <v>3</v>
      </c>
      <c r="E273" s="8">
        <v>0</v>
      </c>
      <c r="F273" s="7">
        <v>0</v>
      </c>
      <c r="G273" s="8">
        <f t="shared" si="70"/>
        <v>0</v>
      </c>
      <c r="H273" s="8">
        <f t="shared" si="71"/>
        <v>0</v>
      </c>
      <c r="I273" s="13">
        <f t="shared" si="67"/>
        <v>0</v>
      </c>
      <c r="J273" s="13">
        <f t="shared" si="74"/>
        <v>0</v>
      </c>
      <c r="K273" s="13">
        <f>G273/ورقة1!$C$3</f>
        <v>0</v>
      </c>
      <c r="L273" s="13">
        <f>H273/ورقة1!$D$3</f>
        <v>0</v>
      </c>
      <c r="M273" s="13">
        <f t="shared" si="72"/>
        <v>0</v>
      </c>
      <c r="N273" s="13">
        <f t="shared" si="68"/>
        <v>0</v>
      </c>
      <c r="O273" s="13">
        <f t="shared" si="75"/>
        <v>2092.7599999999998</v>
      </c>
      <c r="P273" s="13">
        <f t="shared" si="76"/>
        <v>2140</v>
      </c>
      <c r="Q273" s="11">
        <f t="shared" si="73"/>
        <v>2080</v>
      </c>
      <c r="R273" s="11" t="str">
        <f>IF(P273&lt;&gt;"",IF(AND(P273&gt;Q272,P273&lt;=Q273),"ok",""),SUBTOTAL(3,U$2:U273))</f>
        <v/>
      </c>
      <c r="S273" s="1"/>
      <c r="T273" s="1"/>
      <c r="U273" s="31"/>
      <c r="V273" s="31"/>
      <c r="W273" s="31"/>
      <c r="X273" s="32" t="str">
        <f t="shared" si="69"/>
        <v/>
      </c>
      <c r="Y273" s="31" t="str">
        <f>IF(U273="","",SUBTOTAL(2,U$1:U273))</f>
        <v/>
      </c>
    </row>
    <row r="274" spans="1:25" ht="24.95" customHeight="1">
      <c r="A274" s="3">
        <f>IF(B274="","",SUBTOTAL(3,B$2:B274))</f>
        <v>240</v>
      </c>
      <c r="B274" s="17" t="s">
        <v>18</v>
      </c>
      <c r="C274" s="4">
        <v>401</v>
      </c>
      <c r="D274" s="5">
        <v>42895</v>
      </c>
      <c r="E274" s="8">
        <f>F272</f>
        <v>15504</v>
      </c>
      <c r="F274" s="7">
        <v>15653</v>
      </c>
      <c r="G274" s="8">
        <f t="shared" si="70"/>
        <v>149</v>
      </c>
      <c r="H274" s="8">
        <f t="shared" si="71"/>
        <v>0</v>
      </c>
      <c r="I274" s="13">
        <f t="shared" si="67"/>
        <v>149</v>
      </c>
      <c r="J274" s="13">
        <f t="shared" si="74"/>
        <v>149</v>
      </c>
      <c r="K274" s="13">
        <f>G274/ورقة1!$C$3</f>
        <v>19.37</v>
      </c>
      <c r="L274" s="13">
        <f>H274/ورقة1!$D$3</f>
        <v>0</v>
      </c>
      <c r="M274" s="13">
        <f t="shared" si="72"/>
        <v>19.37</v>
      </c>
      <c r="N274" s="13">
        <f t="shared" si="68"/>
        <v>0.5</v>
      </c>
      <c r="O274" s="13">
        <f t="shared" si="75"/>
        <v>2112.6299999999997</v>
      </c>
      <c r="P274" s="13">
        <f t="shared" si="76"/>
        <v>2140</v>
      </c>
      <c r="Q274" s="11">
        <f t="shared" si="73"/>
        <v>2120</v>
      </c>
      <c r="R274" s="11" t="str">
        <f>IF(P274&lt;&gt;"",IF(AND(P274&gt;Q273,P274&lt;=Q274),"ok",""),SUBTOTAL(3,U$2:U274))</f>
        <v/>
      </c>
      <c r="S274" s="1"/>
      <c r="T274" s="1"/>
      <c r="U274" s="31"/>
      <c r="V274" s="31"/>
      <c r="W274" s="31"/>
      <c r="X274" s="32" t="str">
        <f t="shared" si="69"/>
        <v/>
      </c>
      <c r="Y274" s="31" t="str">
        <f>IF(U274="","",SUBTOTAL(2,U$1:U274))</f>
        <v/>
      </c>
    </row>
    <row r="275" spans="1:25" ht="24.95" customHeight="1">
      <c r="A275" s="3">
        <f>IF(B275="","",SUBTOTAL(3,B$2:B275))</f>
        <v>241</v>
      </c>
      <c r="B275" s="17" t="s">
        <v>18</v>
      </c>
      <c r="C275" s="4">
        <v>402</v>
      </c>
      <c r="D275" s="22" t="s">
        <v>3</v>
      </c>
      <c r="E275" s="8">
        <v>0</v>
      </c>
      <c r="F275" s="7">
        <v>0</v>
      </c>
      <c r="G275" s="8">
        <f t="shared" si="70"/>
        <v>0</v>
      </c>
      <c r="H275" s="8">
        <f t="shared" si="71"/>
        <v>0</v>
      </c>
      <c r="I275" s="13">
        <f t="shared" si="67"/>
        <v>0</v>
      </c>
      <c r="J275" s="13">
        <f t="shared" si="74"/>
        <v>0</v>
      </c>
      <c r="K275" s="13">
        <f>G275/ورقة1!$C$3</f>
        <v>0</v>
      </c>
      <c r="L275" s="13">
        <f>H275/ورقة1!$D$3</f>
        <v>0</v>
      </c>
      <c r="M275" s="13">
        <f t="shared" si="72"/>
        <v>0</v>
      </c>
      <c r="N275" s="13">
        <f t="shared" si="68"/>
        <v>0</v>
      </c>
      <c r="O275" s="13">
        <f t="shared" si="75"/>
        <v>2112.6299999999997</v>
      </c>
      <c r="P275" s="13">
        <f t="shared" si="76"/>
        <v>2140</v>
      </c>
      <c r="Q275" s="11">
        <f t="shared" si="73"/>
        <v>2120</v>
      </c>
      <c r="R275" s="11" t="str">
        <f>IF(P275&lt;&gt;"",IF(AND(P275&gt;Q274,P275&lt;=Q275),"ok",""),SUBTOTAL(3,U$2:U275))</f>
        <v/>
      </c>
      <c r="S275" s="1"/>
      <c r="T275" s="1"/>
      <c r="U275" s="31"/>
      <c r="V275" s="31"/>
      <c r="W275" s="31"/>
      <c r="X275" s="32" t="str">
        <f t="shared" si="69"/>
        <v/>
      </c>
      <c r="Y275" s="31" t="str">
        <f>IF(U275="","",SUBTOTAL(2,U$1:U275))</f>
        <v/>
      </c>
    </row>
    <row r="276" spans="1:25" ht="24.95" customHeight="1">
      <c r="A276" s="3">
        <f>IF(B276="","",SUBTOTAL(3,B$2:B276))</f>
        <v>242</v>
      </c>
      <c r="B276" s="17" t="s">
        <v>18</v>
      </c>
      <c r="C276" s="4">
        <v>403</v>
      </c>
      <c r="D276" s="5">
        <v>42898</v>
      </c>
      <c r="E276" s="8">
        <f>F274</f>
        <v>15653</v>
      </c>
      <c r="F276" s="7">
        <v>15726</v>
      </c>
      <c r="G276" s="8">
        <f t="shared" si="70"/>
        <v>73</v>
      </c>
      <c r="H276" s="8">
        <f t="shared" si="71"/>
        <v>0</v>
      </c>
      <c r="I276" s="13">
        <f t="shared" si="67"/>
        <v>73</v>
      </c>
      <c r="J276" s="13">
        <f t="shared" si="74"/>
        <v>73</v>
      </c>
      <c r="K276" s="13">
        <f>G276/ورقة1!$C$3</f>
        <v>9.49</v>
      </c>
      <c r="L276" s="13">
        <f>H276/ورقة1!$D$3</f>
        <v>0</v>
      </c>
      <c r="M276" s="13">
        <f t="shared" si="72"/>
        <v>9.49</v>
      </c>
      <c r="N276" s="13">
        <f t="shared" si="68"/>
        <v>0.5</v>
      </c>
      <c r="O276" s="13">
        <f t="shared" si="75"/>
        <v>2122.6199999999994</v>
      </c>
      <c r="P276" s="13">
        <f t="shared" si="76"/>
        <v>2170</v>
      </c>
      <c r="Q276" s="11">
        <f t="shared" si="73"/>
        <v>2120</v>
      </c>
      <c r="R276" s="11" t="str">
        <f>IF(P276&lt;&gt;"",IF(AND(P276&gt;Q275,P276&lt;=Q276),"ok",""),SUBTOTAL(3,U$2:U276))</f>
        <v/>
      </c>
      <c r="S276" s="1">
        <v>30</v>
      </c>
      <c r="T276" s="1">
        <f>S276*3.5</f>
        <v>105</v>
      </c>
      <c r="U276" s="31">
        <f>U272+1</f>
        <v>86</v>
      </c>
      <c r="V276" s="31">
        <f>V272+225</f>
        <v>15690</v>
      </c>
      <c r="W276" s="31">
        <f>V278-V276</f>
        <v>225</v>
      </c>
      <c r="X276" s="32" t="str">
        <f t="shared" si="69"/>
        <v>ok</v>
      </c>
      <c r="Y276" s="31">
        <f>IF(U276="","",SUBTOTAL(2,U$1:U276))</f>
        <v>89</v>
      </c>
    </row>
    <row r="277" spans="1:25" ht="24.95" customHeight="1">
      <c r="A277" s="3">
        <f>IF(B277="","",SUBTOTAL(3,B$2:B277))</f>
        <v>243</v>
      </c>
      <c r="B277" s="17" t="s">
        <v>18</v>
      </c>
      <c r="C277" s="4">
        <v>404</v>
      </c>
      <c r="D277" s="5">
        <v>42899</v>
      </c>
      <c r="E277" s="8">
        <f t="shared" si="77"/>
        <v>15726</v>
      </c>
      <c r="F277" s="7">
        <v>15864</v>
      </c>
      <c r="G277" s="8">
        <f t="shared" si="70"/>
        <v>138</v>
      </c>
      <c r="H277" s="8">
        <f t="shared" si="71"/>
        <v>0</v>
      </c>
      <c r="I277" s="13">
        <f t="shared" si="67"/>
        <v>138</v>
      </c>
      <c r="J277" s="13">
        <f t="shared" si="74"/>
        <v>211</v>
      </c>
      <c r="K277" s="13">
        <f>G277/ورقة1!$C$3</f>
        <v>17.940000000000001</v>
      </c>
      <c r="L277" s="13">
        <f>H277/ورقة1!$D$3</f>
        <v>0</v>
      </c>
      <c r="M277" s="13">
        <f t="shared" si="72"/>
        <v>17.940000000000001</v>
      </c>
      <c r="N277" s="13">
        <f t="shared" si="68"/>
        <v>0.5</v>
      </c>
      <c r="O277" s="13">
        <f t="shared" si="75"/>
        <v>2141.0599999999995</v>
      </c>
      <c r="P277" s="13">
        <f t="shared" si="76"/>
        <v>2170</v>
      </c>
      <c r="Q277" s="11">
        <f t="shared" si="73"/>
        <v>2160</v>
      </c>
      <c r="R277" s="11" t="str">
        <f>IF(P277&lt;&gt;"",IF(AND(P277&gt;Q276,P277&lt;=Q277),"ok",""),SUBTOTAL(3,U$2:U277))</f>
        <v/>
      </c>
      <c r="S277" s="1"/>
      <c r="T277" s="1"/>
      <c r="U277" s="31"/>
      <c r="V277" s="31"/>
      <c r="W277" s="31"/>
      <c r="X277" s="32" t="str">
        <f t="shared" si="69"/>
        <v/>
      </c>
      <c r="Y277" s="31" t="str">
        <f>IF(U277="","",SUBTOTAL(2,U$1:U277))</f>
        <v/>
      </c>
    </row>
    <row r="278" spans="1:25" ht="24.95" customHeight="1">
      <c r="A278" s="3">
        <f>IF(B278="","",SUBTOTAL(3,B$2:B278))</f>
        <v>244</v>
      </c>
      <c r="B278" s="17" t="s">
        <v>18</v>
      </c>
      <c r="C278" s="4">
        <v>405</v>
      </c>
      <c r="D278" s="5">
        <v>42900</v>
      </c>
      <c r="E278" s="8">
        <f t="shared" si="77"/>
        <v>15864</v>
      </c>
      <c r="F278" s="7">
        <v>15933</v>
      </c>
      <c r="G278" s="8">
        <f t="shared" si="70"/>
        <v>69</v>
      </c>
      <c r="H278" s="8">
        <f t="shared" si="71"/>
        <v>0</v>
      </c>
      <c r="I278" s="13">
        <f t="shared" si="67"/>
        <v>69</v>
      </c>
      <c r="J278" s="13">
        <f t="shared" si="74"/>
        <v>280</v>
      </c>
      <c r="K278" s="13">
        <f>G278/ورقة1!$C$3</f>
        <v>8.9700000000000006</v>
      </c>
      <c r="L278" s="13">
        <f>H278/ورقة1!$D$3</f>
        <v>0</v>
      </c>
      <c r="M278" s="13">
        <f t="shared" si="72"/>
        <v>8.9700000000000006</v>
      </c>
      <c r="N278" s="13">
        <f t="shared" si="68"/>
        <v>0.5</v>
      </c>
      <c r="O278" s="13">
        <f t="shared" si="75"/>
        <v>2150.5299999999993</v>
      </c>
      <c r="P278" s="13">
        <f t="shared" si="76"/>
        <v>2200</v>
      </c>
      <c r="Q278" s="11">
        <f t="shared" si="73"/>
        <v>2160</v>
      </c>
      <c r="R278" s="11" t="str">
        <f>IF(P278&lt;&gt;"",IF(AND(P278&gt;Q277,P278&lt;=Q278),"ok",""),SUBTOTAL(3,U$2:U278))</f>
        <v/>
      </c>
      <c r="S278" s="1">
        <v>30</v>
      </c>
      <c r="T278" s="1">
        <f>S278*3.5</f>
        <v>105</v>
      </c>
      <c r="U278" s="31">
        <f>U276+1</f>
        <v>87</v>
      </c>
      <c r="V278" s="31">
        <f>V276+225</f>
        <v>15915</v>
      </c>
      <c r="W278" s="31">
        <f>V283-V278</f>
        <v>225</v>
      </c>
      <c r="X278" s="32" t="str">
        <f t="shared" si="69"/>
        <v>ok</v>
      </c>
      <c r="Y278" s="31">
        <f>IF(U278="","",SUBTOTAL(2,U$1:U278))</f>
        <v>90</v>
      </c>
    </row>
    <row r="279" spans="1:25" ht="24.95" customHeight="1">
      <c r="A279" s="3">
        <f>IF(B279="","",SUBTOTAL(3,B$2:B279))</f>
        <v>245</v>
      </c>
      <c r="B279" s="17" t="s">
        <v>18</v>
      </c>
      <c r="C279" s="4">
        <v>406</v>
      </c>
      <c r="D279" s="22" t="s">
        <v>3</v>
      </c>
      <c r="E279" s="8">
        <v>0</v>
      </c>
      <c r="F279" s="7">
        <v>0</v>
      </c>
      <c r="G279" s="8">
        <f t="shared" si="70"/>
        <v>0</v>
      </c>
      <c r="H279" s="8">
        <f t="shared" si="71"/>
        <v>0</v>
      </c>
      <c r="I279" s="13">
        <f t="shared" si="67"/>
        <v>0</v>
      </c>
      <c r="J279" s="13">
        <f t="shared" si="74"/>
        <v>0</v>
      </c>
      <c r="K279" s="13">
        <f>G279/ورقة1!$C$3</f>
        <v>0</v>
      </c>
      <c r="L279" s="13">
        <f>H279/ورقة1!$D$3</f>
        <v>0</v>
      </c>
      <c r="M279" s="13">
        <f t="shared" si="72"/>
        <v>0</v>
      </c>
      <c r="N279" s="13">
        <f t="shared" si="68"/>
        <v>0</v>
      </c>
      <c r="O279" s="13">
        <f t="shared" si="75"/>
        <v>2150.5299999999993</v>
      </c>
      <c r="P279" s="13">
        <f t="shared" si="76"/>
        <v>2200</v>
      </c>
      <c r="Q279" s="11">
        <f t="shared" si="73"/>
        <v>2160</v>
      </c>
      <c r="R279" s="11" t="str">
        <f>IF(P279&lt;&gt;"",IF(AND(P279&gt;Q278,P279&lt;=Q279),"ok",""),SUBTOTAL(3,U$2:U279))</f>
        <v/>
      </c>
      <c r="S279" s="1"/>
      <c r="T279" s="1"/>
      <c r="U279" s="31"/>
      <c r="V279" s="31"/>
      <c r="W279" s="31"/>
      <c r="X279" s="32" t="str">
        <f t="shared" si="69"/>
        <v/>
      </c>
      <c r="Y279" s="31" t="str">
        <f>IF(U279="","",SUBTOTAL(2,U$1:U279))</f>
        <v/>
      </c>
    </row>
    <row r="280" spans="1:25" ht="24.95" customHeight="1">
      <c r="A280" s="3">
        <f>IF(B280="","",SUBTOTAL(3,B$2:B280))</f>
        <v>246</v>
      </c>
      <c r="B280" s="17" t="s">
        <v>18</v>
      </c>
      <c r="C280" s="4">
        <v>407</v>
      </c>
      <c r="D280" s="5">
        <v>42901</v>
      </c>
      <c r="E280" s="8">
        <f>F278</f>
        <v>15933</v>
      </c>
      <c r="F280" s="7">
        <v>15941</v>
      </c>
      <c r="G280" s="8">
        <f t="shared" si="70"/>
        <v>8</v>
      </c>
      <c r="H280" s="8">
        <f t="shared" si="71"/>
        <v>0</v>
      </c>
      <c r="I280" s="13">
        <f t="shared" si="67"/>
        <v>8</v>
      </c>
      <c r="J280" s="13">
        <f t="shared" si="74"/>
        <v>8</v>
      </c>
      <c r="K280" s="13">
        <f>G280/ورقة1!$C$3</f>
        <v>1.04</v>
      </c>
      <c r="L280" s="13">
        <f>H280/ورقة1!$D$3</f>
        <v>0</v>
      </c>
      <c r="M280" s="13">
        <f t="shared" si="72"/>
        <v>1.04</v>
      </c>
      <c r="N280" s="13">
        <f t="shared" si="68"/>
        <v>0.5</v>
      </c>
      <c r="O280" s="13">
        <f t="shared" si="75"/>
        <v>2152.0699999999993</v>
      </c>
      <c r="P280" s="13">
        <f t="shared" si="76"/>
        <v>2200</v>
      </c>
      <c r="Q280" s="11">
        <f t="shared" si="73"/>
        <v>2160</v>
      </c>
      <c r="R280" s="11" t="str">
        <f>IF(P280&lt;&gt;"",IF(AND(P280&gt;Q279,P280&lt;=Q280),"ok",""),SUBTOTAL(3,U$2:U280))</f>
        <v/>
      </c>
      <c r="S280" s="1"/>
      <c r="T280" s="1"/>
      <c r="U280" s="31"/>
      <c r="V280" s="31"/>
      <c r="W280" s="31"/>
      <c r="X280" s="32" t="str">
        <f t="shared" si="69"/>
        <v/>
      </c>
      <c r="Y280" s="31" t="str">
        <f>IF(U280="","",SUBTOTAL(2,U$1:U280))</f>
        <v/>
      </c>
    </row>
    <row r="281" spans="1:25" ht="24.95" customHeight="1">
      <c r="A281" s="3">
        <f>IF(B281="","",SUBTOTAL(3,B$2:B281))</f>
        <v>247</v>
      </c>
      <c r="B281" s="17" t="s">
        <v>18</v>
      </c>
      <c r="C281" s="4">
        <v>408</v>
      </c>
      <c r="D281" s="5">
        <v>42903</v>
      </c>
      <c r="E281" s="8">
        <f t="shared" si="77"/>
        <v>15941</v>
      </c>
      <c r="F281" s="7">
        <v>15983</v>
      </c>
      <c r="G281" s="8">
        <f t="shared" si="70"/>
        <v>42</v>
      </c>
      <c r="H281" s="8">
        <f t="shared" si="71"/>
        <v>0</v>
      </c>
      <c r="I281" s="13">
        <f t="shared" si="67"/>
        <v>42</v>
      </c>
      <c r="J281" s="13">
        <f t="shared" si="74"/>
        <v>50</v>
      </c>
      <c r="K281" s="13">
        <f>G281/ورقة1!$C$3</f>
        <v>5.46</v>
      </c>
      <c r="L281" s="13">
        <f>H281/ورقة1!$D$3</f>
        <v>0</v>
      </c>
      <c r="M281" s="13">
        <f t="shared" si="72"/>
        <v>5.46</v>
      </c>
      <c r="N281" s="13">
        <f t="shared" si="68"/>
        <v>0.5</v>
      </c>
      <c r="O281" s="13">
        <f t="shared" si="75"/>
        <v>2158.0299999999993</v>
      </c>
      <c r="P281" s="13">
        <f t="shared" si="76"/>
        <v>2200</v>
      </c>
      <c r="Q281" s="11">
        <f t="shared" si="73"/>
        <v>2160</v>
      </c>
      <c r="R281" s="11" t="str">
        <f>IF(P281&lt;&gt;"",IF(AND(P281&gt;Q280,P281&lt;=Q281),"ok",""),SUBTOTAL(3,U$2:U281))</f>
        <v/>
      </c>
      <c r="S281" s="1"/>
      <c r="T281" s="1"/>
      <c r="U281" s="31"/>
      <c r="V281" s="31"/>
      <c r="W281" s="31"/>
      <c r="X281" s="32" t="str">
        <f t="shared" si="69"/>
        <v/>
      </c>
      <c r="Y281" s="31" t="str">
        <f>IF(U281="","",SUBTOTAL(2,U$1:U281))</f>
        <v/>
      </c>
    </row>
    <row r="282" spans="1:25" ht="24.95" customHeight="1">
      <c r="A282" s="3">
        <f>IF(B282="","",SUBTOTAL(3,B$2:B282))</f>
        <v>248</v>
      </c>
      <c r="B282" s="17" t="s">
        <v>18</v>
      </c>
      <c r="C282" s="4">
        <v>409</v>
      </c>
      <c r="D282" s="5">
        <v>42904</v>
      </c>
      <c r="E282" s="8">
        <f t="shared" si="77"/>
        <v>15983</v>
      </c>
      <c r="F282" s="7">
        <v>16087</v>
      </c>
      <c r="G282" s="8">
        <f t="shared" si="70"/>
        <v>104</v>
      </c>
      <c r="H282" s="8">
        <f t="shared" si="71"/>
        <v>0</v>
      </c>
      <c r="I282" s="13">
        <f t="shared" si="67"/>
        <v>104</v>
      </c>
      <c r="J282" s="13">
        <f t="shared" si="74"/>
        <v>154</v>
      </c>
      <c r="K282" s="13">
        <f>G282/ورقة1!$C$3</f>
        <v>13.52</v>
      </c>
      <c r="L282" s="13">
        <f>H282/ورقة1!$D$3</f>
        <v>0</v>
      </c>
      <c r="M282" s="13">
        <f t="shared" si="72"/>
        <v>13.52</v>
      </c>
      <c r="N282" s="13">
        <f t="shared" si="68"/>
        <v>0.5</v>
      </c>
      <c r="O282" s="13">
        <f t="shared" si="75"/>
        <v>2172.0499999999993</v>
      </c>
      <c r="P282" s="13">
        <f t="shared" si="76"/>
        <v>2200</v>
      </c>
      <c r="Q282" s="11">
        <f t="shared" si="73"/>
        <v>2160</v>
      </c>
      <c r="R282" s="11" t="str">
        <f>IF(P282&lt;&gt;"",IF(AND(P282&gt;Q281,P282&lt;=Q282),"ok",""),SUBTOTAL(3,U$2:U282))</f>
        <v/>
      </c>
      <c r="S282" s="1"/>
      <c r="T282" s="1"/>
      <c r="U282" s="31"/>
      <c r="V282" s="31"/>
      <c r="W282" s="31"/>
      <c r="X282" s="32" t="str">
        <f t="shared" si="69"/>
        <v/>
      </c>
      <c r="Y282" s="31" t="str">
        <f>IF(U282="","",SUBTOTAL(2,U$1:U282))</f>
        <v/>
      </c>
    </row>
    <row r="283" spans="1:25" ht="24.95" customHeight="1">
      <c r="A283" s="3">
        <f>IF(B283="","",SUBTOTAL(3,B$2:B283))</f>
        <v>249</v>
      </c>
      <c r="B283" s="17" t="s">
        <v>18</v>
      </c>
      <c r="C283" s="4">
        <v>410</v>
      </c>
      <c r="D283" s="5">
        <v>42905</v>
      </c>
      <c r="E283" s="8">
        <f t="shared" si="77"/>
        <v>16087</v>
      </c>
      <c r="F283" s="7">
        <v>16146</v>
      </c>
      <c r="G283" s="8">
        <f t="shared" si="70"/>
        <v>59</v>
      </c>
      <c r="H283" s="8">
        <f t="shared" si="71"/>
        <v>0</v>
      </c>
      <c r="I283" s="13">
        <f t="shared" si="67"/>
        <v>59</v>
      </c>
      <c r="J283" s="13">
        <f t="shared" si="74"/>
        <v>213</v>
      </c>
      <c r="K283" s="13">
        <f>G283/ورقة1!$C$3</f>
        <v>7.67</v>
      </c>
      <c r="L283" s="13">
        <f>H283/ورقة1!$D$3</f>
        <v>0</v>
      </c>
      <c r="M283" s="13">
        <f t="shared" si="72"/>
        <v>7.67</v>
      </c>
      <c r="N283" s="13">
        <f t="shared" si="68"/>
        <v>0.5</v>
      </c>
      <c r="O283" s="13">
        <f t="shared" si="75"/>
        <v>2180.2199999999993</v>
      </c>
      <c r="P283" s="13">
        <f t="shared" si="76"/>
        <v>2230</v>
      </c>
      <c r="Q283" s="11">
        <f t="shared" si="73"/>
        <v>2200</v>
      </c>
      <c r="R283" s="11" t="str">
        <f>IF(P283&lt;&gt;"",IF(AND(P283&gt;Q282,P283&lt;=Q283),"ok",""),SUBTOTAL(3,U$2:U283))</f>
        <v/>
      </c>
      <c r="S283" s="1">
        <v>30</v>
      </c>
      <c r="T283" s="1">
        <f>S283*3.5</f>
        <v>105</v>
      </c>
      <c r="U283" s="31">
        <f>U278+1</f>
        <v>88</v>
      </c>
      <c r="V283" s="31">
        <f>V278+225</f>
        <v>16140</v>
      </c>
      <c r="W283" s="31">
        <f>V284-V283</f>
        <v>225</v>
      </c>
      <c r="X283" s="32" t="str">
        <f t="shared" si="69"/>
        <v>ok</v>
      </c>
      <c r="Y283" s="31">
        <f>IF(U283="","",SUBTOTAL(2,U$1:U283))</f>
        <v>91</v>
      </c>
    </row>
    <row r="284" spans="1:25" ht="24.95" customHeight="1">
      <c r="A284" s="3">
        <f>IF(B284="","",SUBTOTAL(3,B$2:B284))</f>
        <v>250</v>
      </c>
      <c r="B284" s="17" t="s">
        <v>17</v>
      </c>
      <c r="C284" s="4">
        <v>411</v>
      </c>
      <c r="D284" s="5">
        <v>42921</v>
      </c>
      <c r="E284" s="8">
        <f t="shared" si="77"/>
        <v>16146</v>
      </c>
      <c r="F284" s="7">
        <v>16814</v>
      </c>
      <c r="G284" s="8">
        <f t="shared" si="70"/>
        <v>0</v>
      </c>
      <c r="H284" s="8">
        <f t="shared" si="71"/>
        <v>668</v>
      </c>
      <c r="I284" s="13">
        <f t="shared" si="67"/>
        <v>668</v>
      </c>
      <c r="J284" s="13">
        <f t="shared" si="74"/>
        <v>881</v>
      </c>
      <c r="K284" s="13">
        <f>G284/ورقة1!$C$3</f>
        <v>0</v>
      </c>
      <c r="L284" s="13">
        <f>H284/ورقة1!$D$3</f>
        <v>73.47999999999999</v>
      </c>
      <c r="M284" s="13">
        <f t="shared" si="72"/>
        <v>73.47999999999999</v>
      </c>
      <c r="N284" s="13">
        <f t="shared" si="68"/>
        <v>0.5</v>
      </c>
      <c r="O284" s="13">
        <f t="shared" si="75"/>
        <v>2254.1999999999994</v>
      </c>
      <c r="P284" s="13">
        <f t="shared" si="76"/>
        <v>2260</v>
      </c>
      <c r="Q284" s="11">
        <f t="shared" si="73"/>
        <v>2240</v>
      </c>
      <c r="R284" s="11" t="str">
        <f>IF(P284&lt;&gt;"",IF(AND(P284&gt;Q283,P284&lt;=Q284),"ok",""),SUBTOTAL(3,U$2:U284))</f>
        <v/>
      </c>
      <c r="S284" s="1">
        <v>30</v>
      </c>
      <c r="T284" s="1">
        <f>S284*3.5</f>
        <v>105</v>
      </c>
      <c r="U284" s="31">
        <f>U283+1</f>
        <v>89</v>
      </c>
      <c r="V284" s="31">
        <f>V283+225</f>
        <v>16365</v>
      </c>
      <c r="W284" s="31">
        <f>V285-V284</f>
        <v>157</v>
      </c>
      <c r="X284" s="32" t="str">
        <f t="shared" si="69"/>
        <v>ok</v>
      </c>
      <c r="Y284" s="31">
        <f>IF(U284="","",SUBTOTAL(2,U$1:U284))</f>
        <v>92</v>
      </c>
    </row>
    <row r="285" spans="1:25" ht="24.95" customHeight="1">
      <c r="A285" s="3" t="str">
        <f>IF(B285="","",SUBTOTAL(3,B$2:B285))</f>
        <v/>
      </c>
      <c r="B285" s="34"/>
      <c r="C285" s="35">
        <v>411</v>
      </c>
      <c r="D285" s="36">
        <v>42921</v>
      </c>
      <c r="E285" s="34">
        <f>E284</f>
        <v>16146</v>
      </c>
      <c r="F285" s="34">
        <f>F284</f>
        <v>16814</v>
      </c>
      <c r="G285" s="8">
        <f t="shared" si="70"/>
        <v>0</v>
      </c>
      <c r="H285" s="8">
        <f t="shared" si="71"/>
        <v>0</v>
      </c>
      <c r="I285" s="13">
        <f t="shared" si="67"/>
        <v>0</v>
      </c>
      <c r="J285" s="13">
        <f t="shared" si="74"/>
        <v>0</v>
      </c>
      <c r="K285" s="13">
        <f>G285/ورقة1!$C$3</f>
        <v>0</v>
      </c>
      <c r="L285" s="13">
        <f>H285/ورقة1!$D$3</f>
        <v>0</v>
      </c>
      <c r="M285" s="13">
        <f t="shared" si="72"/>
        <v>0</v>
      </c>
      <c r="N285" s="13">
        <f t="shared" si="68"/>
        <v>0</v>
      </c>
      <c r="O285" s="13">
        <f t="shared" si="75"/>
        <v>2254.1999999999994</v>
      </c>
      <c r="P285" s="13">
        <f t="shared" si="76"/>
        <v>2290</v>
      </c>
      <c r="Q285" s="11">
        <f t="shared" si="73"/>
        <v>2240</v>
      </c>
      <c r="R285" s="11" t="str">
        <f>IF(P285&lt;&gt;"",IF(AND(P285&gt;Q284,P285&lt;=Q285),"ok",""),SUBTOTAL(3,U$2:U285))</f>
        <v/>
      </c>
      <c r="S285" s="1">
        <v>30</v>
      </c>
      <c r="T285" s="1">
        <f t="shared" ref="T285:T286" si="78">S285*5</f>
        <v>150</v>
      </c>
      <c r="U285" s="31">
        <f>U284+1</f>
        <v>90</v>
      </c>
      <c r="V285" s="31">
        <f>V284+157</f>
        <v>16522</v>
      </c>
      <c r="W285" s="31">
        <f>V286-V285</f>
        <v>225</v>
      </c>
      <c r="X285" s="32" t="str">
        <f t="shared" si="69"/>
        <v>ok</v>
      </c>
      <c r="Y285" s="31">
        <f>IF(U285="","",SUBTOTAL(2,U$1:U285))</f>
        <v>93</v>
      </c>
    </row>
    <row r="286" spans="1:25" ht="24.95" customHeight="1">
      <c r="A286" s="3" t="str">
        <f>IF(B286="","",SUBTOTAL(3,B$2:B286))</f>
        <v/>
      </c>
      <c r="B286" s="34"/>
      <c r="C286" s="35">
        <v>411</v>
      </c>
      <c r="D286" s="36">
        <v>42921</v>
      </c>
      <c r="E286" s="34">
        <f t="shared" ref="E286:F286" si="79">E285</f>
        <v>16146</v>
      </c>
      <c r="F286" s="34">
        <f t="shared" si="79"/>
        <v>16814</v>
      </c>
      <c r="G286" s="8">
        <f t="shared" si="70"/>
        <v>0</v>
      </c>
      <c r="H286" s="8">
        <f t="shared" si="71"/>
        <v>0</v>
      </c>
      <c r="I286" s="13">
        <f t="shared" si="67"/>
        <v>0</v>
      </c>
      <c r="J286" s="13">
        <f t="shared" si="74"/>
        <v>0</v>
      </c>
      <c r="K286" s="13">
        <f>G286/ورقة1!$C$3</f>
        <v>0</v>
      </c>
      <c r="L286" s="13">
        <f>H286/ورقة1!$D$3</f>
        <v>0</v>
      </c>
      <c r="M286" s="13">
        <f t="shared" si="72"/>
        <v>0</v>
      </c>
      <c r="N286" s="13">
        <f t="shared" si="68"/>
        <v>0</v>
      </c>
      <c r="O286" s="13">
        <f t="shared" si="75"/>
        <v>2254.1999999999994</v>
      </c>
      <c r="P286" s="13">
        <f t="shared" si="76"/>
        <v>2320</v>
      </c>
      <c r="Q286" s="11">
        <f t="shared" si="73"/>
        <v>2240</v>
      </c>
      <c r="R286" s="11" t="str">
        <f>IF(P286&lt;&gt;"",IF(AND(P286&gt;Q285,P286&lt;=Q286),"ok",""),SUBTOTAL(3,U$2:U286))</f>
        <v/>
      </c>
      <c r="S286" s="1">
        <v>30</v>
      </c>
      <c r="T286" s="1">
        <f t="shared" si="78"/>
        <v>150</v>
      </c>
      <c r="U286" s="31">
        <f>U285+1</f>
        <v>91</v>
      </c>
      <c r="V286" s="31">
        <f>V285+225</f>
        <v>16747</v>
      </c>
      <c r="W286" s="31">
        <f>V289-V286</f>
        <v>225</v>
      </c>
      <c r="X286" s="32" t="str">
        <f t="shared" si="69"/>
        <v>ok</v>
      </c>
      <c r="Y286" s="31">
        <f>IF(U286="","",SUBTOTAL(2,U$1:U286))</f>
        <v>94</v>
      </c>
    </row>
    <row r="287" spans="1:25" ht="24.95" customHeight="1">
      <c r="A287" s="3">
        <f>IF(B287="","",SUBTOTAL(3,B$2:B287))</f>
        <v>251</v>
      </c>
      <c r="B287" s="17" t="s">
        <v>18</v>
      </c>
      <c r="C287" s="4">
        <v>412</v>
      </c>
      <c r="D287" s="5">
        <v>42953</v>
      </c>
      <c r="E287" s="8">
        <f t="shared" ref="E287:E350" si="80">IF(D287="",0,F286)</f>
        <v>16814</v>
      </c>
      <c r="F287" s="7">
        <v>16861</v>
      </c>
      <c r="G287" s="8">
        <f t="shared" si="70"/>
        <v>47</v>
      </c>
      <c r="H287" s="8">
        <f t="shared" si="71"/>
        <v>0</v>
      </c>
      <c r="I287" s="13">
        <f t="shared" si="67"/>
        <v>47</v>
      </c>
      <c r="J287" s="13">
        <f t="shared" si="74"/>
        <v>47</v>
      </c>
      <c r="K287" s="13">
        <f>G287/ورقة1!$C$3</f>
        <v>6.1099999999999994</v>
      </c>
      <c r="L287" s="13">
        <f>H287/ورقة1!$D$3</f>
        <v>0</v>
      </c>
      <c r="M287" s="13">
        <f t="shared" si="72"/>
        <v>6.1099999999999994</v>
      </c>
      <c r="N287" s="13">
        <f t="shared" si="68"/>
        <v>0.5</v>
      </c>
      <c r="O287" s="13">
        <f t="shared" si="75"/>
        <v>2260.8099999999995</v>
      </c>
      <c r="P287" s="13">
        <f t="shared" si="76"/>
        <v>2320</v>
      </c>
      <c r="Q287" s="11">
        <f t="shared" si="73"/>
        <v>2280</v>
      </c>
      <c r="R287" s="11" t="str">
        <f>IF(P287&lt;&gt;"",IF(AND(P287&gt;Q286,P287&lt;=Q287),"ok",""),SUBTOTAL(3,U$2:U287))</f>
        <v/>
      </c>
      <c r="S287" s="1"/>
      <c r="T287" s="1"/>
      <c r="U287" s="31"/>
      <c r="V287" s="31"/>
      <c r="W287" s="31"/>
      <c r="X287" s="32" t="str">
        <f t="shared" si="69"/>
        <v/>
      </c>
      <c r="Y287" s="31" t="str">
        <f>IF(U287="","",SUBTOTAL(2,U$1:U287))</f>
        <v/>
      </c>
    </row>
    <row r="288" spans="1:25" ht="24.95" customHeight="1">
      <c r="A288" s="3">
        <f>IF(B288="","",SUBTOTAL(3,B$2:B288))</f>
        <v>252</v>
      </c>
      <c r="B288" s="17" t="s">
        <v>18</v>
      </c>
      <c r="C288" s="4">
        <v>430</v>
      </c>
      <c r="D288" s="5">
        <v>42974</v>
      </c>
      <c r="E288" s="8">
        <f t="shared" si="80"/>
        <v>16861</v>
      </c>
      <c r="F288" s="7">
        <v>16918</v>
      </c>
      <c r="G288" s="8">
        <f t="shared" si="70"/>
        <v>57</v>
      </c>
      <c r="H288" s="8">
        <f t="shared" si="71"/>
        <v>0</v>
      </c>
      <c r="I288" s="13">
        <f t="shared" si="67"/>
        <v>57</v>
      </c>
      <c r="J288" s="13">
        <f t="shared" si="74"/>
        <v>104</v>
      </c>
      <c r="K288" s="13">
        <f>G288/ورقة1!$C$3</f>
        <v>7.41</v>
      </c>
      <c r="L288" s="13">
        <f>H288/ورقة1!$D$3</f>
        <v>0</v>
      </c>
      <c r="M288" s="13">
        <f t="shared" si="72"/>
        <v>7.41</v>
      </c>
      <c r="N288" s="13">
        <f t="shared" si="68"/>
        <v>0.5</v>
      </c>
      <c r="O288" s="13">
        <f t="shared" si="75"/>
        <v>2268.7199999999993</v>
      </c>
      <c r="P288" s="13">
        <f t="shared" si="76"/>
        <v>2320</v>
      </c>
      <c r="Q288" s="11">
        <f t="shared" si="73"/>
        <v>2280</v>
      </c>
      <c r="R288" s="11" t="str">
        <f>IF(P288&lt;&gt;"",IF(AND(P288&gt;Q287,P288&lt;=Q288),"ok",""),SUBTOTAL(3,U$2:U288))</f>
        <v/>
      </c>
      <c r="S288" s="1"/>
      <c r="T288" s="1"/>
      <c r="U288" s="31"/>
      <c r="V288" s="31"/>
      <c r="W288" s="31"/>
      <c r="X288" s="32" t="str">
        <f t="shared" si="69"/>
        <v/>
      </c>
      <c r="Y288" s="31" t="str">
        <f>IF(U288="","",SUBTOTAL(2,U$1:U288))</f>
        <v/>
      </c>
    </row>
    <row r="289" spans="1:25" ht="24.95" customHeight="1">
      <c r="A289" s="3">
        <f>IF(B289="","",SUBTOTAL(3,B$2:B289))</f>
        <v>253</v>
      </c>
      <c r="B289" s="17" t="s">
        <v>18</v>
      </c>
      <c r="C289" s="4">
        <v>434</v>
      </c>
      <c r="D289" s="5">
        <v>42985</v>
      </c>
      <c r="E289" s="8">
        <f t="shared" si="80"/>
        <v>16918</v>
      </c>
      <c r="F289" s="7">
        <v>16979</v>
      </c>
      <c r="G289" s="8">
        <f t="shared" si="70"/>
        <v>61</v>
      </c>
      <c r="H289" s="8">
        <f t="shared" si="71"/>
        <v>0</v>
      </c>
      <c r="I289" s="13">
        <f t="shared" si="67"/>
        <v>61</v>
      </c>
      <c r="J289" s="13">
        <f t="shared" si="74"/>
        <v>165</v>
      </c>
      <c r="K289" s="13">
        <f>G289/ورقة1!$C$3</f>
        <v>7.93</v>
      </c>
      <c r="L289" s="13">
        <f>H289/ورقة1!$D$3</f>
        <v>0</v>
      </c>
      <c r="M289" s="13">
        <f t="shared" si="72"/>
        <v>7.93</v>
      </c>
      <c r="N289" s="13">
        <f t="shared" si="68"/>
        <v>0.5</v>
      </c>
      <c r="O289" s="13">
        <f t="shared" si="75"/>
        <v>2277.1499999999992</v>
      </c>
      <c r="P289" s="13">
        <f t="shared" si="76"/>
        <v>2350</v>
      </c>
      <c r="Q289" s="11">
        <f t="shared" si="73"/>
        <v>2280</v>
      </c>
      <c r="R289" s="11" t="str">
        <f>IF(P289&lt;&gt;"",IF(AND(P289&gt;Q288,P289&lt;=Q289),"ok",""),SUBTOTAL(3,U$2:U289))</f>
        <v/>
      </c>
      <c r="S289" s="1">
        <v>30</v>
      </c>
      <c r="T289" s="1">
        <f>S289*5</f>
        <v>150</v>
      </c>
      <c r="U289" s="31">
        <f>U286+1</f>
        <v>92</v>
      </c>
      <c r="V289" s="31">
        <f>V286+225</f>
        <v>16972</v>
      </c>
      <c r="W289" s="31">
        <f>V295-V289</f>
        <v>225</v>
      </c>
      <c r="X289" s="32" t="str">
        <f t="shared" si="69"/>
        <v>ok</v>
      </c>
      <c r="Y289" s="31">
        <f>IF(U289="","",SUBTOTAL(2,U$1:U289))</f>
        <v>95</v>
      </c>
    </row>
    <row r="290" spans="1:25" ht="24.95" customHeight="1">
      <c r="A290" s="3">
        <f>IF(B290="","",SUBTOTAL(3,B$2:B290))</f>
        <v>254</v>
      </c>
      <c r="B290" s="17" t="s">
        <v>18</v>
      </c>
      <c r="C290" s="4">
        <v>435</v>
      </c>
      <c r="D290" s="5">
        <v>42988</v>
      </c>
      <c r="E290" s="8">
        <f t="shared" si="80"/>
        <v>16979</v>
      </c>
      <c r="F290" s="7">
        <v>17027</v>
      </c>
      <c r="G290" s="8">
        <f t="shared" si="70"/>
        <v>48</v>
      </c>
      <c r="H290" s="8">
        <f t="shared" si="71"/>
        <v>0</v>
      </c>
      <c r="I290" s="13">
        <f t="shared" si="67"/>
        <v>48</v>
      </c>
      <c r="J290" s="13">
        <f t="shared" si="74"/>
        <v>213</v>
      </c>
      <c r="K290" s="13">
        <f>G290/ورقة1!$C$3</f>
        <v>6.24</v>
      </c>
      <c r="L290" s="13">
        <f>H290/ورقة1!$D$3</f>
        <v>0</v>
      </c>
      <c r="M290" s="13">
        <f t="shared" si="72"/>
        <v>6.24</v>
      </c>
      <c r="N290" s="13">
        <f t="shared" si="68"/>
        <v>0.5</v>
      </c>
      <c r="O290" s="13">
        <f t="shared" si="75"/>
        <v>2283.889999999999</v>
      </c>
      <c r="P290" s="13">
        <f t="shared" si="76"/>
        <v>2350</v>
      </c>
      <c r="Q290" s="11">
        <f t="shared" si="73"/>
        <v>2280</v>
      </c>
      <c r="R290" s="11" t="str">
        <f>IF(P290&lt;&gt;"",IF(AND(P290&gt;Q289,P290&lt;=Q290),"ok",""),SUBTOTAL(3,U$2:U290))</f>
        <v/>
      </c>
      <c r="S290" s="1"/>
      <c r="T290" s="1"/>
      <c r="U290" s="31"/>
      <c r="V290" s="31"/>
      <c r="W290" s="31"/>
      <c r="X290" s="32" t="str">
        <f t="shared" si="69"/>
        <v/>
      </c>
      <c r="Y290" s="31" t="str">
        <f>IF(U290="","",SUBTOTAL(2,U$1:U290))</f>
        <v/>
      </c>
    </row>
    <row r="291" spans="1:25" ht="24.95" customHeight="1">
      <c r="A291" s="3">
        <f>IF(B291="","",SUBTOTAL(3,B$2:B291))</f>
        <v>255</v>
      </c>
      <c r="B291" s="17" t="s">
        <v>18</v>
      </c>
      <c r="C291" s="4">
        <v>437</v>
      </c>
      <c r="D291" s="22" t="s">
        <v>3</v>
      </c>
      <c r="E291" s="8">
        <v>0</v>
      </c>
      <c r="F291" s="7">
        <v>0</v>
      </c>
      <c r="G291" s="8">
        <f t="shared" si="70"/>
        <v>0</v>
      </c>
      <c r="H291" s="8">
        <f t="shared" si="71"/>
        <v>0</v>
      </c>
      <c r="I291" s="13">
        <f t="shared" si="67"/>
        <v>0</v>
      </c>
      <c r="J291" s="13">
        <f t="shared" si="74"/>
        <v>0</v>
      </c>
      <c r="K291" s="13">
        <f>G291/ورقة1!$C$3</f>
        <v>0</v>
      </c>
      <c r="L291" s="13">
        <f>H291/ورقة1!$D$3</f>
        <v>0</v>
      </c>
      <c r="M291" s="13">
        <f t="shared" si="72"/>
        <v>0</v>
      </c>
      <c r="N291" s="13">
        <f t="shared" si="68"/>
        <v>0</v>
      </c>
      <c r="O291" s="13">
        <f t="shared" si="75"/>
        <v>2283.889999999999</v>
      </c>
      <c r="P291" s="13">
        <f t="shared" si="76"/>
        <v>2350</v>
      </c>
      <c r="Q291" s="11">
        <f t="shared" si="73"/>
        <v>2280</v>
      </c>
      <c r="R291" s="11" t="str">
        <f>IF(P291&lt;&gt;"",IF(AND(P291&gt;Q290,P291&lt;=Q291),"ok",""),SUBTOTAL(3,U$2:U291))</f>
        <v/>
      </c>
      <c r="S291" s="1"/>
      <c r="T291" s="1"/>
      <c r="U291" s="31"/>
      <c r="V291" s="31"/>
      <c r="W291" s="31"/>
      <c r="X291" s="32" t="str">
        <f t="shared" si="69"/>
        <v/>
      </c>
      <c r="Y291" s="31" t="str">
        <f>IF(U291="","",SUBTOTAL(2,U$1:U291))</f>
        <v/>
      </c>
    </row>
    <row r="292" spans="1:25" ht="24.95" customHeight="1">
      <c r="A292" s="3">
        <f>IF(B292="","",SUBTOTAL(3,B$2:B292))</f>
        <v>256</v>
      </c>
      <c r="B292" s="17" t="s">
        <v>18</v>
      </c>
      <c r="C292" s="4">
        <v>438</v>
      </c>
      <c r="D292" s="5">
        <v>42989</v>
      </c>
      <c r="E292" s="8">
        <f>F290</f>
        <v>17027</v>
      </c>
      <c r="F292" s="7">
        <v>17093</v>
      </c>
      <c r="G292" s="8">
        <f t="shared" si="70"/>
        <v>66</v>
      </c>
      <c r="H292" s="8">
        <f t="shared" si="71"/>
        <v>0</v>
      </c>
      <c r="I292" s="13">
        <f t="shared" si="67"/>
        <v>66</v>
      </c>
      <c r="J292" s="13">
        <f t="shared" si="74"/>
        <v>66</v>
      </c>
      <c r="K292" s="13">
        <f>G292/ورقة1!$C$3</f>
        <v>8.58</v>
      </c>
      <c r="L292" s="13">
        <f>H292/ورقة1!$D$3</f>
        <v>0</v>
      </c>
      <c r="M292" s="13">
        <f t="shared" si="72"/>
        <v>8.58</v>
      </c>
      <c r="N292" s="13">
        <f t="shared" si="68"/>
        <v>0.5</v>
      </c>
      <c r="O292" s="13">
        <f t="shared" si="75"/>
        <v>2292.9699999999989</v>
      </c>
      <c r="P292" s="13">
        <f t="shared" si="76"/>
        <v>2350</v>
      </c>
      <c r="Q292" s="11">
        <f t="shared" si="73"/>
        <v>2280</v>
      </c>
      <c r="R292" s="11" t="str">
        <f>IF(P292&lt;&gt;"",IF(AND(P292&gt;Q291,P292&lt;=Q292),"ok",""),SUBTOTAL(3,U$2:U292))</f>
        <v/>
      </c>
      <c r="S292" s="1"/>
      <c r="T292" s="1"/>
      <c r="U292" s="31"/>
      <c r="V292" s="31"/>
      <c r="W292" s="31"/>
      <c r="X292" s="32" t="str">
        <f t="shared" si="69"/>
        <v/>
      </c>
      <c r="Y292" s="31" t="str">
        <f>IF(U292="","",SUBTOTAL(2,U$1:U292))</f>
        <v/>
      </c>
    </row>
    <row r="293" spans="1:25" ht="24.95" customHeight="1">
      <c r="A293" s="3">
        <f>IF(B293="","",SUBTOTAL(3,B$2:B293))</f>
        <v>257</v>
      </c>
      <c r="B293" s="17" t="s">
        <v>18</v>
      </c>
      <c r="C293" s="4">
        <v>440</v>
      </c>
      <c r="D293" s="5">
        <v>42991</v>
      </c>
      <c r="E293" s="8">
        <f t="shared" si="80"/>
        <v>17093</v>
      </c>
      <c r="F293" s="7">
        <v>17110</v>
      </c>
      <c r="G293" s="8">
        <f t="shared" si="70"/>
        <v>17</v>
      </c>
      <c r="H293" s="8">
        <f t="shared" si="71"/>
        <v>0</v>
      </c>
      <c r="I293" s="13">
        <f t="shared" si="67"/>
        <v>17</v>
      </c>
      <c r="J293" s="13">
        <f t="shared" si="74"/>
        <v>83</v>
      </c>
      <c r="K293" s="13">
        <f>G293/ورقة1!$C$3</f>
        <v>2.21</v>
      </c>
      <c r="L293" s="13">
        <f>H293/ورقة1!$D$3</f>
        <v>0</v>
      </c>
      <c r="M293" s="13">
        <f t="shared" si="72"/>
        <v>2.21</v>
      </c>
      <c r="N293" s="13">
        <f t="shared" si="68"/>
        <v>0.5</v>
      </c>
      <c r="O293" s="13">
        <f t="shared" si="75"/>
        <v>2295.6799999999989</v>
      </c>
      <c r="P293" s="13">
        <f t="shared" si="76"/>
        <v>2350</v>
      </c>
      <c r="Q293" s="11">
        <f t="shared" si="73"/>
        <v>2280</v>
      </c>
      <c r="R293" s="11" t="str">
        <f>IF(P293&lt;&gt;"",IF(AND(P293&gt;Q292,P293&lt;=Q293),"ok",""),SUBTOTAL(3,U$2:U293))</f>
        <v/>
      </c>
      <c r="S293" s="1"/>
      <c r="T293" s="1"/>
      <c r="U293" s="31"/>
      <c r="V293" s="31"/>
      <c r="W293" s="31"/>
      <c r="X293" s="32" t="str">
        <f t="shared" si="69"/>
        <v/>
      </c>
      <c r="Y293" s="31" t="str">
        <f>IF(U293="","",SUBTOTAL(2,U$1:U293))</f>
        <v/>
      </c>
    </row>
    <row r="294" spans="1:25" ht="24.95" customHeight="1">
      <c r="A294" s="3">
        <f>IF(B294="","",SUBTOTAL(3,B$2:B294))</f>
        <v>258</v>
      </c>
      <c r="B294" s="17" t="s">
        <v>18</v>
      </c>
      <c r="C294" s="4">
        <v>441</v>
      </c>
      <c r="D294" s="5">
        <v>42992</v>
      </c>
      <c r="E294" s="8">
        <f>IF(D294="",0,F293)</f>
        <v>17110</v>
      </c>
      <c r="F294" s="7">
        <v>17143</v>
      </c>
      <c r="G294" s="8">
        <f t="shared" si="70"/>
        <v>33</v>
      </c>
      <c r="H294" s="8">
        <f t="shared" si="71"/>
        <v>0</v>
      </c>
      <c r="I294" s="13">
        <f t="shared" si="67"/>
        <v>33</v>
      </c>
      <c r="J294" s="13">
        <f t="shared" si="74"/>
        <v>116</v>
      </c>
      <c r="K294" s="13">
        <f>G294/ورقة1!$C$3</f>
        <v>4.29</v>
      </c>
      <c r="L294" s="13">
        <f>H294/ورقة1!$D$3</f>
        <v>0</v>
      </c>
      <c r="M294" s="13">
        <f t="shared" si="72"/>
        <v>4.29</v>
      </c>
      <c r="N294" s="13">
        <f t="shared" si="68"/>
        <v>0.5</v>
      </c>
      <c r="O294" s="13">
        <f t="shared" si="75"/>
        <v>2300.4699999999989</v>
      </c>
      <c r="P294" s="13">
        <f t="shared" si="76"/>
        <v>2350</v>
      </c>
      <c r="Q294" s="11">
        <f t="shared" si="73"/>
        <v>2320</v>
      </c>
      <c r="R294" s="11" t="str">
        <f>IF(P294&lt;&gt;"",IF(AND(P294&gt;Q293,P294&lt;=Q294),"ok",""),SUBTOTAL(3,U$2:U294))</f>
        <v/>
      </c>
      <c r="S294" s="1"/>
      <c r="T294" s="1"/>
      <c r="U294" s="31"/>
      <c r="V294" s="31"/>
      <c r="W294" s="31"/>
      <c r="X294" s="32" t="str">
        <f t="shared" si="69"/>
        <v/>
      </c>
      <c r="Y294" s="31" t="str">
        <f>IF(U294="","",SUBTOTAL(2,U$1:U294))</f>
        <v/>
      </c>
    </row>
    <row r="295" spans="1:25" ht="24.95" customHeight="1">
      <c r="A295" s="3">
        <f>IF(B295="","",SUBTOTAL(3,B$2:B295))</f>
        <v>259</v>
      </c>
      <c r="B295" s="17" t="s">
        <v>18</v>
      </c>
      <c r="C295" s="4">
        <v>443</v>
      </c>
      <c r="D295" s="5">
        <v>42994</v>
      </c>
      <c r="E295" s="8">
        <f>IF(D295="",0,F294)</f>
        <v>17143</v>
      </c>
      <c r="F295" s="7">
        <v>17218</v>
      </c>
      <c r="G295" s="8">
        <f t="shared" si="70"/>
        <v>75</v>
      </c>
      <c r="H295" s="8">
        <f t="shared" si="71"/>
        <v>0</v>
      </c>
      <c r="I295" s="13">
        <f t="shared" si="67"/>
        <v>75</v>
      </c>
      <c r="J295" s="13">
        <f t="shared" si="74"/>
        <v>191</v>
      </c>
      <c r="K295" s="13">
        <f>G295/ورقة1!$C$3</f>
        <v>9.75</v>
      </c>
      <c r="L295" s="13">
        <f>H295/ورقة1!$D$3</f>
        <v>0</v>
      </c>
      <c r="M295" s="13">
        <f t="shared" si="72"/>
        <v>9.75</v>
      </c>
      <c r="N295" s="13">
        <f t="shared" si="68"/>
        <v>0.5</v>
      </c>
      <c r="O295" s="13">
        <f t="shared" si="75"/>
        <v>2310.7199999999989</v>
      </c>
      <c r="P295" s="13">
        <f t="shared" si="76"/>
        <v>2380</v>
      </c>
      <c r="Q295" s="11">
        <f t="shared" si="73"/>
        <v>2320</v>
      </c>
      <c r="R295" s="11" t="str">
        <f>IF(P295&lt;&gt;"",IF(AND(P295&gt;Q294,P295&lt;=Q295),"ok",""),SUBTOTAL(3,U$2:U295))</f>
        <v/>
      </c>
      <c r="S295" s="1">
        <v>30</v>
      </c>
      <c r="T295" s="1">
        <f t="shared" ref="T295:T299" si="81">S295*5</f>
        <v>150</v>
      </c>
      <c r="U295" s="31">
        <f>U289+1</f>
        <v>93</v>
      </c>
      <c r="V295" s="31">
        <f>V289+225</f>
        <v>17197</v>
      </c>
      <c r="W295" s="31">
        <f>V299-V295</f>
        <v>225</v>
      </c>
      <c r="X295" s="32" t="str">
        <f t="shared" si="69"/>
        <v>ok</v>
      </c>
      <c r="Y295" s="31">
        <f>IF(U295="","",SUBTOTAL(2,U$1:U295))</f>
        <v>96</v>
      </c>
    </row>
    <row r="296" spans="1:25" ht="24.95" customHeight="1">
      <c r="A296" s="3">
        <f>IF(B296="","",SUBTOTAL(3,B$2:B296))</f>
        <v>260</v>
      </c>
      <c r="B296" s="17" t="s">
        <v>18</v>
      </c>
      <c r="C296" s="4">
        <v>448</v>
      </c>
      <c r="D296" s="5">
        <v>42998</v>
      </c>
      <c r="E296" s="8">
        <f t="shared" si="80"/>
        <v>17218</v>
      </c>
      <c r="F296" s="7">
        <v>17294</v>
      </c>
      <c r="G296" s="8">
        <f t="shared" si="70"/>
        <v>76</v>
      </c>
      <c r="H296" s="8">
        <f t="shared" si="71"/>
        <v>0</v>
      </c>
      <c r="I296" s="13">
        <f t="shared" si="67"/>
        <v>76</v>
      </c>
      <c r="J296" s="13">
        <f t="shared" si="74"/>
        <v>267</v>
      </c>
      <c r="K296" s="13">
        <f>G296/ورقة1!$C$3</f>
        <v>9.879999999999999</v>
      </c>
      <c r="L296" s="13">
        <f>H296/ورقة1!$D$3</f>
        <v>0</v>
      </c>
      <c r="M296" s="13">
        <f t="shared" si="72"/>
        <v>9.879999999999999</v>
      </c>
      <c r="N296" s="13">
        <f t="shared" si="68"/>
        <v>0.5</v>
      </c>
      <c r="O296" s="13">
        <f t="shared" si="75"/>
        <v>2321.099999999999</v>
      </c>
      <c r="P296" s="13">
        <f t="shared" si="76"/>
        <v>2380</v>
      </c>
      <c r="Q296" s="11">
        <f t="shared" si="73"/>
        <v>2320</v>
      </c>
      <c r="R296" s="11" t="str">
        <f>IF(P296&lt;&gt;"",IF(AND(P296&gt;Q295,P296&lt;=Q296),"ok",""),SUBTOTAL(3,U$2:U296))</f>
        <v/>
      </c>
      <c r="S296" s="1"/>
      <c r="T296" s="1"/>
      <c r="U296" s="31"/>
      <c r="V296" s="31"/>
      <c r="W296" s="31"/>
      <c r="X296" s="32" t="str">
        <f t="shared" si="69"/>
        <v/>
      </c>
      <c r="Y296" s="31" t="str">
        <f>IF(U296="","",SUBTOTAL(2,U$1:U296))</f>
        <v/>
      </c>
    </row>
    <row r="297" spans="1:25" ht="24.95" customHeight="1">
      <c r="A297" s="3">
        <f>IF(B297="","",SUBTOTAL(3,B$2:B297))</f>
        <v>261</v>
      </c>
      <c r="B297" s="17" t="s">
        <v>18</v>
      </c>
      <c r="C297" s="4">
        <v>454</v>
      </c>
      <c r="D297" s="5">
        <v>43006</v>
      </c>
      <c r="E297" s="8">
        <f t="shared" si="80"/>
        <v>17294</v>
      </c>
      <c r="F297" s="7">
        <v>17326</v>
      </c>
      <c r="G297" s="8">
        <f t="shared" si="70"/>
        <v>32</v>
      </c>
      <c r="H297" s="8">
        <f t="shared" si="71"/>
        <v>0</v>
      </c>
      <c r="I297" s="13">
        <f t="shared" si="67"/>
        <v>32</v>
      </c>
      <c r="J297" s="13">
        <f t="shared" si="74"/>
        <v>299</v>
      </c>
      <c r="K297" s="13">
        <f>G297/ورقة1!$C$3</f>
        <v>4.16</v>
      </c>
      <c r="L297" s="13">
        <f>H297/ورقة1!$D$3</f>
        <v>0</v>
      </c>
      <c r="M297" s="13">
        <f t="shared" si="72"/>
        <v>4.16</v>
      </c>
      <c r="N297" s="13">
        <f t="shared" si="68"/>
        <v>0.5</v>
      </c>
      <c r="O297" s="13">
        <f t="shared" si="75"/>
        <v>2325.7599999999989</v>
      </c>
      <c r="P297" s="13">
        <f t="shared" si="76"/>
        <v>2380</v>
      </c>
      <c r="Q297" s="11">
        <f t="shared" si="73"/>
        <v>2320</v>
      </c>
      <c r="R297" s="11" t="str">
        <f>IF(P297&lt;&gt;"",IF(AND(P297&gt;Q296,P297&lt;=Q297),"ok",""),SUBTOTAL(3,U$2:U297))</f>
        <v/>
      </c>
      <c r="S297" s="1"/>
      <c r="T297" s="1"/>
      <c r="U297" s="31"/>
      <c r="V297" s="31"/>
      <c r="W297" s="31"/>
      <c r="X297" s="32" t="str">
        <f t="shared" si="69"/>
        <v/>
      </c>
      <c r="Y297" s="31" t="str">
        <f>IF(U297="","",SUBTOTAL(2,U$1:U297))</f>
        <v/>
      </c>
    </row>
    <row r="298" spans="1:25" ht="24.95" customHeight="1">
      <c r="A298" s="3">
        <f>IF(B298="","",SUBTOTAL(3,B$2:B298))</f>
        <v>262</v>
      </c>
      <c r="B298" s="17" t="s">
        <v>18</v>
      </c>
      <c r="C298" s="4">
        <v>455</v>
      </c>
      <c r="D298" s="5">
        <v>43008</v>
      </c>
      <c r="E298" s="8">
        <f t="shared" si="80"/>
        <v>17326</v>
      </c>
      <c r="F298" s="7">
        <v>17391</v>
      </c>
      <c r="G298" s="8">
        <f t="shared" si="70"/>
        <v>65</v>
      </c>
      <c r="H298" s="8">
        <f t="shared" si="71"/>
        <v>0</v>
      </c>
      <c r="I298" s="13">
        <f t="shared" si="67"/>
        <v>65</v>
      </c>
      <c r="J298" s="13">
        <f t="shared" si="74"/>
        <v>364</v>
      </c>
      <c r="K298" s="13">
        <f>G298/ورقة1!$C$3</f>
        <v>8.4499999999999993</v>
      </c>
      <c r="L298" s="13">
        <f>H298/ورقة1!$D$3</f>
        <v>0</v>
      </c>
      <c r="M298" s="13">
        <f t="shared" si="72"/>
        <v>8.4499999999999993</v>
      </c>
      <c r="N298" s="13">
        <f t="shared" si="68"/>
        <v>0.5</v>
      </c>
      <c r="O298" s="13">
        <f t="shared" si="75"/>
        <v>2334.7099999999987</v>
      </c>
      <c r="P298" s="13">
        <f t="shared" si="76"/>
        <v>2380</v>
      </c>
      <c r="Q298" s="11">
        <f t="shared" si="73"/>
        <v>2320</v>
      </c>
      <c r="R298" s="11" t="str">
        <f>IF(P298&lt;&gt;"",IF(AND(P298&gt;Q297,P298&lt;=Q298),"ok",""),SUBTOTAL(3,U$2:U298))</f>
        <v/>
      </c>
      <c r="S298" s="1"/>
      <c r="T298" s="1"/>
      <c r="U298" s="31"/>
      <c r="V298" s="31"/>
      <c r="W298" s="31"/>
      <c r="X298" s="32" t="str">
        <f t="shared" si="69"/>
        <v/>
      </c>
      <c r="Y298" s="31" t="str">
        <f>IF(U298="","",SUBTOTAL(2,U$1:U298))</f>
        <v/>
      </c>
    </row>
    <row r="299" spans="1:25" ht="24.95" customHeight="1">
      <c r="A299" s="3">
        <f>IF(B299="","",SUBTOTAL(3,B$2:B299))</f>
        <v>263</v>
      </c>
      <c r="B299" s="17" t="s">
        <v>18</v>
      </c>
      <c r="C299" s="4">
        <v>457</v>
      </c>
      <c r="D299" s="5">
        <v>43011</v>
      </c>
      <c r="E299" s="8">
        <f t="shared" si="80"/>
        <v>17391</v>
      </c>
      <c r="F299" s="7">
        <v>17463</v>
      </c>
      <c r="G299" s="8">
        <f t="shared" si="70"/>
        <v>72</v>
      </c>
      <c r="H299" s="8">
        <f t="shared" si="71"/>
        <v>0</v>
      </c>
      <c r="I299" s="13">
        <f t="shared" si="67"/>
        <v>72</v>
      </c>
      <c r="J299" s="13">
        <f t="shared" si="74"/>
        <v>436</v>
      </c>
      <c r="K299" s="13">
        <f>G299/ورقة1!$C$3</f>
        <v>9.36</v>
      </c>
      <c r="L299" s="13">
        <f>H299/ورقة1!$D$3</f>
        <v>0</v>
      </c>
      <c r="M299" s="13">
        <f t="shared" si="72"/>
        <v>9.36</v>
      </c>
      <c r="N299" s="13">
        <f t="shared" si="68"/>
        <v>0.5</v>
      </c>
      <c r="O299" s="13">
        <f t="shared" si="75"/>
        <v>2344.5699999999988</v>
      </c>
      <c r="P299" s="13">
        <f t="shared" si="76"/>
        <v>2410</v>
      </c>
      <c r="Q299" s="11">
        <f t="shared" si="73"/>
        <v>2360</v>
      </c>
      <c r="R299" s="11" t="str">
        <f>IF(P299&lt;&gt;"",IF(AND(P299&gt;Q298,P299&lt;=Q299),"ok",""),SUBTOTAL(3,U$2:U299))</f>
        <v/>
      </c>
      <c r="S299" s="1">
        <v>30</v>
      </c>
      <c r="T299" s="1">
        <f t="shared" si="81"/>
        <v>150</v>
      </c>
      <c r="U299" s="31">
        <f>U295+1</f>
        <v>94</v>
      </c>
      <c r="V299" s="31">
        <f>V295+225</f>
        <v>17422</v>
      </c>
      <c r="W299" s="31">
        <f>V304-V299</f>
        <v>225</v>
      </c>
      <c r="X299" s="32" t="str">
        <f t="shared" si="69"/>
        <v>ok</v>
      </c>
      <c r="Y299" s="31">
        <f>IF(U299="","",SUBTOTAL(2,U$1:U299))</f>
        <v>97</v>
      </c>
    </row>
    <row r="300" spans="1:25" ht="24.95" customHeight="1">
      <c r="A300" s="3">
        <f>IF(B300="","",SUBTOTAL(3,B$2:B300))</f>
        <v>264</v>
      </c>
      <c r="B300" s="17" t="s">
        <v>18</v>
      </c>
      <c r="C300" s="4">
        <v>461</v>
      </c>
      <c r="D300" s="5">
        <v>43017</v>
      </c>
      <c r="E300" s="8">
        <f t="shared" si="80"/>
        <v>17463</v>
      </c>
      <c r="F300" s="7">
        <v>17530</v>
      </c>
      <c r="G300" s="8">
        <f t="shared" si="70"/>
        <v>67</v>
      </c>
      <c r="H300" s="8">
        <f t="shared" si="71"/>
        <v>0</v>
      </c>
      <c r="I300" s="13">
        <f t="shared" si="67"/>
        <v>67</v>
      </c>
      <c r="J300" s="13">
        <f t="shared" si="74"/>
        <v>503</v>
      </c>
      <c r="K300" s="13">
        <f>G300/ورقة1!$C$3</f>
        <v>8.7099999999999991</v>
      </c>
      <c r="L300" s="13">
        <f>H300/ورقة1!$D$3</f>
        <v>0</v>
      </c>
      <c r="M300" s="13">
        <f t="shared" si="72"/>
        <v>8.7099999999999991</v>
      </c>
      <c r="N300" s="13">
        <f t="shared" si="68"/>
        <v>0.5</v>
      </c>
      <c r="O300" s="13">
        <f t="shared" si="75"/>
        <v>2353.7799999999988</v>
      </c>
      <c r="P300" s="13">
        <f t="shared" si="76"/>
        <v>2410</v>
      </c>
      <c r="Q300" s="11">
        <f t="shared" si="73"/>
        <v>2360</v>
      </c>
      <c r="R300" s="11" t="str">
        <f>IF(P300&lt;&gt;"",IF(AND(P300&gt;Q299,P300&lt;=Q300),"ok",""),SUBTOTAL(3,U$2:U300))</f>
        <v/>
      </c>
      <c r="S300" s="1"/>
      <c r="T300" s="1"/>
      <c r="U300" s="31"/>
      <c r="V300" s="31"/>
      <c r="W300" s="31"/>
      <c r="X300" s="32" t="str">
        <f t="shared" si="69"/>
        <v/>
      </c>
      <c r="Y300" s="31" t="str">
        <f>IF(U300="","",SUBTOTAL(2,U$1:U300))</f>
        <v/>
      </c>
    </row>
    <row r="301" spans="1:25" ht="24.95" customHeight="1">
      <c r="A301" s="3">
        <f>IF(B301="","",SUBTOTAL(3,B$2:B301))</f>
        <v>265</v>
      </c>
      <c r="B301" s="17" t="s">
        <v>18</v>
      </c>
      <c r="C301" s="4">
        <v>464</v>
      </c>
      <c r="D301" s="5">
        <v>43020</v>
      </c>
      <c r="E301" s="8">
        <f t="shared" si="80"/>
        <v>17530</v>
      </c>
      <c r="F301" s="7">
        <v>17591</v>
      </c>
      <c r="G301" s="8">
        <f t="shared" si="70"/>
        <v>61</v>
      </c>
      <c r="H301" s="8">
        <f t="shared" si="71"/>
        <v>0</v>
      </c>
      <c r="I301" s="13">
        <f t="shared" si="67"/>
        <v>61</v>
      </c>
      <c r="J301" s="13">
        <f t="shared" si="74"/>
        <v>564</v>
      </c>
      <c r="K301" s="13">
        <f>G301/ورقة1!$C$3</f>
        <v>7.93</v>
      </c>
      <c r="L301" s="13">
        <f>H301/ورقة1!$D$3</f>
        <v>0</v>
      </c>
      <c r="M301" s="13">
        <f t="shared" si="72"/>
        <v>7.93</v>
      </c>
      <c r="N301" s="13">
        <f t="shared" si="68"/>
        <v>0.5</v>
      </c>
      <c r="O301" s="13">
        <f t="shared" si="75"/>
        <v>2362.2099999999987</v>
      </c>
      <c r="P301" s="13">
        <f t="shared" si="76"/>
        <v>2410</v>
      </c>
      <c r="Q301" s="11">
        <f t="shared" si="73"/>
        <v>2360</v>
      </c>
      <c r="R301" s="11" t="str">
        <f>IF(P301&lt;&gt;"",IF(AND(P301&gt;Q300,P301&lt;=Q301),"ok",""),SUBTOTAL(3,U$2:U301))</f>
        <v/>
      </c>
      <c r="S301" s="1"/>
      <c r="T301" s="1"/>
      <c r="U301" s="31"/>
      <c r="V301" s="31"/>
      <c r="W301" s="31"/>
      <c r="X301" s="32" t="str">
        <f t="shared" si="69"/>
        <v/>
      </c>
      <c r="Y301" s="31" t="str">
        <f>IF(U301="","",SUBTOTAL(2,U$1:U301))</f>
        <v/>
      </c>
    </row>
    <row r="302" spans="1:25" ht="24.95" customHeight="1">
      <c r="A302" s="3">
        <f>IF(B302="","",SUBTOTAL(3,B$2:B302))</f>
        <v>266</v>
      </c>
      <c r="B302" s="17" t="s">
        <v>18</v>
      </c>
      <c r="C302" s="4">
        <v>465</v>
      </c>
      <c r="D302" s="22" t="s">
        <v>3</v>
      </c>
      <c r="E302" s="8"/>
      <c r="F302" s="7"/>
      <c r="G302" s="8"/>
      <c r="H302" s="8"/>
      <c r="I302" s="13"/>
      <c r="J302" s="13">
        <f t="shared" si="74"/>
        <v>0</v>
      </c>
      <c r="K302" s="13">
        <f>G302/ورقة1!$C$3</f>
        <v>0</v>
      </c>
      <c r="L302" s="13">
        <f>H302/ورقة1!$D$3</f>
        <v>0</v>
      </c>
      <c r="M302" s="13">
        <f t="shared" si="72"/>
        <v>0</v>
      </c>
      <c r="N302" s="13">
        <f t="shared" si="68"/>
        <v>0</v>
      </c>
      <c r="O302" s="13">
        <f t="shared" si="75"/>
        <v>2362.2099999999987</v>
      </c>
      <c r="P302" s="13">
        <f t="shared" si="76"/>
        <v>2410</v>
      </c>
      <c r="Q302" s="11">
        <f t="shared" si="73"/>
        <v>2360</v>
      </c>
      <c r="R302" s="11" t="str">
        <f>IF(P302&lt;&gt;"",IF(AND(P302&gt;Q301,P302&lt;=Q302),"ok",""),SUBTOTAL(3,U$2:U302))</f>
        <v/>
      </c>
      <c r="S302" s="1"/>
      <c r="T302" s="1"/>
      <c r="U302" s="31"/>
      <c r="V302" s="31"/>
      <c r="W302" s="31"/>
      <c r="X302" s="32" t="str">
        <f t="shared" si="69"/>
        <v/>
      </c>
      <c r="Y302" s="31"/>
    </row>
    <row r="303" spans="1:25" ht="24.95" customHeight="1">
      <c r="A303" s="3">
        <f>IF(B303="","",SUBTOTAL(3,B$2:B303))</f>
        <v>267</v>
      </c>
      <c r="B303" s="17" t="s">
        <v>18</v>
      </c>
      <c r="C303" s="4">
        <v>469</v>
      </c>
      <c r="D303" s="5">
        <v>43022</v>
      </c>
      <c r="E303" s="8">
        <f>IF(D303="",0,F301)</f>
        <v>17591</v>
      </c>
      <c r="F303" s="7">
        <v>17604</v>
      </c>
      <c r="G303" s="8">
        <f t="shared" si="70"/>
        <v>13</v>
      </c>
      <c r="H303" s="8">
        <f t="shared" si="71"/>
        <v>0</v>
      </c>
      <c r="I303" s="13">
        <f t="shared" si="67"/>
        <v>13</v>
      </c>
      <c r="J303" s="13">
        <f t="shared" si="74"/>
        <v>13</v>
      </c>
      <c r="K303" s="13">
        <f>G303/ورقة1!$C$3</f>
        <v>1.69</v>
      </c>
      <c r="L303" s="13">
        <f>H303/ورقة1!$D$3</f>
        <v>0</v>
      </c>
      <c r="M303" s="13">
        <f t="shared" si="72"/>
        <v>1.69</v>
      </c>
      <c r="N303" s="13">
        <f t="shared" si="68"/>
        <v>0.5</v>
      </c>
      <c r="O303" s="13">
        <f t="shared" si="75"/>
        <v>2364.3999999999987</v>
      </c>
      <c r="P303" s="13">
        <f t="shared" si="76"/>
        <v>2410</v>
      </c>
      <c r="Q303" s="11">
        <f t="shared" si="73"/>
        <v>2360</v>
      </c>
      <c r="R303" s="11" t="str">
        <f>IF(P303&lt;&gt;"",IF(AND(P303&gt;Q302,P303&lt;=Q303),"ok",""),SUBTOTAL(3,U$2:U303))</f>
        <v/>
      </c>
      <c r="S303" s="1"/>
      <c r="T303" s="1"/>
      <c r="U303" s="31"/>
      <c r="V303" s="31"/>
      <c r="W303" s="31"/>
      <c r="X303" s="32" t="str">
        <f t="shared" si="69"/>
        <v/>
      </c>
      <c r="Y303" s="31" t="str">
        <f>IF(U303="","",SUBTOTAL(2,U$1:U303))</f>
        <v/>
      </c>
    </row>
    <row r="304" spans="1:25" ht="24.95" customHeight="1">
      <c r="A304" s="3">
        <f>IF(B304="","",SUBTOTAL(3,B$2:B304))</f>
        <v>268</v>
      </c>
      <c r="B304" s="17" t="s">
        <v>18</v>
      </c>
      <c r="C304" s="4">
        <v>470</v>
      </c>
      <c r="D304" s="5">
        <v>43023</v>
      </c>
      <c r="E304" s="8">
        <f t="shared" si="80"/>
        <v>17604</v>
      </c>
      <c r="F304" s="7">
        <v>17664</v>
      </c>
      <c r="G304" s="8">
        <f t="shared" si="70"/>
        <v>60</v>
      </c>
      <c r="H304" s="8">
        <f t="shared" si="71"/>
        <v>0</v>
      </c>
      <c r="I304" s="13">
        <f t="shared" si="67"/>
        <v>60</v>
      </c>
      <c r="J304" s="13">
        <f t="shared" si="74"/>
        <v>73</v>
      </c>
      <c r="K304" s="13">
        <f>G304/ورقة1!$C$3</f>
        <v>7.8</v>
      </c>
      <c r="L304" s="13">
        <f>H304/ورقة1!$D$3</f>
        <v>0</v>
      </c>
      <c r="M304" s="13">
        <f t="shared" si="72"/>
        <v>7.8</v>
      </c>
      <c r="N304" s="13">
        <f t="shared" si="68"/>
        <v>0.5</v>
      </c>
      <c r="O304" s="13">
        <f t="shared" si="75"/>
        <v>2372.6999999999989</v>
      </c>
      <c r="P304" s="13">
        <f t="shared" si="76"/>
        <v>2440</v>
      </c>
      <c r="Q304" s="11">
        <f t="shared" si="73"/>
        <v>2360</v>
      </c>
      <c r="R304" s="11" t="str">
        <f>IF(P304&lt;&gt;"",IF(AND(P304&gt;Q303,P304&lt;=Q304),"ok",""),SUBTOTAL(3,U$2:U304))</f>
        <v/>
      </c>
      <c r="S304" s="1">
        <v>30</v>
      </c>
      <c r="T304" s="1">
        <f>S304*5</f>
        <v>150</v>
      </c>
      <c r="U304" s="31">
        <f>U299+1</f>
        <v>95</v>
      </c>
      <c r="V304" s="31">
        <f>V299+225</f>
        <v>17647</v>
      </c>
      <c r="W304" s="31">
        <f>V310-V304</f>
        <v>225</v>
      </c>
      <c r="X304" s="32" t="str">
        <f t="shared" si="69"/>
        <v>ok</v>
      </c>
      <c r="Y304" s="31">
        <f>IF(U304="","",SUBTOTAL(2,U$1:U304))</f>
        <v>98</v>
      </c>
    </row>
    <row r="305" spans="1:25" ht="24.95" customHeight="1">
      <c r="A305" s="3">
        <f>IF(B305="","",SUBTOTAL(3,B$2:B305))</f>
        <v>269</v>
      </c>
      <c r="B305" s="17" t="s">
        <v>18</v>
      </c>
      <c r="C305" s="4">
        <v>476</v>
      </c>
      <c r="D305" s="5">
        <v>43029</v>
      </c>
      <c r="E305" s="8">
        <f t="shared" si="80"/>
        <v>17664</v>
      </c>
      <c r="F305" s="7">
        <v>17726</v>
      </c>
      <c r="G305" s="8">
        <f t="shared" si="70"/>
        <v>62</v>
      </c>
      <c r="H305" s="8">
        <f t="shared" si="71"/>
        <v>0</v>
      </c>
      <c r="I305" s="13">
        <f t="shared" si="67"/>
        <v>62</v>
      </c>
      <c r="J305" s="13">
        <f t="shared" si="74"/>
        <v>135</v>
      </c>
      <c r="K305" s="13">
        <f>G305/ورقة1!$C$3</f>
        <v>8.06</v>
      </c>
      <c r="L305" s="13">
        <f>H305/ورقة1!$D$3</f>
        <v>0</v>
      </c>
      <c r="M305" s="13">
        <f t="shared" si="72"/>
        <v>8.06</v>
      </c>
      <c r="N305" s="13">
        <f t="shared" si="68"/>
        <v>0.5</v>
      </c>
      <c r="O305" s="13">
        <f t="shared" si="75"/>
        <v>2381.2599999999989</v>
      </c>
      <c r="P305" s="13">
        <f t="shared" si="76"/>
        <v>2440</v>
      </c>
      <c r="Q305" s="11">
        <f t="shared" si="73"/>
        <v>2400</v>
      </c>
      <c r="R305" s="11" t="str">
        <f>IF(P305&lt;&gt;"",IF(AND(P305&gt;Q304,P305&lt;=Q305),"ok",""),SUBTOTAL(3,U$2:U305))</f>
        <v/>
      </c>
      <c r="S305" s="1"/>
      <c r="T305" s="1"/>
      <c r="U305" s="31"/>
      <c r="V305" s="31"/>
      <c r="W305" s="31"/>
      <c r="X305" s="32" t="str">
        <f t="shared" si="69"/>
        <v/>
      </c>
      <c r="Y305" s="31" t="str">
        <f>IF(U305="","",SUBTOTAL(2,U$1:U305))</f>
        <v/>
      </c>
    </row>
    <row r="306" spans="1:25" ht="24.95" customHeight="1">
      <c r="A306" s="3">
        <f>IF(B306="","",SUBTOTAL(3,B$2:B306))</f>
        <v>270</v>
      </c>
      <c r="B306" s="17" t="s">
        <v>18</v>
      </c>
      <c r="C306" s="4">
        <v>486</v>
      </c>
      <c r="D306" s="5">
        <v>43041</v>
      </c>
      <c r="E306" s="8">
        <f t="shared" si="80"/>
        <v>17726</v>
      </c>
      <c r="F306" s="7">
        <v>17740</v>
      </c>
      <c r="G306" s="8">
        <f t="shared" si="70"/>
        <v>14</v>
      </c>
      <c r="H306" s="8">
        <f t="shared" si="71"/>
        <v>0</v>
      </c>
      <c r="I306" s="13">
        <f t="shared" si="67"/>
        <v>14</v>
      </c>
      <c r="J306" s="13">
        <f t="shared" si="74"/>
        <v>149</v>
      </c>
      <c r="K306" s="13">
        <f>G306/ورقة1!$C$3</f>
        <v>1.82</v>
      </c>
      <c r="L306" s="13">
        <f>H306/ورقة1!$D$3</f>
        <v>0</v>
      </c>
      <c r="M306" s="13">
        <f t="shared" si="72"/>
        <v>1.82</v>
      </c>
      <c r="N306" s="13">
        <f t="shared" si="68"/>
        <v>0.5</v>
      </c>
      <c r="O306" s="13">
        <f t="shared" si="75"/>
        <v>2383.579999999999</v>
      </c>
      <c r="P306" s="13">
        <f t="shared" si="76"/>
        <v>2440</v>
      </c>
      <c r="Q306" s="11">
        <f t="shared" si="73"/>
        <v>2400</v>
      </c>
      <c r="R306" s="11" t="str">
        <f>IF(P306&lt;&gt;"",IF(AND(P306&gt;Q305,P306&lt;=Q306),"ok",""),SUBTOTAL(3,U$2:U306))</f>
        <v/>
      </c>
      <c r="S306" s="1"/>
      <c r="T306" s="1"/>
      <c r="U306" s="31"/>
      <c r="V306" s="31"/>
      <c r="W306" s="31"/>
      <c r="X306" s="32" t="str">
        <f t="shared" si="69"/>
        <v/>
      </c>
      <c r="Y306" s="31" t="str">
        <f>IF(U306="","",SUBTOTAL(2,U$1:U306))</f>
        <v/>
      </c>
    </row>
    <row r="307" spans="1:25" ht="24.95" customHeight="1">
      <c r="A307" s="3">
        <f>IF(B307="","",SUBTOTAL(3,B$2:B307))</f>
        <v>271</v>
      </c>
      <c r="B307" s="17" t="s">
        <v>18</v>
      </c>
      <c r="C307" s="4">
        <v>487</v>
      </c>
      <c r="D307" s="5">
        <v>43042</v>
      </c>
      <c r="E307" s="8">
        <f t="shared" si="80"/>
        <v>17740</v>
      </c>
      <c r="F307" s="7">
        <v>17758</v>
      </c>
      <c r="G307" s="8">
        <f t="shared" si="70"/>
        <v>18</v>
      </c>
      <c r="H307" s="8">
        <f t="shared" si="71"/>
        <v>0</v>
      </c>
      <c r="I307" s="13">
        <f t="shared" si="67"/>
        <v>18</v>
      </c>
      <c r="J307" s="13">
        <f t="shared" si="74"/>
        <v>167</v>
      </c>
      <c r="K307" s="13">
        <f>G307/ورقة1!$C$3</f>
        <v>2.34</v>
      </c>
      <c r="L307" s="13">
        <f>H307/ورقة1!$D$3</f>
        <v>0</v>
      </c>
      <c r="M307" s="13">
        <f t="shared" si="72"/>
        <v>2.34</v>
      </c>
      <c r="N307" s="13">
        <f t="shared" si="68"/>
        <v>0.5</v>
      </c>
      <c r="O307" s="13">
        <f t="shared" si="75"/>
        <v>2386.4199999999992</v>
      </c>
      <c r="P307" s="13">
        <f t="shared" si="76"/>
        <v>2440</v>
      </c>
      <c r="Q307" s="11">
        <f t="shared" si="73"/>
        <v>2400</v>
      </c>
      <c r="R307" s="11" t="str">
        <f>IF(P307&lt;&gt;"",IF(AND(P307&gt;Q306,P307&lt;=Q307),"ok",""),SUBTOTAL(3,U$2:U307))</f>
        <v/>
      </c>
      <c r="S307" s="1"/>
      <c r="T307" s="1"/>
      <c r="U307" s="31"/>
      <c r="V307" s="31"/>
      <c r="W307" s="31"/>
      <c r="X307" s="32" t="str">
        <f t="shared" si="69"/>
        <v/>
      </c>
      <c r="Y307" s="31" t="str">
        <f>IF(U307="","",SUBTOTAL(2,U$1:U307))</f>
        <v/>
      </c>
    </row>
    <row r="308" spans="1:25" ht="24.95" customHeight="1">
      <c r="A308" s="3">
        <f>IF(B308="","",SUBTOTAL(3,B$2:B308))</f>
        <v>272</v>
      </c>
      <c r="B308" s="17" t="s">
        <v>18</v>
      </c>
      <c r="C308" s="4">
        <v>490</v>
      </c>
      <c r="D308" s="5">
        <v>43044</v>
      </c>
      <c r="E308" s="8">
        <v>17758</v>
      </c>
      <c r="F308" s="7">
        <v>17800</v>
      </c>
      <c r="G308" s="8">
        <f t="shared" si="70"/>
        <v>42</v>
      </c>
      <c r="H308" s="8">
        <f t="shared" si="71"/>
        <v>0</v>
      </c>
      <c r="I308" s="13">
        <f t="shared" si="67"/>
        <v>42</v>
      </c>
      <c r="J308" s="13">
        <f t="shared" si="74"/>
        <v>209</v>
      </c>
      <c r="K308" s="13">
        <f>G308/ورقة1!$C$3</f>
        <v>5.46</v>
      </c>
      <c r="L308" s="13">
        <f>H308/ورقة1!$D$3</f>
        <v>0</v>
      </c>
      <c r="M308" s="13">
        <f t="shared" si="72"/>
        <v>5.46</v>
      </c>
      <c r="N308" s="13">
        <f t="shared" si="68"/>
        <v>0.5</v>
      </c>
      <c r="O308" s="13">
        <f t="shared" si="75"/>
        <v>2392.3799999999992</v>
      </c>
      <c r="P308" s="13">
        <f t="shared" si="76"/>
        <v>2440</v>
      </c>
      <c r="Q308" s="11">
        <f t="shared" si="73"/>
        <v>2400</v>
      </c>
      <c r="R308" s="11" t="str">
        <f>IF(P308&lt;&gt;"",IF(AND(P308&gt;Q307,P308&lt;=Q308),"ok",""),SUBTOTAL(3,U$2:U308))</f>
        <v/>
      </c>
      <c r="S308" s="1"/>
      <c r="T308" s="1"/>
      <c r="U308" s="31"/>
      <c r="V308" s="31"/>
      <c r="W308" s="31"/>
      <c r="X308" s="32" t="str">
        <f t="shared" si="69"/>
        <v/>
      </c>
      <c r="Y308" s="31" t="str">
        <f>IF(U308="","",SUBTOTAL(2,U$1:U308))</f>
        <v/>
      </c>
    </row>
    <row r="309" spans="1:25" ht="24.95" customHeight="1">
      <c r="A309" s="3">
        <f>IF(B309="","",SUBTOTAL(3,B$2:B309))</f>
        <v>273</v>
      </c>
      <c r="B309" s="17" t="s">
        <v>18</v>
      </c>
      <c r="C309" s="4">
        <v>494</v>
      </c>
      <c r="D309" s="5">
        <v>43049</v>
      </c>
      <c r="E309" s="8">
        <f t="shared" si="80"/>
        <v>17800</v>
      </c>
      <c r="F309" s="7">
        <v>17838</v>
      </c>
      <c r="G309" s="8">
        <f t="shared" si="70"/>
        <v>38</v>
      </c>
      <c r="H309" s="8">
        <f t="shared" si="71"/>
        <v>0</v>
      </c>
      <c r="I309" s="13">
        <f t="shared" si="67"/>
        <v>38</v>
      </c>
      <c r="J309" s="13">
        <f t="shared" si="74"/>
        <v>247</v>
      </c>
      <c r="K309" s="13">
        <f>G309/ورقة1!$C$3</f>
        <v>4.9399999999999995</v>
      </c>
      <c r="L309" s="13">
        <f>H309/ورقة1!$D$3</f>
        <v>0</v>
      </c>
      <c r="M309" s="13">
        <f t="shared" si="72"/>
        <v>4.9399999999999995</v>
      </c>
      <c r="N309" s="13">
        <f t="shared" si="68"/>
        <v>0.5</v>
      </c>
      <c r="O309" s="13">
        <f t="shared" si="75"/>
        <v>2397.8199999999993</v>
      </c>
      <c r="P309" s="13">
        <f t="shared" si="76"/>
        <v>2440</v>
      </c>
      <c r="Q309" s="11">
        <f t="shared" si="73"/>
        <v>2400</v>
      </c>
      <c r="R309" s="11" t="str">
        <f>IF(P309&lt;&gt;"",IF(AND(P309&gt;Q308,P309&lt;=Q309),"ok",""),SUBTOTAL(3,U$2:U309))</f>
        <v/>
      </c>
      <c r="S309" s="1"/>
      <c r="T309" s="1"/>
      <c r="U309" s="31"/>
      <c r="V309" s="31"/>
      <c r="W309" s="31"/>
      <c r="X309" s="32" t="str">
        <f t="shared" si="69"/>
        <v/>
      </c>
      <c r="Y309" s="31" t="str">
        <f>IF(U309="","",SUBTOTAL(2,U$1:U309))</f>
        <v/>
      </c>
    </row>
    <row r="310" spans="1:25" ht="24.95" customHeight="1">
      <c r="A310" s="3">
        <f>IF(B310="","",SUBTOTAL(3,B$2:B310))</f>
        <v>274</v>
      </c>
      <c r="B310" s="17" t="s">
        <v>18</v>
      </c>
      <c r="C310" s="4">
        <v>495</v>
      </c>
      <c r="D310" s="5">
        <v>43051</v>
      </c>
      <c r="E310" s="8">
        <f t="shared" si="80"/>
        <v>17838</v>
      </c>
      <c r="F310" s="7">
        <v>17910</v>
      </c>
      <c r="G310" s="8">
        <f t="shared" si="70"/>
        <v>72</v>
      </c>
      <c r="H310" s="8">
        <f t="shared" si="71"/>
        <v>0</v>
      </c>
      <c r="I310" s="13">
        <f t="shared" si="67"/>
        <v>72</v>
      </c>
      <c r="J310" s="13">
        <f t="shared" si="74"/>
        <v>319</v>
      </c>
      <c r="K310" s="13">
        <f>G310/ورقة1!$C$3</f>
        <v>9.36</v>
      </c>
      <c r="L310" s="13">
        <f>H310/ورقة1!$D$3</f>
        <v>0</v>
      </c>
      <c r="M310" s="13">
        <f t="shared" si="72"/>
        <v>9.36</v>
      </c>
      <c r="N310" s="13">
        <f t="shared" si="68"/>
        <v>0.5</v>
      </c>
      <c r="O310" s="13">
        <f t="shared" si="75"/>
        <v>2407.6799999999994</v>
      </c>
      <c r="P310" s="13">
        <f t="shared" si="76"/>
        <v>2470</v>
      </c>
      <c r="Q310" s="11">
        <f t="shared" si="73"/>
        <v>2400</v>
      </c>
      <c r="R310" s="11" t="str">
        <f>IF(P310&lt;&gt;"",IF(AND(P310&gt;Q309,P310&lt;=Q310),"ok",""),SUBTOTAL(3,U$2:U310))</f>
        <v/>
      </c>
      <c r="S310" s="1">
        <v>30</v>
      </c>
      <c r="T310" s="1">
        <f>S310*5</f>
        <v>150</v>
      </c>
      <c r="U310" s="31">
        <f>U304+1</f>
        <v>96</v>
      </c>
      <c r="V310" s="31">
        <f>V304+225</f>
        <v>17872</v>
      </c>
      <c r="W310" s="31">
        <f>V315-V310</f>
        <v>225</v>
      </c>
      <c r="X310" s="32" t="str">
        <f t="shared" si="69"/>
        <v>ok</v>
      </c>
      <c r="Y310" s="31">
        <f>IF(U310="","",SUBTOTAL(2,U$1:U310))</f>
        <v>99</v>
      </c>
    </row>
    <row r="311" spans="1:25" ht="24.95" customHeight="1">
      <c r="A311" s="3">
        <f>IF(B311="","",SUBTOTAL(3,B$2:B311))</f>
        <v>275</v>
      </c>
      <c r="B311" s="17" t="s">
        <v>18</v>
      </c>
      <c r="C311" s="4">
        <v>498</v>
      </c>
      <c r="D311" s="5">
        <v>43052</v>
      </c>
      <c r="E311" s="8">
        <f t="shared" si="80"/>
        <v>17910</v>
      </c>
      <c r="F311" s="7">
        <v>17943</v>
      </c>
      <c r="G311" s="8">
        <f t="shared" si="70"/>
        <v>33</v>
      </c>
      <c r="H311" s="8">
        <f t="shared" si="71"/>
        <v>0</v>
      </c>
      <c r="I311" s="13">
        <f t="shared" si="67"/>
        <v>33</v>
      </c>
      <c r="J311" s="13">
        <f t="shared" si="74"/>
        <v>352</v>
      </c>
      <c r="K311" s="13">
        <f>G311/ورقة1!$C$3</f>
        <v>4.29</v>
      </c>
      <c r="L311" s="13">
        <f>H311/ورقة1!$D$3</f>
        <v>0</v>
      </c>
      <c r="M311" s="13">
        <f t="shared" si="72"/>
        <v>4.29</v>
      </c>
      <c r="N311" s="13">
        <f t="shared" si="68"/>
        <v>0.5</v>
      </c>
      <c r="O311" s="13">
        <f t="shared" si="75"/>
        <v>2412.4699999999993</v>
      </c>
      <c r="P311" s="13">
        <f t="shared" si="76"/>
        <v>2470</v>
      </c>
      <c r="Q311" s="11">
        <f t="shared" si="73"/>
        <v>2400</v>
      </c>
      <c r="R311" s="11" t="str">
        <f>IF(P311&lt;&gt;"",IF(AND(P311&gt;Q310,P311&lt;=Q311),"ok",""),SUBTOTAL(3,U$2:U311))</f>
        <v/>
      </c>
      <c r="S311" s="1"/>
      <c r="T311" s="1"/>
      <c r="U311" s="31"/>
      <c r="V311" s="31"/>
      <c r="W311" s="31"/>
      <c r="X311" s="32" t="str">
        <f t="shared" si="69"/>
        <v/>
      </c>
      <c r="Y311" s="31" t="str">
        <f>IF(U311="","",SUBTOTAL(2,U$1:U311))</f>
        <v/>
      </c>
    </row>
    <row r="312" spans="1:25" ht="24.95" customHeight="1">
      <c r="A312" s="3">
        <f>IF(B312="","",SUBTOTAL(3,B$2:B312))</f>
        <v>276</v>
      </c>
      <c r="B312" s="17" t="s">
        <v>18</v>
      </c>
      <c r="C312" s="4">
        <v>500</v>
      </c>
      <c r="D312" s="5">
        <v>43053</v>
      </c>
      <c r="E312" s="8">
        <f t="shared" si="80"/>
        <v>17943</v>
      </c>
      <c r="F312" s="7">
        <v>17976</v>
      </c>
      <c r="G312" s="8">
        <f t="shared" si="70"/>
        <v>33</v>
      </c>
      <c r="H312" s="8">
        <f t="shared" si="71"/>
        <v>0</v>
      </c>
      <c r="I312" s="13">
        <f t="shared" si="67"/>
        <v>33</v>
      </c>
      <c r="J312" s="13">
        <f t="shared" si="74"/>
        <v>385</v>
      </c>
      <c r="K312" s="13">
        <f>G312/ورقة1!$C$3</f>
        <v>4.29</v>
      </c>
      <c r="L312" s="13">
        <f>H312/ورقة1!$D$3</f>
        <v>0</v>
      </c>
      <c r="M312" s="13">
        <f t="shared" si="72"/>
        <v>4.29</v>
      </c>
      <c r="N312" s="13">
        <f t="shared" si="68"/>
        <v>0.5</v>
      </c>
      <c r="O312" s="13">
        <f t="shared" si="75"/>
        <v>2417.2599999999993</v>
      </c>
      <c r="P312" s="13">
        <f t="shared" si="76"/>
        <v>2470</v>
      </c>
      <c r="Q312" s="11">
        <f t="shared" si="73"/>
        <v>2400</v>
      </c>
      <c r="R312" s="11" t="str">
        <f>IF(P312&lt;&gt;"",IF(AND(P312&gt;Q311,P312&lt;=Q312),"ok",""),SUBTOTAL(3,U$2:U312))</f>
        <v/>
      </c>
      <c r="S312" s="1"/>
      <c r="T312" s="1"/>
      <c r="U312" s="31"/>
      <c r="V312" s="31"/>
      <c r="W312" s="31"/>
      <c r="X312" s="32" t="str">
        <f t="shared" si="69"/>
        <v/>
      </c>
      <c r="Y312" s="31" t="str">
        <f>IF(U312="","",SUBTOTAL(2,U$1:U312))</f>
        <v/>
      </c>
    </row>
    <row r="313" spans="1:25" ht="24.95" customHeight="1">
      <c r="A313" s="3">
        <f>IF(B313="","",SUBTOTAL(3,B$2:B313))</f>
        <v>277</v>
      </c>
      <c r="B313" s="17" t="s">
        <v>18</v>
      </c>
      <c r="C313" s="4">
        <v>502</v>
      </c>
      <c r="D313" s="5">
        <v>43054</v>
      </c>
      <c r="E313" s="8">
        <f t="shared" si="80"/>
        <v>17976</v>
      </c>
      <c r="F313" s="7">
        <v>18041</v>
      </c>
      <c r="G313" s="8">
        <f t="shared" si="70"/>
        <v>65</v>
      </c>
      <c r="H313" s="8">
        <f t="shared" si="71"/>
        <v>0</v>
      </c>
      <c r="I313" s="13">
        <f t="shared" si="67"/>
        <v>65</v>
      </c>
      <c r="J313" s="13">
        <f t="shared" si="74"/>
        <v>450</v>
      </c>
      <c r="K313" s="13">
        <f>G313/ورقة1!$C$3</f>
        <v>8.4499999999999993</v>
      </c>
      <c r="L313" s="13">
        <f>H313/ورقة1!$D$3</f>
        <v>0</v>
      </c>
      <c r="M313" s="13">
        <f t="shared" si="72"/>
        <v>8.4499999999999993</v>
      </c>
      <c r="N313" s="13">
        <f t="shared" si="68"/>
        <v>0.5</v>
      </c>
      <c r="O313" s="13">
        <f t="shared" si="75"/>
        <v>2426.2099999999991</v>
      </c>
      <c r="P313" s="13">
        <f t="shared" si="76"/>
        <v>2470</v>
      </c>
      <c r="Q313" s="11">
        <f t="shared" si="73"/>
        <v>2440</v>
      </c>
      <c r="R313" s="11" t="str">
        <f>IF(P313&lt;&gt;"",IF(AND(P313&gt;Q312,P313&lt;=Q313),"ok",""),SUBTOTAL(3,U$2:U313))</f>
        <v/>
      </c>
      <c r="S313" s="1"/>
      <c r="T313" s="1"/>
      <c r="U313" s="31"/>
      <c r="V313" s="31"/>
      <c r="W313" s="31"/>
      <c r="X313" s="32" t="str">
        <f t="shared" si="69"/>
        <v/>
      </c>
      <c r="Y313" s="31" t="str">
        <f>IF(U313="","",SUBTOTAL(2,U$1:U313))</f>
        <v/>
      </c>
    </row>
    <row r="314" spans="1:25" ht="24.95" customHeight="1">
      <c r="A314" s="3">
        <f>IF(B314="","",SUBTOTAL(3,B$2:B314))</f>
        <v>278</v>
      </c>
      <c r="B314" s="17" t="s">
        <v>18</v>
      </c>
      <c r="C314" s="4">
        <v>503</v>
      </c>
      <c r="D314" s="5">
        <v>43056</v>
      </c>
      <c r="E314" s="8">
        <f t="shared" si="80"/>
        <v>18041</v>
      </c>
      <c r="F314" s="7">
        <v>18092</v>
      </c>
      <c r="G314" s="8">
        <f t="shared" si="70"/>
        <v>51</v>
      </c>
      <c r="H314" s="8">
        <f t="shared" si="71"/>
        <v>0</v>
      </c>
      <c r="I314" s="13">
        <f t="shared" si="67"/>
        <v>51</v>
      </c>
      <c r="J314" s="13">
        <f t="shared" si="74"/>
        <v>501</v>
      </c>
      <c r="K314" s="13">
        <f>G314/ورقة1!$C$3</f>
        <v>6.63</v>
      </c>
      <c r="L314" s="13">
        <f>H314/ورقة1!$D$3</f>
        <v>0</v>
      </c>
      <c r="M314" s="13">
        <f t="shared" si="72"/>
        <v>6.63</v>
      </c>
      <c r="N314" s="13">
        <f t="shared" si="68"/>
        <v>0.5</v>
      </c>
      <c r="O314" s="13">
        <f t="shared" si="75"/>
        <v>2433.3399999999992</v>
      </c>
      <c r="P314" s="13">
        <f t="shared" si="76"/>
        <v>2470</v>
      </c>
      <c r="Q314" s="11">
        <f t="shared" si="73"/>
        <v>2440</v>
      </c>
      <c r="R314" s="11" t="str">
        <f>IF(P314&lt;&gt;"",IF(AND(P314&gt;Q313,P314&lt;=Q314),"ok",""),SUBTOTAL(3,U$2:U314))</f>
        <v/>
      </c>
      <c r="S314" s="1"/>
      <c r="T314" s="1"/>
      <c r="U314" s="31"/>
      <c r="V314" s="31"/>
      <c r="W314" s="31"/>
      <c r="X314" s="32" t="str">
        <f t="shared" si="69"/>
        <v/>
      </c>
      <c r="Y314" s="31" t="str">
        <f>IF(U314="","",SUBTOTAL(2,U$1:U314))</f>
        <v/>
      </c>
    </row>
    <row r="315" spans="1:25" ht="24.95" customHeight="1">
      <c r="A315" s="3">
        <f>IF(B315="","",SUBTOTAL(3,B$2:B315))</f>
        <v>279</v>
      </c>
      <c r="B315" s="17" t="s">
        <v>18</v>
      </c>
      <c r="C315" s="4">
        <v>508</v>
      </c>
      <c r="D315" s="5">
        <v>43060</v>
      </c>
      <c r="E315" s="8">
        <f t="shared" si="80"/>
        <v>18092</v>
      </c>
      <c r="F315" s="7">
        <v>18155</v>
      </c>
      <c r="G315" s="8">
        <f t="shared" si="70"/>
        <v>63</v>
      </c>
      <c r="H315" s="8">
        <f t="shared" si="71"/>
        <v>0</v>
      </c>
      <c r="I315" s="13">
        <f t="shared" si="67"/>
        <v>63</v>
      </c>
      <c r="J315" s="13">
        <f t="shared" si="74"/>
        <v>564</v>
      </c>
      <c r="K315" s="13">
        <f>G315/ورقة1!$C$3</f>
        <v>8.19</v>
      </c>
      <c r="L315" s="13">
        <f>H315/ورقة1!$D$3</f>
        <v>0</v>
      </c>
      <c r="M315" s="13">
        <f t="shared" si="72"/>
        <v>8.19</v>
      </c>
      <c r="N315" s="13">
        <f t="shared" si="68"/>
        <v>0.5</v>
      </c>
      <c r="O315" s="13">
        <f t="shared" si="75"/>
        <v>2442.0299999999993</v>
      </c>
      <c r="P315" s="13">
        <f t="shared" si="76"/>
        <v>2500</v>
      </c>
      <c r="Q315" s="11">
        <f t="shared" si="73"/>
        <v>2440</v>
      </c>
      <c r="R315" s="11" t="str">
        <f>IF(P315&lt;&gt;"",IF(AND(P315&gt;Q314,P315&lt;=Q315),"ok",""),SUBTOTAL(3,U$2:U315))</f>
        <v/>
      </c>
      <c r="S315" s="1">
        <v>30</v>
      </c>
      <c r="T315" s="1">
        <f>S315*5</f>
        <v>150</v>
      </c>
      <c r="U315" s="31">
        <f>U310+1</f>
        <v>97</v>
      </c>
      <c r="V315" s="31">
        <f>V310+225</f>
        <v>18097</v>
      </c>
      <c r="W315" s="31">
        <f>V320-V315</f>
        <v>225</v>
      </c>
      <c r="X315" s="32" t="str">
        <f t="shared" si="69"/>
        <v>ok</v>
      </c>
      <c r="Y315" s="31">
        <f>IF(U315="","",SUBTOTAL(2,U$1:U315))</f>
        <v>100</v>
      </c>
    </row>
    <row r="316" spans="1:25" ht="24.95" customHeight="1">
      <c r="A316" s="3">
        <f>IF(B316="","",SUBTOTAL(3,B$2:B316))</f>
        <v>280</v>
      </c>
      <c r="B316" s="17" t="s">
        <v>18</v>
      </c>
      <c r="C316" s="4">
        <v>510</v>
      </c>
      <c r="D316" s="5">
        <v>43061</v>
      </c>
      <c r="E316" s="8">
        <f t="shared" si="80"/>
        <v>18155</v>
      </c>
      <c r="F316" s="7">
        <v>18198</v>
      </c>
      <c r="G316" s="8">
        <f t="shared" si="70"/>
        <v>43</v>
      </c>
      <c r="H316" s="8">
        <f t="shared" si="71"/>
        <v>0</v>
      </c>
      <c r="I316" s="13">
        <f t="shared" si="67"/>
        <v>43</v>
      </c>
      <c r="J316" s="13">
        <f t="shared" si="74"/>
        <v>607</v>
      </c>
      <c r="K316" s="13">
        <f>G316/ورقة1!$C$3</f>
        <v>5.59</v>
      </c>
      <c r="L316" s="13">
        <f>H316/ورقة1!$D$3</f>
        <v>0</v>
      </c>
      <c r="M316" s="13">
        <f t="shared" si="72"/>
        <v>5.59</v>
      </c>
      <c r="N316" s="13">
        <f t="shared" si="68"/>
        <v>0.5</v>
      </c>
      <c r="O316" s="13">
        <f t="shared" si="75"/>
        <v>2448.1199999999994</v>
      </c>
      <c r="P316" s="13">
        <f t="shared" si="76"/>
        <v>2500</v>
      </c>
      <c r="Q316" s="11">
        <f t="shared" si="73"/>
        <v>2440</v>
      </c>
      <c r="R316" s="11" t="str">
        <f>IF(P316&lt;&gt;"",IF(AND(P316&gt;Q315,P316&lt;=Q316),"ok",""),SUBTOTAL(3,U$2:U316))</f>
        <v/>
      </c>
      <c r="S316" s="1"/>
      <c r="T316" s="1"/>
      <c r="U316" s="31"/>
      <c r="V316" s="31"/>
      <c r="W316" s="31"/>
      <c r="X316" s="32" t="str">
        <f t="shared" si="69"/>
        <v/>
      </c>
      <c r="Y316" s="31" t="str">
        <f>IF(U316="","",SUBTOTAL(2,U$1:U316))</f>
        <v/>
      </c>
    </row>
    <row r="317" spans="1:25" ht="24.95" customHeight="1">
      <c r="A317" s="3">
        <f>IF(B317="","",SUBTOTAL(3,B$2:B317))</f>
        <v>281</v>
      </c>
      <c r="B317" s="17" t="s">
        <v>18</v>
      </c>
      <c r="C317" s="4">
        <v>511</v>
      </c>
      <c r="D317" s="5">
        <v>43062</v>
      </c>
      <c r="E317" s="8">
        <f t="shared" si="80"/>
        <v>18198</v>
      </c>
      <c r="F317" s="7">
        <v>18255</v>
      </c>
      <c r="G317" s="8">
        <f t="shared" si="70"/>
        <v>57</v>
      </c>
      <c r="H317" s="8">
        <f t="shared" si="71"/>
        <v>0</v>
      </c>
      <c r="I317" s="13">
        <f t="shared" si="67"/>
        <v>57</v>
      </c>
      <c r="J317" s="13">
        <f t="shared" si="74"/>
        <v>664</v>
      </c>
      <c r="K317" s="13">
        <f>G317/ورقة1!$C$3</f>
        <v>7.41</v>
      </c>
      <c r="L317" s="13">
        <f>H317/ورقة1!$D$3</f>
        <v>0</v>
      </c>
      <c r="M317" s="13">
        <f t="shared" si="72"/>
        <v>7.41</v>
      </c>
      <c r="N317" s="13">
        <f t="shared" si="68"/>
        <v>0.5</v>
      </c>
      <c r="O317" s="13">
        <f t="shared" si="75"/>
        <v>2456.0299999999993</v>
      </c>
      <c r="P317" s="13">
        <f t="shared" si="76"/>
        <v>2500</v>
      </c>
      <c r="Q317" s="11">
        <f t="shared" si="73"/>
        <v>2440</v>
      </c>
      <c r="R317" s="11" t="str">
        <f>IF(P317&lt;&gt;"",IF(AND(P317&gt;Q316,P317&lt;=Q317),"ok",""),SUBTOTAL(3,U$2:U317))</f>
        <v/>
      </c>
      <c r="S317" s="1"/>
      <c r="T317" s="1"/>
      <c r="U317" s="31"/>
      <c r="V317" s="31"/>
      <c r="W317" s="31"/>
      <c r="X317" s="32" t="str">
        <f t="shared" si="69"/>
        <v/>
      </c>
      <c r="Y317" s="31" t="str">
        <f>IF(U317="","",SUBTOTAL(2,U$1:U317))</f>
        <v/>
      </c>
    </row>
    <row r="318" spans="1:25" ht="24.95" customHeight="1">
      <c r="A318" s="3">
        <f>IF(B318="","",SUBTOTAL(3,B$2:B318))</f>
        <v>282</v>
      </c>
      <c r="B318" s="17" t="s">
        <v>18</v>
      </c>
      <c r="C318" s="4">
        <v>513</v>
      </c>
      <c r="D318" s="5">
        <v>43063</v>
      </c>
      <c r="E318" s="8">
        <f t="shared" si="80"/>
        <v>18255</v>
      </c>
      <c r="F318" s="7">
        <v>18303</v>
      </c>
      <c r="G318" s="8">
        <f t="shared" si="70"/>
        <v>48</v>
      </c>
      <c r="H318" s="8">
        <f t="shared" si="71"/>
        <v>0</v>
      </c>
      <c r="I318" s="13">
        <f t="shared" si="67"/>
        <v>48</v>
      </c>
      <c r="J318" s="13">
        <f t="shared" si="74"/>
        <v>712</v>
      </c>
      <c r="K318" s="13">
        <f>G318/ورقة1!$C$3</f>
        <v>6.24</v>
      </c>
      <c r="L318" s="13">
        <f>H318/ورقة1!$D$3</f>
        <v>0</v>
      </c>
      <c r="M318" s="13">
        <f t="shared" si="72"/>
        <v>6.24</v>
      </c>
      <c r="N318" s="13">
        <f t="shared" si="68"/>
        <v>0.5</v>
      </c>
      <c r="O318" s="13">
        <f t="shared" si="75"/>
        <v>2462.7699999999991</v>
      </c>
      <c r="P318" s="13">
        <f t="shared" si="76"/>
        <v>2500</v>
      </c>
      <c r="Q318" s="11">
        <f t="shared" si="73"/>
        <v>2480</v>
      </c>
      <c r="R318" s="11" t="str">
        <f>IF(P318&lt;&gt;"",IF(AND(P318&gt;Q317,P318&lt;=Q318),"ok",""),SUBTOTAL(3,U$2:U318))</f>
        <v/>
      </c>
      <c r="S318" s="1"/>
      <c r="T318" s="1"/>
      <c r="U318" s="31"/>
      <c r="V318" s="31"/>
      <c r="W318" s="31"/>
      <c r="X318" s="32" t="str">
        <f t="shared" si="69"/>
        <v/>
      </c>
      <c r="Y318" s="31" t="str">
        <f>IF(U318="","",SUBTOTAL(2,U$1:U318))</f>
        <v/>
      </c>
    </row>
    <row r="319" spans="1:25" ht="24.95" customHeight="1">
      <c r="A319" s="3">
        <f>IF(B319="","",SUBTOTAL(3,B$2:B319))</f>
        <v>283</v>
      </c>
      <c r="B319" s="17" t="s">
        <v>18</v>
      </c>
      <c r="C319" s="4">
        <v>514</v>
      </c>
      <c r="D319" s="5">
        <v>43064</v>
      </c>
      <c r="E319" s="8">
        <f t="shared" si="80"/>
        <v>18303</v>
      </c>
      <c r="F319" s="7">
        <v>18314</v>
      </c>
      <c r="G319" s="8">
        <f t="shared" si="70"/>
        <v>11</v>
      </c>
      <c r="H319" s="8">
        <f t="shared" si="71"/>
        <v>0</v>
      </c>
      <c r="I319" s="13">
        <f t="shared" si="67"/>
        <v>11</v>
      </c>
      <c r="J319" s="13">
        <f t="shared" si="74"/>
        <v>723</v>
      </c>
      <c r="K319" s="13">
        <f>G319/ورقة1!$C$3</f>
        <v>1.43</v>
      </c>
      <c r="L319" s="13">
        <f>H319/ورقة1!$D$3</f>
        <v>0</v>
      </c>
      <c r="M319" s="13">
        <f t="shared" si="72"/>
        <v>1.43</v>
      </c>
      <c r="N319" s="13">
        <f t="shared" si="68"/>
        <v>0.5</v>
      </c>
      <c r="O319" s="13">
        <f t="shared" si="75"/>
        <v>2464.6999999999989</v>
      </c>
      <c r="P319" s="13">
        <f t="shared" si="76"/>
        <v>2500</v>
      </c>
      <c r="Q319" s="11">
        <f t="shared" si="73"/>
        <v>2480</v>
      </c>
      <c r="R319" s="11" t="str">
        <f>IF(P319&lt;&gt;"",IF(AND(P319&gt;Q318,P319&lt;=Q319),"ok",""),SUBTOTAL(3,U$2:U319))</f>
        <v/>
      </c>
      <c r="S319" s="1"/>
      <c r="T319" s="1"/>
      <c r="U319" s="31"/>
      <c r="V319" s="31"/>
      <c r="W319" s="31"/>
      <c r="X319" s="32" t="str">
        <f t="shared" si="69"/>
        <v/>
      </c>
      <c r="Y319" s="31" t="str">
        <f>IF(U319="","",SUBTOTAL(2,U$1:U319))</f>
        <v/>
      </c>
    </row>
    <row r="320" spans="1:25" ht="24.95" customHeight="1">
      <c r="A320" s="3">
        <f>IF(B320="","",SUBTOTAL(3,B$2:B320))</f>
        <v>284</v>
      </c>
      <c r="B320" s="17" t="s">
        <v>18</v>
      </c>
      <c r="C320" s="4">
        <v>523</v>
      </c>
      <c r="D320" s="5">
        <v>43075</v>
      </c>
      <c r="E320" s="8">
        <f t="shared" si="80"/>
        <v>18314</v>
      </c>
      <c r="F320" s="7">
        <v>18368</v>
      </c>
      <c r="G320" s="8">
        <f t="shared" si="70"/>
        <v>54</v>
      </c>
      <c r="H320" s="8">
        <f t="shared" si="71"/>
        <v>0</v>
      </c>
      <c r="I320" s="13">
        <f t="shared" si="67"/>
        <v>54</v>
      </c>
      <c r="J320" s="13">
        <f t="shared" si="74"/>
        <v>777</v>
      </c>
      <c r="K320" s="13">
        <f>G320/ورقة1!$C$3</f>
        <v>7.02</v>
      </c>
      <c r="L320" s="13">
        <f>H320/ورقة1!$D$3</f>
        <v>0</v>
      </c>
      <c r="M320" s="13">
        <f t="shared" si="72"/>
        <v>7.02</v>
      </c>
      <c r="N320" s="13">
        <f t="shared" si="68"/>
        <v>0.5</v>
      </c>
      <c r="O320" s="13">
        <f t="shared" si="75"/>
        <v>2472.2199999999989</v>
      </c>
      <c r="P320" s="13">
        <f t="shared" si="76"/>
        <v>2530</v>
      </c>
      <c r="Q320" s="11">
        <f t="shared" si="73"/>
        <v>2480</v>
      </c>
      <c r="R320" s="11" t="str">
        <f>IF(P320&lt;&gt;"",IF(AND(P320&gt;Q319,P320&lt;=Q320),"ok",""),SUBTOTAL(3,U$2:U320))</f>
        <v/>
      </c>
      <c r="S320" s="1">
        <v>30</v>
      </c>
      <c r="T320" s="1">
        <f>S320*5</f>
        <v>150</v>
      </c>
      <c r="U320" s="31">
        <f>U315+1</f>
        <v>98</v>
      </c>
      <c r="V320" s="31">
        <f>V315+225</f>
        <v>18322</v>
      </c>
      <c r="W320" s="31">
        <f>V323-V320</f>
        <v>225</v>
      </c>
      <c r="X320" s="32" t="str">
        <f t="shared" si="69"/>
        <v>ok</v>
      </c>
      <c r="Y320" s="31">
        <f>IF(U320="","",SUBTOTAL(2,U$1:U320))</f>
        <v>101</v>
      </c>
    </row>
    <row r="321" spans="1:25" ht="24.95" customHeight="1">
      <c r="A321" s="3">
        <f>IF(B321="","",SUBTOTAL(3,B$2:B321))</f>
        <v>285</v>
      </c>
      <c r="B321" s="17" t="s">
        <v>18</v>
      </c>
      <c r="C321" s="4">
        <v>525</v>
      </c>
      <c r="D321" s="5">
        <v>43076</v>
      </c>
      <c r="E321" s="8">
        <f t="shared" si="80"/>
        <v>18368</v>
      </c>
      <c r="F321" s="7">
        <v>18387</v>
      </c>
      <c r="G321" s="8">
        <f t="shared" si="70"/>
        <v>19</v>
      </c>
      <c r="H321" s="8">
        <f t="shared" si="71"/>
        <v>0</v>
      </c>
      <c r="I321" s="13">
        <f t="shared" si="67"/>
        <v>19</v>
      </c>
      <c r="J321" s="13">
        <f t="shared" si="74"/>
        <v>796</v>
      </c>
      <c r="K321" s="13">
        <f>G321/ورقة1!$C$3</f>
        <v>2.4699999999999998</v>
      </c>
      <c r="L321" s="13">
        <f>H321/ورقة1!$D$3</f>
        <v>0</v>
      </c>
      <c r="M321" s="13">
        <f t="shared" si="72"/>
        <v>2.4699999999999998</v>
      </c>
      <c r="N321" s="13">
        <f t="shared" si="68"/>
        <v>0.5</v>
      </c>
      <c r="O321" s="13">
        <f t="shared" si="75"/>
        <v>2475.1899999999987</v>
      </c>
      <c r="P321" s="13">
        <f t="shared" si="76"/>
        <v>2530</v>
      </c>
      <c r="Q321" s="11">
        <f t="shared" si="73"/>
        <v>2480</v>
      </c>
      <c r="R321" s="11" t="str">
        <f>IF(P321&lt;&gt;"",IF(AND(P321&gt;Q320,P321&lt;=Q321),"ok",""),SUBTOTAL(3,U$2:U321))</f>
        <v/>
      </c>
      <c r="S321" s="1"/>
      <c r="T321" s="1"/>
      <c r="U321" s="31"/>
      <c r="V321" s="31"/>
      <c r="W321" s="31"/>
      <c r="X321" s="32" t="str">
        <f t="shared" si="69"/>
        <v/>
      </c>
      <c r="Y321" s="31" t="str">
        <f>IF(U321="","",SUBTOTAL(2,U$1:U321))</f>
        <v/>
      </c>
    </row>
    <row r="322" spans="1:25" ht="24.95" customHeight="1">
      <c r="A322" s="3">
        <f>IF(B322="","",SUBTOTAL(3,B$2:B322))</f>
        <v>286</v>
      </c>
      <c r="B322" s="17" t="s">
        <v>18</v>
      </c>
      <c r="C322" s="4">
        <v>527</v>
      </c>
      <c r="D322" s="5">
        <v>43078</v>
      </c>
      <c r="E322" s="8">
        <f t="shared" si="80"/>
        <v>18387</v>
      </c>
      <c r="F322" s="7">
        <v>18465</v>
      </c>
      <c r="G322" s="8">
        <f t="shared" si="70"/>
        <v>78</v>
      </c>
      <c r="H322" s="8">
        <f t="shared" si="71"/>
        <v>0</v>
      </c>
      <c r="I322" s="13">
        <f t="shared" si="67"/>
        <v>78</v>
      </c>
      <c r="J322" s="13">
        <f t="shared" si="74"/>
        <v>874</v>
      </c>
      <c r="K322" s="13">
        <f>G322/ورقة1!$C$3</f>
        <v>10.14</v>
      </c>
      <c r="L322" s="13">
        <f>H322/ورقة1!$D$3</f>
        <v>0</v>
      </c>
      <c r="M322" s="13">
        <f t="shared" si="72"/>
        <v>10.14</v>
      </c>
      <c r="N322" s="13">
        <f t="shared" ref="N322:N385" si="82">IF(I322=0,0,0.5)</f>
        <v>0.5</v>
      </c>
      <c r="O322" s="13">
        <f t="shared" si="75"/>
        <v>2485.8299999999986</v>
      </c>
      <c r="P322" s="13">
        <f t="shared" si="76"/>
        <v>2530</v>
      </c>
      <c r="Q322" s="11">
        <f t="shared" si="73"/>
        <v>2480</v>
      </c>
      <c r="R322" s="11" t="str">
        <f>IF(P322&lt;&gt;"",IF(AND(P322&gt;Q321,P322&lt;=Q322),"ok",""),SUBTOTAL(3,U$2:U322))</f>
        <v/>
      </c>
      <c r="S322" s="1"/>
      <c r="T322" s="1"/>
      <c r="U322" s="31"/>
      <c r="V322" s="31"/>
      <c r="W322" s="31"/>
      <c r="X322" s="32" t="str">
        <f t="shared" ref="X322:X385" si="83">IF(V322&lt;&gt;"",IF(AND(V322&gt;=E322,V322&lt;=F322),"ok","NO"),"")</f>
        <v/>
      </c>
      <c r="Y322" s="31" t="str">
        <f>IF(U322="","",SUBTOTAL(2,U$1:U322))</f>
        <v/>
      </c>
    </row>
    <row r="323" spans="1:25" ht="24.95" customHeight="1">
      <c r="A323" s="3">
        <f>IF(B323="","",SUBTOTAL(3,B$2:B323))</f>
        <v>287</v>
      </c>
      <c r="B323" s="17" t="s">
        <v>18</v>
      </c>
      <c r="C323" s="4">
        <v>530</v>
      </c>
      <c r="D323" s="5">
        <v>43079</v>
      </c>
      <c r="E323" s="8">
        <f t="shared" si="80"/>
        <v>18465</v>
      </c>
      <c r="F323" s="7">
        <v>18594</v>
      </c>
      <c r="G323" s="8">
        <f t="shared" ref="G323:G387" si="84">IF(B323="مدينة",F323-E323,0)</f>
        <v>129</v>
      </c>
      <c r="H323" s="8">
        <f t="shared" ref="H323:H387" si="85">IF(B323="اقاليم",F323-E323,0)</f>
        <v>0</v>
      </c>
      <c r="I323" s="13">
        <f t="shared" ref="I323:I386" si="86">G323+H323</f>
        <v>129</v>
      </c>
      <c r="J323" s="13">
        <f t="shared" si="74"/>
        <v>1003</v>
      </c>
      <c r="K323" s="13">
        <f>G323/ورقة1!$C$3</f>
        <v>16.77</v>
      </c>
      <c r="L323" s="13">
        <f>H323/ورقة1!$D$3</f>
        <v>0</v>
      </c>
      <c r="M323" s="13">
        <f t="shared" ref="M323:M386" si="87">IF(I323=0,0,K323+L323)</f>
        <v>16.77</v>
      </c>
      <c r="N323" s="13">
        <f t="shared" si="82"/>
        <v>0.5</v>
      </c>
      <c r="O323" s="13">
        <f t="shared" si="75"/>
        <v>2503.0999999999985</v>
      </c>
      <c r="P323" s="13">
        <f t="shared" si="76"/>
        <v>2560</v>
      </c>
      <c r="Q323" s="11">
        <f t="shared" ref="Q323:Q386" si="88">MROUND(O323,40)</f>
        <v>2520</v>
      </c>
      <c r="R323" s="11" t="str">
        <f>IF(P323&lt;&gt;"",IF(AND(P323&gt;Q322,P323&lt;=Q323),"ok",""),SUBTOTAL(3,U$2:U323))</f>
        <v/>
      </c>
      <c r="S323" s="1">
        <v>30</v>
      </c>
      <c r="T323" s="1">
        <f>S323*5</f>
        <v>150</v>
      </c>
      <c r="U323" s="31">
        <f>U320+1</f>
        <v>99</v>
      </c>
      <c r="V323" s="31">
        <f>V320+225</f>
        <v>18547</v>
      </c>
      <c r="W323" s="31">
        <f>V328-V323</f>
        <v>225</v>
      </c>
      <c r="X323" s="32" t="str">
        <f t="shared" si="83"/>
        <v>ok</v>
      </c>
      <c r="Y323" s="31">
        <f>IF(U323="","",SUBTOTAL(2,U$1:U323))</f>
        <v>102</v>
      </c>
    </row>
    <row r="324" spans="1:25" ht="24.95" customHeight="1">
      <c r="A324" s="3">
        <f>IF(B324="","",SUBTOTAL(3,B$2:B324))</f>
        <v>288</v>
      </c>
      <c r="B324" s="17" t="s">
        <v>18</v>
      </c>
      <c r="C324" s="4">
        <v>533</v>
      </c>
      <c r="D324" s="22" t="s">
        <v>3</v>
      </c>
      <c r="E324" s="8">
        <v>0</v>
      </c>
      <c r="F324" s="7">
        <v>0</v>
      </c>
      <c r="G324" s="8">
        <f t="shared" si="84"/>
        <v>0</v>
      </c>
      <c r="H324" s="8">
        <f t="shared" si="85"/>
        <v>0</v>
      </c>
      <c r="I324" s="13">
        <f t="shared" si="86"/>
        <v>0</v>
      </c>
      <c r="J324" s="13">
        <f t="shared" ref="J324:J387" si="89">IF(I324=0,0,I324+J323)</f>
        <v>0</v>
      </c>
      <c r="K324" s="13">
        <f>G324/ورقة1!$C$3</f>
        <v>0</v>
      </c>
      <c r="L324" s="13">
        <f>H324/ورقة1!$D$3</f>
        <v>0</v>
      </c>
      <c r="M324" s="13">
        <f t="shared" si="87"/>
        <v>0</v>
      </c>
      <c r="N324" s="13">
        <f t="shared" si="82"/>
        <v>0</v>
      </c>
      <c r="O324" s="13">
        <f t="shared" ref="O324:O387" si="90">M324+N324+O323</f>
        <v>2503.0999999999985</v>
      </c>
      <c r="P324" s="13">
        <f t="shared" ref="P324:P387" si="91">S324+P323</f>
        <v>2560</v>
      </c>
      <c r="Q324" s="11">
        <f t="shared" si="88"/>
        <v>2520</v>
      </c>
      <c r="R324" s="11" t="str">
        <f>IF(P324&lt;&gt;"",IF(AND(P324&gt;Q323,P324&lt;=Q324),"ok",""),SUBTOTAL(3,U$2:U324))</f>
        <v/>
      </c>
      <c r="S324" s="1"/>
      <c r="T324" s="1"/>
      <c r="U324" s="31"/>
      <c r="V324" s="31"/>
      <c r="W324" s="31"/>
      <c r="X324" s="32" t="str">
        <f t="shared" si="83"/>
        <v/>
      </c>
      <c r="Y324" s="31" t="str">
        <f>IF(U324="","",SUBTOTAL(2,U$1:U324))</f>
        <v/>
      </c>
    </row>
    <row r="325" spans="1:25" ht="24.95" customHeight="1">
      <c r="A325" s="3">
        <f>IF(B325="","",SUBTOTAL(3,B$2:B325))</f>
        <v>289</v>
      </c>
      <c r="B325" s="17" t="s">
        <v>18</v>
      </c>
      <c r="C325" s="4">
        <v>535</v>
      </c>
      <c r="D325" s="5">
        <v>43085</v>
      </c>
      <c r="E325" s="8">
        <v>18594</v>
      </c>
      <c r="F325" s="7">
        <v>18704</v>
      </c>
      <c r="G325" s="8">
        <f t="shared" si="84"/>
        <v>110</v>
      </c>
      <c r="H325" s="8">
        <f t="shared" si="85"/>
        <v>0</v>
      </c>
      <c r="I325" s="13">
        <f t="shared" si="86"/>
        <v>110</v>
      </c>
      <c r="J325" s="13">
        <f t="shared" si="89"/>
        <v>110</v>
      </c>
      <c r="K325" s="13">
        <f>G325/ورقة1!$C$3</f>
        <v>14.299999999999999</v>
      </c>
      <c r="L325" s="13">
        <f>H325/ورقة1!$D$3</f>
        <v>0</v>
      </c>
      <c r="M325" s="13">
        <f t="shared" si="87"/>
        <v>14.299999999999999</v>
      </c>
      <c r="N325" s="13">
        <f t="shared" si="82"/>
        <v>0.5</v>
      </c>
      <c r="O325" s="13">
        <f t="shared" si="90"/>
        <v>2517.8999999999987</v>
      </c>
      <c r="P325" s="13">
        <f t="shared" si="91"/>
        <v>2560</v>
      </c>
      <c r="Q325" s="11">
        <f t="shared" si="88"/>
        <v>2520</v>
      </c>
      <c r="R325" s="11" t="str">
        <f>IF(P325&lt;&gt;"",IF(AND(P325&gt;Q324,P325&lt;=Q325),"ok",""),SUBTOTAL(3,U$2:U325))</f>
        <v/>
      </c>
      <c r="S325" s="1"/>
      <c r="T325" s="1"/>
      <c r="U325" s="31"/>
      <c r="V325" s="31"/>
      <c r="W325" s="31"/>
      <c r="X325" s="32" t="str">
        <f t="shared" si="83"/>
        <v/>
      </c>
      <c r="Y325" s="31" t="str">
        <f>IF(U325="","",SUBTOTAL(2,U$1:U325))</f>
        <v/>
      </c>
    </row>
    <row r="326" spans="1:25" ht="24.95" customHeight="1">
      <c r="A326" s="3">
        <f>IF(B326="","",SUBTOTAL(3,B$2:B326))</f>
        <v>290</v>
      </c>
      <c r="B326" s="17" t="s">
        <v>18</v>
      </c>
      <c r="C326" s="4">
        <v>536</v>
      </c>
      <c r="D326" s="22" t="s">
        <v>3</v>
      </c>
      <c r="E326" s="8">
        <v>0</v>
      </c>
      <c r="F326" s="7">
        <v>0</v>
      </c>
      <c r="G326" s="8">
        <f t="shared" si="84"/>
        <v>0</v>
      </c>
      <c r="H326" s="8">
        <f t="shared" si="85"/>
        <v>0</v>
      </c>
      <c r="I326" s="13">
        <f t="shared" si="86"/>
        <v>0</v>
      </c>
      <c r="J326" s="13">
        <f t="shared" si="89"/>
        <v>0</v>
      </c>
      <c r="K326" s="13">
        <f>G326/ورقة1!$C$3</f>
        <v>0</v>
      </c>
      <c r="L326" s="13">
        <f>H326/ورقة1!$D$3</f>
        <v>0</v>
      </c>
      <c r="M326" s="13">
        <f t="shared" si="87"/>
        <v>0</v>
      </c>
      <c r="N326" s="13">
        <f t="shared" si="82"/>
        <v>0</v>
      </c>
      <c r="O326" s="13">
        <f t="shared" si="90"/>
        <v>2517.8999999999987</v>
      </c>
      <c r="P326" s="13">
        <f t="shared" si="91"/>
        <v>2560</v>
      </c>
      <c r="Q326" s="11">
        <f t="shared" si="88"/>
        <v>2520</v>
      </c>
      <c r="R326" s="11" t="str">
        <f>IF(P326&lt;&gt;"",IF(AND(P326&gt;Q325,P326&lt;=Q326),"ok",""),SUBTOTAL(3,U$2:U326))</f>
        <v/>
      </c>
      <c r="S326" s="1"/>
      <c r="T326" s="1"/>
      <c r="U326" s="31"/>
      <c r="V326" s="31"/>
      <c r="W326" s="31"/>
      <c r="X326" s="32" t="str">
        <f t="shared" si="83"/>
        <v/>
      </c>
      <c r="Y326" s="31" t="str">
        <f>IF(U326="","",SUBTOTAL(2,U$1:U326))</f>
        <v/>
      </c>
    </row>
    <row r="327" spans="1:25" ht="24.95" customHeight="1">
      <c r="A327" s="3">
        <f>IF(B327="","",SUBTOTAL(3,B$2:B327))</f>
        <v>291</v>
      </c>
      <c r="B327" s="17" t="s">
        <v>18</v>
      </c>
      <c r="C327" s="4">
        <v>538</v>
      </c>
      <c r="D327" s="5">
        <v>43086</v>
      </c>
      <c r="E327" s="8">
        <v>18704</v>
      </c>
      <c r="F327" s="7">
        <v>18764</v>
      </c>
      <c r="G327" s="8">
        <f t="shared" si="84"/>
        <v>60</v>
      </c>
      <c r="H327" s="8">
        <f t="shared" si="85"/>
        <v>0</v>
      </c>
      <c r="I327" s="13">
        <f t="shared" si="86"/>
        <v>60</v>
      </c>
      <c r="J327" s="13">
        <f t="shared" si="89"/>
        <v>60</v>
      </c>
      <c r="K327" s="13">
        <f>G327/ورقة1!$C$3</f>
        <v>7.8</v>
      </c>
      <c r="L327" s="13">
        <f>H327/ورقة1!$D$3</f>
        <v>0</v>
      </c>
      <c r="M327" s="13">
        <f t="shared" si="87"/>
        <v>7.8</v>
      </c>
      <c r="N327" s="13">
        <f t="shared" si="82"/>
        <v>0.5</v>
      </c>
      <c r="O327" s="13">
        <f t="shared" si="90"/>
        <v>2526.1999999999989</v>
      </c>
      <c r="P327" s="13">
        <f t="shared" si="91"/>
        <v>2560</v>
      </c>
      <c r="Q327" s="11">
        <f t="shared" si="88"/>
        <v>2520</v>
      </c>
      <c r="R327" s="11" t="str">
        <f>IF(P327&lt;&gt;"",IF(AND(P327&gt;Q326,P327&lt;=Q327),"ok",""),SUBTOTAL(3,U$2:U327))</f>
        <v/>
      </c>
      <c r="S327" s="1"/>
      <c r="T327" s="1"/>
      <c r="U327" s="31"/>
      <c r="V327" s="31"/>
      <c r="W327" s="31"/>
      <c r="X327" s="32" t="str">
        <f t="shared" si="83"/>
        <v/>
      </c>
      <c r="Y327" s="31" t="str">
        <f>IF(U327="","",SUBTOTAL(2,U$1:U327))</f>
        <v/>
      </c>
    </row>
    <row r="328" spans="1:25" ht="24.95" customHeight="1">
      <c r="A328" s="3">
        <f>IF(B328="","",SUBTOTAL(3,B$2:B328))</f>
        <v>292</v>
      </c>
      <c r="B328" s="17" t="s">
        <v>18</v>
      </c>
      <c r="C328" s="4">
        <v>539</v>
      </c>
      <c r="D328" s="5">
        <v>43087</v>
      </c>
      <c r="E328" s="8">
        <f t="shared" si="80"/>
        <v>18764</v>
      </c>
      <c r="F328" s="7">
        <v>18784</v>
      </c>
      <c r="G328" s="8">
        <f t="shared" si="84"/>
        <v>20</v>
      </c>
      <c r="H328" s="8">
        <f t="shared" si="85"/>
        <v>0</v>
      </c>
      <c r="I328" s="13">
        <f t="shared" si="86"/>
        <v>20</v>
      </c>
      <c r="J328" s="13">
        <f t="shared" si="89"/>
        <v>80</v>
      </c>
      <c r="K328" s="13">
        <f>G328/ورقة1!$C$3</f>
        <v>2.6</v>
      </c>
      <c r="L328" s="13">
        <f>H328/ورقة1!$D$3</f>
        <v>0</v>
      </c>
      <c r="M328" s="13">
        <f t="shared" si="87"/>
        <v>2.6</v>
      </c>
      <c r="N328" s="13">
        <f t="shared" si="82"/>
        <v>0.5</v>
      </c>
      <c r="O328" s="13">
        <f t="shared" si="90"/>
        <v>2529.2999999999988</v>
      </c>
      <c r="P328" s="13">
        <f t="shared" si="91"/>
        <v>2590</v>
      </c>
      <c r="Q328" s="11">
        <f t="shared" si="88"/>
        <v>2520</v>
      </c>
      <c r="R328" s="11" t="str">
        <f>IF(P328&lt;&gt;"",IF(AND(P328&gt;Q327,P328&lt;=Q328),"ok",""),SUBTOTAL(3,U$2:U328))</f>
        <v/>
      </c>
      <c r="S328" s="1">
        <v>30</v>
      </c>
      <c r="T328" s="1">
        <f>S328*5</f>
        <v>150</v>
      </c>
      <c r="U328" s="31">
        <f>U323+1</f>
        <v>100</v>
      </c>
      <c r="V328" s="31">
        <f>V323+225</f>
        <v>18772</v>
      </c>
      <c r="W328" s="31">
        <f>V335-V328</f>
        <v>225</v>
      </c>
      <c r="X328" s="32" t="str">
        <f t="shared" si="83"/>
        <v>ok</v>
      </c>
      <c r="Y328" s="31">
        <f>IF(U328="","",SUBTOTAL(2,U$1:U328))</f>
        <v>103</v>
      </c>
    </row>
    <row r="329" spans="1:25" ht="24.95" customHeight="1">
      <c r="A329" s="3">
        <f>IF(B329="","",SUBTOTAL(3,B$2:B329))</f>
        <v>293</v>
      </c>
      <c r="B329" s="17" t="s">
        <v>18</v>
      </c>
      <c r="C329" s="4">
        <v>541</v>
      </c>
      <c r="D329" s="5">
        <v>43089</v>
      </c>
      <c r="E329" s="8">
        <f t="shared" si="80"/>
        <v>18784</v>
      </c>
      <c r="F329" s="7">
        <v>18822</v>
      </c>
      <c r="G329" s="8">
        <f t="shared" si="84"/>
        <v>38</v>
      </c>
      <c r="H329" s="8">
        <f t="shared" si="85"/>
        <v>0</v>
      </c>
      <c r="I329" s="13">
        <f t="shared" si="86"/>
        <v>38</v>
      </c>
      <c r="J329" s="13">
        <f t="shared" si="89"/>
        <v>118</v>
      </c>
      <c r="K329" s="13">
        <f>G329/ورقة1!$C$3</f>
        <v>4.9399999999999995</v>
      </c>
      <c r="L329" s="13">
        <f>H329/ورقة1!$D$3</f>
        <v>0</v>
      </c>
      <c r="M329" s="13">
        <f t="shared" si="87"/>
        <v>4.9399999999999995</v>
      </c>
      <c r="N329" s="13">
        <f t="shared" si="82"/>
        <v>0.5</v>
      </c>
      <c r="O329" s="13">
        <f t="shared" si="90"/>
        <v>2534.7399999999989</v>
      </c>
      <c r="P329" s="13">
        <f t="shared" si="91"/>
        <v>2590</v>
      </c>
      <c r="Q329" s="11">
        <f t="shared" si="88"/>
        <v>2520</v>
      </c>
      <c r="R329" s="11" t="str">
        <f>IF(P329&lt;&gt;"",IF(AND(P329&gt;Q328,P329&lt;=Q329),"ok",""),SUBTOTAL(3,U$2:U329))</f>
        <v/>
      </c>
      <c r="S329" s="1"/>
      <c r="T329" s="1"/>
      <c r="U329" s="31"/>
      <c r="V329" s="31"/>
      <c r="W329" s="31"/>
      <c r="X329" s="32" t="str">
        <f t="shared" si="83"/>
        <v/>
      </c>
      <c r="Y329" s="31" t="str">
        <f>IF(U329="","",SUBTOTAL(2,U$1:U329))</f>
        <v/>
      </c>
    </row>
    <row r="330" spans="1:25" ht="24.95" customHeight="1">
      <c r="A330" s="3">
        <f>IF(B330="","",SUBTOTAL(3,B$2:B330))</f>
        <v>294</v>
      </c>
      <c r="B330" s="17" t="s">
        <v>18</v>
      </c>
      <c r="C330" s="4">
        <v>543</v>
      </c>
      <c r="D330" s="5">
        <v>43089</v>
      </c>
      <c r="E330" s="8">
        <f t="shared" si="80"/>
        <v>18822</v>
      </c>
      <c r="F330" s="7">
        <v>18854</v>
      </c>
      <c r="G330" s="8">
        <f t="shared" si="84"/>
        <v>32</v>
      </c>
      <c r="H330" s="8">
        <f t="shared" si="85"/>
        <v>0</v>
      </c>
      <c r="I330" s="13">
        <f t="shared" si="86"/>
        <v>32</v>
      </c>
      <c r="J330" s="13">
        <f t="shared" si="89"/>
        <v>150</v>
      </c>
      <c r="K330" s="13">
        <f>G330/ورقة1!$C$3</f>
        <v>4.16</v>
      </c>
      <c r="L330" s="13">
        <f>H330/ورقة1!$D$3</f>
        <v>0</v>
      </c>
      <c r="M330" s="13">
        <f t="shared" si="87"/>
        <v>4.16</v>
      </c>
      <c r="N330" s="13">
        <f t="shared" si="82"/>
        <v>0.5</v>
      </c>
      <c r="O330" s="13">
        <f t="shared" si="90"/>
        <v>2539.3999999999987</v>
      </c>
      <c r="P330" s="13">
        <f t="shared" si="91"/>
        <v>2590</v>
      </c>
      <c r="Q330" s="11">
        <f t="shared" si="88"/>
        <v>2520</v>
      </c>
      <c r="R330" s="11" t="str">
        <f>IF(P330&lt;&gt;"",IF(AND(P330&gt;Q329,P330&lt;=Q330),"ok",""),SUBTOTAL(3,U$2:U330))</f>
        <v/>
      </c>
      <c r="S330" s="1"/>
      <c r="T330" s="1"/>
      <c r="U330" s="31"/>
      <c r="V330" s="31"/>
      <c r="W330" s="31"/>
      <c r="X330" s="32" t="str">
        <f t="shared" si="83"/>
        <v/>
      </c>
      <c r="Y330" s="31" t="str">
        <f>IF(U330="","",SUBTOTAL(2,U$1:U330))</f>
        <v/>
      </c>
    </row>
    <row r="331" spans="1:25" ht="24.95" customHeight="1">
      <c r="A331" s="3">
        <f>IF(B331="","",SUBTOTAL(3,B$2:B331))</f>
        <v>295</v>
      </c>
      <c r="B331" s="17" t="s">
        <v>18</v>
      </c>
      <c r="C331" s="4">
        <v>546</v>
      </c>
      <c r="D331" s="5">
        <v>43090</v>
      </c>
      <c r="E331" s="8">
        <f t="shared" si="80"/>
        <v>18854</v>
      </c>
      <c r="F331" s="7">
        <v>18868</v>
      </c>
      <c r="G331" s="8">
        <f t="shared" si="84"/>
        <v>14</v>
      </c>
      <c r="H331" s="8">
        <f t="shared" si="85"/>
        <v>0</v>
      </c>
      <c r="I331" s="13">
        <f t="shared" si="86"/>
        <v>14</v>
      </c>
      <c r="J331" s="13">
        <f t="shared" si="89"/>
        <v>164</v>
      </c>
      <c r="K331" s="13">
        <f>G331/ورقة1!$C$3</f>
        <v>1.82</v>
      </c>
      <c r="L331" s="13">
        <f>H331/ورقة1!$D$3</f>
        <v>0</v>
      </c>
      <c r="M331" s="13">
        <f t="shared" si="87"/>
        <v>1.82</v>
      </c>
      <c r="N331" s="13">
        <f t="shared" si="82"/>
        <v>0.5</v>
      </c>
      <c r="O331" s="13">
        <f t="shared" si="90"/>
        <v>2541.7199999999989</v>
      </c>
      <c r="P331" s="13">
        <f t="shared" si="91"/>
        <v>2590</v>
      </c>
      <c r="Q331" s="11">
        <f t="shared" si="88"/>
        <v>2560</v>
      </c>
      <c r="R331" s="11" t="str">
        <f>IF(P331&lt;&gt;"",IF(AND(P331&gt;Q330,P331&lt;=Q331),"ok",""),SUBTOTAL(3,U$2:U331))</f>
        <v/>
      </c>
      <c r="S331" s="1"/>
      <c r="T331" s="1"/>
      <c r="U331" s="31"/>
      <c r="V331" s="31"/>
      <c r="W331" s="31"/>
      <c r="X331" s="32" t="str">
        <f t="shared" si="83"/>
        <v/>
      </c>
      <c r="Y331" s="31" t="str">
        <f>IF(U331="","",SUBTOTAL(2,U$1:U331))</f>
        <v/>
      </c>
    </row>
    <row r="332" spans="1:25" ht="24.95" customHeight="1">
      <c r="A332" s="3">
        <f>IF(B332="","",SUBTOTAL(3,B$2:B332))</f>
        <v>296</v>
      </c>
      <c r="B332" s="17" t="s">
        <v>18</v>
      </c>
      <c r="C332" s="4">
        <v>547</v>
      </c>
      <c r="D332" s="5">
        <v>43090</v>
      </c>
      <c r="E332" s="8">
        <f t="shared" si="80"/>
        <v>18868</v>
      </c>
      <c r="F332" s="7">
        <v>18904</v>
      </c>
      <c r="G332" s="8">
        <f t="shared" si="84"/>
        <v>36</v>
      </c>
      <c r="H332" s="8">
        <f t="shared" si="85"/>
        <v>0</v>
      </c>
      <c r="I332" s="13">
        <f t="shared" si="86"/>
        <v>36</v>
      </c>
      <c r="J332" s="13">
        <f t="shared" si="89"/>
        <v>200</v>
      </c>
      <c r="K332" s="13">
        <f>G332/ورقة1!$C$3</f>
        <v>4.68</v>
      </c>
      <c r="L332" s="13">
        <f>H332/ورقة1!$D$3</f>
        <v>0</v>
      </c>
      <c r="M332" s="13">
        <f t="shared" si="87"/>
        <v>4.68</v>
      </c>
      <c r="N332" s="13">
        <f t="shared" si="82"/>
        <v>0.5</v>
      </c>
      <c r="O332" s="13">
        <f t="shared" si="90"/>
        <v>2546.8999999999987</v>
      </c>
      <c r="P332" s="13">
        <f t="shared" si="91"/>
        <v>2590</v>
      </c>
      <c r="Q332" s="11">
        <f t="shared" si="88"/>
        <v>2560</v>
      </c>
      <c r="R332" s="11" t="str">
        <f>IF(P332&lt;&gt;"",IF(AND(P332&gt;Q331,P332&lt;=Q332),"ok",""),SUBTOTAL(3,U$2:U332))</f>
        <v/>
      </c>
      <c r="S332" s="1"/>
      <c r="T332" s="1"/>
      <c r="U332" s="31"/>
      <c r="V332" s="31"/>
      <c r="W332" s="31"/>
      <c r="X332" s="32" t="str">
        <f t="shared" si="83"/>
        <v/>
      </c>
      <c r="Y332" s="31" t="str">
        <f>IF(U332="","",SUBTOTAL(2,U$1:U332))</f>
        <v/>
      </c>
    </row>
    <row r="333" spans="1:25" ht="24.95" customHeight="1">
      <c r="A333" s="3">
        <f>IF(B333="","",SUBTOTAL(3,B$2:B333))</f>
        <v>297</v>
      </c>
      <c r="B333" s="17" t="s">
        <v>18</v>
      </c>
      <c r="C333" s="4">
        <v>548</v>
      </c>
      <c r="D333" s="5">
        <v>43092</v>
      </c>
      <c r="E333" s="8">
        <f t="shared" si="80"/>
        <v>18904</v>
      </c>
      <c r="F333" s="7">
        <v>18915</v>
      </c>
      <c r="G333" s="8">
        <f t="shared" si="84"/>
        <v>11</v>
      </c>
      <c r="H333" s="8">
        <f t="shared" si="85"/>
        <v>0</v>
      </c>
      <c r="I333" s="13">
        <f t="shared" si="86"/>
        <v>11</v>
      </c>
      <c r="J333" s="13">
        <f t="shared" si="89"/>
        <v>211</v>
      </c>
      <c r="K333" s="13">
        <f>G333/ورقة1!$C$3</f>
        <v>1.43</v>
      </c>
      <c r="L333" s="13">
        <f>H333/ورقة1!$D$3</f>
        <v>0</v>
      </c>
      <c r="M333" s="13">
        <f t="shared" si="87"/>
        <v>1.43</v>
      </c>
      <c r="N333" s="13">
        <f t="shared" si="82"/>
        <v>0.5</v>
      </c>
      <c r="O333" s="13">
        <f t="shared" si="90"/>
        <v>2548.8299999999986</v>
      </c>
      <c r="P333" s="13">
        <f t="shared" si="91"/>
        <v>2590</v>
      </c>
      <c r="Q333" s="11">
        <f t="shared" si="88"/>
        <v>2560</v>
      </c>
      <c r="R333" s="11" t="str">
        <f>IF(P333&lt;&gt;"",IF(AND(P333&gt;Q332,P333&lt;=Q333),"ok",""),SUBTOTAL(3,U$2:U333))</f>
        <v/>
      </c>
      <c r="S333" s="1"/>
      <c r="T333" s="1"/>
      <c r="U333" s="31"/>
      <c r="V333" s="31"/>
      <c r="W333" s="31"/>
      <c r="X333" s="32" t="str">
        <f t="shared" si="83"/>
        <v/>
      </c>
      <c r="Y333" s="31" t="str">
        <f>IF(U333="","",SUBTOTAL(2,U$1:U333))</f>
        <v/>
      </c>
    </row>
    <row r="334" spans="1:25" ht="24.95" customHeight="1">
      <c r="A334" s="3">
        <f>IF(B334="","",SUBTOTAL(3,B$2:B334))</f>
        <v>298</v>
      </c>
      <c r="B334" s="17" t="s">
        <v>18</v>
      </c>
      <c r="C334" s="4">
        <v>557</v>
      </c>
      <c r="D334" s="5">
        <v>43099</v>
      </c>
      <c r="E334" s="8">
        <f t="shared" si="80"/>
        <v>18915</v>
      </c>
      <c r="F334" s="7">
        <v>18987</v>
      </c>
      <c r="G334" s="8">
        <f t="shared" si="84"/>
        <v>72</v>
      </c>
      <c r="H334" s="8">
        <f t="shared" si="85"/>
        <v>0</v>
      </c>
      <c r="I334" s="13">
        <f t="shared" si="86"/>
        <v>72</v>
      </c>
      <c r="J334" s="13">
        <f t="shared" si="89"/>
        <v>283</v>
      </c>
      <c r="K334" s="13">
        <f>G334/ورقة1!$C$3</f>
        <v>9.36</v>
      </c>
      <c r="L334" s="13">
        <f>H334/ورقة1!$D$3</f>
        <v>0</v>
      </c>
      <c r="M334" s="13">
        <f t="shared" si="87"/>
        <v>9.36</v>
      </c>
      <c r="N334" s="13">
        <f t="shared" si="82"/>
        <v>0.5</v>
      </c>
      <c r="O334" s="13">
        <f t="shared" si="90"/>
        <v>2558.6899999999987</v>
      </c>
      <c r="P334" s="13">
        <f t="shared" si="91"/>
        <v>2590</v>
      </c>
      <c r="Q334" s="11">
        <f t="shared" si="88"/>
        <v>2560</v>
      </c>
      <c r="R334" s="11" t="str">
        <f>IF(P334&lt;&gt;"",IF(AND(P334&gt;Q333,P334&lt;=Q334),"ok",""),SUBTOTAL(3,U$2:U334))</f>
        <v/>
      </c>
      <c r="S334" s="1"/>
      <c r="T334" s="1"/>
      <c r="U334" s="31"/>
      <c r="V334" s="31"/>
      <c r="W334" s="31"/>
      <c r="X334" s="32" t="str">
        <f t="shared" si="83"/>
        <v/>
      </c>
      <c r="Y334" s="31" t="str">
        <f>IF(U334="","",SUBTOTAL(2,U$1:U334))</f>
        <v/>
      </c>
    </row>
    <row r="335" spans="1:25" ht="24.95" customHeight="1">
      <c r="A335" s="3">
        <f>IF(B335="","",SUBTOTAL(3,B$2:B335))</f>
        <v>299</v>
      </c>
      <c r="B335" s="17" t="s">
        <v>18</v>
      </c>
      <c r="C335" s="4">
        <v>558</v>
      </c>
      <c r="D335" s="5">
        <v>43100</v>
      </c>
      <c r="E335" s="8">
        <f t="shared" si="80"/>
        <v>18987</v>
      </c>
      <c r="F335" s="7">
        <v>19072</v>
      </c>
      <c r="G335" s="8">
        <f t="shared" si="84"/>
        <v>85</v>
      </c>
      <c r="H335" s="8">
        <f t="shared" si="85"/>
        <v>0</v>
      </c>
      <c r="I335" s="13">
        <f t="shared" si="86"/>
        <v>85</v>
      </c>
      <c r="J335" s="13">
        <f t="shared" si="89"/>
        <v>368</v>
      </c>
      <c r="K335" s="13">
        <f>G335/ورقة1!$C$3</f>
        <v>11.049999999999999</v>
      </c>
      <c r="L335" s="13">
        <f>H335/ورقة1!$D$3</f>
        <v>0</v>
      </c>
      <c r="M335" s="13">
        <f t="shared" si="87"/>
        <v>11.049999999999999</v>
      </c>
      <c r="N335" s="13">
        <f t="shared" si="82"/>
        <v>0.5</v>
      </c>
      <c r="O335" s="13">
        <f t="shared" si="90"/>
        <v>2570.2399999999989</v>
      </c>
      <c r="P335" s="13">
        <f t="shared" si="91"/>
        <v>2620</v>
      </c>
      <c r="Q335" s="11">
        <f t="shared" si="88"/>
        <v>2560</v>
      </c>
      <c r="R335" s="11" t="str">
        <f>IF(P335&lt;&gt;"",IF(AND(P335&gt;Q334,P335&lt;=Q335),"ok",""),SUBTOTAL(3,U$2:U335))</f>
        <v/>
      </c>
      <c r="S335" s="1">
        <v>30</v>
      </c>
      <c r="T335" s="1">
        <f>S335*5</f>
        <v>150</v>
      </c>
      <c r="U335" s="31">
        <f>U328+1</f>
        <v>101</v>
      </c>
      <c r="V335" s="31">
        <f>V328+225</f>
        <v>18997</v>
      </c>
      <c r="W335" s="31">
        <f>V339-V335</f>
        <v>225</v>
      </c>
      <c r="X335" s="32" t="str">
        <f t="shared" si="83"/>
        <v>ok</v>
      </c>
      <c r="Y335" s="31">
        <f>IF(U335="","",SUBTOTAL(2,U$1:U335))</f>
        <v>104</v>
      </c>
    </row>
    <row r="336" spans="1:25" ht="24.95" customHeight="1">
      <c r="A336" s="3">
        <f>IF(B336="","",SUBTOTAL(3,B$2:B336))</f>
        <v>300</v>
      </c>
      <c r="B336" s="17" t="s">
        <v>18</v>
      </c>
      <c r="C336" s="4">
        <v>561</v>
      </c>
      <c r="D336" s="5">
        <v>43106</v>
      </c>
      <c r="E336" s="8">
        <f t="shared" si="80"/>
        <v>19072</v>
      </c>
      <c r="F336" s="7">
        <v>19123</v>
      </c>
      <c r="G336" s="8">
        <f t="shared" si="84"/>
        <v>51</v>
      </c>
      <c r="H336" s="8">
        <f t="shared" si="85"/>
        <v>0</v>
      </c>
      <c r="I336" s="13">
        <f t="shared" si="86"/>
        <v>51</v>
      </c>
      <c r="J336" s="13">
        <f t="shared" si="89"/>
        <v>419</v>
      </c>
      <c r="K336" s="13">
        <f>G336/ورقة1!$C$3</f>
        <v>6.63</v>
      </c>
      <c r="L336" s="13">
        <f>H336/ورقة1!$D$3</f>
        <v>0</v>
      </c>
      <c r="M336" s="13">
        <f t="shared" si="87"/>
        <v>6.63</v>
      </c>
      <c r="N336" s="13">
        <f t="shared" si="82"/>
        <v>0.5</v>
      </c>
      <c r="O336" s="13">
        <f t="shared" si="90"/>
        <v>2577.369999999999</v>
      </c>
      <c r="P336" s="13">
        <f t="shared" si="91"/>
        <v>2620</v>
      </c>
      <c r="Q336" s="11">
        <f t="shared" si="88"/>
        <v>2560</v>
      </c>
      <c r="R336" s="11" t="str">
        <f>IF(P336&lt;&gt;"",IF(AND(P336&gt;Q335,P336&lt;=Q336),"ok",""),SUBTOTAL(3,U$2:U336))</f>
        <v/>
      </c>
      <c r="S336" s="1"/>
      <c r="T336" s="1"/>
      <c r="U336" s="31"/>
      <c r="V336" s="31"/>
      <c r="W336" s="31"/>
      <c r="X336" s="32" t="str">
        <f t="shared" si="83"/>
        <v/>
      </c>
      <c r="Y336" s="31" t="str">
        <f>IF(U336="","",SUBTOTAL(2,U$1:U336))</f>
        <v/>
      </c>
    </row>
    <row r="337" spans="1:25" ht="24.95" customHeight="1">
      <c r="A337" s="3">
        <f>IF(B337="","",SUBTOTAL(3,B$2:B337))</f>
        <v>301</v>
      </c>
      <c r="B337" s="17" t="s">
        <v>18</v>
      </c>
      <c r="C337" s="4">
        <v>563</v>
      </c>
      <c r="D337" s="5">
        <v>43108</v>
      </c>
      <c r="E337" s="8">
        <f t="shared" si="80"/>
        <v>19123</v>
      </c>
      <c r="F337" s="7">
        <v>19139</v>
      </c>
      <c r="G337" s="8">
        <f t="shared" si="84"/>
        <v>16</v>
      </c>
      <c r="H337" s="8">
        <f t="shared" si="85"/>
        <v>0</v>
      </c>
      <c r="I337" s="13">
        <f t="shared" si="86"/>
        <v>16</v>
      </c>
      <c r="J337" s="13">
        <f t="shared" si="89"/>
        <v>435</v>
      </c>
      <c r="K337" s="13">
        <f>G337/ورقة1!$C$3</f>
        <v>2.08</v>
      </c>
      <c r="L337" s="13">
        <f>H337/ورقة1!$D$3</f>
        <v>0</v>
      </c>
      <c r="M337" s="13">
        <f t="shared" si="87"/>
        <v>2.08</v>
      </c>
      <c r="N337" s="13">
        <f t="shared" si="82"/>
        <v>0.5</v>
      </c>
      <c r="O337" s="13">
        <f t="shared" si="90"/>
        <v>2579.9499999999989</v>
      </c>
      <c r="P337" s="13">
        <f t="shared" si="91"/>
        <v>2620</v>
      </c>
      <c r="Q337" s="11">
        <f t="shared" si="88"/>
        <v>2560</v>
      </c>
      <c r="R337" s="11" t="str">
        <f>IF(P337&lt;&gt;"",IF(AND(P337&gt;Q336,P337&lt;=Q337),"ok",""),SUBTOTAL(3,U$2:U337))</f>
        <v/>
      </c>
      <c r="S337" s="1"/>
      <c r="T337" s="1"/>
      <c r="U337" s="31"/>
      <c r="V337" s="31"/>
      <c r="W337" s="31"/>
      <c r="X337" s="32" t="str">
        <f t="shared" si="83"/>
        <v/>
      </c>
      <c r="Y337" s="31" t="str">
        <f>IF(U337="","",SUBTOTAL(2,U$1:U337))</f>
        <v/>
      </c>
    </row>
    <row r="338" spans="1:25" ht="24.95" customHeight="1">
      <c r="A338" s="3">
        <f>IF(B338="","",SUBTOTAL(3,B$2:B338))</f>
        <v>302</v>
      </c>
      <c r="B338" s="17" t="s">
        <v>18</v>
      </c>
      <c r="C338" s="4">
        <v>564</v>
      </c>
      <c r="D338" s="5">
        <v>43110</v>
      </c>
      <c r="E338" s="8">
        <f t="shared" si="80"/>
        <v>19139</v>
      </c>
      <c r="F338" s="7">
        <v>19191</v>
      </c>
      <c r="G338" s="8">
        <f t="shared" si="84"/>
        <v>52</v>
      </c>
      <c r="H338" s="8">
        <f t="shared" si="85"/>
        <v>0</v>
      </c>
      <c r="I338" s="13">
        <f t="shared" si="86"/>
        <v>52</v>
      </c>
      <c r="J338" s="13">
        <f t="shared" si="89"/>
        <v>487</v>
      </c>
      <c r="K338" s="13">
        <f>G338/ورقة1!$C$3</f>
        <v>6.76</v>
      </c>
      <c r="L338" s="13">
        <f>H338/ورقة1!$D$3</f>
        <v>0</v>
      </c>
      <c r="M338" s="13">
        <f t="shared" si="87"/>
        <v>6.76</v>
      </c>
      <c r="N338" s="13">
        <f t="shared" si="82"/>
        <v>0.5</v>
      </c>
      <c r="O338" s="13">
        <f t="shared" si="90"/>
        <v>2587.2099999999991</v>
      </c>
      <c r="P338" s="13">
        <f t="shared" si="91"/>
        <v>2620</v>
      </c>
      <c r="Q338" s="11">
        <f t="shared" si="88"/>
        <v>2600</v>
      </c>
      <c r="R338" s="11" t="str">
        <f>IF(P338&lt;&gt;"",IF(AND(P338&gt;Q337,P338&lt;=Q338),"ok",""),SUBTOTAL(3,U$2:U338))</f>
        <v/>
      </c>
      <c r="S338" s="1"/>
      <c r="T338" s="1"/>
      <c r="U338" s="31"/>
      <c r="V338" s="31"/>
      <c r="W338" s="31"/>
      <c r="X338" s="32" t="str">
        <f t="shared" si="83"/>
        <v/>
      </c>
      <c r="Y338" s="31" t="str">
        <f>IF(U338="","",SUBTOTAL(2,U$1:U338))</f>
        <v/>
      </c>
    </row>
    <row r="339" spans="1:25" ht="24.95" customHeight="1">
      <c r="A339" s="3">
        <f>IF(B339="","",SUBTOTAL(3,B$2:B339))</f>
        <v>303</v>
      </c>
      <c r="B339" s="17" t="s">
        <v>18</v>
      </c>
      <c r="C339" s="4">
        <v>566</v>
      </c>
      <c r="D339" s="5">
        <v>43111</v>
      </c>
      <c r="E339" s="8">
        <f t="shared" si="80"/>
        <v>19191</v>
      </c>
      <c r="F339" s="7">
        <v>19241</v>
      </c>
      <c r="G339" s="8">
        <f t="shared" si="84"/>
        <v>50</v>
      </c>
      <c r="H339" s="8">
        <f t="shared" si="85"/>
        <v>0</v>
      </c>
      <c r="I339" s="13">
        <f t="shared" si="86"/>
        <v>50</v>
      </c>
      <c r="J339" s="13">
        <f t="shared" si="89"/>
        <v>537</v>
      </c>
      <c r="K339" s="13">
        <f>G339/ورقة1!$C$3</f>
        <v>6.5</v>
      </c>
      <c r="L339" s="13">
        <f>H339/ورقة1!$D$3</f>
        <v>0</v>
      </c>
      <c r="M339" s="13">
        <f t="shared" si="87"/>
        <v>6.5</v>
      </c>
      <c r="N339" s="13">
        <f t="shared" si="82"/>
        <v>0.5</v>
      </c>
      <c r="O339" s="13">
        <f t="shared" si="90"/>
        <v>2594.2099999999991</v>
      </c>
      <c r="P339" s="13">
        <f t="shared" si="91"/>
        <v>2650</v>
      </c>
      <c r="Q339" s="11">
        <f t="shared" si="88"/>
        <v>2600</v>
      </c>
      <c r="R339" s="11" t="str">
        <f>IF(P339&lt;&gt;"",IF(AND(P339&gt;Q338,P339&lt;=Q339),"ok",""),SUBTOTAL(3,U$2:U339))</f>
        <v/>
      </c>
      <c r="S339" s="1">
        <v>30</v>
      </c>
      <c r="T339" s="1">
        <f>S339*5</f>
        <v>150</v>
      </c>
      <c r="U339" s="31">
        <f>U335+1</f>
        <v>102</v>
      </c>
      <c r="V339" s="31">
        <f>V335+225</f>
        <v>19222</v>
      </c>
      <c r="W339" s="31">
        <f>V342-V339</f>
        <v>225</v>
      </c>
      <c r="X339" s="32" t="str">
        <f t="shared" si="83"/>
        <v>ok</v>
      </c>
      <c r="Y339" s="31">
        <f>IF(U339="","",SUBTOTAL(2,U$1:U339))</f>
        <v>105</v>
      </c>
    </row>
    <row r="340" spans="1:25" ht="24.95" customHeight="1">
      <c r="A340" s="3">
        <f>IF(B340="","",SUBTOTAL(3,B$2:B340))</f>
        <v>304</v>
      </c>
      <c r="B340" s="17" t="s">
        <v>18</v>
      </c>
      <c r="C340" s="4">
        <v>568</v>
      </c>
      <c r="D340" s="5">
        <v>43113</v>
      </c>
      <c r="E340" s="8">
        <f t="shared" si="80"/>
        <v>19241</v>
      </c>
      <c r="F340" s="7">
        <v>19297</v>
      </c>
      <c r="G340" s="8">
        <f t="shared" si="84"/>
        <v>56</v>
      </c>
      <c r="H340" s="8">
        <f t="shared" si="85"/>
        <v>0</v>
      </c>
      <c r="I340" s="13">
        <f t="shared" si="86"/>
        <v>56</v>
      </c>
      <c r="J340" s="13">
        <f t="shared" si="89"/>
        <v>593</v>
      </c>
      <c r="K340" s="13">
        <f>G340/ورقة1!$C$3</f>
        <v>7.28</v>
      </c>
      <c r="L340" s="13">
        <f>H340/ورقة1!$D$3</f>
        <v>0</v>
      </c>
      <c r="M340" s="13">
        <f t="shared" si="87"/>
        <v>7.28</v>
      </c>
      <c r="N340" s="13">
        <f t="shared" si="82"/>
        <v>0.5</v>
      </c>
      <c r="O340" s="13">
        <f t="shared" si="90"/>
        <v>2601.9899999999993</v>
      </c>
      <c r="P340" s="13">
        <f t="shared" si="91"/>
        <v>2650</v>
      </c>
      <c r="Q340" s="11">
        <f t="shared" si="88"/>
        <v>2600</v>
      </c>
      <c r="R340" s="11" t="str">
        <f>IF(P340&lt;&gt;"",IF(AND(P340&gt;Q339,P340&lt;=Q340),"ok",""),SUBTOTAL(3,U$2:U340))</f>
        <v/>
      </c>
      <c r="S340" s="1"/>
      <c r="T340" s="1"/>
      <c r="U340" s="31"/>
      <c r="V340" s="31"/>
      <c r="W340" s="31"/>
      <c r="X340" s="32" t="str">
        <f t="shared" si="83"/>
        <v/>
      </c>
      <c r="Y340" s="31" t="str">
        <f>IF(U340="","",SUBTOTAL(2,U$1:U340))</f>
        <v/>
      </c>
    </row>
    <row r="341" spans="1:25" ht="24.95" customHeight="1">
      <c r="A341" s="3">
        <f>IF(B341="","",SUBTOTAL(3,B$2:B341))</f>
        <v>305</v>
      </c>
      <c r="B341" s="17" t="s">
        <v>18</v>
      </c>
      <c r="C341" s="4">
        <v>574</v>
      </c>
      <c r="D341" s="5">
        <v>43120</v>
      </c>
      <c r="E341" s="8">
        <f t="shared" si="80"/>
        <v>19297</v>
      </c>
      <c r="F341" s="7">
        <v>19349</v>
      </c>
      <c r="G341" s="8">
        <f t="shared" si="84"/>
        <v>52</v>
      </c>
      <c r="H341" s="8">
        <f t="shared" si="85"/>
        <v>0</v>
      </c>
      <c r="I341" s="13">
        <f t="shared" si="86"/>
        <v>52</v>
      </c>
      <c r="J341" s="13">
        <f t="shared" si="89"/>
        <v>645</v>
      </c>
      <c r="K341" s="13">
        <f>G341/ورقة1!$C$3</f>
        <v>6.76</v>
      </c>
      <c r="L341" s="13">
        <f>H341/ورقة1!$D$3</f>
        <v>0</v>
      </c>
      <c r="M341" s="13">
        <f t="shared" si="87"/>
        <v>6.76</v>
      </c>
      <c r="N341" s="13">
        <f t="shared" si="82"/>
        <v>0.5</v>
      </c>
      <c r="O341" s="13">
        <f t="shared" si="90"/>
        <v>2609.2499999999995</v>
      </c>
      <c r="P341" s="13">
        <f t="shared" si="91"/>
        <v>2650</v>
      </c>
      <c r="Q341" s="11">
        <f t="shared" si="88"/>
        <v>2600</v>
      </c>
      <c r="R341" s="11" t="str">
        <f>IF(P341&lt;&gt;"",IF(AND(P341&gt;Q340,P341&lt;=Q341),"ok",""),SUBTOTAL(3,U$2:U341))</f>
        <v/>
      </c>
      <c r="S341" s="1"/>
      <c r="T341" s="1"/>
      <c r="U341" s="31"/>
      <c r="V341" s="31"/>
      <c r="W341" s="31"/>
      <c r="X341" s="32" t="str">
        <f t="shared" si="83"/>
        <v/>
      </c>
      <c r="Y341" s="31" t="str">
        <f>IF(U341="","",SUBTOTAL(2,U$1:U341))</f>
        <v/>
      </c>
    </row>
    <row r="342" spans="1:25" ht="24.95" customHeight="1">
      <c r="A342" s="3">
        <f>IF(B342="","",SUBTOTAL(3,B$2:B342))</f>
        <v>306</v>
      </c>
      <c r="B342" s="17" t="s">
        <v>18</v>
      </c>
      <c r="C342" s="4">
        <v>581</v>
      </c>
      <c r="D342" s="5">
        <v>43127</v>
      </c>
      <c r="E342" s="8">
        <v>19349</v>
      </c>
      <c r="F342" s="7">
        <v>19465</v>
      </c>
      <c r="G342" s="8">
        <f t="shared" si="84"/>
        <v>116</v>
      </c>
      <c r="H342" s="8">
        <f t="shared" si="85"/>
        <v>0</v>
      </c>
      <c r="I342" s="13">
        <f t="shared" si="86"/>
        <v>116</v>
      </c>
      <c r="J342" s="13">
        <f t="shared" si="89"/>
        <v>761</v>
      </c>
      <c r="K342" s="13">
        <f>G342/ورقة1!$C$3</f>
        <v>15.08</v>
      </c>
      <c r="L342" s="13">
        <f>H342/ورقة1!$D$3</f>
        <v>0</v>
      </c>
      <c r="M342" s="13">
        <f t="shared" si="87"/>
        <v>15.08</v>
      </c>
      <c r="N342" s="13">
        <f t="shared" si="82"/>
        <v>0.5</v>
      </c>
      <c r="O342" s="13">
        <f t="shared" si="90"/>
        <v>2624.8299999999995</v>
      </c>
      <c r="P342" s="13">
        <f t="shared" si="91"/>
        <v>2680</v>
      </c>
      <c r="Q342" s="11">
        <f t="shared" si="88"/>
        <v>2640</v>
      </c>
      <c r="R342" s="11" t="str">
        <f>IF(P342&lt;&gt;"",IF(AND(P342&gt;Q341,P342&lt;=Q342),"ok",""),SUBTOTAL(3,U$2:U342))</f>
        <v/>
      </c>
      <c r="S342" s="1">
        <v>30</v>
      </c>
      <c r="T342" s="1">
        <f>S342*5</f>
        <v>150</v>
      </c>
      <c r="U342" s="31">
        <f>U339+1</f>
        <v>103</v>
      </c>
      <c r="V342" s="31">
        <f>V339+225</f>
        <v>19447</v>
      </c>
      <c r="W342" s="31">
        <f>V347-V342</f>
        <v>225</v>
      </c>
      <c r="X342" s="32" t="str">
        <f t="shared" si="83"/>
        <v>ok</v>
      </c>
      <c r="Y342" s="31">
        <f>IF(U342="","",SUBTOTAL(2,U$1:U342))</f>
        <v>106</v>
      </c>
    </row>
    <row r="343" spans="1:25" ht="24.95" customHeight="1">
      <c r="A343" s="3">
        <f>IF(B343="","",SUBTOTAL(3,B$2:B343))</f>
        <v>307</v>
      </c>
      <c r="B343" s="17" t="s">
        <v>18</v>
      </c>
      <c r="C343" s="4">
        <v>583</v>
      </c>
      <c r="D343" s="5">
        <v>43128</v>
      </c>
      <c r="E343" s="8">
        <f t="shared" si="80"/>
        <v>19465</v>
      </c>
      <c r="F343" s="7">
        <v>19497</v>
      </c>
      <c r="G343" s="8">
        <f t="shared" si="84"/>
        <v>32</v>
      </c>
      <c r="H343" s="8">
        <f t="shared" si="85"/>
        <v>0</v>
      </c>
      <c r="I343" s="13">
        <f t="shared" si="86"/>
        <v>32</v>
      </c>
      <c r="J343" s="13">
        <f t="shared" si="89"/>
        <v>793</v>
      </c>
      <c r="K343" s="13">
        <f>G343/ورقة1!$C$3</f>
        <v>4.16</v>
      </c>
      <c r="L343" s="13">
        <f>H343/ورقة1!$D$3</f>
        <v>0</v>
      </c>
      <c r="M343" s="13">
        <f t="shared" si="87"/>
        <v>4.16</v>
      </c>
      <c r="N343" s="13">
        <f t="shared" si="82"/>
        <v>0.5</v>
      </c>
      <c r="O343" s="13">
        <f t="shared" si="90"/>
        <v>2629.4899999999993</v>
      </c>
      <c r="P343" s="13">
        <f t="shared" si="91"/>
        <v>2680</v>
      </c>
      <c r="Q343" s="11">
        <f t="shared" si="88"/>
        <v>2640</v>
      </c>
      <c r="R343" s="11" t="str">
        <f>IF(P343&lt;&gt;"",IF(AND(P343&gt;Q342,P343&lt;=Q343),"ok",""),SUBTOTAL(3,U$2:U343))</f>
        <v/>
      </c>
      <c r="S343" s="1"/>
      <c r="T343" s="1"/>
      <c r="U343" s="31"/>
      <c r="V343" s="31"/>
      <c r="W343" s="31"/>
      <c r="X343" s="32" t="str">
        <f t="shared" si="83"/>
        <v/>
      </c>
      <c r="Y343" s="31" t="str">
        <f>IF(U343="","",SUBTOTAL(2,U$1:U343))</f>
        <v/>
      </c>
    </row>
    <row r="344" spans="1:25" ht="24.95" customHeight="1">
      <c r="A344" s="3">
        <f>IF(B344="","",SUBTOTAL(3,B$2:B344))</f>
        <v>308</v>
      </c>
      <c r="B344" s="17" t="s">
        <v>18</v>
      </c>
      <c r="C344" s="4">
        <v>584</v>
      </c>
      <c r="D344" s="5">
        <v>43129</v>
      </c>
      <c r="E344" s="8">
        <f t="shared" si="80"/>
        <v>19497</v>
      </c>
      <c r="F344" s="7">
        <v>19523</v>
      </c>
      <c r="G344" s="8">
        <f t="shared" si="84"/>
        <v>26</v>
      </c>
      <c r="H344" s="8">
        <f t="shared" si="85"/>
        <v>0</v>
      </c>
      <c r="I344" s="13">
        <f t="shared" si="86"/>
        <v>26</v>
      </c>
      <c r="J344" s="13">
        <f t="shared" si="89"/>
        <v>819</v>
      </c>
      <c r="K344" s="13">
        <f>G344/ورقة1!$C$3</f>
        <v>3.38</v>
      </c>
      <c r="L344" s="13">
        <f>H344/ورقة1!$D$3</f>
        <v>0</v>
      </c>
      <c r="M344" s="13">
        <f t="shared" si="87"/>
        <v>3.38</v>
      </c>
      <c r="N344" s="13">
        <f t="shared" si="82"/>
        <v>0.5</v>
      </c>
      <c r="O344" s="13">
        <f t="shared" si="90"/>
        <v>2633.3699999999994</v>
      </c>
      <c r="P344" s="13">
        <f t="shared" si="91"/>
        <v>2680</v>
      </c>
      <c r="Q344" s="11">
        <f t="shared" si="88"/>
        <v>2640</v>
      </c>
      <c r="R344" s="11" t="str">
        <f>IF(P344&lt;&gt;"",IF(AND(P344&gt;Q343,P344&lt;=Q344),"ok",""),SUBTOTAL(3,U$2:U344))</f>
        <v/>
      </c>
      <c r="S344" s="1"/>
      <c r="T344" s="1"/>
      <c r="U344" s="31"/>
      <c r="V344" s="31"/>
      <c r="W344" s="31"/>
      <c r="X344" s="32" t="str">
        <f t="shared" si="83"/>
        <v/>
      </c>
      <c r="Y344" s="31" t="str">
        <f>IF(U344="","",SUBTOTAL(2,U$1:U344))</f>
        <v/>
      </c>
    </row>
    <row r="345" spans="1:25" ht="24.95" customHeight="1">
      <c r="A345" s="3">
        <f>IF(B345="","",SUBTOTAL(3,B$2:B345))</f>
        <v>309</v>
      </c>
      <c r="B345" s="17" t="s">
        <v>18</v>
      </c>
      <c r="C345" s="4">
        <v>586</v>
      </c>
      <c r="D345" s="5">
        <v>43130</v>
      </c>
      <c r="E345" s="8">
        <f t="shared" si="80"/>
        <v>19523</v>
      </c>
      <c r="F345" s="7">
        <v>19601</v>
      </c>
      <c r="G345" s="8">
        <f t="shared" si="84"/>
        <v>78</v>
      </c>
      <c r="H345" s="8">
        <f t="shared" si="85"/>
        <v>0</v>
      </c>
      <c r="I345" s="13">
        <f t="shared" si="86"/>
        <v>78</v>
      </c>
      <c r="J345" s="13">
        <f t="shared" si="89"/>
        <v>897</v>
      </c>
      <c r="K345" s="13">
        <f>G345/ورقة1!$C$3</f>
        <v>10.14</v>
      </c>
      <c r="L345" s="13">
        <f>H345/ورقة1!$D$3</f>
        <v>0</v>
      </c>
      <c r="M345" s="13">
        <f t="shared" si="87"/>
        <v>10.14</v>
      </c>
      <c r="N345" s="13">
        <f t="shared" si="82"/>
        <v>0.5</v>
      </c>
      <c r="O345" s="13">
        <f t="shared" si="90"/>
        <v>2644.0099999999993</v>
      </c>
      <c r="P345" s="13">
        <f t="shared" si="91"/>
        <v>2680</v>
      </c>
      <c r="Q345" s="11">
        <f t="shared" si="88"/>
        <v>2640</v>
      </c>
      <c r="R345" s="11" t="str">
        <f>IF(P345&lt;&gt;"",IF(AND(P345&gt;Q344,P345&lt;=Q345),"ok",""),SUBTOTAL(3,U$2:U345))</f>
        <v/>
      </c>
      <c r="S345" s="1"/>
      <c r="T345" s="1"/>
      <c r="U345" s="31"/>
      <c r="V345" s="31"/>
      <c r="W345" s="31"/>
      <c r="X345" s="32" t="str">
        <f t="shared" si="83"/>
        <v/>
      </c>
      <c r="Y345" s="31" t="str">
        <f>IF(U345="","",SUBTOTAL(2,U$1:U345))</f>
        <v/>
      </c>
    </row>
    <row r="346" spans="1:25" ht="24.95" customHeight="1">
      <c r="A346" s="3">
        <f>IF(B346="","",SUBTOTAL(3,B$2:B346))</f>
        <v>310</v>
      </c>
      <c r="B346" s="17" t="s">
        <v>18</v>
      </c>
      <c r="C346" s="4">
        <v>589</v>
      </c>
      <c r="D346" s="5">
        <v>43131</v>
      </c>
      <c r="E346" s="8">
        <f t="shared" si="80"/>
        <v>19601</v>
      </c>
      <c r="F346" s="7">
        <v>19637</v>
      </c>
      <c r="G346" s="8">
        <f t="shared" si="84"/>
        <v>36</v>
      </c>
      <c r="H346" s="8">
        <f t="shared" si="85"/>
        <v>0</v>
      </c>
      <c r="I346" s="13">
        <f t="shared" si="86"/>
        <v>36</v>
      </c>
      <c r="J346" s="13">
        <f t="shared" si="89"/>
        <v>933</v>
      </c>
      <c r="K346" s="13">
        <f>G346/ورقة1!$C$3</f>
        <v>4.68</v>
      </c>
      <c r="L346" s="13">
        <f>H346/ورقة1!$D$3</f>
        <v>0</v>
      </c>
      <c r="M346" s="13">
        <f t="shared" si="87"/>
        <v>4.68</v>
      </c>
      <c r="N346" s="13">
        <f t="shared" si="82"/>
        <v>0.5</v>
      </c>
      <c r="O346" s="13">
        <f t="shared" si="90"/>
        <v>2649.1899999999991</v>
      </c>
      <c r="P346" s="13">
        <f t="shared" si="91"/>
        <v>2680</v>
      </c>
      <c r="Q346" s="11">
        <f t="shared" si="88"/>
        <v>2640</v>
      </c>
      <c r="R346" s="11" t="str">
        <f>IF(P346&lt;&gt;"",IF(AND(P346&gt;Q345,P346&lt;=Q346),"ok",""),SUBTOTAL(3,U$2:U346))</f>
        <v/>
      </c>
      <c r="S346" s="1"/>
      <c r="T346" s="1"/>
      <c r="U346" s="31"/>
      <c r="V346" s="31"/>
      <c r="W346" s="31"/>
      <c r="X346" s="32" t="str">
        <f t="shared" si="83"/>
        <v/>
      </c>
      <c r="Y346" s="31" t="str">
        <f>IF(U346="","",SUBTOTAL(2,U$1:U346))</f>
        <v/>
      </c>
    </row>
    <row r="347" spans="1:25" ht="24.95" customHeight="1">
      <c r="A347" s="3">
        <f>IF(B347="","",SUBTOTAL(3,B$2:B347))</f>
        <v>311</v>
      </c>
      <c r="B347" s="17" t="s">
        <v>18</v>
      </c>
      <c r="C347" s="4">
        <v>591</v>
      </c>
      <c r="D347" s="5">
        <v>43132</v>
      </c>
      <c r="E347" s="8">
        <f t="shared" si="80"/>
        <v>19637</v>
      </c>
      <c r="F347" s="7">
        <v>19676</v>
      </c>
      <c r="G347" s="8">
        <f t="shared" si="84"/>
        <v>39</v>
      </c>
      <c r="H347" s="8">
        <f t="shared" si="85"/>
        <v>0</v>
      </c>
      <c r="I347" s="13">
        <f t="shared" si="86"/>
        <v>39</v>
      </c>
      <c r="J347" s="13">
        <f t="shared" si="89"/>
        <v>972</v>
      </c>
      <c r="K347" s="13">
        <f>G347/ورقة1!$C$3</f>
        <v>5.07</v>
      </c>
      <c r="L347" s="13">
        <f>H347/ورقة1!$D$3</f>
        <v>0</v>
      </c>
      <c r="M347" s="13">
        <f t="shared" si="87"/>
        <v>5.07</v>
      </c>
      <c r="N347" s="13">
        <f t="shared" si="82"/>
        <v>0.5</v>
      </c>
      <c r="O347" s="13">
        <f t="shared" si="90"/>
        <v>2654.7599999999993</v>
      </c>
      <c r="P347" s="13">
        <f t="shared" si="91"/>
        <v>2710</v>
      </c>
      <c r="Q347" s="11">
        <f t="shared" si="88"/>
        <v>2640</v>
      </c>
      <c r="R347" s="11" t="str">
        <f>IF(P347&lt;&gt;"",IF(AND(P347&gt;Q346,P347&lt;=Q347),"ok",""),SUBTOTAL(3,U$2:U347))</f>
        <v/>
      </c>
      <c r="S347" s="1">
        <v>30</v>
      </c>
      <c r="T347" s="1">
        <f>S347*5</f>
        <v>150</v>
      </c>
      <c r="U347" s="31">
        <v>104</v>
      </c>
      <c r="V347" s="31">
        <f>V342+225</f>
        <v>19672</v>
      </c>
      <c r="W347" s="31">
        <f>V349-V347</f>
        <v>225</v>
      </c>
      <c r="X347" s="32" t="str">
        <f t="shared" si="83"/>
        <v>ok</v>
      </c>
      <c r="Y347" s="31">
        <f>IF(U347="","",SUBTOTAL(2,U$1:U347))</f>
        <v>107</v>
      </c>
    </row>
    <row r="348" spans="1:25" ht="24.95" customHeight="1">
      <c r="A348" s="3">
        <f>IF(B348="","",SUBTOTAL(3,B$2:B348))</f>
        <v>312</v>
      </c>
      <c r="B348" s="17" t="s">
        <v>18</v>
      </c>
      <c r="C348" s="4">
        <v>595</v>
      </c>
      <c r="D348" s="5">
        <v>43134</v>
      </c>
      <c r="E348" s="8">
        <f t="shared" si="80"/>
        <v>19676</v>
      </c>
      <c r="F348" s="7">
        <v>19727</v>
      </c>
      <c r="G348" s="8">
        <f t="shared" si="84"/>
        <v>51</v>
      </c>
      <c r="H348" s="8">
        <f t="shared" si="85"/>
        <v>0</v>
      </c>
      <c r="I348" s="13">
        <f t="shared" si="86"/>
        <v>51</v>
      </c>
      <c r="J348" s="13">
        <f t="shared" si="89"/>
        <v>1023</v>
      </c>
      <c r="K348" s="13">
        <f>G348/ورقة1!$C$3</f>
        <v>6.63</v>
      </c>
      <c r="L348" s="13">
        <f>H348/ورقة1!$D$3</f>
        <v>0</v>
      </c>
      <c r="M348" s="13">
        <f t="shared" si="87"/>
        <v>6.63</v>
      </c>
      <c r="N348" s="13">
        <f t="shared" si="82"/>
        <v>0.5</v>
      </c>
      <c r="O348" s="13">
        <f t="shared" si="90"/>
        <v>2661.8899999999994</v>
      </c>
      <c r="P348" s="13">
        <f t="shared" si="91"/>
        <v>2710</v>
      </c>
      <c r="Q348" s="11">
        <f t="shared" si="88"/>
        <v>2680</v>
      </c>
      <c r="R348" s="11" t="str">
        <f>IF(P348&lt;&gt;"",IF(AND(P348&gt;Q347,P348&lt;=Q348),"ok",""),SUBTOTAL(3,U$2:U348))</f>
        <v/>
      </c>
      <c r="S348" s="1"/>
      <c r="T348" s="1"/>
      <c r="U348" s="31"/>
      <c r="V348" s="31"/>
      <c r="W348" s="31"/>
      <c r="X348" s="32" t="str">
        <f t="shared" si="83"/>
        <v/>
      </c>
      <c r="Y348" s="31" t="str">
        <f>IF(U348="","",SUBTOTAL(2,U$1:U348))</f>
        <v/>
      </c>
    </row>
    <row r="349" spans="1:25" ht="24.95" customHeight="1">
      <c r="A349" s="3">
        <f>IF(B349="","",SUBTOTAL(3,B$2:B349))</f>
        <v>313</v>
      </c>
      <c r="B349" s="17" t="s">
        <v>18</v>
      </c>
      <c r="C349" s="4">
        <v>599</v>
      </c>
      <c r="D349" s="5">
        <v>43136</v>
      </c>
      <c r="E349" s="8">
        <f t="shared" si="80"/>
        <v>19727</v>
      </c>
      <c r="F349" s="7">
        <v>20032</v>
      </c>
      <c r="G349" s="8">
        <f t="shared" si="84"/>
        <v>305</v>
      </c>
      <c r="H349" s="8">
        <f t="shared" si="85"/>
        <v>0</v>
      </c>
      <c r="I349" s="13">
        <f t="shared" si="86"/>
        <v>305</v>
      </c>
      <c r="J349" s="13">
        <f t="shared" si="89"/>
        <v>1328</v>
      </c>
      <c r="K349" s="13">
        <f>G349/ورقة1!$C$3</f>
        <v>39.65</v>
      </c>
      <c r="L349" s="13">
        <f>H349/ورقة1!$D$3</f>
        <v>0</v>
      </c>
      <c r="M349" s="13">
        <f t="shared" si="87"/>
        <v>39.65</v>
      </c>
      <c r="N349" s="13">
        <f t="shared" si="82"/>
        <v>0.5</v>
      </c>
      <c r="O349" s="13">
        <f t="shared" si="90"/>
        <v>2702.0399999999995</v>
      </c>
      <c r="P349" s="13">
        <f t="shared" si="91"/>
        <v>2740</v>
      </c>
      <c r="Q349" s="11">
        <f t="shared" si="88"/>
        <v>2720</v>
      </c>
      <c r="R349" s="11" t="str">
        <f>IF(P349&lt;&gt;"",IF(AND(P349&gt;Q348,P349&lt;=Q349),"ok",""),SUBTOTAL(3,U$2:U349))</f>
        <v/>
      </c>
      <c r="S349" s="1">
        <v>30</v>
      </c>
      <c r="T349" s="1">
        <f>S349*5</f>
        <v>150</v>
      </c>
      <c r="U349" s="31">
        <f>U347+1</f>
        <v>105</v>
      </c>
      <c r="V349" s="31">
        <f>V347+225</f>
        <v>19897</v>
      </c>
      <c r="W349" s="31">
        <f>V350-V349</f>
        <v>225</v>
      </c>
      <c r="X349" s="32" t="str">
        <f t="shared" si="83"/>
        <v>ok</v>
      </c>
      <c r="Y349" s="31">
        <f>IF(U349="","",SUBTOTAL(2,U$1:U349))</f>
        <v>108</v>
      </c>
    </row>
    <row r="350" spans="1:25" ht="24.95" customHeight="1">
      <c r="A350" s="3">
        <f>IF(B350="","",SUBTOTAL(3,B$2:B350))</f>
        <v>314</v>
      </c>
      <c r="B350" s="17" t="s">
        <v>18</v>
      </c>
      <c r="C350" s="4">
        <v>608</v>
      </c>
      <c r="D350" s="5">
        <v>43141</v>
      </c>
      <c r="E350" s="8">
        <f t="shared" si="80"/>
        <v>20032</v>
      </c>
      <c r="F350" s="7">
        <v>20150</v>
      </c>
      <c r="G350" s="8">
        <f t="shared" si="84"/>
        <v>118</v>
      </c>
      <c r="H350" s="8">
        <f t="shared" si="85"/>
        <v>0</v>
      </c>
      <c r="I350" s="13">
        <f t="shared" si="86"/>
        <v>118</v>
      </c>
      <c r="J350" s="13">
        <f t="shared" si="89"/>
        <v>1446</v>
      </c>
      <c r="K350" s="13">
        <f>G350/ورقة1!$C$3</f>
        <v>15.34</v>
      </c>
      <c r="L350" s="13">
        <f>H350/ورقة1!$D$3</f>
        <v>0</v>
      </c>
      <c r="M350" s="13">
        <f t="shared" si="87"/>
        <v>15.34</v>
      </c>
      <c r="N350" s="13">
        <f t="shared" si="82"/>
        <v>0.5</v>
      </c>
      <c r="O350" s="13">
        <f t="shared" si="90"/>
        <v>2717.8799999999997</v>
      </c>
      <c r="P350" s="13">
        <f t="shared" si="91"/>
        <v>2770</v>
      </c>
      <c r="Q350" s="11">
        <f t="shared" si="88"/>
        <v>2720</v>
      </c>
      <c r="R350" s="11" t="str">
        <f>IF(P350&lt;&gt;"",IF(AND(P350&gt;Q349,P350&lt;=Q350),"ok",""),SUBTOTAL(3,U$2:U350))</f>
        <v/>
      </c>
      <c r="S350" s="1">
        <v>30</v>
      </c>
      <c r="T350" s="1">
        <f>S350*5</f>
        <v>150</v>
      </c>
      <c r="U350" s="31">
        <f>U349+1</f>
        <v>106</v>
      </c>
      <c r="V350" s="31">
        <f>V349+225</f>
        <v>20122</v>
      </c>
      <c r="W350" s="31">
        <f>V357-V350</f>
        <v>225</v>
      </c>
      <c r="X350" s="32" t="str">
        <f t="shared" si="83"/>
        <v>ok</v>
      </c>
      <c r="Y350" s="31">
        <f>IF(U350="","",SUBTOTAL(2,U$1:U350))</f>
        <v>109</v>
      </c>
    </row>
    <row r="351" spans="1:25" ht="24.95" customHeight="1">
      <c r="A351" s="3">
        <f>IF(B351="","",SUBTOTAL(3,B$2:B351))</f>
        <v>315</v>
      </c>
      <c r="B351" s="17" t="s">
        <v>18</v>
      </c>
      <c r="C351" s="4">
        <v>609</v>
      </c>
      <c r="D351" s="5">
        <v>43142</v>
      </c>
      <c r="E351" s="8">
        <f t="shared" ref="E351:E395" si="92">IF(D351="",0,F350)</f>
        <v>20150</v>
      </c>
      <c r="F351" s="7">
        <v>20182</v>
      </c>
      <c r="G351" s="8">
        <f t="shared" si="84"/>
        <v>32</v>
      </c>
      <c r="H351" s="8">
        <f t="shared" si="85"/>
        <v>0</v>
      </c>
      <c r="I351" s="13">
        <f t="shared" si="86"/>
        <v>32</v>
      </c>
      <c r="J351" s="13">
        <f t="shared" si="89"/>
        <v>1478</v>
      </c>
      <c r="K351" s="13">
        <f>G351/ورقة1!$C$3</f>
        <v>4.16</v>
      </c>
      <c r="L351" s="13">
        <f>H351/ورقة1!$D$3</f>
        <v>0</v>
      </c>
      <c r="M351" s="13">
        <f t="shared" si="87"/>
        <v>4.16</v>
      </c>
      <c r="N351" s="13">
        <f t="shared" si="82"/>
        <v>0.5</v>
      </c>
      <c r="O351" s="13">
        <f t="shared" si="90"/>
        <v>2722.5399999999995</v>
      </c>
      <c r="P351" s="13">
        <f t="shared" si="91"/>
        <v>2770</v>
      </c>
      <c r="Q351" s="11">
        <f t="shared" si="88"/>
        <v>2720</v>
      </c>
      <c r="R351" s="11" t="str">
        <f>IF(P351&lt;&gt;"",IF(AND(P351&gt;Q350,P351&lt;=Q351),"ok",""),SUBTOTAL(3,U$2:U351))</f>
        <v/>
      </c>
      <c r="S351" s="1"/>
      <c r="T351" s="1"/>
      <c r="U351" s="31"/>
      <c r="V351" s="31"/>
      <c r="W351" s="31"/>
      <c r="X351" s="32" t="str">
        <f t="shared" si="83"/>
        <v/>
      </c>
      <c r="Y351" s="31" t="str">
        <f>IF(U351="","",SUBTOTAL(2,U$1:U351))</f>
        <v/>
      </c>
    </row>
    <row r="352" spans="1:25" ht="24.95" customHeight="1">
      <c r="A352" s="3">
        <f>IF(B352="","",SUBTOTAL(3,B$2:B352))</f>
        <v>316</v>
      </c>
      <c r="B352" s="17" t="s">
        <v>18</v>
      </c>
      <c r="C352" s="4">
        <v>610</v>
      </c>
      <c r="D352" s="5">
        <v>43142</v>
      </c>
      <c r="E352" s="8">
        <f t="shared" si="92"/>
        <v>20182</v>
      </c>
      <c r="F352" s="7">
        <v>20211</v>
      </c>
      <c r="G352" s="8">
        <f t="shared" si="84"/>
        <v>29</v>
      </c>
      <c r="H352" s="8">
        <f t="shared" si="85"/>
        <v>0</v>
      </c>
      <c r="I352" s="13">
        <f t="shared" si="86"/>
        <v>29</v>
      </c>
      <c r="J352" s="13">
        <f t="shared" si="89"/>
        <v>1507</v>
      </c>
      <c r="K352" s="13">
        <f>G352/ورقة1!$C$3</f>
        <v>3.77</v>
      </c>
      <c r="L352" s="13">
        <f>H352/ورقة1!$D$3</f>
        <v>0</v>
      </c>
      <c r="M352" s="13">
        <f t="shared" si="87"/>
        <v>3.77</v>
      </c>
      <c r="N352" s="13">
        <f t="shared" si="82"/>
        <v>0.5</v>
      </c>
      <c r="O352" s="13">
        <f t="shared" si="90"/>
        <v>2726.8099999999995</v>
      </c>
      <c r="P352" s="13">
        <f t="shared" si="91"/>
        <v>2770</v>
      </c>
      <c r="Q352" s="11">
        <f t="shared" si="88"/>
        <v>2720</v>
      </c>
      <c r="R352" s="11" t="str">
        <f>IF(P352&lt;&gt;"",IF(AND(P352&gt;Q351,P352&lt;=Q352),"ok",""),SUBTOTAL(3,U$2:U352))</f>
        <v/>
      </c>
      <c r="S352" s="1"/>
      <c r="T352" s="1"/>
      <c r="U352" s="31"/>
      <c r="V352" s="31"/>
      <c r="W352" s="31"/>
      <c r="X352" s="32" t="str">
        <f t="shared" si="83"/>
        <v/>
      </c>
      <c r="Y352" s="31" t="str">
        <f>IF(U352="","",SUBTOTAL(2,U$1:U352))</f>
        <v/>
      </c>
    </row>
    <row r="353" spans="1:25" ht="24.95" customHeight="1">
      <c r="A353" s="3">
        <f>IF(B353="","",SUBTOTAL(3,B$2:B353))</f>
        <v>317</v>
      </c>
      <c r="B353" s="17" t="s">
        <v>18</v>
      </c>
      <c r="C353" s="4">
        <v>611</v>
      </c>
      <c r="D353" s="5">
        <v>43143</v>
      </c>
      <c r="E353" s="8">
        <f t="shared" si="92"/>
        <v>20211</v>
      </c>
      <c r="F353" s="7">
        <v>20256</v>
      </c>
      <c r="G353" s="8">
        <f t="shared" si="84"/>
        <v>45</v>
      </c>
      <c r="H353" s="8">
        <f t="shared" si="85"/>
        <v>0</v>
      </c>
      <c r="I353" s="13">
        <f t="shared" si="86"/>
        <v>45</v>
      </c>
      <c r="J353" s="13">
        <f t="shared" si="89"/>
        <v>1552</v>
      </c>
      <c r="K353" s="13">
        <f>G353/ورقة1!$C$3</f>
        <v>5.85</v>
      </c>
      <c r="L353" s="13">
        <f>H353/ورقة1!$D$3</f>
        <v>0</v>
      </c>
      <c r="M353" s="13">
        <f t="shared" si="87"/>
        <v>5.85</v>
      </c>
      <c r="N353" s="13">
        <f t="shared" si="82"/>
        <v>0.5</v>
      </c>
      <c r="O353" s="13">
        <f t="shared" si="90"/>
        <v>2733.1599999999994</v>
      </c>
      <c r="P353" s="13">
        <f t="shared" si="91"/>
        <v>2770</v>
      </c>
      <c r="Q353" s="11">
        <f t="shared" si="88"/>
        <v>2720</v>
      </c>
      <c r="R353" s="11" t="str">
        <f>IF(P353&lt;&gt;"",IF(AND(P353&gt;Q352,P353&lt;=Q353),"ok",""),SUBTOTAL(3,U$2:U353))</f>
        <v/>
      </c>
      <c r="S353" s="1"/>
      <c r="T353" s="1"/>
      <c r="U353" s="31"/>
      <c r="V353" s="31"/>
      <c r="W353" s="31"/>
      <c r="X353" s="32" t="str">
        <f t="shared" si="83"/>
        <v/>
      </c>
      <c r="Y353" s="31" t="str">
        <f>IF(U353="","",SUBTOTAL(2,U$1:U353))</f>
        <v/>
      </c>
    </row>
    <row r="354" spans="1:25" ht="24.95" customHeight="1">
      <c r="A354" s="3">
        <f>IF(B354="","",SUBTOTAL(3,B$2:B354))</f>
        <v>318</v>
      </c>
      <c r="B354" s="17" t="s">
        <v>18</v>
      </c>
      <c r="C354" s="4">
        <v>614</v>
      </c>
      <c r="D354" s="5">
        <v>43146</v>
      </c>
      <c r="E354" s="8">
        <f t="shared" si="92"/>
        <v>20256</v>
      </c>
      <c r="F354" s="7">
        <v>20277</v>
      </c>
      <c r="G354" s="8">
        <f t="shared" si="84"/>
        <v>21</v>
      </c>
      <c r="H354" s="8">
        <f t="shared" si="85"/>
        <v>0</v>
      </c>
      <c r="I354" s="13">
        <f t="shared" si="86"/>
        <v>21</v>
      </c>
      <c r="J354" s="13">
        <f t="shared" si="89"/>
        <v>1573</v>
      </c>
      <c r="K354" s="13">
        <f>G354/ورقة1!$C$3</f>
        <v>2.73</v>
      </c>
      <c r="L354" s="13">
        <f>H354/ورقة1!$D$3</f>
        <v>0</v>
      </c>
      <c r="M354" s="13">
        <f t="shared" si="87"/>
        <v>2.73</v>
      </c>
      <c r="N354" s="13">
        <f t="shared" si="82"/>
        <v>0.5</v>
      </c>
      <c r="O354" s="13">
        <f t="shared" si="90"/>
        <v>2736.3899999999994</v>
      </c>
      <c r="P354" s="13">
        <f t="shared" si="91"/>
        <v>2770</v>
      </c>
      <c r="Q354" s="11">
        <f t="shared" si="88"/>
        <v>2720</v>
      </c>
      <c r="R354" s="11" t="str">
        <f>IF(P354&lt;&gt;"",IF(AND(P354&gt;Q353,P354&lt;=Q354),"ok",""),SUBTOTAL(3,U$2:U354))</f>
        <v/>
      </c>
      <c r="S354" s="1"/>
      <c r="T354" s="1"/>
      <c r="U354" s="31"/>
      <c r="V354" s="31"/>
      <c r="W354" s="31"/>
      <c r="X354" s="32" t="str">
        <f t="shared" si="83"/>
        <v/>
      </c>
      <c r="Y354" s="31" t="str">
        <f>IF(U354="","",SUBTOTAL(2,U$1:U354))</f>
        <v/>
      </c>
    </row>
    <row r="355" spans="1:25" ht="24.95" customHeight="1">
      <c r="A355" s="3">
        <f>IF(B355="","",SUBTOTAL(3,B$2:B355))</f>
        <v>319</v>
      </c>
      <c r="B355" s="17" t="s">
        <v>18</v>
      </c>
      <c r="C355" s="4">
        <v>615</v>
      </c>
      <c r="D355" s="5">
        <v>43147</v>
      </c>
      <c r="E355" s="8">
        <f t="shared" si="92"/>
        <v>20277</v>
      </c>
      <c r="F355" s="7">
        <v>20317</v>
      </c>
      <c r="G355" s="8">
        <f t="shared" si="84"/>
        <v>40</v>
      </c>
      <c r="H355" s="8">
        <f t="shared" si="85"/>
        <v>0</v>
      </c>
      <c r="I355" s="13">
        <f t="shared" si="86"/>
        <v>40</v>
      </c>
      <c r="J355" s="13">
        <f t="shared" si="89"/>
        <v>1613</v>
      </c>
      <c r="K355" s="13">
        <f>G355/ورقة1!$C$3</f>
        <v>5.2</v>
      </c>
      <c r="L355" s="13">
        <f>H355/ورقة1!$D$3</f>
        <v>0</v>
      </c>
      <c r="M355" s="13">
        <f t="shared" si="87"/>
        <v>5.2</v>
      </c>
      <c r="N355" s="13">
        <f t="shared" si="82"/>
        <v>0.5</v>
      </c>
      <c r="O355" s="13">
        <f t="shared" si="90"/>
        <v>2742.0899999999992</v>
      </c>
      <c r="P355" s="13">
        <f t="shared" si="91"/>
        <v>2770</v>
      </c>
      <c r="Q355" s="11">
        <f t="shared" si="88"/>
        <v>2760</v>
      </c>
      <c r="R355" s="11" t="str">
        <f>IF(P355&lt;&gt;"",IF(AND(P355&gt;Q354,P355&lt;=Q355),"ok",""),SUBTOTAL(3,U$2:U355))</f>
        <v/>
      </c>
      <c r="S355" s="1"/>
      <c r="T355" s="1"/>
      <c r="U355" s="31"/>
      <c r="V355" s="31"/>
      <c r="W355" s="31"/>
      <c r="X355" s="32" t="str">
        <f t="shared" si="83"/>
        <v/>
      </c>
      <c r="Y355" s="31" t="str">
        <f>IF(U355="","",SUBTOTAL(2,U$1:U355))</f>
        <v/>
      </c>
    </row>
    <row r="356" spans="1:25" ht="24.95" customHeight="1">
      <c r="A356" s="3">
        <f>IF(B356="","",SUBTOTAL(3,B$2:B356))</f>
        <v>320</v>
      </c>
      <c r="B356" s="17" t="s">
        <v>18</v>
      </c>
      <c r="C356" s="4">
        <v>616</v>
      </c>
      <c r="D356" s="5">
        <v>43148</v>
      </c>
      <c r="E356" s="8">
        <f t="shared" si="92"/>
        <v>20317</v>
      </c>
      <c r="F356" s="7">
        <v>20334</v>
      </c>
      <c r="G356" s="8">
        <f t="shared" si="84"/>
        <v>17</v>
      </c>
      <c r="H356" s="8">
        <f t="shared" si="85"/>
        <v>0</v>
      </c>
      <c r="I356" s="13">
        <f t="shared" si="86"/>
        <v>17</v>
      </c>
      <c r="J356" s="13">
        <f t="shared" si="89"/>
        <v>1630</v>
      </c>
      <c r="K356" s="13">
        <f>G356/ورقة1!$C$3</f>
        <v>2.21</v>
      </c>
      <c r="L356" s="13">
        <f>H356/ورقة1!$D$3</f>
        <v>0</v>
      </c>
      <c r="M356" s="13">
        <f t="shared" si="87"/>
        <v>2.21</v>
      </c>
      <c r="N356" s="13">
        <f t="shared" si="82"/>
        <v>0.5</v>
      </c>
      <c r="O356" s="13">
        <f t="shared" si="90"/>
        <v>2744.7999999999993</v>
      </c>
      <c r="P356" s="13">
        <f t="shared" si="91"/>
        <v>2770</v>
      </c>
      <c r="Q356" s="11">
        <f t="shared" si="88"/>
        <v>2760</v>
      </c>
      <c r="R356" s="11" t="str">
        <f>IF(P356&lt;&gt;"",IF(AND(P356&gt;Q355,P356&lt;=Q356),"ok",""),SUBTOTAL(3,U$2:U356))</f>
        <v/>
      </c>
      <c r="S356" s="1"/>
      <c r="T356" s="1"/>
      <c r="U356" s="31"/>
      <c r="V356" s="31"/>
      <c r="W356" s="31"/>
      <c r="X356" s="32" t="str">
        <f t="shared" si="83"/>
        <v/>
      </c>
      <c r="Y356" s="31" t="str">
        <f>IF(U356="","",SUBTOTAL(2,U$1:U356))</f>
        <v/>
      </c>
    </row>
    <row r="357" spans="1:25" ht="24.95" customHeight="1">
      <c r="A357" s="3">
        <f>IF(B357="","",SUBTOTAL(3,B$2:B357))</f>
        <v>321</v>
      </c>
      <c r="B357" s="17" t="s">
        <v>18</v>
      </c>
      <c r="C357" s="4">
        <v>621</v>
      </c>
      <c r="D357" s="5">
        <v>43153</v>
      </c>
      <c r="E357" s="8">
        <f t="shared" si="92"/>
        <v>20334</v>
      </c>
      <c r="F357" s="7">
        <v>20401</v>
      </c>
      <c r="G357" s="8">
        <f t="shared" si="84"/>
        <v>67</v>
      </c>
      <c r="H357" s="8">
        <f t="shared" si="85"/>
        <v>0</v>
      </c>
      <c r="I357" s="13">
        <f t="shared" si="86"/>
        <v>67</v>
      </c>
      <c r="J357" s="13">
        <f t="shared" si="89"/>
        <v>1697</v>
      </c>
      <c r="K357" s="13">
        <f>G357/ورقة1!$C$3</f>
        <v>8.7099999999999991</v>
      </c>
      <c r="L357" s="13">
        <f>H357/ورقة1!$D$3</f>
        <v>0</v>
      </c>
      <c r="M357" s="13">
        <f t="shared" si="87"/>
        <v>8.7099999999999991</v>
      </c>
      <c r="N357" s="13">
        <f t="shared" si="82"/>
        <v>0.5</v>
      </c>
      <c r="O357" s="13">
        <f t="shared" si="90"/>
        <v>2754.0099999999993</v>
      </c>
      <c r="P357" s="13">
        <f t="shared" si="91"/>
        <v>2800</v>
      </c>
      <c r="Q357" s="11">
        <f t="shared" si="88"/>
        <v>2760</v>
      </c>
      <c r="R357" s="11" t="str">
        <f>IF(P357&lt;&gt;"",IF(AND(P357&gt;Q356,P357&lt;=Q357),"ok",""),SUBTOTAL(3,U$2:U357))</f>
        <v/>
      </c>
      <c r="S357" s="1">
        <v>30</v>
      </c>
      <c r="T357" s="1">
        <f>S357*5</f>
        <v>150</v>
      </c>
      <c r="U357" s="31">
        <f>U350+1</f>
        <v>107</v>
      </c>
      <c r="V357" s="31">
        <f>V350+225</f>
        <v>20347</v>
      </c>
      <c r="W357" s="31">
        <f>V361-V357</f>
        <v>225</v>
      </c>
      <c r="X357" s="32" t="str">
        <f t="shared" si="83"/>
        <v>ok</v>
      </c>
      <c r="Y357" s="31">
        <f>IF(U357="","",SUBTOTAL(2,U$1:U357))</f>
        <v>110</v>
      </c>
    </row>
    <row r="358" spans="1:25" ht="24.95" customHeight="1">
      <c r="A358" s="3">
        <f>IF(B358="","",SUBTOTAL(3,B$2:B358))</f>
        <v>322</v>
      </c>
      <c r="B358" s="17" t="s">
        <v>18</v>
      </c>
      <c r="C358" s="4">
        <v>623</v>
      </c>
      <c r="D358" s="5">
        <v>43156</v>
      </c>
      <c r="E358" s="8">
        <f t="shared" si="92"/>
        <v>20401</v>
      </c>
      <c r="F358" s="7">
        <v>20458</v>
      </c>
      <c r="G358" s="8">
        <f t="shared" si="84"/>
        <v>57</v>
      </c>
      <c r="H358" s="8">
        <f t="shared" si="85"/>
        <v>0</v>
      </c>
      <c r="I358" s="13">
        <f t="shared" si="86"/>
        <v>57</v>
      </c>
      <c r="J358" s="13">
        <f t="shared" si="89"/>
        <v>1754</v>
      </c>
      <c r="K358" s="13">
        <f>G358/ورقة1!$C$3</f>
        <v>7.41</v>
      </c>
      <c r="L358" s="13">
        <f>H358/ورقة1!$D$3</f>
        <v>0</v>
      </c>
      <c r="M358" s="13">
        <f t="shared" si="87"/>
        <v>7.41</v>
      </c>
      <c r="N358" s="13">
        <f t="shared" si="82"/>
        <v>0.5</v>
      </c>
      <c r="O358" s="13">
        <f t="shared" si="90"/>
        <v>2761.9199999999992</v>
      </c>
      <c r="P358" s="13">
        <f t="shared" si="91"/>
        <v>2800</v>
      </c>
      <c r="Q358" s="11">
        <f t="shared" si="88"/>
        <v>2760</v>
      </c>
      <c r="R358" s="11" t="str">
        <f>IF(P358&lt;&gt;"",IF(AND(P358&gt;Q357,P358&lt;=Q358),"ok",""),SUBTOTAL(3,U$2:U358))</f>
        <v/>
      </c>
      <c r="S358" s="1"/>
      <c r="T358" s="1"/>
      <c r="U358" s="31"/>
      <c r="V358" s="31"/>
      <c r="W358" s="31"/>
      <c r="X358" s="32" t="str">
        <f t="shared" si="83"/>
        <v/>
      </c>
      <c r="Y358" s="31" t="str">
        <f>IF(U358="","",SUBTOTAL(2,U$1:U358))</f>
        <v/>
      </c>
    </row>
    <row r="359" spans="1:25" ht="24.95" customHeight="1">
      <c r="A359" s="3">
        <f>IF(B359="","",SUBTOTAL(3,B$2:B359))</f>
        <v>323</v>
      </c>
      <c r="B359" s="17" t="s">
        <v>18</v>
      </c>
      <c r="C359" s="4">
        <v>625</v>
      </c>
      <c r="D359" s="5">
        <v>43157</v>
      </c>
      <c r="E359" s="8">
        <f t="shared" si="92"/>
        <v>20458</v>
      </c>
      <c r="F359" s="7">
        <v>20494</v>
      </c>
      <c r="G359" s="8">
        <f t="shared" si="84"/>
        <v>36</v>
      </c>
      <c r="H359" s="8">
        <f t="shared" si="85"/>
        <v>0</v>
      </c>
      <c r="I359" s="13">
        <f t="shared" si="86"/>
        <v>36</v>
      </c>
      <c r="J359" s="13">
        <f t="shared" si="89"/>
        <v>1790</v>
      </c>
      <c r="K359" s="13">
        <f>G359/ورقة1!$C$3</f>
        <v>4.68</v>
      </c>
      <c r="L359" s="13">
        <f>H359/ورقة1!$D$3</f>
        <v>0</v>
      </c>
      <c r="M359" s="13">
        <f t="shared" si="87"/>
        <v>4.68</v>
      </c>
      <c r="N359" s="13">
        <f t="shared" si="82"/>
        <v>0.5</v>
      </c>
      <c r="O359" s="13">
        <f t="shared" si="90"/>
        <v>2767.099999999999</v>
      </c>
      <c r="P359" s="13">
        <f t="shared" si="91"/>
        <v>2800</v>
      </c>
      <c r="Q359" s="11">
        <f t="shared" si="88"/>
        <v>2760</v>
      </c>
      <c r="R359" s="11" t="str">
        <f>IF(P359&lt;&gt;"",IF(AND(P359&gt;Q358,P359&lt;=Q359),"ok",""),SUBTOTAL(3,U$2:U359))</f>
        <v/>
      </c>
      <c r="S359" s="1"/>
      <c r="T359" s="1"/>
      <c r="U359" s="31"/>
      <c r="V359" s="31"/>
      <c r="W359" s="31"/>
      <c r="X359" s="32" t="str">
        <f t="shared" si="83"/>
        <v/>
      </c>
      <c r="Y359" s="31" t="str">
        <f>IF(U359="","",SUBTOTAL(2,U$1:U359))</f>
        <v/>
      </c>
    </row>
    <row r="360" spans="1:25" ht="24.95" customHeight="1">
      <c r="A360" s="3">
        <f>IF(B360="","",SUBTOTAL(3,B$2:B360))</f>
        <v>324</v>
      </c>
      <c r="B360" s="17" t="s">
        <v>18</v>
      </c>
      <c r="C360" s="4">
        <v>626</v>
      </c>
      <c r="D360" s="5">
        <v>43159</v>
      </c>
      <c r="E360" s="8">
        <f t="shared" si="92"/>
        <v>20494</v>
      </c>
      <c r="F360" s="7">
        <v>20550</v>
      </c>
      <c r="G360" s="8">
        <f t="shared" si="84"/>
        <v>56</v>
      </c>
      <c r="H360" s="8">
        <f t="shared" si="85"/>
        <v>0</v>
      </c>
      <c r="I360" s="13">
        <f t="shared" si="86"/>
        <v>56</v>
      </c>
      <c r="J360" s="13">
        <f t="shared" si="89"/>
        <v>1846</v>
      </c>
      <c r="K360" s="13">
        <f>G360/ورقة1!$C$3</f>
        <v>7.28</v>
      </c>
      <c r="L360" s="13">
        <f>H360/ورقة1!$D$3</f>
        <v>0</v>
      </c>
      <c r="M360" s="13">
        <f t="shared" si="87"/>
        <v>7.28</v>
      </c>
      <c r="N360" s="13">
        <f t="shared" si="82"/>
        <v>0.5</v>
      </c>
      <c r="O360" s="13">
        <f t="shared" si="90"/>
        <v>2774.8799999999992</v>
      </c>
      <c r="P360" s="13">
        <f t="shared" si="91"/>
        <v>2800</v>
      </c>
      <c r="Q360" s="11">
        <f t="shared" si="88"/>
        <v>2760</v>
      </c>
      <c r="R360" s="11" t="str">
        <f>IF(P360&lt;&gt;"",IF(AND(P360&gt;Q359,P360&lt;=Q360),"ok",""),SUBTOTAL(3,U$2:U360))</f>
        <v/>
      </c>
      <c r="S360" s="1"/>
      <c r="T360" s="1"/>
      <c r="U360" s="31"/>
      <c r="V360" s="31"/>
      <c r="W360" s="31"/>
      <c r="X360" s="32" t="str">
        <f t="shared" si="83"/>
        <v/>
      </c>
      <c r="Y360" s="31" t="str">
        <f>IF(U360="","",SUBTOTAL(2,U$1:U360))</f>
        <v/>
      </c>
    </row>
    <row r="361" spans="1:25" ht="24.95" customHeight="1">
      <c r="A361" s="3">
        <f>IF(B361="","",SUBTOTAL(3,B$2:B361))</f>
        <v>325</v>
      </c>
      <c r="B361" s="17" t="s">
        <v>18</v>
      </c>
      <c r="C361" s="4">
        <v>627</v>
      </c>
      <c r="D361" s="5">
        <v>43160</v>
      </c>
      <c r="E361" s="8">
        <f t="shared" si="92"/>
        <v>20550</v>
      </c>
      <c r="F361" s="7">
        <v>20600</v>
      </c>
      <c r="G361" s="8">
        <f t="shared" si="84"/>
        <v>50</v>
      </c>
      <c r="H361" s="8">
        <f t="shared" si="85"/>
        <v>0</v>
      </c>
      <c r="I361" s="13">
        <f t="shared" si="86"/>
        <v>50</v>
      </c>
      <c r="J361" s="13">
        <f t="shared" si="89"/>
        <v>1896</v>
      </c>
      <c r="K361" s="13">
        <f>G361/ورقة1!$C$3</f>
        <v>6.5</v>
      </c>
      <c r="L361" s="13">
        <f>H361/ورقة1!$D$3</f>
        <v>0</v>
      </c>
      <c r="M361" s="13">
        <f t="shared" si="87"/>
        <v>6.5</v>
      </c>
      <c r="N361" s="13">
        <f t="shared" si="82"/>
        <v>0.5</v>
      </c>
      <c r="O361" s="13">
        <f t="shared" si="90"/>
        <v>2781.8799999999992</v>
      </c>
      <c r="P361" s="13">
        <f t="shared" si="91"/>
        <v>2830</v>
      </c>
      <c r="Q361" s="11">
        <f t="shared" si="88"/>
        <v>2800</v>
      </c>
      <c r="R361" s="11" t="str">
        <f>IF(P361&lt;&gt;"",IF(AND(P361&gt;Q360,P361&lt;=Q361),"ok",""),SUBTOTAL(3,U$2:U361))</f>
        <v/>
      </c>
      <c r="S361" s="1">
        <v>30</v>
      </c>
      <c r="T361" s="1">
        <f>S361*5</f>
        <v>150</v>
      </c>
      <c r="U361" s="31">
        <f>U357+1</f>
        <v>108</v>
      </c>
      <c r="V361" s="31">
        <f>V357+225</f>
        <v>20572</v>
      </c>
      <c r="W361" s="31">
        <f>V362-V361</f>
        <v>225</v>
      </c>
      <c r="X361" s="32" t="str">
        <f t="shared" si="83"/>
        <v>ok</v>
      </c>
      <c r="Y361" s="31">
        <f>IF(U361="","",SUBTOTAL(2,U$1:U361))</f>
        <v>111</v>
      </c>
    </row>
    <row r="362" spans="1:25" ht="24.95" customHeight="1">
      <c r="A362" s="3">
        <f>IF(B362="","",SUBTOTAL(3,B$2:B362))</f>
        <v>326</v>
      </c>
      <c r="B362" s="17" t="s">
        <v>18</v>
      </c>
      <c r="C362" s="4">
        <v>632</v>
      </c>
      <c r="D362" s="5">
        <v>43164</v>
      </c>
      <c r="E362" s="8">
        <f t="shared" si="92"/>
        <v>20600</v>
      </c>
      <c r="F362" s="7">
        <v>20861</v>
      </c>
      <c r="G362" s="8">
        <f t="shared" si="84"/>
        <v>261</v>
      </c>
      <c r="H362" s="8">
        <f t="shared" si="85"/>
        <v>0</v>
      </c>
      <c r="I362" s="13">
        <f t="shared" si="86"/>
        <v>261</v>
      </c>
      <c r="J362" s="13">
        <f t="shared" si="89"/>
        <v>2157</v>
      </c>
      <c r="K362" s="13">
        <f>G362/ورقة1!$C$3</f>
        <v>33.93</v>
      </c>
      <c r="L362" s="13">
        <f>H362/ورقة1!$D$3</f>
        <v>0</v>
      </c>
      <c r="M362" s="13">
        <f t="shared" si="87"/>
        <v>33.93</v>
      </c>
      <c r="N362" s="13">
        <f t="shared" si="82"/>
        <v>0.5</v>
      </c>
      <c r="O362" s="13">
        <f t="shared" si="90"/>
        <v>2816.309999999999</v>
      </c>
      <c r="P362" s="13">
        <f t="shared" si="91"/>
        <v>2860</v>
      </c>
      <c r="Q362" s="11">
        <f t="shared" si="88"/>
        <v>2800</v>
      </c>
      <c r="R362" s="11" t="str">
        <f>IF(P362&lt;&gt;"",IF(AND(P362&gt;Q361,P362&lt;=Q362),"ok",""),SUBTOTAL(3,U$2:U362))</f>
        <v/>
      </c>
      <c r="S362" s="1">
        <v>30</v>
      </c>
      <c r="T362" s="1">
        <f>S362*5</f>
        <v>150</v>
      </c>
      <c r="U362" s="31">
        <f>U361+1</f>
        <v>109</v>
      </c>
      <c r="V362" s="31">
        <f>V361+225</f>
        <v>20797</v>
      </c>
      <c r="W362" s="31">
        <f>V366-V362</f>
        <v>225</v>
      </c>
      <c r="X362" s="32" t="str">
        <f t="shared" si="83"/>
        <v>ok</v>
      </c>
      <c r="Y362" s="31">
        <f>IF(U362="","",SUBTOTAL(2,U$1:U362))</f>
        <v>112</v>
      </c>
    </row>
    <row r="363" spans="1:25" ht="24.95" customHeight="1">
      <c r="A363" s="3">
        <f>IF(B363="","",SUBTOTAL(3,B$2:B363))</f>
        <v>327</v>
      </c>
      <c r="B363" s="17" t="s">
        <v>18</v>
      </c>
      <c r="C363" s="4">
        <v>636</v>
      </c>
      <c r="D363" s="5">
        <v>43167</v>
      </c>
      <c r="E363" s="8">
        <f t="shared" si="92"/>
        <v>20861</v>
      </c>
      <c r="F363" s="7">
        <v>20933</v>
      </c>
      <c r="G363" s="8">
        <f t="shared" si="84"/>
        <v>72</v>
      </c>
      <c r="H363" s="8">
        <f t="shared" si="85"/>
        <v>0</v>
      </c>
      <c r="I363" s="13">
        <f t="shared" si="86"/>
        <v>72</v>
      </c>
      <c r="J363" s="13">
        <f t="shared" si="89"/>
        <v>2229</v>
      </c>
      <c r="K363" s="13">
        <f>G363/ورقة1!$C$3</f>
        <v>9.36</v>
      </c>
      <c r="L363" s="13">
        <f>H363/ورقة1!$D$3</f>
        <v>0</v>
      </c>
      <c r="M363" s="13">
        <f t="shared" si="87"/>
        <v>9.36</v>
      </c>
      <c r="N363" s="13">
        <f t="shared" si="82"/>
        <v>0.5</v>
      </c>
      <c r="O363" s="13">
        <f t="shared" si="90"/>
        <v>2826.1699999999992</v>
      </c>
      <c r="P363" s="13">
        <f t="shared" si="91"/>
        <v>2860</v>
      </c>
      <c r="Q363" s="11">
        <f t="shared" si="88"/>
        <v>2840</v>
      </c>
      <c r="R363" s="11" t="str">
        <f>IF(P363&lt;&gt;"",IF(AND(P363&gt;Q362,P363&lt;=Q363),"ok",""),SUBTOTAL(3,U$2:U363))</f>
        <v/>
      </c>
      <c r="S363" s="1"/>
      <c r="T363" s="1"/>
      <c r="U363" s="31"/>
      <c r="V363" s="31"/>
      <c r="W363" s="31"/>
      <c r="X363" s="32" t="str">
        <f t="shared" si="83"/>
        <v/>
      </c>
      <c r="Y363" s="31" t="str">
        <f>IF(U363="","",SUBTOTAL(2,U$1:U363))</f>
        <v/>
      </c>
    </row>
    <row r="364" spans="1:25" ht="24.95" customHeight="1">
      <c r="A364" s="3">
        <f>IF(B364="","",SUBTOTAL(3,B$2:B364))</f>
        <v>328</v>
      </c>
      <c r="B364" s="17" t="s">
        <v>18</v>
      </c>
      <c r="C364" s="4">
        <v>638</v>
      </c>
      <c r="D364" s="5">
        <v>43169</v>
      </c>
      <c r="E364" s="8">
        <f t="shared" si="92"/>
        <v>20933</v>
      </c>
      <c r="F364" s="7">
        <v>20949</v>
      </c>
      <c r="G364" s="8">
        <f t="shared" si="84"/>
        <v>16</v>
      </c>
      <c r="H364" s="8">
        <f t="shared" si="85"/>
        <v>0</v>
      </c>
      <c r="I364" s="13">
        <f t="shared" si="86"/>
        <v>16</v>
      </c>
      <c r="J364" s="13">
        <f t="shared" si="89"/>
        <v>2245</v>
      </c>
      <c r="K364" s="13">
        <f>G364/ورقة1!$C$3</f>
        <v>2.08</v>
      </c>
      <c r="L364" s="13">
        <f>H364/ورقة1!$D$3</f>
        <v>0</v>
      </c>
      <c r="M364" s="13">
        <f t="shared" si="87"/>
        <v>2.08</v>
      </c>
      <c r="N364" s="13">
        <f t="shared" si="82"/>
        <v>0.5</v>
      </c>
      <c r="O364" s="13">
        <f t="shared" si="90"/>
        <v>2828.7499999999991</v>
      </c>
      <c r="P364" s="13">
        <f t="shared" si="91"/>
        <v>2860</v>
      </c>
      <c r="Q364" s="11">
        <f t="shared" si="88"/>
        <v>2840</v>
      </c>
      <c r="R364" s="11" t="str">
        <f>IF(P364&lt;&gt;"",IF(AND(P364&gt;Q363,P364&lt;=Q364),"ok",""),SUBTOTAL(3,U$2:U364))</f>
        <v/>
      </c>
      <c r="S364" s="1"/>
      <c r="T364" s="1"/>
      <c r="U364" s="31"/>
      <c r="V364" s="31"/>
      <c r="W364" s="31"/>
      <c r="X364" s="32" t="str">
        <f t="shared" si="83"/>
        <v/>
      </c>
      <c r="Y364" s="31" t="str">
        <f>IF(U364="","",SUBTOTAL(2,U$1:U364))</f>
        <v/>
      </c>
    </row>
    <row r="365" spans="1:25" ht="24.95" customHeight="1">
      <c r="A365" s="3">
        <f>IF(B365="","",SUBTOTAL(3,B$2:B365))</f>
        <v>329</v>
      </c>
      <c r="B365" s="17" t="s">
        <v>18</v>
      </c>
      <c r="C365" s="4">
        <v>640</v>
      </c>
      <c r="D365" s="5">
        <v>43170</v>
      </c>
      <c r="E365" s="8">
        <f t="shared" si="92"/>
        <v>20949</v>
      </c>
      <c r="F365" s="7">
        <v>21014</v>
      </c>
      <c r="G365" s="8">
        <f t="shared" si="84"/>
        <v>65</v>
      </c>
      <c r="H365" s="8">
        <f t="shared" si="85"/>
        <v>0</v>
      </c>
      <c r="I365" s="13">
        <f t="shared" si="86"/>
        <v>65</v>
      </c>
      <c r="J365" s="13">
        <f t="shared" si="89"/>
        <v>2310</v>
      </c>
      <c r="K365" s="13">
        <f>G365/ورقة1!$C$3</f>
        <v>8.4499999999999993</v>
      </c>
      <c r="L365" s="13">
        <f>H365/ورقة1!$D$3</f>
        <v>0</v>
      </c>
      <c r="M365" s="13">
        <f t="shared" si="87"/>
        <v>8.4499999999999993</v>
      </c>
      <c r="N365" s="13">
        <f t="shared" si="82"/>
        <v>0.5</v>
      </c>
      <c r="O365" s="13">
        <f t="shared" si="90"/>
        <v>2837.6999999999989</v>
      </c>
      <c r="P365" s="13">
        <f t="shared" si="91"/>
        <v>2860</v>
      </c>
      <c r="Q365" s="11">
        <f t="shared" si="88"/>
        <v>2840</v>
      </c>
      <c r="R365" s="11" t="str">
        <f>IF(P365&lt;&gt;"",IF(AND(P365&gt;Q364,P365&lt;=Q365),"ok",""),SUBTOTAL(3,U$2:U365))</f>
        <v/>
      </c>
      <c r="S365" s="1"/>
      <c r="T365" s="1"/>
      <c r="U365" s="31"/>
      <c r="V365" s="31"/>
      <c r="W365" s="31"/>
      <c r="X365" s="32" t="str">
        <f t="shared" si="83"/>
        <v/>
      </c>
      <c r="Y365" s="31" t="str">
        <f>IF(U365="","",SUBTOTAL(2,U$1:U365))</f>
        <v/>
      </c>
    </row>
    <row r="366" spans="1:25" ht="24.95" customHeight="1">
      <c r="A366" s="3">
        <f>IF(B366="","",SUBTOTAL(3,B$2:B366))</f>
        <v>330</v>
      </c>
      <c r="B366" s="17" t="s">
        <v>18</v>
      </c>
      <c r="C366" s="4">
        <v>642</v>
      </c>
      <c r="D366" s="5">
        <v>43171</v>
      </c>
      <c r="E366" s="8">
        <f t="shared" si="92"/>
        <v>21014</v>
      </c>
      <c r="F366" s="7">
        <v>21038</v>
      </c>
      <c r="G366" s="8">
        <f t="shared" si="84"/>
        <v>24</v>
      </c>
      <c r="H366" s="8">
        <f t="shared" si="85"/>
        <v>0</v>
      </c>
      <c r="I366" s="13">
        <f t="shared" si="86"/>
        <v>24</v>
      </c>
      <c r="J366" s="13">
        <f t="shared" si="89"/>
        <v>2334</v>
      </c>
      <c r="K366" s="13">
        <f>G366/ورقة1!$C$3</f>
        <v>3.12</v>
      </c>
      <c r="L366" s="13">
        <f>H366/ورقة1!$D$3</f>
        <v>0</v>
      </c>
      <c r="M366" s="13">
        <f t="shared" si="87"/>
        <v>3.12</v>
      </c>
      <c r="N366" s="13">
        <f t="shared" si="82"/>
        <v>0.5</v>
      </c>
      <c r="O366" s="13">
        <f t="shared" si="90"/>
        <v>2841.3199999999988</v>
      </c>
      <c r="P366" s="13">
        <f t="shared" si="91"/>
        <v>2890</v>
      </c>
      <c r="Q366" s="11">
        <f t="shared" si="88"/>
        <v>2840</v>
      </c>
      <c r="R366" s="11" t="str">
        <f>IF(P366&lt;&gt;"",IF(AND(P366&gt;Q365,P366&lt;=Q366),"ok",""),SUBTOTAL(3,U$2:U366))</f>
        <v/>
      </c>
      <c r="S366" s="1">
        <v>30</v>
      </c>
      <c r="T366" s="1">
        <f>S366*5</f>
        <v>150</v>
      </c>
      <c r="U366" s="31">
        <f>U362+1</f>
        <v>110</v>
      </c>
      <c r="V366" s="31">
        <f>V362+225</f>
        <v>21022</v>
      </c>
      <c r="W366" s="31">
        <f>V370-V366</f>
        <v>225</v>
      </c>
      <c r="X366" s="32" t="str">
        <f t="shared" si="83"/>
        <v>ok</v>
      </c>
      <c r="Y366" s="31">
        <f>IF(U366="","",SUBTOTAL(2,U$1:U366))</f>
        <v>113</v>
      </c>
    </row>
    <row r="367" spans="1:25" ht="24.95" customHeight="1">
      <c r="A367" s="3">
        <f>IF(B367="","",SUBTOTAL(3,B$2:B367))</f>
        <v>331</v>
      </c>
      <c r="B367" s="17" t="s">
        <v>18</v>
      </c>
      <c r="C367" s="4">
        <v>643</v>
      </c>
      <c r="D367" s="5">
        <v>43171</v>
      </c>
      <c r="E367" s="8">
        <f t="shared" si="92"/>
        <v>21038</v>
      </c>
      <c r="F367" s="7">
        <v>21104</v>
      </c>
      <c r="G367" s="8">
        <f t="shared" si="84"/>
        <v>66</v>
      </c>
      <c r="H367" s="8">
        <f t="shared" si="85"/>
        <v>0</v>
      </c>
      <c r="I367" s="13">
        <f t="shared" si="86"/>
        <v>66</v>
      </c>
      <c r="J367" s="13">
        <f t="shared" si="89"/>
        <v>2400</v>
      </c>
      <c r="K367" s="13">
        <f>G367/ورقة1!$C$3</f>
        <v>8.58</v>
      </c>
      <c r="L367" s="13">
        <f>H367/ورقة1!$D$3</f>
        <v>0</v>
      </c>
      <c r="M367" s="13">
        <f t="shared" si="87"/>
        <v>8.58</v>
      </c>
      <c r="N367" s="13">
        <f t="shared" si="82"/>
        <v>0.5</v>
      </c>
      <c r="O367" s="13">
        <f t="shared" si="90"/>
        <v>2850.3999999999987</v>
      </c>
      <c r="P367" s="13">
        <f t="shared" si="91"/>
        <v>2890</v>
      </c>
      <c r="Q367" s="11">
        <f t="shared" si="88"/>
        <v>2840</v>
      </c>
      <c r="R367" s="11" t="str">
        <f>IF(P367&lt;&gt;"",IF(AND(P367&gt;Q366,P367&lt;=Q367),"ok",""),SUBTOTAL(3,U$2:U367))</f>
        <v/>
      </c>
      <c r="S367" s="1"/>
      <c r="T367" s="1"/>
      <c r="U367" s="31"/>
      <c r="V367" s="31"/>
      <c r="W367" s="31"/>
      <c r="X367" s="32" t="str">
        <f t="shared" si="83"/>
        <v/>
      </c>
      <c r="Y367" s="31" t="str">
        <f>IF(U367="","",SUBTOTAL(2,U$1:U367))</f>
        <v/>
      </c>
    </row>
    <row r="368" spans="1:25" ht="24.95" customHeight="1">
      <c r="A368" s="3">
        <f>IF(B368="","",SUBTOTAL(3,B$2:B368))</f>
        <v>332</v>
      </c>
      <c r="B368" s="17" t="s">
        <v>18</v>
      </c>
      <c r="C368" s="4">
        <v>645</v>
      </c>
      <c r="D368" s="5">
        <v>43173</v>
      </c>
      <c r="E368" s="8">
        <f t="shared" si="92"/>
        <v>21104</v>
      </c>
      <c r="F368" s="7">
        <v>21164</v>
      </c>
      <c r="G368" s="8">
        <f t="shared" si="84"/>
        <v>60</v>
      </c>
      <c r="H368" s="8">
        <f t="shared" si="85"/>
        <v>0</v>
      </c>
      <c r="I368" s="13">
        <f t="shared" si="86"/>
        <v>60</v>
      </c>
      <c r="J368" s="13">
        <f t="shared" si="89"/>
        <v>2460</v>
      </c>
      <c r="K368" s="13">
        <f>G368/ورقة1!$C$3</f>
        <v>7.8</v>
      </c>
      <c r="L368" s="13">
        <f>H368/ورقة1!$D$3</f>
        <v>0</v>
      </c>
      <c r="M368" s="13">
        <f t="shared" si="87"/>
        <v>7.8</v>
      </c>
      <c r="N368" s="13">
        <f t="shared" si="82"/>
        <v>0.5</v>
      </c>
      <c r="O368" s="13">
        <f t="shared" si="90"/>
        <v>2858.6999999999989</v>
      </c>
      <c r="P368" s="13">
        <f t="shared" si="91"/>
        <v>2890</v>
      </c>
      <c r="Q368" s="11">
        <f t="shared" si="88"/>
        <v>2840</v>
      </c>
      <c r="R368" s="11" t="str">
        <f>IF(P368&lt;&gt;"",IF(AND(P368&gt;Q367,P368&lt;=Q368),"ok",""),SUBTOTAL(3,U$2:U368))</f>
        <v/>
      </c>
      <c r="S368" s="1"/>
      <c r="T368" s="1"/>
      <c r="U368" s="31"/>
      <c r="V368" s="31"/>
      <c r="W368" s="31"/>
      <c r="X368" s="32" t="str">
        <f t="shared" si="83"/>
        <v/>
      </c>
      <c r="Y368" s="31" t="str">
        <f>IF(U368="","",SUBTOTAL(2,U$1:U368))</f>
        <v/>
      </c>
    </row>
    <row r="369" spans="1:25" ht="24.95" customHeight="1">
      <c r="A369" s="3">
        <f>IF(B369="","",SUBTOTAL(3,B$2:B369))</f>
        <v>333</v>
      </c>
      <c r="B369" s="17" t="s">
        <v>18</v>
      </c>
      <c r="C369" s="4">
        <v>652</v>
      </c>
      <c r="D369" s="5">
        <v>43183</v>
      </c>
      <c r="E369" s="8">
        <f t="shared" si="92"/>
        <v>21164</v>
      </c>
      <c r="F369" s="7">
        <v>21219</v>
      </c>
      <c r="G369" s="8">
        <f t="shared" si="84"/>
        <v>55</v>
      </c>
      <c r="H369" s="8">
        <f t="shared" si="85"/>
        <v>0</v>
      </c>
      <c r="I369" s="13">
        <f t="shared" si="86"/>
        <v>55</v>
      </c>
      <c r="J369" s="13">
        <f t="shared" si="89"/>
        <v>2515</v>
      </c>
      <c r="K369" s="13">
        <f>G369/ورقة1!$C$3</f>
        <v>7.1499999999999995</v>
      </c>
      <c r="L369" s="13">
        <f>H369/ورقة1!$D$3</f>
        <v>0</v>
      </c>
      <c r="M369" s="13">
        <f t="shared" si="87"/>
        <v>7.1499999999999995</v>
      </c>
      <c r="N369" s="13">
        <f t="shared" si="82"/>
        <v>0.5</v>
      </c>
      <c r="O369" s="13">
        <f t="shared" si="90"/>
        <v>2866.349999999999</v>
      </c>
      <c r="P369" s="13">
        <f t="shared" si="91"/>
        <v>2890</v>
      </c>
      <c r="Q369" s="11">
        <f t="shared" si="88"/>
        <v>2880</v>
      </c>
      <c r="R369" s="11" t="str">
        <f>IF(P369&lt;&gt;"",IF(AND(P369&gt;Q368,P369&lt;=Q369),"ok",""),SUBTOTAL(3,U$2:U369))</f>
        <v/>
      </c>
      <c r="S369" s="1"/>
      <c r="T369" s="1"/>
      <c r="U369" s="31"/>
      <c r="V369" s="31"/>
      <c r="W369" s="31"/>
      <c r="X369" s="32" t="str">
        <f t="shared" si="83"/>
        <v/>
      </c>
      <c r="Y369" s="31" t="str">
        <f>IF(U369="","",SUBTOTAL(2,U$1:U369))</f>
        <v/>
      </c>
    </row>
    <row r="370" spans="1:25" ht="24.95" customHeight="1">
      <c r="A370" s="3">
        <f>IF(B370="","",SUBTOTAL(3,B$2:B370))</f>
        <v>334</v>
      </c>
      <c r="B370" s="17" t="s">
        <v>18</v>
      </c>
      <c r="C370" s="4">
        <v>654</v>
      </c>
      <c r="D370" s="5">
        <v>43185</v>
      </c>
      <c r="E370" s="8">
        <f t="shared" si="92"/>
        <v>21219</v>
      </c>
      <c r="F370" s="7">
        <v>21263</v>
      </c>
      <c r="G370" s="8">
        <f t="shared" si="84"/>
        <v>44</v>
      </c>
      <c r="H370" s="8">
        <f t="shared" si="85"/>
        <v>0</v>
      </c>
      <c r="I370" s="13">
        <f t="shared" si="86"/>
        <v>44</v>
      </c>
      <c r="J370" s="13">
        <f t="shared" si="89"/>
        <v>2559</v>
      </c>
      <c r="K370" s="13">
        <f>G370/ورقة1!$C$3</f>
        <v>5.72</v>
      </c>
      <c r="L370" s="13">
        <f>H370/ورقة1!$D$3</f>
        <v>0</v>
      </c>
      <c r="M370" s="13">
        <f t="shared" si="87"/>
        <v>5.72</v>
      </c>
      <c r="N370" s="13">
        <f t="shared" si="82"/>
        <v>0.5</v>
      </c>
      <c r="O370" s="13">
        <f t="shared" si="90"/>
        <v>2872.5699999999988</v>
      </c>
      <c r="P370" s="13">
        <f t="shared" si="91"/>
        <v>2920</v>
      </c>
      <c r="Q370" s="11">
        <f t="shared" si="88"/>
        <v>2880</v>
      </c>
      <c r="R370" s="11" t="str">
        <f>IF(P370&lt;&gt;"",IF(AND(P370&gt;Q369,P370&lt;=Q370),"ok",""),SUBTOTAL(3,U$2:U370))</f>
        <v/>
      </c>
      <c r="S370" s="1">
        <v>30</v>
      </c>
      <c r="T370" s="1">
        <f>S370*5</f>
        <v>150</v>
      </c>
      <c r="U370" s="31">
        <f>U366+1</f>
        <v>111</v>
      </c>
      <c r="V370" s="31">
        <f>V366+225</f>
        <v>21247</v>
      </c>
      <c r="W370" s="31">
        <f>V375-V370</f>
        <v>225</v>
      </c>
      <c r="X370" s="32" t="str">
        <f t="shared" si="83"/>
        <v>ok</v>
      </c>
      <c r="Y370" s="31">
        <f>IF(U370="","",SUBTOTAL(2,U$1:U370))</f>
        <v>114</v>
      </c>
    </row>
    <row r="371" spans="1:25" ht="24.95" customHeight="1">
      <c r="A371" s="3">
        <f>IF(B371="","",SUBTOTAL(3,B$2:B371))</f>
        <v>335</v>
      </c>
      <c r="B371" s="17" t="s">
        <v>18</v>
      </c>
      <c r="C371" s="4">
        <v>657</v>
      </c>
      <c r="D371" s="5">
        <v>43187</v>
      </c>
      <c r="E371" s="8">
        <f t="shared" si="92"/>
        <v>21263</v>
      </c>
      <c r="F371" s="7">
        <v>21325</v>
      </c>
      <c r="G371" s="8">
        <f t="shared" si="84"/>
        <v>62</v>
      </c>
      <c r="H371" s="8">
        <f t="shared" si="85"/>
        <v>0</v>
      </c>
      <c r="I371" s="13">
        <f t="shared" si="86"/>
        <v>62</v>
      </c>
      <c r="J371" s="13">
        <f t="shared" si="89"/>
        <v>2621</v>
      </c>
      <c r="K371" s="13">
        <f>G371/ورقة1!$C$3</f>
        <v>8.06</v>
      </c>
      <c r="L371" s="13">
        <f>H371/ورقة1!$D$3</f>
        <v>0</v>
      </c>
      <c r="M371" s="13">
        <f t="shared" si="87"/>
        <v>8.06</v>
      </c>
      <c r="N371" s="13">
        <f t="shared" si="82"/>
        <v>0.5</v>
      </c>
      <c r="O371" s="13">
        <f t="shared" si="90"/>
        <v>2881.1299999999987</v>
      </c>
      <c r="P371" s="13">
        <f t="shared" si="91"/>
        <v>2920</v>
      </c>
      <c r="Q371" s="11">
        <f t="shared" si="88"/>
        <v>2880</v>
      </c>
      <c r="R371" s="11" t="str">
        <f>IF(P371&lt;&gt;"",IF(AND(P371&gt;Q370,P371&lt;=Q371),"ok",""),SUBTOTAL(3,U$2:U371))</f>
        <v/>
      </c>
      <c r="S371" s="1"/>
      <c r="T371" s="1"/>
      <c r="U371" s="31"/>
      <c r="V371" s="31"/>
      <c r="W371" s="31"/>
      <c r="X371" s="32" t="str">
        <f t="shared" si="83"/>
        <v/>
      </c>
      <c r="Y371" s="31" t="str">
        <f>IF(U371="","",SUBTOTAL(2,U$1:U371))</f>
        <v/>
      </c>
    </row>
    <row r="372" spans="1:25" ht="24.95" customHeight="1">
      <c r="A372" s="3">
        <f>IF(B372="","",SUBTOTAL(3,B$2:B372))</f>
        <v>336</v>
      </c>
      <c r="B372" s="17" t="s">
        <v>18</v>
      </c>
      <c r="C372" s="4">
        <v>658</v>
      </c>
      <c r="D372" s="5">
        <v>43188</v>
      </c>
      <c r="E372" s="8">
        <f t="shared" si="92"/>
        <v>21325</v>
      </c>
      <c r="F372" s="7">
        <v>21346</v>
      </c>
      <c r="G372" s="8">
        <f t="shared" si="84"/>
        <v>21</v>
      </c>
      <c r="H372" s="8">
        <f t="shared" si="85"/>
        <v>0</v>
      </c>
      <c r="I372" s="13">
        <f t="shared" si="86"/>
        <v>21</v>
      </c>
      <c r="J372" s="13">
        <f t="shared" si="89"/>
        <v>2642</v>
      </c>
      <c r="K372" s="13">
        <f>G372/ورقة1!$C$3</f>
        <v>2.73</v>
      </c>
      <c r="L372" s="13">
        <f>H372/ورقة1!$D$3</f>
        <v>0</v>
      </c>
      <c r="M372" s="13">
        <f t="shared" si="87"/>
        <v>2.73</v>
      </c>
      <c r="N372" s="13">
        <f t="shared" si="82"/>
        <v>0.5</v>
      </c>
      <c r="O372" s="13">
        <f t="shared" si="90"/>
        <v>2884.3599999999988</v>
      </c>
      <c r="P372" s="13">
        <f t="shared" si="91"/>
        <v>2920</v>
      </c>
      <c r="Q372" s="11">
        <f t="shared" si="88"/>
        <v>2880</v>
      </c>
      <c r="R372" s="11" t="str">
        <f>IF(P372&lt;&gt;"",IF(AND(P372&gt;Q371,P372&lt;=Q372),"ok",""),SUBTOTAL(3,U$2:U372))</f>
        <v/>
      </c>
      <c r="S372" s="1"/>
      <c r="T372" s="1"/>
      <c r="U372" s="31"/>
      <c r="V372" s="31"/>
      <c r="W372" s="31"/>
      <c r="X372" s="32" t="str">
        <f t="shared" si="83"/>
        <v/>
      </c>
      <c r="Y372" s="31" t="str">
        <f>IF(U372="","",SUBTOTAL(2,U$1:U372))</f>
        <v/>
      </c>
    </row>
    <row r="373" spans="1:25" ht="24.95" customHeight="1">
      <c r="A373" s="3">
        <f>IF(B373="","",SUBTOTAL(3,B$2:B373))</f>
        <v>337</v>
      </c>
      <c r="B373" s="17" t="s">
        <v>18</v>
      </c>
      <c r="C373" s="4">
        <v>659</v>
      </c>
      <c r="D373" s="5">
        <v>43189</v>
      </c>
      <c r="E373" s="8">
        <f t="shared" si="92"/>
        <v>21346</v>
      </c>
      <c r="F373" s="7">
        <v>21389</v>
      </c>
      <c r="G373" s="8">
        <f t="shared" si="84"/>
        <v>43</v>
      </c>
      <c r="H373" s="8">
        <f t="shared" si="85"/>
        <v>0</v>
      </c>
      <c r="I373" s="13">
        <f t="shared" si="86"/>
        <v>43</v>
      </c>
      <c r="J373" s="13">
        <f t="shared" si="89"/>
        <v>2685</v>
      </c>
      <c r="K373" s="13">
        <f>G373/ورقة1!$C$3</f>
        <v>5.59</v>
      </c>
      <c r="L373" s="13">
        <f>H373/ورقة1!$D$3</f>
        <v>0</v>
      </c>
      <c r="M373" s="13">
        <f t="shared" si="87"/>
        <v>5.59</v>
      </c>
      <c r="N373" s="13">
        <f t="shared" si="82"/>
        <v>0.5</v>
      </c>
      <c r="O373" s="13">
        <f t="shared" si="90"/>
        <v>2890.4499999999989</v>
      </c>
      <c r="P373" s="13">
        <f t="shared" si="91"/>
        <v>2920</v>
      </c>
      <c r="Q373" s="11">
        <f t="shared" si="88"/>
        <v>2880</v>
      </c>
      <c r="R373" s="11" t="str">
        <f>IF(P373&lt;&gt;"",IF(AND(P373&gt;Q372,P373&lt;=Q373),"ok",""),SUBTOTAL(3,U$2:U373))</f>
        <v/>
      </c>
      <c r="S373" s="1"/>
      <c r="T373" s="1"/>
      <c r="U373" s="31"/>
      <c r="V373" s="31"/>
      <c r="W373" s="31"/>
      <c r="X373" s="32" t="str">
        <f t="shared" si="83"/>
        <v/>
      </c>
      <c r="Y373" s="31" t="str">
        <f>IF(U373="","",SUBTOTAL(2,U$1:U373))</f>
        <v/>
      </c>
    </row>
    <row r="374" spans="1:25" ht="24.95" customHeight="1">
      <c r="A374" s="3">
        <f>IF(B374="","",SUBTOTAL(3,B$2:B374))</f>
        <v>338</v>
      </c>
      <c r="B374" s="17" t="s">
        <v>18</v>
      </c>
      <c r="C374" s="4">
        <v>660</v>
      </c>
      <c r="D374" s="5">
        <v>43190</v>
      </c>
      <c r="E374" s="8">
        <f t="shared" si="92"/>
        <v>21389</v>
      </c>
      <c r="F374" s="7">
        <v>21428</v>
      </c>
      <c r="G374" s="8">
        <f t="shared" si="84"/>
        <v>39</v>
      </c>
      <c r="H374" s="8">
        <f t="shared" si="85"/>
        <v>0</v>
      </c>
      <c r="I374" s="13">
        <f t="shared" si="86"/>
        <v>39</v>
      </c>
      <c r="J374" s="13">
        <f t="shared" si="89"/>
        <v>2724</v>
      </c>
      <c r="K374" s="13">
        <f>G374/ورقة1!$C$3</f>
        <v>5.07</v>
      </c>
      <c r="L374" s="13">
        <f>H374/ورقة1!$D$3</f>
        <v>0</v>
      </c>
      <c r="M374" s="13">
        <f t="shared" si="87"/>
        <v>5.07</v>
      </c>
      <c r="N374" s="13">
        <f t="shared" si="82"/>
        <v>0.5</v>
      </c>
      <c r="O374" s="13">
        <f t="shared" si="90"/>
        <v>2896.0199999999991</v>
      </c>
      <c r="P374" s="13">
        <f t="shared" si="91"/>
        <v>2920</v>
      </c>
      <c r="Q374" s="11">
        <f t="shared" si="88"/>
        <v>2880</v>
      </c>
      <c r="R374" s="11" t="str">
        <f>IF(P374&lt;&gt;"",IF(AND(P374&gt;Q373,P374&lt;=Q374),"ok",""),SUBTOTAL(3,U$2:U374))</f>
        <v/>
      </c>
      <c r="S374" s="1"/>
      <c r="T374" s="1"/>
      <c r="U374" s="31"/>
      <c r="V374" s="31"/>
      <c r="W374" s="31"/>
      <c r="X374" s="32" t="str">
        <f t="shared" si="83"/>
        <v/>
      </c>
      <c r="Y374" s="31" t="str">
        <f>IF(U374="","",SUBTOTAL(2,U$1:U374))</f>
        <v/>
      </c>
    </row>
    <row r="375" spans="1:25" ht="24.95" customHeight="1">
      <c r="A375" s="3">
        <f>IF(B375="","",SUBTOTAL(3,B$2:B375))</f>
        <v>339</v>
      </c>
      <c r="B375" s="17" t="s">
        <v>18</v>
      </c>
      <c r="C375" s="4">
        <v>663</v>
      </c>
      <c r="D375" s="5">
        <v>43190</v>
      </c>
      <c r="E375" s="8">
        <f t="shared" si="92"/>
        <v>21428</v>
      </c>
      <c r="F375" s="7">
        <v>21475</v>
      </c>
      <c r="G375" s="8">
        <f t="shared" si="84"/>
        <v>47</v>
      </c>
      <c r="H375" s="8">
        <f t="shared" si="85"/>
        <v>0</v>
      </c>
      <c r="I375" s="13">
        <f t="shared" si="86"/>
        <v>47</v>
      </c>
      <c r="J375" s="13">
        <f t="shared" si="89"/>
        <v>2771</v>
      </c>
      <c r="K375" s="13">
        <f>G375/ورقة1!$C$3</f>
        <v>6.1099999999999994</v>
      </c>
      <c r="L375" s="13">
        <f>H375/ورقة1!$D$3</f>
        <v>0</v>
      </c>
      <c r="M375" s="13">
        <f t="shared" si="87"/>
        <v>6.1099999999999994</v>
      </c>
      <c r="N375" s="13">
        <f t="shared" si="82"/>
        <v>0.5</v>
      </c>
      <c r="O375" s="13">
        <f t="shared" si="90"/>
        <v>2902.6299999999992</v>
      </c>
      <c r="P375" s="13">
        <f t="shared" si="91"/>
        <v>2950</v>
      </c>
      <c r="Q375" s="11">
        <f t="shared" si="88"/>
        <v>2920</v>
      </c>
      <c r="R375" s="11" t="str">
        <f>IF(P375&lt;&gt;"",IF(AND(P375&gt;Q374,P375&lt;=Q375),"ok",""),SUBTOTAL(3,U$2:U375))</f>
        <v/>
      </c>
      <c r="S375" s="1">
        <v>30</v>
      </c>
      <c r="T375" s="1">
        <f>S375*5</f>
        <v>150</v>
      </c>
      <c r="U375" s="31">
        <f>U370+1</f>
        <v>112</v>
      </c>
      <c r="V375" s="31">
        <f>V370+225</f>
        <v>21472</v>
      </c>
      <c r="W375" s="31">
        <f>V380-V375</f>
        <v>225</v>
      </c>
      <c r="X375" s="32" t="str">
        <f t="shared" si="83"/>
        <v>ok</v>
      </c>
      <c r="Y375" s="31">
        <f>IF(U375="","",SUBTOTAL(2,U$1:U375))</f>
        <v>115</v>
      </c>
    </row>
    <row r="376" spans="1:25" ht="24.95" customHeight="1">
      <c r="A376" s="3">
        <f>IF(B376="","",SUBTOTAL(3,B$2:B376))</f>
        <v>340</v>
      </c>
      <c r="B376" s="17" t="s">
        <v>18</v>
      </c>
      <c r="C376" s="4">
        <v>666</v>
      </c>
      <c r="D376" s="5">
        <v>43192</v>
      </c>
      <c r="E376" s="8">
        <f t="shared" si="92"/>
        <v>21475</v>
      </c>
      <c r="F376" s="7">
        <v>21517</v>
      </c>
      <c r="G376" s="8">
        <f t="shared" si="84"/>
        <v>42</v>
      </c>
      <c r="H376" s="8">
        <f t="shared" si="85"/>
        <v>0</v>
      </c>
      <c r="I376" s="13">
        <f t="shared" si="86"/>
        <v>42</v>
      </c>
      <c r="J376" s="13">
        <f t="shared" si="89"/>
        <v>2813</v>
      </c>
      <c r="K376" s="13">
        <f>G376/ورقة1!$C$3</f>
        <v>5.46</v>
      </c>
      <c r="L376" s="13">
        <f>H376/ورقة1!$D$3</f>
        <v>0</v>
      </c>
      <c r="M376" s="13">
        <f t="shared" si="87"/>
        <v>5.46</v>
      </c>
      <c r="N376" s="13">
        <f t="shared" si="82"/>
        <v>0.5</v>
      </c>
      <c r="O376" s="13">
        <f t="shared" si="90"/>
        <v>2908.5899999999992</v>
      </c>
      <c r="P376" s="13">
        <f t="shared" si="91"/>
        <v>2950</v>
      </c>
      <c r="Q376" s="11">
        <f t="shared" si="88"/>
        <v>2920</v>
      </c>
      <c r="R376" s="11" t="str">
        <f>IF(P376&lt;&gt;"",IF(AND(P376&gt;Q375,P376&lt;=Q376),"ok",""),SUBTOTAL(3,U$2:U376))</f>
        <v/>
      </c>
      <c r="S376" s="1"/>
      <c r="T376" s="1"/>
      <c r="U376" s="31"/>
      <c r="V376" s="31"/>
      <c r="W376" s="31"/>
      <c r="X376" s="32" t="str">
        <f t="shared" si="83"/>
        <v/>
      </c>
      <c r="Y376" s="31" t="str">
        <f>IF(U376="","",SUBTOTAL(2,U$1:U376))</f>
        <v/>
      </c>
    </row>
    <row r="377" spans="1:25" ht="24.95" customHeight="1">
      <c r="A377" s="3">
        <f>IF(B377="","",SUBTOTAL(3,B$2:B377))</f>
        <v>341</v>
      </c>
      <c r="B377" s="17" t="s">
        <v>18</v>
      </c>
      <c r="C377" s="4">
        <v>667</v>
      </c>
      <c r="D377" s="5">
        <v>43193</v>
      </c>
      <c r="E377" s="8">
        <f t="shared" si="92"/>
        <v>21517</v>
      </c>
      <c r="F377" s="7">
        <v>21584</v>
      </c>
      <c r="G377" s="8">
        <f t="shared" si="84"/>
        <v>67</v>
      </c>
      <c r="H377" s="8">
        <f t="shared" si="85"/>
        <v>0</v>
      </c>
      <c r="I377" s="13">
        <f t="shared" si="86"/>
        <v>67</v>
      </c>
      <c r="J377" s="13">
        <f t="shared" si="89"/>
        <v>2880</v>
      </c>
      <c r="K377" s="13">
        <f>G377/ورقة1!$C$3</f>
        <v>8.7099999999999991</v>
      </c>
      <c r="L377" s="13">
        <f>H377/ورقة1!$D$3</f>
        <v>0</v>
      </c>
      <c r="M377" s="13">
        <f t="shared" si="87"/>
        <v>8.7099999999999991</v>
      </c>
      <c r="N377" s="13">
        <f t="shared" si="82"/>
        <v>0.5</v>
      </c>
      <c r="O377" s="13">
        <f t="shared" si="90"/>
        <v>2917.7999999999993</v>
      </c>
      <c r="P377" s="13">
        <f t="shared" si="91"/>
        <v>2950</v>
      </c>
      <c r="Q377" s="11">
        <f t="shared" si="88"/>
        <v>2920</v>
      </c>
      <c r="R377" s="11" t="str">
        <f>IF(P377&lt;&gt;"",IF(AND(P377&gt;Q376,P377&lt;=Q377),"ok",""),SUBTOTAL(3,U$2:U377))</f>
        <v/>
      </c>
      <c r="S377" s="1"/>
      <c r="T377" s="1"/>
      <c r="U377" s="31"/>
      <c r="V377" s="31"/>
      <c r="W377" s="31"/>
      <c r="X377" s="32" t="str">
        <f t="shared" si="83"/>
        <v/>
      </c>
      <c r="Y377" s="31" t="str">
        <f>IF(U377="","",SUBTOTAL(2,U$1:U377))</f>
        <v/>
      </c>
    </row>
    <row r="378" spans="1:25" ht="24.95" customHeight="1">
      <c r="A378" s="3">
        <f>IF(B378="","",SUBTOTAL(3,B$2:B378))</f>
        <v>342</v>
      </c>
      <c r="B378" s="17" t="s">
        <v>18</v>
      </c>
      <c r="C378" s="4">
        <v>669</v>
      </c>
      <c r="D378" s="5">
        <v>43196</v>
      </c>
      <c r="E378" s="8">
        <f t="shared" si="92"/>
        <v>21584</v>
      </c>
      <c r="F378" s="7">
        <v>21631</v>
      </c>
      <c r="G378" s="8">
        <f t="shared" si="84"/>
        <v>47</v>
      </c>
      <c r="H378" s="8">
        <f t="shared" si="85"/>
        <v>0</v>
      </c>
      <c r="I378" s="13">
        <f t="shared" si="86"/>
        <v>47</v>
      </c>
      <c r="J378" s="13">
        <f t="shared" si="89"/>
        <v>2927</v>
      </c>
      <c r="K378" s="13">
        <f>G378/ورقة1!$C$3</f>
        <v>6.1099999999999994</v>
      </c>
      <c r="L378" s="13">
        <f>H378/ورقة1!$D$3</f>
        <v>0</v>
      </c>
      <c r="M378" s="13">
        <f t="shared" si="87"/>
        <v>6.1099999999999994</v>
      </c>
      <c r="N378" s="13">
        <f t="shared" si="82"/>
        <v>0.5</v>
      </c>
      <c r="O378" s="13">
        <f t="shared" si="90"/>
        <v>2924.4099999999994</v>
      </c>
      <c r="P378" s="13">
        <f t="shared" si="91"/>
        <v>2950</v>
      </c>
      <c r="Q378" s="11">
        <f t="shared" si="88"/>
        <v>2920</v>
      </c>
      <c r="R378" s="11" t="str">
        <f>IF(P378&lt;&gt;"",IF(AND(P378&gt;Q377,P378&lt;=Q378),"ok",""),SUBTOTAL(3,U$2:U378))</f>
        <v/>
      </c>
      <c r="S378" s="1"/>
      <c r="T378" s="1"/>
      <c r="U378" s="31"/>
      <c r="V378" s="31"/>
      <c r="W378" s="31"/>
      <c r="X378" s="32" t="str">
        <f t="shared" si="83"/>
        <v/>
      </c>
      <c r="Y378" s="31" t="str">
        <f>IF(U378="","",SUBTOTAL(2,U$1:U378))</f>
        <v/>
      </c>
    </row>
    <row r="379" spans="1:25" ht="24.95" customHeight="1">
      <c r="A379" s="3">
        <f>IF(B379="","",SUBTOTAL(3,B$2:B379))</f>
        <v>343</v>
      </c>
      <c r="B379" s="17" t="s">
        <v>18</v>
      </c>
      <c r="C379" s="4">
        <v>674</v>
      </c>
      <c r="D379" s="5">
        <v>43204</v>
      </c>
      <c r="E379" s="8">
        <f t="shared" si="92"/>
        <v>21631</v>
      </c>
      <c r="F379" s="7">
        <v>21670</v>
      </c>
      <c r="G379" s="8">
        <f t="shared" si="84"/>
        <v>39</v>
      </c>
      <c r="H379" s="8">
        <f t="shared" si="85"/>
        <v>0</v>
      </c>
      <c r="I379" s="13">
        <f t="shared" si="86"/>
        <v>39</v>
      </c>
      <c r="J379" s="13">
        <f t="shared" si="89"/>
        <v>2966</v>
      </c>
      <c r="K379" s="13">
        <f>G379/ورقة1!$C$3</f>
        <v>5.07</v>
      </c>
      <c r="L379" s="13">
        <f>H379/ورقة1!$D$3</f>
        <v>0</v>
      </c>
      <c r="M379" s="13">
        <f t="shared" si="87"/>
        <v>5.07</v>
      </c>
      <c r="N379" s="13">
        <f t="shared" si="82"/>
        <v>0.5</v>
      </c>
      <c r="O379" s="13">
        <f t="shared" si="90"/>
        <v>2929.9799999999996</v>
      </c>
      <c r="P379" s="13">
        <f t="shared" si="91"/>
        <v>2950</v>
      </c>
      <c r="Q379" s="11">
        <f t="shared" si="88"/>
        <v>2920</v>
      </c>
      <c r="R379" s="11" t="str">
        <f>IF(P379&lt;&gt;"",IF(AND(P379&gt;Q378,P379&lt;=Q379),"ok",""),SUBTOTAL(3,U$2:U379))</f>
        <v/>
      </c>
      <c r="S379" s="1"/>
      <c r="T379" s="1"/>
      <c r="U379" s="31"/>
      <c r="V379" s="31"/>
      <c r="W379" s="31"/>
      <c r="X379" s="32" t="str">
        <f t="shared" si="83"/>
        <v/>
      </c>
      <c r="Y379" s="31" t="str">
        <f>IF(U379="","",SUBTOTAL(2,U$1:U379))</f>
        <v/>
      </c>
    </row>
    <row r="380" spans="1:25" ht="24.95" customHeight="1">
      <c r="A380" s="3">
        <f>IF(B380="","",SUBTOTAL(3,B$2:B380))</f>
        <v>344</v>
      </c>
      <c r="B380" s="17" t="s">
        <v>18</v>
      </c>
      <c r="C380" s="4">
        <v>677</v>
      </c>
      <c r="D380" s="5">
        <v>43205</v>
      </c>
      <c r="E380" s="8">
        <f t="shared" si="92"/>
        <v>21670</v>
      </c>
      <c r="F380" s="7">
        <v>21735</v>
      </c>
      <c r="G380" s="8">
        <f t="shared" si="84"/>
        <v>65</v>
      </c>
      <c r="H380" s="8">
        <f t="shared" si="85"/>
        <v>0</v>
      </c>
      <c r="I380" s="13">
        <f t="shared" si="86"/>
        <v>65</v>
      </c>
      <c r="J380" s="13">
        <f t="shared" si="89"/>
        <v>3031</v>
      </c>
      <c r="K380" s="13">
        <f>G380/ورقة1!$C$3</f>
        <v>8.4499999999999993</v>
      </c>
      <c r="L380" s="13">
        <f>H380/ورقة1!$D$3</f>
        <v>0</v>
      </c>
      <c r="M380" s="13">
        <f t="shared" si="87"/>
        <v>8.4499999999999993</v>
      </c>
      <c r="N380" s="13">
        <f t="shared" si="82"/>
        <v>0.5</v>
      </c>
      <c r="O380" s="13">
        <f t="shared" si="90"/>
        <v>2938.9299999999994</v>
      </c>
      <c r="P380" s="13">
        <f t="shared" si="91"/>
        <v>2980</v>
      </c>
      <c r="Q380" s="11">
        <f t="shared" si="88"/>
        <v>2920</v>
      </c>
      <c r="R380" s="11" t="str">
        <f>IF(P380&lt;&gt;"",IF(AND(P380&gt;Q379,P380&lt;=Q380),"ok",""),SUBTOTAL(3,U$2:U380))</f>
        <v/>
      </c>
      <c r="S380" s="1">
        <v>30</v>
      </c>
      <c r="T380" s="1">
        <f>S380*5</f>
        <v>150</v>
      </c>
      <c r="U380" s="31">
        <f>U375+1</f>
        <v>113</v>
      </c>
      <c r="V380" s="31">
        <f>V375+225</f>
        <v>21697</v>
      </c>
      <c r="W380" s="31">
        <f>V384-V380</f>
        <v>225</v>
      </c>
      <c r="X380" s="32" t="str">
        <f t="shared" si="83"/>
        <v>ok</v>
      </c>
      <c r="Y380" s="31">
        <f>IF(U380="","",SUBTOTAL(2,U$1:U380))</f>
        <v>116</v>
      </c>
    </row>
    <row r="381" spans="1:25" ht="24.95" customHeight="1">
      <c r="A381" s="3">
        <f>IF(B381="","",SUBTOTAL(3,B$2:B381))</f>
        <v>345</v>
      </c>
      <c r="B381" s="17" t="s">
        <v>18</v>
      </c>
      <c r="C381" s="4">
        <v>678</v>
      </c>
      <c r="D381" s="5">
        <v>43206</v>
      </c>
      <c r="E381" s="8">
        <f t="shared" si="92"/>
        <v>21735</v>
      </c>
      <c r="F381" s="7">
        <v>21792</v>
      </c>
      <c r="G381" s="8">
        <f t="shared" si="84"/>
        <v>57</v>
      </c>
      <c r="H381" s="8">
        <f t="shared" si="85"/>
        <v>0</v>
      </c>
      <c r="I381" s="13">
        <f t="shared" si="86"/>
        <v>57</v>
      </c>
      <c r="J381" s="13">
        <f t="shared" si="89"/>
        <v>3088</v>
      </c>
      <c r="K381" s="13">
        <f>G381/ورقة1!$C$3</f>
        <v>7.41</v>
      </c>
      <c r="L381" s="13">
        <f>H381/ورقة1!$D$3</f>
        <v>0</v>
      </c>
      <c r="M381" s="13">
        <f t="shared" si="87"/>
        <v>7.41</v>
      </c>
      <c r="N381" s="13">
        <f t="shared" si="82"/>
        <v>0.5</v>
      </c>
      <c r="O381" s="13">
        <f t="shared" si="90"/>
        <v>2946.8399999999992</v>
      </c>
      <c r="P381" s="13">
        <f t="shared" si="91"/>
        <v>2980</v>
      </c>
      <c r="Q381" s="11">
        <f t="shared" si="88"/>
        <v>2960</v>
      </c>
      <c r="R381" s="11" t="str">
        <f>IF(P381&lt;&gt;"",IF(AND(P381&gt;Q380,P381&lt;=Q381),"ok",""),SUBTOTAL(3,U$2:U381))</f>
        <v/>
      </c>
      <c r="S381" s="1"/>
      <c r="T381" s="1"/>
      <c r="U381" s="31"/>
      <c r="V381" s="31"/>
      <c r="W381" s="31"/>
      <c r="X381" s="32" t="str">
        <f t="shared" si="83"/>
        <v/>
      </c>
      <c r="Y381" s="31" t="str">
        <f>IF(U381="","",SUBTOTAL(2,U$1:U381))</f>
        <v/>
      </c>
    </row>
    <row r="382" spans="1:25" ht="24.95" customHeight="1">
      <c r="A382" s="3">
        <f>IF(B382="","",SUBTOTAL(3,B$2:B382))</f>
        <v>346</v>
      </c>
      <c r="B382" s="17" t="s">
        <v>18</v>
      </c>
      <c r="C382" s="4">
        <v>682</v>
      </c>
      <c r="D382" s="5">
        <v>43208</v>
      </c>
      <c r="E382" s="8">
        <f t="shared" si="92"/>
        <v>21792</v>
      </c>
      <c r="F382" s="7">
        <v>21839</v>
      </c>
      <c r="G382" s="8">
        <f t="shared" si="84"/>
        <v>47</v>
      </c>
      <c r="H382" s="8">
        <f t="shared" si="85"/>
        <v>0</v>
      </c>
      <c r="I382" s="13">
        <f t="shared" si="86"/>
        <v>47</v>
      </c>
      <c r="J382" s="13">
        <f t="shared" si="89"/>
        <v>3135</v>
      </c>
      <c r="K382" s="13">
        <f>G382/ورقة1!$C$3</f>
        <v>6.1099999999999994</v>
      </c>
      <c r="L382" s="13">
        <f>H382/ورقة1!$D$3</f>
        <v>0</v>
      </c>
      <c r="M382" s="13">
        <f t="shared" si="87"/>
        <v>6.1099999999999994</v>
      </c>
      <c r="N382" s="13">
        <f t="shared" si="82"/>
        <v>0.5</v>
      </c>
      <c r="O382" s="13">
        <f t="shared" si="90"/>
        <v>2953.4499999999994</v>
      </c>
      <c r="P382" s="13">
        <f t="shared" si="91"/>
        <v>2980</v>
      </c>
      <c r="Q382" s="11">
        <f t="shared" si="88"/>
        <v>2960</v>
      </c>
      <c r="R382" s="11" t="str">
        <f>IF(P382&lt;&gt;"",IF(AND(P382&gt;Q381,P382&lt;=Q382),"ok",""),SUBTOTAL(3,U$2:U382))</f>
        <v/>
      </c>
      <c r="S382" s="1"/>
      <c r="T382" s="1"/>
      <c r="U382" s="31"/>
      <c r="V382" s="31"/>
      <c r="W382" s="31"/>
      <c r="X382" s="32" t="str">
        <f t="shared" si="83"/>
        <v/>
      </c>
      <c r="Y382" s="31" t="str">
        <f>IF(U382="","",SUBTOTAL(2,U$1:U382))</f>
        <v/>
      </c>
    </row>
    <row r="383" spans="1:25" ht="24.95" customHeight="1">
      <c r="A383" s="3">
        <f>IF(B383="","",SUBTOTAL(3,B$2:B383))</f>
        <v>347</v>
      </c>
      <c r="B383" s="17" t="s">
        <v>18</v>
      </c>
      <c r="C383" s="4">
        <v>683</v>
      </c>
      <c r="D383" s="5">
        <v>43208</v>
      </c>
      <c r="E383" s="8">
        <f t="shared" si="92"/>
        <v>21839</v>
      </c>
      <c r="F383" s="7">
        <v>21898</v>
      </c>
      <c r="G383" s="8">
        <f t="shared" si="84"/>
        <v>59</v>
      </c>
      <c r="H383" s="8">
        <f t="shared" si="85"/>
        <v>0</v>
      </c>
      <c r="I383" s="13">
        <f t="shared" si="86"/>
        <v>59</v>
      </c>
      <c r="J383" s="13">
        <f t="shared" si="89"/>
        <v>3194</v>
      </c>
      <c r="K383" s="13">
        <f>G383/ورقة1!$C$3</f>
        <v>7.67</v>
      </c>
      <c r="L383" s="13">
        <f>H383/ورقة1!$D$3</f>
        <v>0</v>
      </c>
      <c r="M383" s="13">
        <f t="shared" si="87"/>
        <v>7.67</v>
      </c>
      <c r="N383" s="13">
        <f t="shared" si="82"/>
        <v>0.5</v>
      </c>
      <c r="O383" s="13">
        <f t="shared" si="90"/>
        <v>2961.6199999999994</v>
      </c>
      <c r="P383" s="13">
        <f t="shared" si="91"/>
        <v>2980</v>
      </c>
      <c r="Q383" s="11">
        <f t="shared" si="88"/>
        <v>2960</v>
      </c>
      <c r="R383" s="11" t="str">
        <f>IF(P383&lt;&gt;"",IF(AND(P383&gt;Q382,P383&lt;=Q383),"ok",""),SUBTOTAL(3,U$2:U383))</f>
        <v/>
      </c>
      <c r="S383" s="1"/>
      <c r="T383" s="1"/>
      <c r="U383" s="31"/>
      <c r="V383" s="31"/>
      <c r="W383" s="31"/>
      <c r="X383" s="32" t="str">
        <f t="shared" si="83"/>
        <v/>
      </c>
      <c r="Y383" s="31" t="str">
        <f>IF(U383="","",SUBTOTAL(2,U$1:U383))</f>
        <v/>
      </c>
    </row>
    <row r="384" spans="1:25" ht="24.95" customHeight="1">
      <c r="A384" s="3">
        <f>IF(B384="","",SUBTOTAL(3,B$2:B384))</f>
        <v>348</v>
      </c>
      <c r="B384" s="17" t="s">
        <v>18</v>
      </c>
      <c r="C384" s="4">
        <v>685</v>
      </c>
      <c r="D384" s="5">
        <v>43209</v>
      </c>
      <c r="E384" s="8">
        <f t="shared" si="92"/>
        <v>21898</v>
      </c>
      <c r="F384" s="7">
        <v>21954</v>
      </c>
      <c r="G384" s="8">
        <f t="shared" si="84"/>
        <v>56</v>
      </c>
      <c r="H384" s="8">
        <f t="shared" si="85"/>
        <v>0</v>
      </c>
      <c r="I384" s="13">
        <f t="shared" si="86"/>
        <v>56</v>
      </c>
      <c r="J384" s="13">
        <f t="shared" si="89"/>
        <v>3250</v>
      </c>
      <c r="K384" s="13">
        <f>G384/ورقة1!$C$3</f>
        <v>7.28</v>
      </c>
      <c r="L384" s="13">
        <f>H384/ورقة1!$D$3</f>
        <v>0</v>
      </c>
      <c r="M384" s="13">
        <f t="shared" si="87"/>
        <v>7.28</v>
      </c>
      <c r="N384" s="13">
        <f t="shared" si="82"/>
        <v>0.5</v>
      </c>
      <c r="O384" s="13">
        <f t="shared" si="90"/>
        <v>2969.3999999999996</v>
      </c>
      <c r="P384" s="13">
        <f t="shared" si="91"/>
        <v>3010</v>
      </c>
      <c r="Q384" s="11">
        <f t="shared" si="88"/>
        <v>2960</v>
      </c>
      <c r="R384" s="11" t="str">
        <f>IF(P384&lt;&gt;"",IF(AND(P384&gt;Q383,P384&lt;=Q384),"ok",""),SUBTOTAL(3,U$2:U384))</f>
        <v/>
      </c>
      <c r="S384" s="1">
        <v>30</v>
      </c>
      <c r="T384" s="1">
        <f>S384*5</f>
        <v>150</v>
      </c>
      <c r="U384" s="31">
        <f>U380+1</f>
        <v>114</v>
      </c>
      <c r="V384" s="31">
        <f>V380+225</f>
        <v>21922</v>
      </c>
      <c r="W384" s="31">
        <f>V387-V384</f>
        <v>225</v>
      </c>
      <c r="X384" s="32" t="str">
        <f t="shared" si="83"/>
        <v>ok</v>
      </c>
      <c r="Y384" s="31">
        <f>IF(U384="","",SUBTOTAL(2,U$1:U384))</f>
        <v>117</v>
      </c>
    </row>
    <row r="385" spans="1:25" ht="24.95" customHeight="1">
      <c r="A385" s="3">
        <f>IF(B385="","",SUBTOTAL(3,B$2:B385))</f>
        <v>349</v>
      </c>
      <c r="B385" s="17" t="s">
        <v>18</v>
      </c>
      <c r="C385" s="4">
        <v>686</v>
      </c>
      <c r="D385" s="5">
        <v>43211</v>
      </c>
      <c r="E385" s="8">
        <f t="shared" si="92"/>
        <v>21954</v>
      </c>
      <c r="F385" s="7">
        <v>22126</v>
      </c>
      <c r="G385" s="8">
        <f t="shared" si="84"/>
        <v>172</v>
      </c>
      <c r="H385" s="8">
        <f t="shared" si="85"/>
        <v>0</v>
      </c>
      <c r="I385" s="13">
        <f t="shared" si="86"/>
        <v>172</v>
      </c>
      <c r="J385" s="13">
        <f t="shared" si="89"/>
        <v>3422</v>
      </c>
      <c r="K385" s="13">
        <f>G385/ورقة1!$C$3</f>
        <v>22.36</v>
      </c>
      <c r="L385" s="13">
        <f>H385/ورقة1!$D$3</f>
        <v>0</v>
      </c>
      <c r="M385" s="13">
        <f t="shared" si="87"/>
        <v>22.36</v>
      </c>
      <c r="N385" s="13">
        <f t="shared" si="82"/>
        <v>0.5</v>
      </c>
      <c r="O385" s="13">
        <f t="shared" si="90"/>
        <v>2992.2599999999998</v>
      </c>
      <c r="P385" s="13">
        <f t="shared" si="91"/>
        <v>3010</v>
      </c>
      <c r="Q385" s="11">
        <f t="shared" si="88"/>
        <v>3000</v>
      </c>
      <c r="R385" s="11" t="str">
        <f>IF(P385&lt;&gt;"",IF(AND(P385&gt;Q384,P385&lt;=Q385),"ok",""),SUBTOTAL(3,U$2:U385))</f>
        <v/>
      </c>
      <c r="S385" s="1"/>
      <c r="T385" s="1"/>
      <c r="U385" s="31"/>
      <c r="V385" s="31"/>
      <c r="W385" s="31"/>
      <c r="X385" s="32" t="str">
        <f t="shared" si="83"/>
        <v/>
      </c>
      <c r="Y385" s="31" t="str">
        <f>IF(U385="","",SUBTOTAL(2,U$1:U385))</f>
        <v/>
      </c>
    </row>
    <row r="386" spans="1:25" ht="24.95" customHeight="1">
      <c r="A386" s="3">
        <f>IF(B386="","",SUBTOTAL(3,B$2:B386))</f>
        <v>350</v>
      </c>
      <c r="B386" s="17" t="s">
        <v>18</v>
      </c>
      <c r="C386" s="4">
        <v>687</v>
      </c>
      <c r="D386" s="22" t="s">
        <v>3</v>
      </c>
      <c r="E386" s="8">
        <v>0</v>
      </c>
      <c r="F386" s="7">
        <v>0</v>
      </c>
      <c r="G386" s="8">
        <f t="shared" si="84"/>
        <v>0</v>
      </c>
      <c r="H386" s="8">
        <f t="shared" si="85"/>
        <v>0</v>
      </c>
      <c r="I386" s="13">
        <f t="shared" si="86"/>
        <v>0</v>
      </c>
      <c r="J386" s="13">
        <f t="shared" si="89"/>
        <v>0</v>
      </c>
      <c r="K386" s="13">
        <f>G386/ورقة1!$C$3</f>
        <v>0</v>
      </c>
      <c r="L386" s="13">
        <f>H386/ورقة1!$D$3</f>
        <v>0</v>
      </c>
      <c r="M386" s="13">
        <f t="shared" si="87"/>
        <v>0</v>
      </c>
      <c r="N386" s="13">
        <f t="shared" ref="N386:N449" si="93">IF(I386=0,0,0.5)</f>
        <v>0</v>
      </c>
      <c r="O386" s="13">
        <f t="shared" si="90"/>
        <v>2992.2599999999998</v>
      </c>
      <c r="P386" s="13">
        <f t="shared" si="91"/>
        <v>3010</v>
      </c>
      <c r="Q386" s="11">
        <f t="shared" si="88"/>
        <v>3000</v>
      </c>
      <c r="R386" s="11" t="str">
        <f>IF(P386&lt;&gt;"",IF(AND(P386&gt;Q385,P386&lt;=Q386),"ok",""),SUBTOTAL(3,U$2:U386))</f>
        <v/>
      </c>
      <c r="S386" s="1"/>
      <c r="T386" s="1"/>
      <c r="U386" s="31"/>
      <c r="V386" s="31"/>
      <c r="W386" s="31"/>
      <c r="X386" s="32" t="str">
        <f t="shared" ref="X386:X449" si="94">IF(V386&lt;&gt;"",IF(AND(V386&gt;=E386,V386&lt;=F386),"ok","NO"),"")</f>
        <v/>
      </c>
      <c r="Y386" s="31" t="str">
        <f>IF(U386="","",SUBTOTAL(2,U$1:U386))</f>
        <v/>
      </c>
    </row>
    <row r="387" spans="1:25" ht="24.95" customHeight="1">
      <c r="A387" s="3">
        <f>IF(B387="","",SUBTOTAL(3,B$2:B387))</f>
        <v>351</v>
      </c>
      <c r="B387" s="17" t="s">
        <v>18</v>
      </c>
      <c r="C387" s="4">
        <v>689</v>
      </c>
      <c r="D387" s="5">
        <v>43212</v>
      </c>
      <c r="E387" s="8">
        <v>22126</v>
      </c>
      <c r="F387" s="7">
        <v>22175</v>
      </c>
      <c r="G387" s="8">
        <f t="shared" si="84"/>
        <v>49</v>
      </c>
      <c r="H387" s="8">
        <f t="shared" si="85"/>
        <v>0</v>
      </c>
      <c r="I387" s="13">
        <f t="shared" ref="I387:I451" si="95">G387+H387</f>
        <v>49</v>
      </c>
      <c r="J387" s="13">
        <f t="shared" si="89"/>
        <v>49</v>
      </c>
      <c r="K387" s="13">
        <f>G387/ورقة1!$C$3</f>
        <v>6.37</v>
      </c>
      <c r="L387" s="13">
        <f>H387/ورقة1!$D$3</f>
        <v>0</v>
      </c>
      <c r="M387" s="13">
        <f t="shared" ref="M387:M450" si="96">IF(I387=0,0,K387+L387)</f>
        <v>6.37</v>
      </c>
      <c r="N387" s="13">
        <f t="shared" si="93"/>
        <v>0.5</v>
      </c>
      <c r="O387" s="13">
        <f t="shared" si="90"/>
        <v>2999.1299999999997</v>
      </c>
      <c r="P387" s="13">
        <f t="shared" si="91"/>
        <v>3040</v>
      </c>
      <c r="Q387" s="11">
        <f t="shared" ref="Q387:Q450" si="97">MROUND(O387,40)</f>
        <v>3000</v>
      </c>
      <c r="R387" s="11" t="str">
        <f>IF(P387&lt;&gt;"",IF(AND(P387&gt;Q386,P387&lt;=Q387),"ok",""),SUBTOTAL(3,U$2:U387))</f>
        <v/>
      </c>
      <c r="S387" s="1">
        <v>30</v>
      </c>
      <c r="T387" s="1">
        <f>S387*5</f>
        <v>150</v>
      </c>
      <c r="U387" s="31">
        <f>U384+1</f>
        <v>115</v>
      </c>
      <c r="V387" s="31">
        <f>V384+225</f>
        <v>22147</v>
      </c>
      <c r="W387" s="31">
        <f>V391-V387</f>
        <v>225</v>
      </c>
      <c r="X387" s="32" t="str">
        <f t="shared" si="94"/>
        <v>ok</v>
      </c>
      <c r="Y387" s="31">
        <f>IF(U387="","",SUBTOTAL(2,U$1:U387))</f>
        <v>118</v>
      </c>
    </row>
    <row r="388" spans="1:25" ht="24.95" customHeight="1">
      <c r="A388" s="3">
        <f>IF(B388="","",SUBTOTAL(3,B$2:B388))</f>
        <v>352</v>
      </c>
      <c r="B388" s="17" t="s">
        <v>18</v>
      </c>
      <c r="C388" s="4">
        <v>690</v>
      </c>
      <c r="D388" s="5">
        <v>43213</v>
      </c>
      <c r="E388" s="8">
        <f>IF(D388="",0,F387)</f>
        <v>22175</v>
      </c>
      <c r="F388" s="7">
        <v>22228</v>
      </c>
      <c r="G388" s="8">
        <f t="shared" ref="G388:G451" si="98">IF(B388="مدينة",F388-E388,0)</f>
        <v>53</v>
      </c>
      <c r="H388" s="8">
        <f t="shared" ref="H388:H434" si="99">IF(B388="اقاليم",F388-E388,0)</f>
        <v>0</v>
      </c>
      <c r="I388" s="13">
        <f t="shared" si="95"/>
        <v>53</v>
      </c>
      <c r="J388" s="13">
        <f t="shared" ref="J388:J451" si="100">IF(I388=0,0,I388+J387)</f>
        <v>102</v>
      </c>
      <c r="K388" s="13">
        <f>G388/ورقة1!$C$3</f>
        <v>6.89</v>
      </c>
      <c r="L388" s="13">
        <f>H388/ورقة1!$D$3</f>
        <v>0</v>
      </c>
      <c r="M388" s="13">
        <f t="shared" si="96"/>
        <v>6.89</v>
      </c>
      <c r="N388" s="13">
        <f t="shared" si="93"/>
        <v>0.5</v>
      </c>
      <c r="O388" s="13">
        <f t="shared" ref="O388:O451" si="101">M388+N388+O387</f>
        <v>3006.5199999999995</v>
      </c>
      <c r="P388" s="13">
        <f t="shared" ref="P388:P451" si="102">S388+P387</f>
        <v>3040</v>
      </c>
      <c r="Q388" s="11">
        <f t="shared" si="97"/>
        <v>3000</v>
      </c>
      <c r="R388" s="11" t="str">
        <f>IF(P388&lt;&gt;"",IF(AND(P388&gt;Q387,P388&lt;=Q388),"ok",""),SUBTOTAL(3,U$2:U388))</f>
        <v/>
      </c>
      <c r="S388" s="1"/>
      <c r="T388" s="1"/>
      <c r="U388" s="31"/>
      <c r="V388" s="31"/>
      <c r="W388" s="31"/>
      <c r="X388" s="32" t="str">
        <f t="shared" si="94"/>
        <v/>
      </c>
      <c r="Y388" s="31" t="str">
        <f>IF(U388="","",SUBTOTAL(2,U$1:U388))</f>
        <v/>
      </c>
    </row>
    <row r="389" spans="1:25" ht="24.95" customHeight="1">
      <c r="A389" s="3">
        <f>IF(B389="","",SUBTOTAL(3,B$2:B389))</f>
        <v>353</v>
      </c>
      <c r="B389" s="17" t="s">
        <v>18</v>
      </c>
      <c r="C389" s="4">
        <v>695</v>
      </c>
      <c r="D389" s="5">
        <v>43219</v>
      </c>
      <c r="E389" s="8">
        <f>IF(D389="",0,F388)</f>
        <v>22228</v>
      </c>
      <c r="F389" s="7">
        <v>22289</v>
      </c>
      <c r="G389" s="8">
        <f t="shared" si="98"/>
        <v>61</v>
      </c>
      <c r="H389" s="8">
        <f t="shared" si="99"/>
        <v>0</v>
      </c>
      <c r="I389" s="13">
        <f t="shared" si="95"/>
        <v>61</v>
      </c>
      <c r="J389" s="13">
        <f t="shared" si="100"/>
        <v>163</v>
      </c>
      <c r="K389" s="13">
        <f>G389/ورقة1!$C$3</f>
        <v>7.93</v>
      </c>
      <c r="L389" s="13">
        <f>H389/ورقة1!$D$3</f>
        <v>0</v>
      </c>
      <c r="M389" s="13">
        <f t="shared" si="96"/>
        <v>7.93</v>
      </c>
      <c r="N389" s="13">
        <f t="shared" si="93"/>
        <v>0.5</v>
      </c>
      <c r="O389" s="13">
        <f t="shared" si="101"/>
        <v>3014.9499999999994</v>
      </c>
      <c r="P389" s="13">
        <f t="shared" si="102"/>
        <v>3040</v>
      </c>
      <c r="Q389" s="11">
        <f t="shared" si="97"/>
        <v>3000</v>
      </c>
      <c r="R389" s="11" t="str">
        <f>IF(P389&lt;&gt;"",IF(AND(P389&gt;Q388,P389&lt;=Q389),"ok",""),SUBTOTAL(3,U$2:U389))</f>
        <v/>
      </c>
      <c r="S389" s="1"/>
      <c r="T389" s="1"/>
      <c r="U389" s="31"/>
      <c r="V389" s="31"/>
      <c r="W389" s="31"/>
      <c r="X389" s="32" t="str">
        <f t="shared" si="94"/>
        <v/>
      </c>
      <c r="Y389" s="31" t="str">
        <f>IF(U389="","",SUBTOTAL(2,U$1:U389))</f>
        <v/>
      </c>
    </row>
    <row r="390" spans="1:25" ht="24.95" customHeight="1">
      <c r="A390" s="3">
        <f>IF(B390="","",SUBTOTAL(3,B$2:B390))</f>
        <v>354</v>
      </c>
      <c r="B390" s="17" t="s">
        <v>18</v>
      </c>
      <c r="C390" s="4">
        <v>696</v>
      </c>
      <c r="D390" s="5">
        <v>43220</v>
      </c>
      <c r="E390" s="8">
        <f>IF(D390="",0,F389)</f>
        <v>22289</v>
      </c>
      <c r="F390" s="7">
        <v>22357</v>
      </c>
      <c r="G390" s="8">
        <f t="shared" si="98"/>
        <v>68</v>
      </c>
      <c r="H390" s="8">
        <f t="shared" si="99"/>
        <v>0</v>
      </c>
      <c r="I390" s="13">
        <f t="shared" si="95"/>
        <v>68</v>
      </c>
      <c r="J390" s="13">
        <f t="shared" si="100"/>
        <v>231</v>
      </c>
      <c r="K390" s="13">
        <f>G390/ورقة1!$C$3</f>
        <v>8.84</v>
      </c>
      <c r="L390" s="13">
        <f>H390/ورقة1!$D$3</f>
        <v>0</v>
      </c>
      <c r="M390" s="13">
        <f t="shared" si="96"/>
        <v>8.84</v>
      </c>
      <c r="N390" s="13">
        <f t="shared" si="93"/>
        <v>0.5</v>
      </c>
      <c r="O390" s="13">
        <f t="shared" si="101"/>
        <v>3024.2899999999995</v>
      </c>
      <c r="P390" s="13">
        <f t="shared" si="102"/>
        <v>3040</v>
      </c>
      <c r="Q390" s="11">
        <f t="shared" si="97"/>
        <v>3040</v>
      </c>
      <c r="R390" s="11" t="str">
        <f>IF(P390&lt;&gt;"",IF(AND(P390&gt;Q389,P390&lt;=Q390),"ok",""),SUBTOTAL(3,U$2:U390))</f>
        <v>ok</v>
      </c>
      <c r="S390" s="1"/>
      <c r="T390" s="1"/>
      <c r="U390" s="31"/>
      <c r="V390" s="31"/>
      <c r="W390" s="31"/>
      <c r="X390" s="32" t="str">
        <f t="shared" si="94"/>
        <v/>
      </c>
      <c r="Y390" s="31" t="str">
        <f>IF(U390="","",SUBTOTAL(2,U$1:U390))</f>
        <v/>
      </c>
    </row>
    <row r="391" spans="1:25" ht="24.95" customHeight="1">
      <c r="A391" s="3">
        <f>IF(B391="","",SUBTOTAL(3,B$2:B391))</f>
        <v>355</v>
      </c>
      <c r="B391" s="17" t="s">
        <v>18</v>
      </c>
      <c r="C391" s="4">
        <v>698</v>
      </c>
      <c r="D391" s="5">
        <v>43220</v>
      </c>
      <c r="E391" s="8">
        <f>IF(D391="",0,F390)</f>
        <v>22357</v>
      </c>
      <c r="F391" s="7">
        <v>22490</v>
      </c>
      <c r="G391" s="8">
        <f t="shared" si="98"/>
        <v>133</v>
      </c>
      <c r="H391" s="8">
        <f t="shared" si="99"/>
        <v>0</v>
      </c>
      <c r="I391" s="13">
        <f t="shared" si="95"/>
        <v>133</v>
      </c>
      <c r="J391" s="13">
        <f t="shared" si="100"/>
        <v>364</v>
      </c>
      <c r="K391" s="13">
        <f>G391/ورقة1!$C$3</f>
        <v>17.29</v>
      </c>
      <c r="L391" s="13">
        <f>H391/ورقة1!$D$3</f>
        <v>0</v>
      </c>
      <c r="M391" s="13">
        <f t="shared" si="96"/>
        <v>17.29</v>
      </c>
      <c r="N391" s="13">
        <f t="shared" si="93"/>
        <v>0.5</v>
      </c>
      <c r="O391" s="13">
        <f t="shared" si="101"/>
        <v>3042.0799999999995</v>
      </c>
      <c r="P391" s="13">
        <f t="shared" si="102"/>
        <v>3070</v>
      </c>
      <c r="Q391" s="11">
        <f t="shared" si="97"/>
        <v>3040</v>
      </c>
      <c r="R391" s="11" t="str">
        <f>IF(P391&lt;&gt;"",IF(AND(P391&gt;Q390,P391&lt;=Q391),"ok",""),SUBTOTAL(3,U$2:U391))</f>
        <v/>
      </c>
      <c r="S391" s="1">
        <v>30</v>
      </c>
      <c r="T391" s="1">
        <f t="shared" ref="T391:T413" si="103">S391*5</f>
        <v>150</v>
      </c>
      <c r="U391" s="31">
        <f>U387+1</f>
        <v>116</v>
      </c>
      <c r="V391" s="31">
        <f>V387+225</f>
        <v>22372</v>
      </c>
      <c r="W391" s="31">
        <f>V395-V391</f>
        <v>225</v>
      </c>
      <c r="X391" s="32" t="str">
        <f t="shared" si="94"/>
        <v>ok</v>
      </c>
      <c r="Y391" s="31">
        <f>IF(U391="","",SUBTOTAL(2,U$1:U391))</f>
        <v>119</v>
      </c>
    </row>
    <row r="392" spans="1:25" ht="24.95" customHeight="1">
      <c r="A392" s="3">
        <f>IF(B392="","",SUBTOTAL(3,B$2:B392))</f>
        <v>356</v>
      </c>
      <c r="B392" s="17" t="s">
        <v>18</v>
      </c>
      <c r="C392" s="4">
        <v>702</v>
      </c>
      <c r="D392" s="5">
        <v>43222</v>
      </c>
      <c r="E392" s="8">
        <f t="shared" si="92"/>
        <v>22490</v>
      </c>
      <c r="F392" s="7">
        <v>22513</v>
      </c>
      <c r="G392" s="8">
        <f t="shared" si="98"/>
        <v>23</v>
      </c>
      <c r="H392" s="8">
        <f t="shared" si="99"/>
        <v>0</v>
      </c>
      <c r="I392" s="13">
        <f t="shared" si="95"/>
        <v>23</v>
      </c>
      <c r="J392" s="13">
        <f t="shared" si="100"/>
        <v>387</v>
      </c>
      <c r="K392" s="13">
        <f>G392/ورقة1!$C$3</f>
        <v>2.9899999999999998</v>
      </c>
      <c r="L392" s="13">
        <f>H392/ورقة1!$D$3</f>
        <v>0</v>
      </c>
      <c r="M392" s="13">
        <f t="shared" si="96"/>
        <v>2.9899999999999998</v>
      </c>
      <c r="N392" s="13">
        <f t="shared" si="93"/>
        <v>0.5</v>
      </c>
      <c r="O392" s="13">
        <f t="shared" si="101"/>
        <v>3045.5699999999993</v>
      </c>
      <c r="P392" s="13">
        <f t="shared" si="102"/>
        <v>3070</v>
      </c>
      <c r="Q392" s="11">
        <f t="shared" si="97"/>
        <v>3040</v>
      </c>
      <c r="R392" s="11" t="str">
        <f>IF(P392&lt;&gt;"",IF(AND(P392&gt;Q391,P392&lt;=Q392),"ok",""),SUBTOTAL(3,U$2:U392))</f>
        <v/>
      </c>
      <c r="S392" s="1"/>
      <c r="T392" s="1"/>
      <c r="U392" s="31"/>
      <c r="V392" s="31"/>
      <c r="W392" s="31"/>
      <c r="X392" s="32" t="str">
        <f t="shared" si="94"/>
        <v/>
      </c>
      <c r="Y392" s="31" t="str">
        <f>IF(U392="","",SUBTOTAL(2,U$1:U392))</f>
        <v/>
      </c>
    </row>
    <row r="393" spans="1:25" ht="24.95" customHeight="1">
      <c r="A393" s="3">
        <f>IF(B393="","",SUBTOTAL(3,B$2:B393))</f>
        <v>357</v>
      </c>
      <c r="B393" s="17" t="s">
        <v>18</v>
      </c>
      <c r="C393" s="4">
        <v>703</v>
      </c>
      <c r="D393" s="5">
        <v>43223</v>
      </c>
      <c r="E393" s="8">
        <f t="shared" si="92"/>
        <v>22513</v>
      </c>
      <c r="F393" s="7">
        <v>22546</v>
      </c>
      <c r="G393" s="8">
        <f t="shared" si="98"/>
        <v>33</v>
      </c>
      <c r="H393" s="8">
        <f t="shared" si="99"/>
        <v>0</v>
      </c>
      <c r="I393" s="13">
        <f t="shared" si="95"/>
        <v>33</v>
      </c>
      <c r="J393" s="13">
        <f t="shared" si="100"/>
        <v>420</v>
      </c>
      <c r="K393" s="13">
        <f>G393/ورقة1!$C$3</f>
        <v>4.29</v>
      </c>
      <c r="L393" s="13">
        <f>H393/ورقة1!$D$3</f>
        <v>0</v>
      </c>
      <c r="M393" s="13">
        <f t="shared" si="96"/>
        <v>4.29</v>
      </c>
      <c r="N393" s="13">
        <f t="shared" si="93"/>
        <v>0.5</v>
      </c>
      <c r="O393" s="13">
        <f t="shared" si="101"/>
        <v>3050.3599999999992</v>
      </c>
      <c r="P393" s="13">
        <f t="shared" si="102"/>
        <v>3070</v>
      </c>
      <c r="Q393" s="11">
        <f t="shared" si="97"/>
        <v>3040</v>
      </c>
      <c r="R393" s="11" t="str">
        <f>IF(P393&lt;&gt;"",IF(AND(P393&gt;Q392,P393&lt;=Q393),"ok",""),SUBTOTAL(3,U$2:U393))</f>
        <v/>
      </c>
      <c r="S393" s="1"/>
      <c r="T393" s="1"/>
      <c r="U393" s="31"/>
      <c r="V393" s="31"/>
      <c r="W393" s="31"/>
      <c r="X393" s="32" t="str">
        <f t="shared" si="94"/>
        <v/>
      </c>
      <c r="Y393" s="31" t="str">
        <f>IF(U393="","",SUBTOTAL(2,U$1:U393))</f>
        <v/>
      </c>
    </row>
    <row r="394" spans="1:25" ht="24.95" customHeight="1">
      <c r="A394" s="3">
        <f>IF(B394="","",SUBTOTAL(3,B$2:B394))</f>
        <v>358</v>
      </c>
      <c r="B394" s="17" t="s">
        <v>18</v>
      </c>
      <c r="C394" s="4">
        <v>704</v>
      </c>
      <c r="D394" s="5">
        <v>43227</v>
      </c>
      <c r="E394" s="8">
        <f t="shared" si="92"/>
        <v>22546</v>
      </c>
      <c r="F394" s="7">
        <v>22560</v>
      </c>
      <c r="G394" s="8">
        <f t="shared" si="98"/>
        <v>14</v>
      </c>
      <c r="H394" s="8">
        <f t="shared" si="99"/>
        <v>0</v>
      </c>
      <c r="I394" s="13">
        <f t="shared" si="95"/>
        <v>14</v>
      </c>
      <c r="J394" s="13">
        <f t="shared" si="100"/>
        <v>434</v>
      </c>
      <c r="K394" s="13">
        <f>G394/ورقة1!$C$3</f>
        <v>1.82</v>
      </c>
      <c r="L394" s="13">
        <f>H394/ورقة1!$D$3</f>
        <v>0</v>
      </c>
      <c r="M394" s="13">
        <f t="shared" si="96"/>
        <v>1.82</v>
      </c>
      <c r="N394" s="13">
        <f t="shared" si="93"/>
        <v>0.5</v>
      </c>
      <c r="O394" s="13">
        <f t="shared" si="101"/>
        <v>3052.6799999999994</v>
      </c>
      <c r="P394" s="13">
        <f t="shared" si="102"/>
        <v>3070</v>
      </c>
      <c r="Q394" s="11">
        <f t="shared" si="97"/>
        <v>3040</v>
      </c>
      <c r="R394" s="11" t="str">
        <f>IF(P394&lt;&gt;"",IF(AND(P394&gt;Q393,P394&lt;=Q394),"ok",""),SUBTOTAL(3,U$2:U394))</f>
        <v/>
      </c>
      <c r="S394" s="1"/>
      <c r="T394" s="1"/>
      <c r="U394" s="31"/>
      <c r="V394" s="31"/>
      <c r="W394" s="31"/>
      <c r="X394" s="32" t="str">
        <f t="shared" si="94"/>
        <v/>
      </c>
      <c r="Y394" s="31" t="str">
        <f>IF(U394="","",SUBTOTAL(2,U$1:U394))</f>
        <v/>
      </c>
    </row>
    <row r="395" spans="1:25" ht="24.95" customHeight="1">
      <c r="A395" s="3">
        <f>IF(B395="","",SUBTOTAL(3,B$2:B395))</f>
        <v>359</v>
      </c>
      <c r="B395" s="17" t="s">
        <v>17</v>
      </c>
      <c r="C395" s="4">
        <v>709</v>
      </c>
      <c r="D395" s="5">
        <v>43232</v>
      </c>
      <c r="E395" s="8">
        <f t="shared" si="92"/>
        <v>22560</v>
      </c>
      <c r="F395" s="7">
        <v>22975</v>
      </c>
      <c r="G395" s="8">
        <f t="shared" si="98"/>
        <v>0</v>
      </c>
      <c r="H395" s="8">
        <f t="shared" si="99"/>
        <v>415</v>
      </c>
      <c r="I395" s="13">
        <f t="shared" si="95"/>
        <v>415</v>
      </c>
      <c r="J395" s="13">
        <f t="shared" si="100"/>
        <v>849</v>
      </c>
      <c r="K395" s="13">
        <f>G395/ورقة1!$C$3</f>
        <v>0</v>
      </c>
      <c r="L395" s="13">
        <f>H395/ورقة1!$D$3</f>
        <v>45.65</v>
      </c>
      <c r="M395" s="13">
        <f t="shared" si="96"/>
        <v>45.65</v>
      </c>
      <c r="N395" s="13">
        <f t="shared" si="93"/>
        <v>0.5</v>
      </c>
      <c r="O395" s="13">
        <f t="shared" si="101"/>
        <v>3098.8299999999995</v>
      </c>
      <c r="P395" s="13">
        <f t="shared" si="102"/>
        <v>3100</v>
      </c>
      <c r="Q395" s="11">
        <f t="shared" si="97"/>
        <v>3080</v>
      </c>
      <c r="R395" s="11" t="str">
        <f>IF(P395&lt;&gt;"",IF(AND(P395&gt;Q394,P395&lt;=Q395),"ok",""),SUBTOTAL(3,U$2:U395))</f>
        <v/>
      </c>
      <c r="S395" s="1">
        <v>30</v>
      </c>
      <c r="T395" s="1">
        <f t="shared" si="103"/>
        <v>150</v>
      </c>
      <c r="U395" s="31">
        <f>U391+1</f>
        <v>117</v>
      </c>
      <c r="V395" s="31">
        <f>V391+225</f>
        <v>22597</v>
      </c>
      <c r="W395" s="31">
        <f>V396-V395</f>
        <v>225</v>
      </c>
      <c r="X395" s="32" t="str">
        <f t="shared" si="94"/>
        <v>ok</v>
      </c>
      <c r="Y395" s="31">
        <f>IF(U395="","",SUBTOTAL(2,U$1:U395))</f>
        <v>120</v>
      </c>
    </row>
    <row r="396" spans="1:25" ht="24.95" customHeight="1">
      <c r="A396" s="3" t="str">
        <f>IF(B396="","",SUBTOTAL(3,B$2:B396))</f>
        <v/>
      </c>
      <c r="B396" s="34"/>
      <c r="C396" s="35">
        <v>709</v>
      </c>
      <c r="D396" s="36">
        <v>43232</v>
      </c>
      <c r="E396" s="34">
        <f>E395</f>
        <v>22560</v>
      </c>
      <c r="F396" s="34">
        <v>22975</v>
      </c>
      <c r="G396" s="8">
        <f t="shared" si="98"/>
        <v>0</v>
      </c>
      <c r="H396" s="8">
        <f t="shared" si="99"/>
        <v>0</v>
      </c>
      <c r="I396" s="13">
        <f t="shared" si="95"/>
        <v>0</v>
      </c>
      <c r="J396" s="13">
        <f t="shared" si="100"/>
        <v>0</v>
      </c>
      <c r="K396" s="13">
        <f>G396/ورقة1!$C$3</f>
        <v>0</v>
      </c>
      <c r="L396" s="13">
        <f>H396/ورقة1!$D$3</f>
        <v>0</v>
      </c>
      <c r="M396" s="13">
        <f t="shared" si="96"/>
        <v>0</v>
      </c>
      <c r="N396" s="13">
        <f t="shared" si="93"/>
        <v>0</v>
      </c>
      <c r="O396" s="13">
        <f t="shared" si="101"/>
        <v>3098.8299999999995</v>
      </c>
      <c r="P396" s="13">
        <f t="shared" si="102"/>
        <v>3130</v>
      </c>
      <c r="Q396" s="11">
        <f t="shared" si="97"/>
        <v>3080</v>
      </c>
      <c r="R396" s="11" t="str">
        <f>IF(P396&lt;&gt;"",IF(AND(P396&gt;Q395,P396&lt;=Q396),"ok",""),SUBTOTAL(3,U$2:U396))</f>
        <v/>
      </c>
      <c r="S396" s="1">
        <v>30</v>
      </c>
      <c r="T396" s="1">
        <f t="shared" si="103"/>
        <v>150</v>
      </c>
      <c r="U396" s="31">
        <f>U395+1</f>
        <v>118</v>
      </c>
      <c r="V396" s="31">
        <f>V395+225</f>
        <v>22822</v>
      </c>
      <c r="W396" s="31">
        <f>V397-V396</f>
        <v>225</v>
      </c>
      <c r="X396" s="32" t="str">
        <f t="shared" si="94"/>
        <v>ok</v>
      </c>
      <c r="Y396" s="31">
        <f>IF(U396="","",SUBTOTAL(2,U$1:U396))</f>
        <v>121</v>
      </c>
    </row>
    <row r="397" spans="1:25" ht="24.95" customHeight="1">
      <c r="A397" s="3">
        <f>IF(B397="","",SUBTOTAL(3,B$2:B397))</f>
        <v>360</v>
      </c>
      <c r="B397" s="17" t="s">
        <v>18</v>
      </c>
      <c r="C397" s="4">
        <v>727</v>
      </c>
      <c r="D397" s="22">
        <v>43255</v>
      </c>
      <c r="E397" s="8">
        <f>IF(D397="",0,F396)</f>
        <v>22975</v>
      </c>
      <c r="F397" s="7">
        <v>23050</v>
      </c>
      <c r="G397" s="8">
        <f t="shared" si="98"/>
        <v>75</v>
      </c>
      <c r="H397" s="8">
        <f t="shared" si="99"/>
        <v>0</v>
      </c>
      <c r="I397" s="13">
        <f t="shared" si="95"/>
        <v>75</v>
      </c>
      <c r="J397" s="13">
        <f t="shared" si="100"/>
        <v>75</v>
      </c>
      <c r="K397" s="13">
        <f>G397/ورقة1!$C$3</f>
        <v>9.75</v>
      </c>
      <c r="L397" s="13">
        <f>H397/ورقة1!$D$3</f>
        <v>0</v>
      </c>
      <c r="M397" s="13">
        <f t="shared" si="96"/>
        <v>9.75</v>
      </c>
      <c r="N397" s="13">
        <f t="shared" si="93"/>
        <v>0.5</v>
      </c>
      <c r="O397" s="13">
        <f t="shared" si="101"/>
        <v>3109.0799999999995</v>
      </c>
      <c r="P397" s="13">
        <f t="shared" si="102"/>
        <v>3160</v>
      </c>
      <c r="Q397" s="11">
        <f t="shared" si="97"/>
        <v>3120</v>
      </c>
      <c r="R397" s="11" t="str">
        <f>IF(P397&lt;&gt;"",IF(AND(P397&gt;Q396,P397&lt;=Q397),"ok",""),SUBTOTAL(3,U$2:U397))</f>
        <v/>
      </c>
      <c r="S397" s="1">
        <v>30</v>
      </c>
      <c r="T397" s="1">
        <f t="shared" si="103"/>
        <v>150</v>
      </c>
      <c r="U397" s="31">
        <f>U396+1</f>
        <v>119</v>
      </c>
      <c r="V397" s="31">
        <f>V396+225</f>
        <v>23047</v>
      </c>
      <c r="W397" s="31">
        <f>V401-V397</f>
        <v>225</v>
      </c>
      <c r="X397" s="32" t="str">
        <f t="shared" si="94"/>
        <v>ok</v>
      </c>
      <c r="Y397" s="31">
        <f>IF(U397="","",SUBTOTAL(2,U$1:U397))</f>
        <v>122</v>
      </c>
    </row>
    <row r="398" spans="1:25" ht="24.95" customHeight="1">
      <c r="A398" s="3">
        <f>IF(B398="","",SUBTOTAL(3,B$2:B398))</f>
        <v>361</v>
      </c>
      <c r="B398" s="17" t="s">
        <v>18</v>
      </c>
      <c r="C398" s="4">
        <v>730</v>
      </c>
      <c r="D398" s="22">
        <v>43260</v>
      </c>
      <c r="E398" s="8">
        <f>IF(D398="",0,F397)</f>
        <v>23050</v>
      </c>
      <c r="F398" s="7">
        <v>23162</v>
      </c>
      <c r="G398" s="8">
        <f t="shared" si="98"/>
        <v>112</v>
      </c>
      <c r="H398" s="8">
        <f t="shared" si="99"/>
        <v>0</v>
      </c>
      <c r="I398" s="13">
        <f t="shared" si="95"/>
        <v>112</v>
      </c>
      <c r="J398" s="13">
        <f t="shared" si="100"/>
        <v>187</v>
      </c>
      <c r="K398" s="13">
        <f>G398/ورقة1!$C$3</f>
        <v>14.56</v>
      </c>
      <c r="L398" s="13">
        <f>H398/ورقة1!$D$3</f>
        <v>0</v>
      </c>
      <c r="M398" s="13">
        <f t="shared" si="96"/>
        <v>14.56</v>
      </c>
      <c r="N398" s="13">
        <f t="shared" si="93"/>
        <v>0.5</v>
      </c>
      <c r="O398" s="13">
        <f t="shared" si="101"/>
        <v>3124.1399999999994</v>
      </c>
      <c r="P398" s="13">
        <f t="shared" si="102"/>
        <v>3160</v>
      </c>
      <c r="Q398" s="11">
        <f t="shared" si="97"/>
        <v>3120</v>
      </c>
      <c r="R398" s="11" t="str">
        <f>IF(P398&lt;&gt;"",IF(AND(P398&gt;Q397,P398&lt;=Q398),"ok",""),SUBTOTAL(3,U$2:U398))</f>
        <v/>
      </c>
      <c r="S398" s="1"/>
      <c r="T398" s="1"/>
      <c r="U398" s="31"/>
      <c r="V398" s="31"/>
      <c r="W398" s="31"/>
      <c r="X398" s="32" t="str">
        <f t="shared" si="94"/>
        <v/>
      </c>
      <c r="Y398" s="31" t="str">
        <f>IF(U398="","",SUBTOTAL(2,U$1:U398))</f>
        <v/>
      </c>
    </row>
    <row r="399" spans="1:25" ht="24.95" customHeight="1">
      <c r="A399" s="3">
        <f>IF(B399="","",SUBTOTAL(3,B$2:B399))</f>
        <v>362</v>
      </c>
      <c r="B399" s="17" t="s">
        <v>18</v>
      </c>
      <c r="C399" s="4">
        <v>742</v>
      </c>
      <c r="D399" s="5">
        <v>43281</v>
      </c>
      <c r="E399" s="8">
        <f t="shared" ref="E399:E467" si="104">IF(D399="",0,F398)</f>
        <v>23162</v>
      </c>
      <c r="F399" s="7">
        <v>23226</v>
      </c>
      <c r="G399" s="8">
        <f t="shared" si="98"/>
        <v>64</v>
      </c>
      <c r="H399" s="8">
        <f t="shared" si="99"/>
        <v>0</v>
      </c>
      <c r="I399" s="13">
        <f t="shared" si="95"/>
        <v>64</v>
      </c>
      <c r="J399" s="13">
        <f t="shared" si="100"/>
        <v>251</v>
      </c>
      <c r="K399" s="13">
        <f>G399/ورقة1!$C$3</f>
        <v>8.32</v>
      </c>
      <c r="L399" s="13">
        <f>H399/ورقة1!$D$3</f>
        <v>0</v>
      </c>
      <c r="M399" s="13">
        <f t="shared" si="96"/>
        <v>8.32</v>
      </c>
      <c r="N399" s="13">
        <f t="shared" si="93"/>
        <v>0.5</v>
      </c>
      <c r="O399" s="13">
        <f t="shared" si="101"/>
        <v>3132.9599999999996</v>
      </c>
      <c r="P399" s="13">
        <f t="shared" si="102"/>
        <v>3160</v>
      </c>
      <c r="Q399" s="11">
        <f t="shared" si="97"/>
        <v>3120</v>
      </c>
      <c r="R399" s="11" t="str">
        <f>IF(P399&lt;&gt;"",IF(AND(P399&gt;Q398,P399&lt;=Q399),"ok",""),SUBTOTAL(3,U$2:U399))</f>
        <v/>
      </c>
      <c r="S399" s="1"/>
      <c r="T399" s="1"/>
      <c r="U399" s="31"/>
      <c r="V399" s="31"/>
      <c r="W399" s="31"/>
      <c r="X399" s="32" t="str">
        <f t="shared" si="94"/>
        <v/>
      </c>
      <c r="Y399" s="31" t="str">
        <f>IF(U399="","",SUBTOTAL(2,U$1:U399))</f>
        <v/>
      </c>
    </row>
    <row r="400" spans="1:25" ht="24.95" customHeight="1">
      <c r="A400" s="3">
        <f>IF(B400="","",SUBTOTAL(3,B$2:B400))</f>
        <v>363</v>
      </c>
      <c r="B400" s="17" t="s">
        <v>18</v>
      </c>
      <c r="C400" s="4">
        <v>746</v>
      </c>
      <c r="D400" s="22" t="s">
        <v>3</v>
      </c>
      <c r="E400" s="8"/>
      <c r="F400" s="7"/>
      <c r="G400" s="8"/>
      <c r="H400" s="8"/>
      <c r="I400" s="13"/>
      <c r="J400" s="13">
        <f t="shared" si="100"/>
        <v>0</v>
      </c>
      <c r="K400" s="13">
        <f>G400/ورقة1!$C$3</f>
        <v>0</v>
      </c>
      <c r="L400" s="13">
        <f>H400/ورقة1!$D$3</f>
        <v>0</v>
      </c>
      <c r="M400" s="13">
        <f t="shared" si="96"/>
        <v>0</v>
      </c>
      <c r="N400" s="13">
        <f t="shared" si="93"/>
        <v>0</v>
      </c>
      <c r="O400" s="13">
        <f t="shared" si="101"/>
        <v>3132.9599999999996</v>
      </c>
      <c r="P400" s="13">
        <f t="shared" si="102"/>
        <v>3160</v>
      </c>
      <c r="Q400" s="11">
        <f t="shared" si="97"/>
        <v>3120</v>
      </c>
      <c r="R400" s="11" t="str">
        <f>IF(P400&lt;&gt;"",IF(AND(P400&gt;Q399,P400&lt;=Q400),"ok",""),SUBTOTAL(3,U$2:U400))</f>
        <v/>
      </c>
      <c r="S400" s="1"/>
      <c r="T400" s="1"/>
      <c r="U400" s="31"/>
      <c r="V400" s="31"/>
      <c r="W400" s="31"/>
      <c r="X400" s="32" t="str">
        <f t="shared" si="94"/>
        <v/>
      </c>
      <c r="Y400" s="31"/>
    </row>
    <row r="401" spans="1:25" ht="24.95" customHeight="1">
      <c r="A401" s="3">
        <f>IF(B401="","",SUBTOTAL(3,B$2:B401))</f>
        <v>364</v>
      </c>
      <c r="B401" s="17" t="s">
        <v>18</v>
      </c>
      <c r="C401" s="4">
        <v>747</v>
      </c>
      <c r="D401" s="5">
        <v>43284</v>
      </c>
      <c r="E401" s="8">
        <f>IF(D401="",0,F399)</f>
        <v>23226</v>
      </c>
      <c r="F401" s="7">
        <v>23276</v>
      </c>
      <c r="G401" s="8">
        <f t="shared" si="98"/>
        <v>50</v>
      </c>
      <c r="H401" s="8">
        <f t="shared" si="99"/>
        <v>0</v>
      </c>
      <c r="I401" s="13">
        <f t="shared" si="95"/>
        <v>50</v>
      </c>
      <c r="J401" s="13">
        <f t="shared" si="100"/>
        <v>50</v>
      </c>
      <c r="K401" s="13">
        <f>G401/ورقة1!$C$3</f>
        <v>6.5</v>
      </c>
      <c r="L401" s="13">
        <f>H401/ورقة1!$D$3</f>
        <v>0</v>
      </c>
      <c r="M401" s="13">
        <f t="shared" si="96"/>
        <v>6.5</v>
      </c>
      <c r="N401" s="13">
        <f t="shared" si="93"/>
        <v>0.5</v>
      </c>
      <c r="O401" s="13">
        <f t="shared" si="101"/>
        <v>3139.9599999999996</v>
      </c>
      <c r="P401" s="13">
        <f t="shared" si="102"/>
        <v>3190</v>
      </c>
      <c r="Q401" s="11">
        <f t="shared" si="97"/>
        <v>3120</v>
      </c>
      <c r="R401" s="11" t="str">
        <f>IF(P401&lt;&gt;"",IF(AND(P401&gt;Q400,P401&lt;=Q401),"ok",""),SUBTOTAL(3,U$2:U401))</f>
        <v/>
      </c>
      <c r="S401" s="1">
        <v>30</v>
      </c>
      <c r="T401" s="1">
        <f>S401*5</f>
        <v>150</v>
      </c>
      <c r="U401" s="31">
        <f>U397+1</f>
        <v>120</v>
      </c>
      <c r="V401" s="31">
        <f>V397+225</f>
        <v>23272</v>
      </c>
      <c r="W401" s="31">
        <f>V406-V401</f>
        <v>166</v>
      </c>
      <c r="X401" s="32" t="str">
        <f t="shared" si="94"/>
        <v>ok</v>
      </c>
      <c r="Y401" s="31">
        <f>IF(U401="","",SUBTOTAL(2,U$1:U401))</f>
        <v>123</v>
      </c>
    </row>
    <row r="402" spans="1:25" ht="24.95" customHeight="1">
      <c r="A402" s="3">
        <f>IF(B402="","",SUBTOTAL(3,B$2:B402))</f>
        <v>365</v>
      </c>
      <c r="B402" s="17" t="s">
        <v>18</v>
      </c>
      <c r="C402" s="4">
        <v>750</v>
      </c>
      <c r="D402" s="5">
        <v>43285</v>
      </c>
      <c r="E402" s="8">
        <f t="shared" si="104"/>
        <v>23276</v>
      </c>
      <c r="F402" s="7">
        <v>23326</v>
      </c>
      <c r="G402" s="8">
        <f t="shared" si="98"/>
        <v>50</v>
      </c>
      <c r="H402" s="8">
        <f t="shared" si="99"/>
        <v>0</v>
      </c>
      <c r="I402" s="13">
        <f t="shared" si="95"/>
        <v>50</v>
      </c>
      <c r="J402" s="13">
        <f t="shared" si="100"/>
        <v>100</v>
      </c>
      <c r="K402" s="13">
        <f>G402/ورقة1!$C$3</f>
        <v>6.5</v>
      </c>
      <c r="L402" s="13">
        <f>H402/ورقة1!$D$3</f>
        <v>0</v>
      </c>
      <c r="M402" s="13">
        <f t="shared" si="96"/>
        <v>6.5</v>
      </c>
      <c r="N402" s="13">
        <f t="shared" si="93"/>
        <v>0.5</v>
      </c>
      <c r="O402" s="13">
        <f t="shared" si="101"/>
        <v>3146.9599999999996</v>
      </c>
      <c r="P402" s="13">
        <f t="shared" si="102"/>
        <v>3190</v>
      </c>
      <c r="Q402" s="11">
        <f t="shared" si="97"/>
        <v>3160</v>
      </c>
      <c r="R402" s="11" t="str">
        <f>IF(P402&lt;&gt;"",IF(AND(P402&gt;Q401,P402&lt;=Q402),"ok",""),SUBTOTAL(3,U$2:U402))</f>
        <v/>
      </c>
      <c r="S402" s="1"/>
      <c r="T402" s="1"/>
      <c r="U402" s="31"/>
      <c r="V402" s="31"/>
      <c r="W402" s="31"/>
      <c r="X402" s="32" t="str">
        <f t="shared" si="94"/>
        <v/>
      </c>
      <c r="Y402" s="31" t="str">
        <f>IF(U402="","",SUBTOTAL(2,U$1:U402))</f>
        <v/>
      </c>
    </row>
    <row r="403" spans="1:25" ht="24.95" customHeight="1">
      <c r="A403" s="3">
        <f>IF(B403="","",SUBTOTAL(3,B$2:B403))</f>
        <v>366</v>
      </c>
      <c r="B403" s="17" t="s">
        <v>18</v>
      </c>
      <c r="C403" s="2">
        <v>766</v>
      </c>
      <c r="D403" s="22">
        <v>43293</v>
      </c>
      <c r="E403" s="8">
        <f t="shared" si="104"/>
        <v>23326</v>
      </c>
      <c r="F403" s="2">
        <v>23332</v>
      </c>
      <c r="G403" s="8">
        <f t="shared" si="98"/>
        <v>6</v>
      </c>
      <c r="H403" s="8">
        <f t="shared" si="99"/>
        <v>0</v>
      </c>
      <c r="I403" s="13">
        <f t="shared" si="95"/>
        <v>6</v>
      </c>
      <c r="J403" s="13">
        <f t="shared" si="100"/>
        <v>106</v>
      </c>
      <c r="K403" s="13">
        <f>G403/ورقة1!$C$3</f>
        <v>0.78</v>
      </c>
      <c r="L403" s="13">
        <f>H403/ورقة1!$D$3</f>
        <v>0</v>
      </c>
      <c r="M403" s="13">
        <f t="shared" si="96"/>
        <v>0.78</v>
      </c>
      <c r="N403" s="13">
        <f t="shared" si="93"/>
        <v>0.5</v>
      </c>
      <c r="O403" s="13">
        <f t="shared" si="101"/>
        <v>3148.24</v>
      </c>
      <c r="P403" s="13">
        <f t="shared" si="102"/>
        <v>3190</v>
      </c>
      <c r="Q403" s="11">
        <f t="shared" si="97"/>
        <v>3160</v>
      </c>
      <c r="R403" s="11" t="str">
        <f>IF(P403&lt;&gt;"",IF(AND(P403&gt;Q402,P403&lt;=Q403),"ok",""),SUBTOTAL(3,U$2:U403))</f>
        <v/>
      </c>
      <c r="S403" s="1"/>
      <c r="T403" s="1"/>
      <c r="U403" s="31"/>
      <c r="V403" s="31"/>
      <c r="W403" s="31"/>
      <c r="X403" s="32" t="str">
        <f t="shared" si="94"/>
        <v/>
      </c>
      <c r="Y403" s="31" t="str">
        <f>IF(U403="","",SUBTOTAL(2,U$1:U403))</f>
        <v/>
      </c>
    </row>
    <row r="404" spans="1:25" ht="24.95" customHeight="1">
      <c r="A404" s="3">
        <f>IF(B404="","",SUBTOTAL(3,B$2:B404))</f>
        <v>367</v>
      </c>
      <c r="B404" s="17" t="s">
        <v>18</v>
      </c>
      <c r="C404" s="2">
        <v>768</v>
      </c>
      <c r="D404" s="22">
        <v>43295</v>
      </c>
      <c r="E404" s="8">
        <f t="shared" si="104"/>
        <v>23332</v>
      </c>
      <c r="F404" s="2">
        <v>23343</v>
      </c>
      <c r="G404" s="8">
        <f t="shared" si="98"/>
        <v>11</v>
      </c>
      <c r="H404" s="8">
        <f t="shared" si="99"/>
        <v>0</v>
      </c>
      <c r="I404" s="13">
        <f t="shared" si="95"/>
        <v>11</v>
      </c>
      <c r="J404" s="13">
        <f t="shared" si="100"/>
        <v>117</v>
      </c>
      <c r="K404" s="13">
        <f>G404/ورقة1!$C$3</f>
        <v>1.43</v>
      </c>
      <c r="L404" s="13">
        <f>H404/ورقة1!$D$3</f>
        <v>0</v>
      </c>
      <c r="M404" s="13">
        <f t="shared" si="96"/>
        <v>1.43</v>
      </c>
      <c r="N404" s="13">
        <f t="shared" si="93"/>
        <v>0.5</v>
      </c>
      <c r="O404" s="13">
        <f t="shared" si="101"/>
        <v>3150.1699999999996</v>
      </c>
      <c r="P404" s="13">
        <f t="shared" si="102"/>
        <v>3190</v>
      </c>
      <c r="Q404" s="11">
        <f t="shared" si="97"/>
        <v>3160</v>
      </c>
      <c r="R404" s="11" t="str">
        <f>IF(P404&lt;&gt;"",IF(AND(P404&gt;Q403,P404&lt;=Q404),"ok",""),SUBTOTAL(3,U$2:U404))</f>
        <v/>
      </c>
      <c r="S404" s="1"/>
      <c r="T404" s="1"/>
      <c r="U404" s="31"/>
      <c r="V404" s="31"/>
      <c r="W404" s="31"/>
      <c r="X404" s="32" t="str">
        <f t="shared" si="94"/>
        <v/>
      </c>
      <c r="Y404" s="31" t="str">
        <f>IF(U404="","",SUBTOTAL(2,U$1:U404))</f>
        <v/>
      </c>
    </row>
    <row r="405" spans="1:25" ht="24.95" customHeight="1">
      <c r="A405" s="3">
        <f>IF(B405="","",SUBTOTAL(3,B$2:B405))</f>
        <v>368</v>
      </c>
      <c r="B405" s="17" t="s">
        <v>18</v>
      </c>
      <c r="C405" s="2">
        <v>770</v>
      </c>
      <c r="D405" s="22" t="s">
        <v>3</v>
      </c>
      <c r="E405" s="8">
        <v>0</v>
      </c>
      <c r="F405" s="2">
        <v>0</v>
      </c>
      <c r="G405" s="8">
        <f t="shared" si="98"/>
        <v>0</v>
      </c>
      <c r="H405" s="8">
        <f t="shared" si="99"/>
        <v>0</v>
      </c>
      <c r="I405" s="13">
        <f t="shared" si="95"/>
        <v>0</v>
      </c>
      <c r="J405" s="13">
        <f t="shared" si="100"/>
        <v>0</v>
      </c>
      <c r="K405" s="13">
        <f>G405/ورقة1!$C$3</f>
        <v>0</v>
      </c>
      <c r="L405" s="13">
        <f>H405/ورقة1!$D$3</f>
        <v>0</v>
      </c>
      <c r="M405" s="13">
        <f t="shared" si="96"/>
        <v>0</v>
      </c>
      <c r="N405" s="13">
        <f t="shared" si="93"/>
        <v>0</v>
      </c>
      <c r="O405" s="13">
        <f t="shared" si="101"/>
        <v>3150.1699999999996</v>
      </c>
      <c r="P405" s="13">
        <f t="shared" si="102"/>
        <v>3190</v>
      </c>
      <c r="Q405" s="11">
        <f t="shared" si="97"/>
        <v>3160</v>
      </c>
      <c r="R405" s="11" t="str">
        <f>IF(P405&lt;&gt;"",IF(AND(P405&gt;Q404,P405&lt;=Q405),"ok",""),SUBTOTAL(3,U$2:U405))</f>
        <v/>
      </c>
      <c r="S405" s="1"/>
      <c r="T405" s="1"/>
      <c r="U405" s="31"/>
      <c r="V405" s="31"/>
      <c r="W405" s="31"/>
      <c r="X405" s="32" t="str">
        <f t="shared" si="94"/>
        <v/>
      </c>
      <c r="Y405" s="31" t="str">
        <f>IF(U405="","",SUBTOTAL(2,U$1:U405))</f>
        <v/>
      </c>
    </row>
    <row r="406" spans="1:25" ht="24.95" customHeight="1">
      <c r="A406" s="3">
        <f>IF(B406="","",SUBTOTAL(3,B$2:B406))</f>
        <v>369</v>
      </c>
      <c r="B406" s="17" t="s">
        <v>18</v>
      </c>
      <c r="C406" s="2">
        <v>777</v>
      </c>
      <c r="D406" s="22">
        <v>43300</v>
      </c>
      <c r="E406" s="8">
        <v>23343</v>
      </c>
      <c r="F406" s="2">
        <v>23643</v>
      </c>
      <c r="G406" s="8">
        <f t="shared" si="98"/>
        <v>300</v>
      </c>
      <c r="H406" s="8">
        <f t="shared" si="99"/>
        <v>0</v>
      </c>
      <c r="I406" s="13">
        <f t="shared" si="95"/>
        <v>300</v>
      </c>
      <c r="J406" s="13">
        <f t="shared" si="100"/>
        <v>300</v>
      </c>
      <c r="K406" s="13">
        <f>G406/ورقة1!$C$3</f>
        <v>39</v>
      </c>
      <c r="L406" s="13">
        <f>H406/ورقة1!$D$3</f>
        <v>0</v>
      </c>
      <c r="M406" s="13">
        <f t="shared" si="96"/>
        <v>39</v>
      </c>
      <c r="N406" s="13">
        <f t="shared" si="93"/>
        <v>0.5</v>
      </c>
      <c r="O406" s="13">
        <f t="shared" si="101"/>
        <v>3189.6699999999996</v>
      </c>
      <c r="P406" s="13">
        <f t="shared" si="102"/>
        <v>3220</v>
      </c>
      <c r="Q406" s="11">
        <f t="shared" si="97"/>
        <v>3200</v>
      </c>
      <c r="R406" s="11" t="str">
        <f>IF(P406&lt;&gt;"",IF(AND(P406&gt;Q405,P406&lt;=Q406),"ok",""),SUBTOTAL(3,U$2:U406))</f>
        <v/>
      </c>
      <c r="S406" s="1">
        <v>30</v>
      </c>
      <c r="T406" s="1">
        <f t="shared" si="103"/>
        <v>150</v>
      </c>
      <c r="U406" s="31">
        <f>U401+4</f>
        <v>124</v>
      </c>
      <c r="V406" s="31">
        <f>V401+166</f>
        <v>23438</v>
      </c>
      <c r="W406" s="31">
        <f>V407-V406</f>
        <v>166</v>
      </c>
      <c r="X406" s="32" t="str">
        <f t="shared" si="94"/>
        <v>ok</v>
      </c>
      <c r="Y406" s="31">
        <f>IF(U406="","",SUBTOTAL(2,U$1:U406))</f>
        <v>124</v>
      </c>
    </row>
    <row r="407" spans="1:25" ht="24.95" customHeight="1">
      <c r="A407" s="3" t="str">
        <f>IF(B407="","",SUBTOTAL(3,B$2:B407))</f>
        <v/>
      </c>
      <c r="B407" s="34"/>
      <c r="C407" s="35">
        <v>777</v>
      </c>
      <c r="D407" s="36">
        <v>43300</v>
      </c>
      <c r="E407" s="34">
        <f>E406</f>
        <v>23343</v>
      </c>
      <c r="F407" s="34">
        <f>F406</f>
        <v>23643</v>
      </c>
      <c r="G407" s="8">
        <f t="shared" si="98"/>
        <v>0</v>
      </c>
      <c r="H407" s="8">
        <f t="shared" si="99"/>
        <v>0</v>
      </c>
      <c r="I407" s="13">
        <f t="shared" si="95"/>
        <v>0</v>
      </c>
      <c r="J407" s="13">
        <f t="shared" si="100"/>
        <v>0</v>
      </c>
      <c r="K407" s="13">
        <f>G407/ورقة1!$C$3</f>
        <v>0</v>
      </c>
      <c r="L407" s="13">
        <f>H407/ورقة1!$D$3</f>
        <v>0</v>
      </c>
      <c r="M407" s="13">
        <f t="shared" si="96"/>
        <v>0</v>
      </c>
      <c r="N407" s="13">
        <f t="shared" si="93"/>
        <v>0</v>
      </c>
      <c r="O407" s="13">
        <f t="shared" si="101"/>
        <v>3189.6699999999996</v>
      </c>
      <c r="P407" s="13">
        <f t="shared" si="102"/>
        <v>3250</v>
      </c>
      <c r="Q407" s="11">
        <f t="shared" si="97"/>
        <v>3200</v>
      </c>
      <c r="R407" s="11" t="str">
        <f>IF(P407&lt;&gt;"",IF(AND(P407&gt;Q406,P407&lt;=Q407),"ok",""),SUBTOTAL(3,U$2:U407))</f>
        <v/>
      </c>
      <c r="S407" s="1">
        <v>30</v>
      </c>
      <c r="T407" s="1">
        <f t="shared" si="103"/>
        <v>150</v>
      </c>
      <c r="U407" s="31">
        <f>U406+1</f>
        <v>125</v>
      </c>
      <c r="V407" s="31">
        <f>V406+166</f>
        <v>23604</v>
      </c>
      <c r="W407" s="31">
        <f>V409-V407</f>
        <v>166</v>
      </c>
      <c r="X407" s="32" t="str">
        <f t="shared" si="94"/>
        <v>ok</v>
      </c>
      <c r="Y407" s="31">
        <f>IF(U407="","",SUBTOTAL(2,U$1:U407))</f>
        <v>125</v>
      </c>
    </row>
    <row r="408" spans="1:25" ht="24.95" customHeight="1">
      <c r="A408" s="3">
        <f>IF(B408="","",SUBTOTAL(3,B$2:B408))</f>
        <v>370</v>
      </c>
      <c r="B408" s="17" t="s">
        <v>18</v>
      </c>
      <c r="C408" s="2">
        <v>780</v>
      </c>
      <c r="D408" s="22">
        <v>43302</v>
      </c>
      <c r="E408" s="8">
        <v>23643</v>
      </c>
      <c r="F408" s="2">
        <v>23648</v>
      </c>
      <c r="G408" s="8">
        <f t="shared" si="98"/>
        <v>5</v>
      </c>
      <c r="H408" s="8">
        <f t="shared" si="99"/>
        <v>0</v>
      </c>
      <c r="I408" s="13">
        <f t="shared" si="95"/>
        <v>5</v>
      </c>
      <c r="J408" s="13">
        <f t="shared" si="100"/>
        <v>5</v>
      </c>
      <c r="K408" s="13">
        <f>G408/ورقة1!$C$3</f>
        <v>0.65</v>
      </c>
      <c r="L408" s="13">
        <f>H408/ورقة1!$D$3</f>
        <v>0</v>
      </c>
      <c r="M408" s="13">
        <f t="shared" si="96"/>
        <v>0.65</v>
      </c>
      <c r="N408" s="13">
        <f t="shared" si="93"/>
        <v>0.5</v>
      </c>
      <c r="O408" s="13">
        <f t="shared" si="101"/>
        <v>3190.8199999999997</v>
      </c>
      <c r="P408" s="13">
        <f t="shared" si="102"/>
        <v>3250</v>
      </c>
      <c r="Q408" s="11">
        <f t="shared" si="97"/>
        <v>3200</v>
      </c>
      <c r="R408" s="11" t="str">
        <f>IF(P408&lt;&gt;"",IF(AND(P408&gt;Q407,P408&lt;=Q408),"ok",""),SUBTOTAL(3,U$2:U408))</f>
        <v/>
      </c>
      <c r="S408" s="1"/>
      <c r="T408" s="1"/>
      <c r="U408" s="31"/>
      <c r="V408" s="31"/>
      <c r="W408" s="31"/>
      <c r="X408" s="32" t="str">
        <f t="shared" si="94"/>
        <v/>
      </c>
      <c r="Y408" s="31" t="str">
        <f>IF(U408="","",SUBTOTAL(2,U$1:U408))</f>
        <v/>
      </c>
    </row>
    <row r="409" spans="1:25" ht="24.95" customHeight="1">
      <c r="A409" s="3">
        <f>IF(B409="","",SUBTOTAL(3,B$2:B409))</f>
        <v>371</v>
      </c>
      <c r="B409" s="17" t="s">
        <v>17</v>
      </c>
      <c r="C409" s="2">
        <v>782</v>
      </c>
      <c r="D409" s="22">
        <v>43303</v>
      </c>
      <c r="E409" s="8">
        <f t="shared" si="104"/>
        <v>23648</v>
      </c>
      <c r="F409" s="2">
        <v>24080</v>
      </c>
      <c r="G409" s="8">
        <f t="shared" si="98"/>
        <v>0</v>
      </c>
      <c r="H409" s="8">
        <f t="shared" si="99"/>
        <v>432</v>
      </c>
      <c r="I409" s="13">
        <f t="shared" si="95"/>
        <v>432</v>
      </c>
      <c r="J409" s="13">
        <f t="shared" si="100"/>
        <v>437</v>
      </c>
      <c r="K409" s="13">
        <f>G409/ورقة1!$C$3</f>
        <v>0</v>
      </c>
      <c r="L409" s="13">
        <f>H409/ورقة1!$D$3</f>
        <v>47.519999999999996</v>
      </c>
      <c r="M409" s="13">
        <f t="shared" si="96"/>
        <v>47.519999999999996</v>
      </c>
      <c r="N409" s="13">
        <f t="shared" si="93"/>
        <v>0.5</v>
      </c>
      <c r="O409" s="13">
        <f t="shared" si="101"/>
        <v>3238.8399999999997</v>
      </c>
      <c r="P409" s="13">
        <f t="shared" si="102"/>
        <v>3280</v>
      </c>
      <c r="Q409" s="11">
        <f t="shared" si="97"/>
        <v>3240</v>
      </c>
      <c r="R409" s="11" t="str">
        <f>IF(P409&lt;&gt;"",IF(AND(P409&gt;Q408,P409&lt;=Q409),"ok",""),SUBTOTAL(3,U$2:U409))</f>
        <v/>
      </c>
      <c r="S409" s="1">
        <v>30</v>
      </c>
      <c r="T409" s="1">
        <f t="shared" si="103"/>
        <v>150</v>
      </c>
      <c r="U409" s="31">
        <f>U407+2</f>
        <v>127</v>
      </c>
      <c r="V409" s="31">
        <f>V407+166</f>
        <v>23770</v>
      </c>
      <c r="W409" s="31">
        <f>V410-V409</f>
        <v>166</v>
      </c>
      <c r="X409" s="32" t="str">
        <f t="shared" si="94"/>
        <v>ok</v>
      </c>
      <c r="Y409" s="31">
        <f>IF(U409="","",SUBTOTAL(2,U$1:U409))</f>
        <v>126</v>
      </c>
    </row>
    <row r="410" spans="1:25" ht="24.95" customHeight="1">
      <c r="A410" s="3" t="str">
        <f>IF(B410="","",SUBTOTAL(3,B$2:B410))</f>
        <v/>
      </c>
      <c r="B410" s="34"/>
      <c r="C410" s="35">
        <v>782</v>
      </c>
      <c r="D410" s="36">
        <v>43303</v>
      </c>
      <c r="E410" s="34">
        <f>E409</f>
        <v>23648</v>
      </c>
      <c r="F410" s="34">
        <v>24080</v>
      </c>
      <c r="G410" s="8">
        <f t="shared" si="98"/>
        <v>0</v>
      </c>
      <c r="H410" s="8">
        <f t="shared" si="99"/>
        <v>0</v>
      </c>
      <c r="I410" s="13">
        <f t="shared" si="95"/>
        <v>0</v>
      </c>
      <c r="J410" s="13">
        <f t="shared" si="100"/>
        <v>0</v>
      </c>
      <c r="K410" s="13">
        <f>G410/ورقة1!$C$3</f>
        <v>0</v>
      </c>
      <c r="L410" s="13">
        <f>H410/ورقة1!$D$3</f>
        <v>0</v>
      </c>
      <c r="M410" s="13">
        <f t="shared" si="96"/>
        <v>0</v>
      </c>
      <c r="N410" s="13">
        <f t="shared" si="93"/>
        <v>0</v>
      </c>
      <c r="O410" s="13">
        <f t="shared" si="101"/>
        <v>3238.8399999999997</v>
      </c>
      <c r="P410" s="13">
        <f t="shared" si="102"/>
        <v>3310</v>
      </c>
      <c r="Q410" s="11">
        <f t="shared" si="97"/>
        <v>3240</v>
      </c>
      <c r="R410" s="11" t="str">
        <f>IF(P410&lt;&gt;"",IF(AND(P410&gt;Q409,P410&lt;=Q410),"ok",""),SUBTOTAL(3,U$2:U410))</f>
        <v/>
      </c>
      <c r="S410" s="1">
        <v>30</v>
      </c>
      <c r="T410" s="1">
        <f t="shared" si="103"/>
        <v>150</v>
      </c>
      <c r="U410" s="31">
        <f>U409+1</f>
        <v>128</v>
      </c>
      <c r="V410" s="31">
        <f>V409+166</f>
        <v>23936</v>
      </c>
      <c r="W410" s="31">
        <f>V413-V410</f>
        <v>166</v>
      </c>
      <c r="X410" s="32" t="str">
        <f t="shared" si="94"/>
        <v>ok</v>
      </c>
      <c r="Y410" s="31">
        <f>IF(U410="","",SUBTOTAL(2,U$1:U410))</f>
        <v>127</v>
      </c>
    </row>
    <row r="411" spans="1:25" ht="24.95" customHeight="1">
      <c r="A411" s="3">
        <f>IF(B411="","",SUBTOTAL(3,B$2:B411))</f>
        <v>372</v>
      </c>
      <c r="B411" s="17" t="s">
        <v>18</v>
      </c>
      <c r="C411" s="2">
        <v>784</v>
      </c>
      <c r="D411" s="22">
        <v>43303</v>
      </c>
      <c r="E411" s="8">
        <f>IF(D411="",0,F409)</f>
        <v>24080</v>
      </c>
      <c r="F411" s="2">
        <v>24085</v>
      </c>
      <c r="G411" s="8">
        <f t="shared" si="98"/>
        <v>5</v>
      </c>
      <c r="H411" s="8">
        <f t="shared" si="99"/>
        <v>0</v>
      </c>
      <c r="I411" s="13">
        <f t="shared" si="95"/>
        <v>5</v>
      </c>
      <c r="J411" s="13">
        <f t="shared" si="100"/>
        <v>5</v>
      </c>
      <c r="K411" s="13">
        <f>G411/ورقة1!$C$3</f>
        <v>0.65</v>
      </c>
      <c r="L411" s="13">
        <f>H411/ورقة1!$D$3</f>
        <v>0</v>
      </c>
      <c r="M411" s="13">
        <f t="shared" si="96"/>
        <v>0.65</v>
      </c>
      <c r="N411" s="13">
        <f t="shared" si="93"/>
        <v>0.5</v>
      </c>
      <c r="O411" s="13">
        <f t="shared" si="101"/>
        <v>3239.99</v>
      </c>
      <c r="P411" s="13">
        <f t="shared" si="102"/>
        <v>3310</v>
      </c>
      <c r="Q411" s="11">
        <f t="shared" si="97"/>
        <v>3240</v>
      </c>
      <c r="R411" s="11" t="str">
        <f>IF(P411&lt;&gt;"",IF(AND(P411&gt;Q410,P411&lt;=Q411),"ok",""),SUBTOTAL(3,U$2:U411))</f>
        <v/>
      </c>
      <c r="S411" s="1"/>
      <c r="T411" s="1"/>
      <c r="U411" s="31"/>
      <c r="V411" s="31"/>
      <c r="W411" s="31"/>
      <c r="X411" s="32" t="str">
        <f t="shared" si="94"/>
        <v/>
      </c>
      <c r="Y411" s="31" t="str">
        <f>IF(U411="","",SUBTOTAL(2,U$1:U411))</f>
        <v/>
      </c>
    </row>
    <row r="412" spans="1:25" ht="24.95" customHeight="1">
      <c r="A412" s="3">
        <f>IF(B412="","",SUBTOTAL(3,B$2:B412))</f>
        <v>373</v>
      </c>
      <c r="B412" s="17" t="s">
        <v>18</v>
      </c>
      <c r="C412" s="2">
        <v>788</v>
      </c>
      <c r="D412" s="22">
        <v>43306</v>
      </c>
      <c r="E412" s="8">
        <f t="shared" si="104"/>
        <v>24085</v>
      </c>
      <c r="F412" s="2">
        <v>24093</v>
      </c>
      <c r="G412" s="8">
        <f t="shared" si="98"/>
        <v>8</v>
      </c>
      <c r="H412" s="8">
        <f t="shared" si="99"/>
        <v>0</v>
      </c>
      <c r="I412" s="13">
        <f t="shared" si="95"/>
        <v>8</v>
      </c>
      <c r="J412" s="13">
        <f t="shared" si="100"/>
        <v>13</v>
      </c>
      <c r="K412" s="13">
        <f>G412/ورقة1!$C$3</f>
        <v>1.04</v>
      </c>
      <c r="L412" s="13">
        <f>H412/ورقة1!$D$3</f>
        <v>0</v>
      </c>
      <c r="M412" s="13">
        <f t="shared" si="96"/>
        <v>1.04</v>
      </c>
      <c r="N412" s="13">
        <f t="shared" si="93"/>
        <v>0.5</v>
      </c>
      <c r="O412" s="13">
        <f t="shared" si="101"/>
        <v>3241.5299999999997</v>
      </c>
      <c r="P412" s="13">
        <f t="shared" si="102"/>
        <v>3310</v>
      </c>
      <c r="Q412" s="11">
        <f t="shared" si="97"/>
        <v>3240</v>
      </c>
      <c r="R412" s="11" t="str">
        <f>IF(P412&lt;&gt;"",IF(AND(P412&gt;Q411,P412&lt;=Q412),"ok",""),SUBTOTAL(3,U$2:U412))</f>
        <v/>
      </c>
      <c r="S412" s="1"/>
      <c r="T412" s="1"/>
      <c r="U412" s="31"/>
      <c r="V412" s="31"/>
      <c r="W412" s="31"/>
      <c r="X412" s="32" t="str">
        <f t="shared" si="94"/>
        <v/>
      </c>
      <c r="Y412" s="31" t="str">
        <f>IF(U412="","",SUBTOTAL(2,U$1:U412))</f>
        <v/>
      </c>
    </row>
    <row r="413" spans="1:25" ht="24.95" customHeight="1">
      <c r="A413" s="3">
        <f>IF(B413="","",SUBTOTAL(3,B$2:B413))</f>
        <v>374</v>
      </c>
      <c r="B413" s="17" t="s">
        <v>18</v>
      </c>
      <c r="C413" s="2">
        <v>789</v>
      </c>
      <c r="D413" s="22">
        <v>43307</v>
      </c>
      <c r="E413" s="8">
        <f t="shared" si="104"/>
        <v>24093</v>
      </c>
      <c r="F413" s="2">
        <v>24106</v>
      </c>
      <c r="G413" s="8">
        <f t="shared" si="98"/>
        <v>13</v>
      </c>
      <c r="H413" s="8">
        <f t="shared" si="99"/>
        <v>0</v>
      </c>
      <c r="I413" s="13">
        <f t="shared" si="95"/>
        <v>13</v>
      </c>
      <c r="J413" s="13">
        <f t="shared" si="100"/>
        <v>26</v>
      </c>
      <c r="K413" s="13">
        <f>G413/ورقة1!$C$3</f>
        <v>1.69</v>
      </c>
      <c r="L413" s="13">
        <f>H413/ورقة1!$D$3</f>
        <v>0</v>
      </c>
      <c r="M413" s="13">
        <f t="shared" si="96"/>
        <v>1.69</v>
      </c>
      <c r="N413" s="13">
        <f t="shared" si="93"/>
        <v>0.5</v>
      </c>
      <c r="O413" s="13">
        <f t="shared" si="101"/>
        <v>3243.72</v>
      </c>
      <c r="P413" s="13">
        <f t="shared" si="102"/>
        <v>3340</v>
      </c>
      <c r="Q413" s="11">
        <f t="shared" si="97"/>
        <v>3240</v>
      </c>
      <c r="R413" s="11" t="str">
        <f>IF(P413&lt;&gt;"",IF(AND(P413&gt;Q412,P413&lt;=Q413),"ok",""),SUBTOTAL(3,U$2:U413))</f>
        <v/>
      </c>
      <c r="S413" s="1">
        <v>30</v>
      </c>
      <c r="T413" s="1">
        <f t="shared" si="103"/>
        <v>150</v>
      </c>
      <c r="U413" s="31">
        <f>U410+1</f>
        <v>129</v>
      </c>
      <c r="V413" s="31">
        <f>V410+166</f>
        <v>24102</v>
      </c>
      <c r="W413" s="31">
        <f>V424-V413</f>
        <v>225</v>
      </c>
      <c r="X413" s="32" t="str">
        <f t="shared" si="94"/>
        <v>ok</v>
      </c>
      <c r="Y413" s="31">
        <f>IF(U413="","",SUBTOTAL(2,U$1:U413))</f>
        <v>128</v>
      </c>
    </row>
    <row r="414" spans="1:25" ht="24.95" customHeight="1">
      <c r="A414" s="3">
        <f>IF(B414="","",SUBTOTAL(3,B$2:B414))</f>
        <v>375</v>
      </c>
      <c r="B414" s="17" t="s">
        <v>18</v>
      </c>
      <c r="C414" s="2">
        <v>792</v>
      </c>
      <c r="D414" s="22">
        <v>43307</v>
      </c>
      <c r="E414" s="8">
        <f t="shared" si="104"/>
        <v>24106</v>
      </c>
      <c r="F414" s="2">
        <v>24117</v>
      </c>
      <c r="G414" s="8">
        <f t="shared" si="98"/>
        <v>11</v>
      </c>
      <c r="H414" s="8">
        <f t="shared" si="99"/>
        <v>0</v>
      </c>
      <c r="I414" s="13">
        <f t="shared" si="95"/>
        <v>11</v>
      </c>
      <c r="J414" s="13">
        <f t="shared" si="100"/>
        <v>37</v>
      </c>
      <c r="K414" s="13">
        <f>G414/ورقة1!$C$3</f>
        <v>1.43</v>
      </c>
      <c r="L414" s="13">
        <f>H414/ورقة1!$D$3</f>
        <v>0</v>
      </c>
      <c r="M414" s="13">
        <f t="shared" si="96"/>
        <v>1.43</v>
      </c>
      <c r="N414" s="13">
        <f t="shared" si="93"/>
        <v>0.5</v>
      </c>
      <c r="O414" s="13">
        <f t="shared" si="101"/>
        <v>3245.6499999999996</v>
      </c>
      <c r="P414" s="13">
        <f t="shared" si="102"/>
        <v>3340</v>
      </c>
      <c r="Q414" s="11">
        <f t="shared" si="97"/>
        <v>3240</v>
      </c>
      <c r="R414" s="11" t="str">
        <f>IF(P414&lt;&gt;"",IF(AND(P414&gt;Q413,P414&lt;=Q414),"ok",""),SUBTOTAL(3,U$2:U414))</f>
        <v/>
      </c>
      <c r="S414" s="1"/>
      <c r="T414" s="1"/>
      <c r="U414" s="31"/>
      <c r="V414" s="31"/>
      <c r="W414" s="31"/>
      <c r="X414" s="32" t="str">
        <f t="shared" si="94"/>
        <v/>
      </c>
      <c r="Y414" s="31" t="str">
        <f>IF(U414="","",SUBTOTAL(2,U$1:U414))</f>
        <v/>
      </c>
    </row>
    <row r="415" spans="1:25" ht="24.95" customHeight="1">
      <c r="A415" s="3">
        <f>IF(B415="","",SUBTOTAL(3,B$2:B415))</f>
        <v>376</v>
      </c>
      <c r="B415" s="17" t="s">
        <v>18</v>
      </c>
      <c r="C415" s="2">
        <v>793</v>
      </c>
      <c r="D415" s="22">
        <v>43308</v>
      </c>
      <c r="E415" s="8">
        <f t="shared" si="104"/>
        <v>24117</v>
      </c>
      <c r="F415" s="2">
        <v>24152</v>
      </c>
      <c r="G415" s="8">
        <f t="shared" si="98"/>
        <v>35</v>
      </c>
      <c r="H415" s="8">
        <f t="shared" si="99"/>
        <v>0</v>
      </c>
      <c r="I415" s="13">
        <f t="shared" si="95"/>
        <v>35</v>
      </c>
      <c r="J415" s="13">
        <f t="shared" si="100"/>
        <v>72</v>
      </c>
      <c r="K415" s="13">
        <f>G415/ورقة1!$C$3</f>
        <v>4.55</v>
      </c>
      <c r="L415" s="13">
        <f>H415/ورقة1!$D$3</f>
        <v>0</v>
      </c>
      <c r="M415" s="13">
        <f t="shared" si="96"/>
        <v>4.55</v>
      </c>
      <c r="N415" s="13">
        <f t="shared" si="93"/>
        <v>0.5</v>
      </c>
      <c r="O415" s="13">
        <f t="shared" si="101"/>
        <v>3250.7</v>
      </c>
      <c r="P415" s="13">
        <f t="shared" si="102"/>
        <v>3340</v>
      </c>
      <c r="Q415" s="11">
        <f t="shared" si="97"/>
        <v>3240</v>
      </c>
      <c r="R415" s="11" t="str">
        <f>IF(P415&lt;&gt;"",IF(AND(P415&gt;Q414,P415&lt;=Q415),"ok",""),SUBTOTAL(3,U$2:U415))</f>
        <v/>
      </c>
      <c r="S415" s="1"/>
      <c r="T415" s="1"/>
      <c r="U415" s="31"/>
      <c r="V415" s="31"/>
      <c r="W415" s="31"/>
      <c r="X415" s="32" t="str">
        <f t="shared" si="94"/>
        <v/>
      </c>
      <c r="Y415" s="31" t="str">
        <f>IF(U415="","",SUBTOTAL(2,U$1:U415))</f>
        <v/>
      </c>
    </row>
    <row r="416" spans="1:25" ht="24.95" customHeight="1">
      <c r="A416" s="3">
        <f>IF(B416="","",SUBTOTAL(3,B$2:B416))</f>
        <v>377</v>
      </c>
      <c r="B416" s="17" t="s">
        <v>18</v>
      </c>
      <c r="C416" s="2">
        <v>796</v>
      </c>
      <c r="D416" s="22">
        <v>43309</v>
      </c>
      <c r="E416" s="8">
        <v>24152</v>
      </c>
      <c r="F416" s="2">
        <v>24158</v>
      </c>
      <c r="G416" s="8">
        <f t="shared" si="98"/>
        <v>6</v>
      </c>
      <c r="H416" s="8">
        <f t="shared" si="99"/>
        <v>0</v>
      </c>
      <c r="I416" s="13">
        <f t="shared" si="95"/>
        <v>6</v>
      </c>
      <c r="J416" s="13">
        <f t="shared" si="100"/>
        <v>78</v>
      </c>
      <c r="K416" s="13">
        <f>G416/ورقة1!$C$3</f>
        <v>0.78</v>
      </c>
      <c r="L416" s="13">
        <f>H416/ورقة1!$D$3</f>
        <v>0</v>
      </c>
      <c r="M416" s="13">
        <f t="shared" si="96"/>
        <v>0.78</v>
      </c>
      <c r="N416" s="13">
        <f t="shared" si="93"/>
        <v>0.5</v>
      </c>
      <c r="O416" s="13">
        <f t="shared" si="101"/>
        <v>3251.98</v>
      </c>
      <c r="P416" s="13">
        <f t="shared" si="102"/>
        <v>3340</v>
      </c>
      <c r="Q416" s="11">
        <f t="shared" si="97"/>
        <v>3240</v>
      </c>
      <c r="R416" s="11" t="str">
        <f>IF(P416&lt;&gt;"",IF(AND(P416&gt;Q415,P416&lt;=Q416),"ok",""),SUBTOTAL(3,U$2:U416))</f>
        <v/>
      </c>
      <c r="S416" s="1"/>
      <c r="T416" s="1"/>
      <c r="U416" s="31"/>
      <c r="V416" s="31"/>
      <c r="W416" s="31"/>
      <c r="X416" s="32" t="str">
        <f t="shared" si="94"/>
        <v/>
      </c>
      <c r="Y416" s="31" t="str">
        <f>IF(U416="","",SUBTOTAL(2,U$1:U416))</f>
        <v/>
      </c>
    </row>
    <row r="417" spans="1:25" ht="24.95" customHeight="1">
      <c r="A417" s="3">
        <f>IF(B417="","",SUBTOTAL(3,B$2:B417))</f>
        <v>378</v>
      </c>
      <c r="B417" s="17" t="s">
        <v>18</v>
      </c>
      <c r="C417" s="2">
        <v>799</v>
      </c>
      <c r="D417" s="22">
        <v>43310</v>
      </c>
      <c r="E417" s="8">
        <f t="shared" ref="E417:E433" si="105">IF(D417="",0,F416)</f>
        <v>24158</v>
      </c>
      <c r="F417" s="2">
        <v>24163</v>
      </c>
      <c r="G417" s="8">
        <f t="shared" si="98"/>
        <v>5</v>
      </c>
      <c r="H417" s="8">
        <f t="shared" si="99"/>
        <v>0</v>
      </c>
      <c r="I417" s="13">
        <f t="shared" si="95"/>
        <v>5</v>
      </c>
      <c r="J417" s="13">
        <f t="shared" si="100"/>
        <v>83</v>
      </c>
      <c r="K417" s="13">
        <f>G417/ورقة1!$C$3</f>
        <v>0.65</v>
      </c>
      <c r="L417" s="13">
        <f>H417/ورقة1!$D$3</f>
        <v>0</v>
      </c>
      <c r="M417" s="13">
        <f t="shared" si="96"/>
        <v>0.65</v>
      </c>
      <c r="N417" s="13">
        <f t="shared" si="93"/>
        <v>0.5</v>
      </c>
      <c r="O417" s="13">
        <f t="shared" si="101"/>
        <v>3253.13</v>
      </c>
      <c r="P417" s="13">
        <f t="shared" si="102"/>
        <v>3340</v>
      </c>
      <c r="Q417" s="11">
        <f t="shared" si="97"/>
        <v>3240</v>
      </c>
      <c r="R417" s="11" t="str">
        <f>IF(P417&lt;&gt;"",IF(AND(P417&gt;Q416,P417&lt;=Q417),"ok",""),SUBTOTAL(3,U$2:U417))</f>
        <v/>
      </c>
      <c r="S417" s="1"/>
      <c r="T417" s="1"/>
      <c r="U417" s="31"/>
      <c r="V417" s="31"/>
      <c r="W417" s="31"/>
      <c r="X417" s="32" t="str">
        <f t="shared" si="94"/>
        <v/>
      </c>
      <c r="Y417" s="31" t="str">
        <f>IF(U417="","",SUBTOTAL(2,U$1:U417))</f>
        <v/>
      </c>
    </row>
    <row r="418" spans="1:25" ht="24.95" customHeight="1">
      <c r="A418" s="3">
        <f>IF(B418="","",SUBTOTAL(3,B$2:B418))</f>
        <v>379</v>
      </c>
      <c r="B418" s="17" t="s">
        <v>18</v>
      </c>
      <c r="C418" s="2">
        <v>800</v>
      </c>
      <c r="D418" s="22">
        <v>43311</v>
      </c>
      <c r="E418" s="8">
        <f t="shared" si="105"/>
        <v>24163</v>
      </c>
      <c r="F418" s="2">
        <v>24191</v>
      </c>
      <c r="G418" s="8">
        <f t="shared" si="98"/>
        <v>28</v>
      </c>
      <c r="H418" s="8">
        <f t="shared" si="99"/>
        <v>0</v>
      </c>
      <c r="I418" s="13">
        <f t="shared" si="95"/>
        <v>28</v>
      </c>
      <c r="J418" s="13">
        <f t="shared" si="100"/>
        <v>111</v>
      </c>
      <c r="K418" s="13">
        <f>G418/ورقة1!$C$3</f>
        <v>3.64</v>
      </c>
      <c r="L418" s="13">
        <f>H418/ورقة1!$D$3</f>
        <v>0</v>
      </c>
      <c r="M418" s="13">
        <f t="shared" si="96"/>
        <v>3.64</v>
      </c>
      <c r="N418" s="13">
        <f t="shared" si="93"/>
        <v>0.5</v>
      </c>
      <c r="O418" s="13">
        <f t="shared" si="101"/>
        <v>3257.27</v>
      </c>
      <c r="P418" s="13">
        <f t="shared" si="102"/>
        <v>3340</v>
      </c>
      <c r="Q418" s="11">
        <f t="shared" si="97"/>
        <v>3240</v>
      </c>
      <c r="R418" s="11" t="str">
        <f>IF(P418&lt;&gt;"",IF(AND(P418&gt;Q417,P418&lt;=Q418),"ok",""),SUBTOTAL(3,U$2:U418))</f>
        <v/>
      </c>
      <c r="S418" s="1"/>
      <c r="T418" s="1"/>
      <c r="U418" s="31"/>
      <c r="V418" s="31"/>
      <c r="W418" s="31"/>
      <c r="X418" s="32" t="str">
        <f t="shared" si="94"/>
        <v/>
      </c>
      <c r="Y418" s="31" t="str">
        <f>IF(U418="","",SUBTOTAL(2,U$1:U418))</f>
        <v/>
      </c>
    </row>
    <row r="419" spans="1:25" ht="24.95" customHeight="1">
      <c r="A419" s="3">
        <f>IF(B419="","",SUBTOTAL(3,B$2:B419))</f>
        <v>380</v>
      </c>
      <c r="B419" s="17" t="s">
        <v>18</v>
      </c>
      <c r="C419" s="2">
        <v>812</v>
      </c>
      <c r="D419" s="22">
        <v>43313</v>
      </c>
      <c r="E419" s="8">
        <f t="shared" si="105"/>
        <v>24191</v>
      </c>
      <c r="F419" s="2">
        <v>24213</v>
      </c>
      <c r="G419" s="8">
        <f t="shared" si="98"/>
        <v>22</v>
      </c>
      <c r="H419" s="8">
        <f t="shared" si="99"/>
        <v>0</v>
      </c>
      <c r="I419" s="13">
        <f t="shared" si="95"/>
        <v>22</v>
      </c>
      <c r="J419" s="13">
        <f t="shared" si="100"/>
        <v>133</v>
      </c>
      <c r="K419" s="13">
        <f>G419/ورقة1!$C$3</f>
        <v>2.86</v>
      </c>
      <c r="L419" s="13">
        <f>H419/ورقة1!$D$3</f>
        <v>0</v>
      </c>
      <c r="M419" s="13">
        <f t="shared" si="96"/>
        <v>2.86</v>
      </c>
      <c r="N419" s="13">
        <f t="shared" si="93"/>
        <v>0.5</v>
      </c>
      <c r="O419" s="13">
        <f t="shared" si="101"/>
        <v>3260.63</v>
      </c>
      <c r="P419" s="13">
        <f t="shared" si="102"/>
        <v>3340</v>
      </c>
      <c r="Q419" s="11">
        <f t="shared" si="97"/>
        <v>3280</v>
      </c>
      <c r="R419" s="11" t="str">
        <f>IF(P419&lt;&gt;"",IF(AND(P419&gt;Q418,P419&lt;=Q419),"ok",""),SUBTOTAL(3,U$2:U419))</f>
        <v/>
      </c>
      <c r="S419" s="1"/>
      <c r="T419" s="1"/>
      <c r="U419" s="31"/>
      <c r="V419" s="31"/>
      <c r="W419" s="31"/>
      <c r="X419" s="32" t="str">
        <f t="shared" si="94"/>
        <v/>
      </c>
      <c r="Y419" s="31" t="str">
        <f>IF(U419="","",SUBTOTAL(2,U$1:U419))</f>
        <v/>
      </c>
    </row>
    <row r="420" spans="1:25" ht="24.95" customHeight="1">
      <c r="A420" s="3">
        <f>IF(B420="","",SUBTOTAL(3,B$2:B420))</f>
        <v>381</v>
      </c>
      <c r="B420" s="17" t="s">
        <v>18</v>
      </c>
      <c r="C420" s="2">
        <v>814</v>
      </c>
      <c r="D420" s="22">
        <v>43314</v>
      </c>
      <c r="E420" s="8">
        <v>24213</v>
      </c>
      <c r="F420" s="2">
        <v>24227</v>
      </c>
      <c r="G420" s="8">
        <f t="shared" si="98"/>
        <v>14</v>
      </c>
      <c r="H420" s="8">
        <f t="shared" si="99"/>
        <v>0</v>
      </c>
      <c r="I420" s="13">
        <f t="shared" si="95"/>
        <v>14</v>
      </c>
      <c r="J420" s="13">
        <f t="shared" si="100"/>
        <v>147</v>
      </c>
      <c r="K420" s="13">
        <f>G420/ورقة1!$C$3</f>
        <v>1.82</v>
      </c>
      <c r="L420" s="13">
        <f>H420/ورقة1!$D$3</f>
        <v>0</v>
      </c>
      <c r="M420" s="13">
        <f t="shared" si="96"/>
        <v>1.82</v>
      </c>
      <c r="N420" s="13">
        <f t="shared" si="93"/>
        <v>0.5</v>
      </c>
      <c r="O420" s="13">
        <f t="shared" si="101"/>
        <v>3262.9500000000003</v>
      </c>
      <c r="P420" s="13">
        <f t="shared" si="102"/>
        <v>3340</v>
      </c>
      <c r="Q420" s="11">
        <f t="shared" si="97"/>
        <v>3280</v>
      </c>
      <c r="R420" s="11" t="str">
        <f>IF(P420&lt;&gt;"",IF(AND(P420&gt;Q419,P420&lt;=Q420),"ok",""),SUBTOTAL(3,U$2:U420))</f>
        <v/>
      </c>
      <c r="S420" s="1"/>
      <c r="T420" s="1"/>
      <c r="U420" s="31"/>
      <c r="V420" s="31"/>
      <c r="W420" s="31"/>
      <c r="X420" s="32" t="str">
        <f t="shared" si="94"/>
        <v/>
      </c>
      <c r="Y420" s="31" t="str">
        <f>IF(U420="","",SUBTOTAL(2,U$1:U420))</f>
        <v/>
      </c>
    </row>
    <row r="421" spans="1:25" ht="24.95" customHeight="1">
      <c r="A421" s="3">
        <f>IF(B421="","",SUBTOTAL(3,B$2:B421))</f>
        <v>382</v>
      </c>
      <c r="B421" s="17" t="s">
        <v>18</v>
      </c>
      <c r="C421" s="2">
        <v>818</v>
      </c>
      <c r="D421" s="22">
        <v>43315</v>
      </c>
      <c r="E421" s="8">
        <f t="shared" si="105"/>
        <v>24227</v>
      </c>
      <c r="F421" s="2">
        <v>24263</v>
      </c>
      <c r="G421" s="8">
        <f t="shared" si="98"/>
        <v>36</v>
      </c>
      <c r="H421" s="8">
        <f t="shared" si="99"/>
        <v>0</v>
      </c>
      <c r="I421" s="13">
        <f t="shared" si="95"/>
        <v>36</v>
      </c>
      <c r="J421" s="13">
        <f t="shared" si="100"/>
        <v>183</v>
      </c>
      <c r="K421" s="13">
        <f>G421/ورقة1!$C$3</f>
        <v>4.68</v>
      </c>
      <c r="L421" s="13">
        <f>H421/ورقة1!$D$3</f>
        <v>0</v>
      </c>
      <c r="M421" s="13">
        <f t="shared" si="96"/>
        <v>4.68</v>
      </c>
      <c r="N421" s="13">
        <f t="shared" si="93"/>
        <v>0.5</v>
      </c>
      <c r="O421" s="13">
        <f t="shared" si="101"/>
        <v>3268.13</v>
      </c>
      <c r="P421" s="13">
        <f t="shared" si="102"/>
        <v>3340</v>
      </c>
      <c r="Q421" s="11">
        <f t="shared" si="97"/>
        <v>3280</v>
      </c>
      <c r="R421" s="11" t="str">
        <f>IF(P421&lt;&gt;"",IF(AND(P421&gt;Q420,P421&lt;=Q421),"ok",""),SUBTOTAL(3,U$2:U421))</f>
        <v/>
      </c>
      <c r="S421" s="1"/>
      <c r="T421" s="1"/>
      <c r="U421" s="31"/>
      <c r="V421" s="31"/>
      <c r="W421" s="31"/>
      <c r="X421" s="32" t="str">
        <f t="shared" si="94"/>
        <v/>
      </c>
      <c r="Y421" s="31" t="str">
        <f>IF(U421="","",SUBTOTAL(2,U$1:U421))</f>
        <v/>
      </c>
    </row>
    <row r="422" spans="1:25" ht="24.95" customHeight="1">
      <c r="A422" s="3">
        <f>IF(B422="","",SUBTOTAL(3,B$2:B422))</f>
        <v>383</v>
      </c>
      <c r="B422" s="17" t="s">
        <v>18</v>
      </c>
      <c r="C422" s="2">
        <v>822</v>
      </c>
      <c r="D422" s="22">
        <v>43316</v>
      </c>
      <c r="E422" s="8">
        <f t="shared" si="105"/>
        <v>24263</v>
      </c>
      <c r="F422" s="2">
        <v>24289</v>
      </c>
      <c r="G422" s="8">
        <f t="shared" si="98"/>
        <v>26</v>
      </c>
      <c r="H422" s="8">
        <f t="shared" si="99"/>
        <v>0</v>
      </c>
      <c r="I422" s="13">
        <f t="shared" si="95"/>
        <v>26</v>
      </c>
      <c r="J422" s="13">
        <f t="shared" si="100"/>
        <v>209</v>
      </c>
      <c r="K422" s="13">
        <f>G422/ورقة1!$C$3</f>
        <v>3.38</v>
      </c>
      <c r="L422" s="13">
        <f>H422/ورقة1!$D$3</f>
        <v>0</v>
      </c>
      <c r="M422" s="13">
        <f t="shared" si="96"/>
        <v>3.38</v>
      </c>
      <c r="N422" s="13">
        <f t="shared" si="93"/>
        <v>0.5</v>
      </c>
      <c r="O422" s="13">
        <f t="shared" si="101"/>
        <v>3272.01</v>
      </c>
      <c r="P422" s="13">
        <f t="shared" si="102"/>
        <v>3340</v>
      </c>
      <c r="Q422" s="11">
        <f t="shared" si="97"/>
        <v>3280</v>
      </c>
      <c r="R422" s="11" t="str">
        <f>IF(P422&lt;&gt;"",IF(AND(P422&gt;Q421,P422&lt;=Q422),"ok",""),SUBTOTAL(3,U$2:U422))</f>
        <v/>
      </c>
      <c r="S422" s="1"/>
      <c r="T422" s="1"/>
      <c r="U422" s="31"/>
      <c r="V422" s="31"/>
      <c r="W422" s="31"/>
      <c r="X422" s="32" t="str">
        <f t="shared" si="94"/>
        <v/>
      </c>
      <c r="Y422" s="31" t="str">
        <f>IF(U422="","",SUBTOTAL(2,U$1:U422))</f>
        <v/>
      </c>
    </row>
    <row r="423" spans="1:25" ht="24.95" customHeight="1">
      <c r="A423" s="3">
        <f>IF(B423="","",SUBTOTAL(3,B$2:B423))</f>
        <v>384</v>
      </c>
      <c r="B423" s="17" t="s">
        <v>18</v>
      </c>
      <c r="C423" s="2">
        <v>824</v>
      </c>
      <c r="D423" s="22">
        <v>43317</v>
      </c>
      <c r="E423" s="8">
        <f t="shared" si="105"/>
        <v>24289</v>
      </c>
      <c r="F423" s="2">
        <v>24313</v>
      </c>
      <c r="G423" s="8">
        <f t="shared" si="98"/>
        <v>24</v>
      </c>
      <c r="H423" s="8">
        <f t="shared" si="99"/>
        <v>0</v>
      </c>
      <c r="I423" s="13">
        <f t="shared" si="95"/>
        <v>24</v>
      </c>
      <c r="J423" s="13">
        <f t="shared" si="100"/>
        <v>233</v>
      </c>
      <c r="K423" s="13">
        <f>G423/ورقة1!$C$3</f>
        <v>3.12</v>
      </c>
      <c r="L423" s="13">
        <f>H423/ورقة1!$D$3</f>
        <v>0</v>
      </c>
      <c r="M423" s="13">
        <f t="shared" si="96"/>
        <v>3.12</v>
      </c>
      <c r="N423" s="13">
        <f t="shared" si="93"/>
        <v>0.5</v>
      </c>
      <c r="O423" s="13">
        <f t="shared" si="101"/>
        <v>3275.63</v>
      </c>
      <c r="P423" s="13">
        <f t="shared" si="102"/>
        <v>3340</v>
      </c>
      <c r="Q423" s="11">
        <f t="shared" si="97"/>
        <v>3280</v>
      </c>
      <c r="R423" s="11" t="str">
        <f>IF(P423&lt;&gt;"",IF(AND(P423&gt;Q422,P423&lt;=Q423),"ok",""),SUBTOTAL(3,U$2:U423))</f>
        <v/>
      </c>
      <c r="S423" s="1"/>
      <c r="T423" s="1"/>
      <c r="U423" s="31"/>
      <c r="V423" s="31"/>
      <c r="W423" s="31"/>
      <c r="X423" s="32" t="str">
        <f t="shared" si="94"/>
        <v/>
      </c>
      <c r="Y423" s="31" t="str">
        <f>IF(U423="","",SUBTOTAL(2,U$1:U423))</f>
        <v/>
      </c>
    </row>
    <row r="424" spans="1:25" ht="24.95" customHeight="1">
      <c r="A424" s="3">
        <f>IF(B424="","",SUBTOTAL(3,B$2:B424))</f>
        <v>385</v>
      </c>
      <c r="B424" s="17" t="s">
        <v>18</v>
      </c>
      <c r="C424" s="2">
        <v>828</v>
      </c>
      <c r="D424" s="22">
        <v>43318</v>
      </c>
      <c r="E424" s="8">
        <f t="shared" si="105"/>
        <v>24313</v>
      </c>
      <c r="F424" s="2">
        <v>24364</v>
      </c>
      <c r="G424" s="8">
        <f t="shared" si="98"/>
        <v>51</v>
      </c>
      <c r="H424" s="8">
        <f t="shared" si="99"/>
        <v>0</v>
      </c>
      <c r="I424" s="13">
        <f t="shared" si="95"/>
        <v>51</v>
      </c>
      <c r="J424" s="13">
        <f t="shared" si="100"/>
        <v>284</v>
      </c>
      <c r="K424" s="13">
        <f>G424/ورقة1!$C$3</f>
        <v>6.63</v>
      </c>
      <c r="L424" s="13">
        <f>H424/ورقة1!$D$3</f>
        <v>0</v>
      </c>
      <c r="M424" s="13">
        <f t="shared" si="96"/>
        <v>6.63</v>
      </c>
      <c r="N424" s="13">
        <f t="shared" si="93"/>
        <v>0.5</v>
      </c>
      <c r="O424" s="13">
        <f t="shared" si="101"/>
        <v>3282.76</v>
      </c>
      <c r="P424" s="13">
        <f t="shared" si="102"/>
        <v>3370</v>
      </c>
      <c r="Q424" s="11">
        <f t="shared" si="97"/>
        <v>3280</v>
      </c>
      <c r="R424" s="11" t="str">
        <f>IF(P424&lt;&gt;"",IF(AND(P424&gt;Q423,P424&lt;=Q424),"ok",""),SUBTOTAL(3,U$2:U424))</f>
        <v/>
      </c>
      <c r="S424" s="1">
        <v>30</v>
      </c>
      <c r="T424" s="1">
        <f t="shared" ref="T424:T426" si="106">S424*6.75</f>
        <v>202.5</v>
      </c>
      <c r="U424" s="31">
        <f>U413+3</f>
        <v>132</v>
      </c>
      <c r="V424" s="31">
        <f>V413+225</f>
        <v>24327</v>
      </c>
      <c r="W424" s="31">
        <f>V425-V424</f>
        <v>225</v>
      </c>
      <c r="X424" s="32" t="str">
        <f t="shared" si="94"/>
        <v>ok</v>
      </c>
      <c r="Y424" s="31">
        <f>IF(U424="","",SUBTOTAL(2,U$1:U424))</f>
        <v>129</v>
      </c>
    </row>
    <row r="425" spans="1:25" ht="24.95" customHeight="1">
      <c r="A425" s="3">
        <f>IF(B425="","",SUBTOTAL(3,B$2:B425))</f>
        <v>386</v>
      </c>
      <c r="B425" s="17" t="s">
        <v>18</v>
      </c>
      <c r="C425" s="2">
        <v>833</v>
      </c>
      <c r="D425" s="22">
        <v>43320</v>
      </c>
      <c r="E425" s="8">
        <f t="shared" si="105"/>
        <v>24364</v>
      </c>
      <c r="F425" s="2">
        <v>24787</v>
      </c>
      <c r="G425" s="8">
        <f t="shared" si="98"/>
        <v>423</v>
      </c>
      <c r="H425" s="8">
        <f t="shared" si="99"/>
        <v>0</v>
      </c>
      <c r="I425" s="13">
        <f t="shared" si="95"/>
        <v>423</v>
      </c>
      <c r="J425" s="13">
        <f t="shared" si="100"/>
        <v>707</v>
      </c>
      <c r="K425" s="13">
        <f>G425/ورقة1!$C$3</f>
        <v>54.99</v>
      </c>
      <c r="L425" s="13">
        <f>H425/ورقة1!$D$3</f>
        <v>0</v>
      </c>
      <c r="M425" s="13">
        <f t="shared" si="96"/>
        <v>54.99</v>
      </c>
      <c r="N425" s="13">
        <f t="shared" si="93"/>
        <v>0.5</v>
      </c>
      <c r="O425" s="13">
        <f t="shared" si="101"/>
        <v>3338.25</v>
      </c>
      <c r="P425" s="13">
        <f t="shared" si="102"/>
        <v>3400</v>
      </c>
      <c r="Q425" s="11">
        <f t="shared" si="97"/>
        <v>3320</v>
      </c>
      <c r="R425" s="11" t="str">
        <f>IF(P425&lt;&gt;"",IF(AND(P425&gt;Q424,P425&lt;=Q425),"ok",""),SUBTOTAL(3,U$2:U425))</f>
        <v/>
      </c>
      <c r="S425" s="1">
        <v>30</v>
      </c>
      <c r="T425" s="1">
        <f t="shared" si="106"/>
        <v>202.5</v>
      </c>
      <c r="U425" s="31">
        <f>U424+1</f>
        <v>133</v>
      </c>
      <c r="V425" s="31">
        <f>V424+225</f>
        <v>24552</v>
      </c>
      <c r="W425" s="31">
        <f>V426-V425</f>
        <v>225</v>
      </c>
      <c r="X425" s="32" t="str">
        <f t="shared" si="94"/>
        <v>ok</v>
      </c>
      <c r="Y425" s="31">
        <f>IF(U425="","",SUBTOTAL(2,U$1:U425))</f>
        <v>130</v>
      </c>
    </row>
    <row r="426" spans="1:25" ht="24.95" customHeight="1">
      <c r="A426" s="3" t="str">
        <f>IF(B426="","",SUBTOTAL(3,B$2:B426))</f>
        <v/>
      </c>
      <c r="B426" s="34"/>
      <c r="C426" s="35">
        <v>833</v>
      </c>
      <c r="D426" s="36">
        <v>43320</v>
      </c>
      <c r="E426" s="34">
        <f>E425</f>
        <v>24364</v>
      </c>
      <c r="F426" s="34">
        <v>24787</v>
      </c>
      <c r="G426" s="8">
        <f t="shared" si="98"/>
        <v>0</v>
      </c>
      <c r="H426" s="8">
        <f t="shared" si="99"/>
        <v>0</v>
      </c>
      <c r="I426" s="13">
        <f t="shared" si="95"/>
        <v>0</v>
      </c>
      <c r="J426" s="13">
        <f t="shared" si="100"/>
        <v>0</v>
      </c>
      <c r="K426" s="13">
        <f>G426/ورقة1!$C$3</f>
        <v>0</v>
      </c>
      <c r="L426" s="13">
        <f>H426/ورقة1!$D$3</f>
        <v>0</v>
      </c>
      <c r="M426" s="13">
        <f t="shared" si="96"/>
        <v>0</v>
      </c>
      <c r="N426" s="13">
        <f t="shared" si="93"/>
        <v>0</v>
      </c>
      <c r="O426" s="13">
        <f t="shared" si="101"/>
        <v>3338.25</v>
      </c>
      <c r="P426" s="13">
        <f t="shared" si="102"/>
        <v>3430</v>
      </c>
      <c r="Q426" s="11">
        <f t="shared" si="97"/>
        <v>3320</v>
      </c>
      <c r="R426" s="11" t="str">
        <f>IF(P426&lt;&gt;"",IF(AND(P426&gt;Q425,P426&lt;=Q426),"ok",""),SUBTOTAL(3,U$2:U426))</f>
        <v/>
      </c>
      <c r="S426" s="1">
        <v>30</v>
      </c>
      <c r="T426" s="1">
        <f t="shared" si="106"/>
        <v>202.5</v>
      </c>
      <c r="U426" s="31">
        <f>U425+1</f>
        <v>134</v>
      </c>
      <c r="V426" s="31">
        <f>V425+225</f>
        <v>24777</v>
      </c>
      <c r="W426" s="31">
        <f>V434-V426</f>
        <v>225</v>
      </c>
      <c r="X426" s="32" t="str">
        <f t="shared" si="94"/>
        <v>ok</v>
      </c>
      <c r="Y426" s="31">
        <f>IF(U426="","",SUBTOTAL(2,U$1:U426))</f>
        <v>131</v>
      </c>
    </row>
    <row r="427" spans="1:25" ht="24.95" customHeight="1">
      <c r="A427" s="3">
        <f>IF(B427="","",SUBTOTAL(3,B$2:B427))</f>
        <v>387</v>
      </c>
      <c r="B427" s="17" t="s">
        <v>18</v>
      </c>
      <c r="C427" s="2">
        <v>836</v>
      </c>
      <c r="D427" s="22">
        <v>43321</v>
      </c>
      <c r="E427" s="8">
        <f>IF(D427="",0,F425)</f>
        <v>24787</v>
      </c>
      <c r="F427" s="2">
        <v>24811</v>
      </c>
      <c r="G427" s="8">
        <f t="shared" si="98"/>
        <v>24</v>
      </c>
      <c r="H427" s="8">
        <f t="shared" si="99"/>
        <v>0</v>
      </c>
      <c r="I427" s="13">
        <f t="shared" si="95"/>
        <v>24</v>
      </c>
      <c r="J427" s="13">
        <f t="shared" si="100"/>
        <v>24</v>
      </c>
      <c r="K427" s="13">
        <f>G427/ورقة1!$C$3</f>
        <v>3.12</v>
      </c>
      <c r="L427" s="13">
        <f>H427/ورقة1!$D$3</f>
        <v>0</v>
      </c>
      <c r="M427" s="13">
        <f t="shared" si="96"/>
        <v>3.12</v>
      </c>
      <c r="N427" s="13">
        <f t="shared" si="93"/>
        <v>0.5</v>
      </c>
      <c r="O427" s="13">
        <f t="shared" si="101"/>
        <v>3341.87</v>
      </c>
      <c r="P427" s="13">
        <f t="shared" si="102"/>
        <v>3430</v>
      </c>
      <c r="Q427" s="11">
        <f t="shared" si="97"/>
        <v>3360</v>
      </c>
      <c r="R427" s="11" t="str">
        <f>IF(P427&lt;&gt;"",IF(AND(P427&gt;Q426,P427&lt;=Q427),"ok",""),SUBTOTAL(3,U$2:U427))</f>
        <v/>
      </c>
      <c r="S427" s="1"/>
      <c r="T427" s="1"/>
      <c r="U427" s="31"/>
      <c r="V427" s="31"/>
      <c r="W427" s="31"/>
      <c r="X427" s="32" t="str">
        <f t="shared" si="94"/>
        <v/>
      </c>
      <c r="Y427" s="31" t="str">
        <f>IF(U427="","",SUBTOTAL(2,U$1:U427))</f>
        <v/>
      </c>
    </row>
    <row r="428" spans="1:25" ht="24.95" customHeight="1">
      <c r="A428" s="3">
        <f>IF(B428="","",SUBTOTAL(3,B$2:B428))</f>
        <v>388</v>
      </c>
      <c r="B428" s="17" t="s">
        <v>18</v>
      </c>
      <c r="C428" s="2">
        <v>839</v>
      </c>
      <c r="D428" s="22">
        <v>43353</v>
      </c>
      <c r="E428" s="8">
        <f t="shared" si="105"/>
        <v>24811</v>
      </c>
      <c r="F428" s="2">
        <v>24862</v>
      </c>
      <c r="G428" s="8">
        <f t="shared" si="98"/>
        <v>51</v>
      </c>
      <c r="H428" s="8">
        <f t="shared" si="99"/>
        <v>0</v>
      </c>
      <c r="I428" s="13">
        <f t="shared" si="95"/>
        <v>51</v>
      </c>
      <c r="J428" s="13">
        <f t="shared" si="100"/>
        <v>75</v>
      </c>
      <c r="K428" s="13">
        <f>G428/ورقة1!$C$3</f>
        <v>6.63</v>
      </c>
      <c r="L428" s="13">
        <f>H428/ورقة1!$D$3</f>
        <v>0</v>
      </c>
      <c r="M428" s="13">
        <f t="shared" si="96"/>
        <v>6.63</v>
      </c>
      <c r="N428" s="13">
        <f t="shared" si="93"/>
        <v>0.5</v>
      </c>
      <c r="O428" s="13">
        <f t="shared" si="101"/>
        <v>3349</v>
      </c>
      <c r="P428" s="13">
        <f t="shared" si="102"/>
        <v>3430</v>
      </c>
      <c r="Q428" s="11">
        <f t="shared" si="97"/>
        <v>3360</v>
      </c>
      <c r="R428" s="11" t="str">
        <f>IF(P428&lt;&gt;"",IF(AND(P428&gt;Q427,P428&lt;=Q428),"ok",""),SUBTOTAL(3,U$2:U428))</f>
        <v/>
      </c>
      <c r="S428" s="1"/>
      <c r="T428" s="1"/>
      <c r="U428" s="31"/>
      <c r="V428" s="31"/>
      <c r="W428" s="31"/>
      <c r="X428" s="32" t="str">
        <f t="shared" si="94"/>
        <v/>
      </c>
      <c r="Y428" s="31" t="str">
        <f>IF(U428="","",SUBTOTAL(2,U$1:U428))</f>
        <v/>
      </c>
    </row>
    <row r="429" spans="1:25" ht="24.95" customHeight="1">
      <c r="A429" s="3">
        <f>IF(B429="","",SUBTOTAL(3,B$2:B429))</f>
        <v>389</v>
      </c>
      <c r="B429" s="17" t="s">
        <v>18</v>
      </c>
      <c r="C429" s="2">
        <v>840</v>
      </c>
      <c r="D429" s="22">
        <v>43323</v>
      </c>
      <c r="E429" s="8">
        <f t="shared" si="105"/>
        <v>24862</v>
      </c>
      <c r="F429" s="2">
        <v>24889</v>
      </c>
      <c r="G429" s="8">
        <f t="shared" si="98"/>
        <v>27</v>
      </c>
      <c r="H429" s="8">
        <f t="shared" si="99"/>
        <v>0</v>
      </c>
      <c r="I429" s="13">
        <f t="shared" si="95"/>
        <v>27</v>
      </c>
      <c r="J429" s="13">
        <f t="shared" si="100"/>
        <v>102</v>
      </c>
      <c r="K429" s="13">
        <f>G429/ورقة1!$C$3</f>
        <v>3.51</v>
      </c>
      <c r="L429" s="13">
        <f>H429/ورقة1!$D$3</f>
        <v>0</v>
      </c>
      <c r="M429" s="13">
        <f t="shared" si="96"/>
        <v>3.51</v>
      </c>
      <c r="N429" s="13">
        <f t="shared" si="93"/>
        <v>0.5</v>
      </c>
      <c r="O429" s="13">
        <f t="shared" si="101"/>
        <v>3353.01</v>
      </c>
      <c r="P429" s="13">
        <f t="shared" si="102"/>
        <v>3430</v>
      </c>
      <c r="Q429" s="11">
        <f t="shared" si="97"/>
        <v>3360</v>
      </c>
      <c r="R429" s="11" t="str">
        <f>IF(P429&lt;&gt;"",IF(AND(P429&gt;Q428,P429&lt;=Q429),"ok",""),SUBTOTAL(3,U$2:U429))</f>
        <v/>
      </c>
      <c r="S429" s="1"/>
      <c r="T429" s="1"/>
      <c r="U429" s="31"/>
      <c r="V429" s="31"/>
      <c r="W429" s="31"/>
      <c r="X429" s="32" t="str">
        <f t="shared" si="94"/>
        <v/>
      </c>
      <c r="Y429" s="31" t="str">
        <f>IF(U429="","",SUBTOTAL(2,U$1:U429))</f>
        <v/>
      </c>
    </row>
    <row r="430" spans="1:25" ht="24.95" customHeight="1">
      <c r="A430" s="3">
        <f>IF(B430="","",SUBTOTAL(3,B$2:B430))</f>
        <v>390</v>
      </c>
      <c r="B430" s="17" t="s">
        <v>18</v>
      </c>
      <c r="C430" s="2">
        <v>843</v>
      </c>
      <c r="D430" s="22">
        <v>43324</v>
      </c>
      <c r="E430" s="8">
        <f t="shared" si="105"/>
        <v>24889</v>
      </c>
      <c r="F430" s="2">
        <v>24903</v>
      </c>
      <c r="G430" s="8">
        <f t="shared" si="98"/>
        <v>14</v>
      </c>
      <c r="H430" s="8">
        <f t="shared" si="99"/>
        <v>0</v>
      </c>
      <c r="I430" s="13">
        <f t="shared" si="95"/>
        <v>14</v>
      </c>
      <c r="J430" s="13">
        <f t="shared" si="100"/>
        <v>116</v>
      </c>
      <c r="K430" s="13">
        <f>G430/ورقة1!$C$3</f>
        <v>1.82</v>
      </c>
      <c r="L430" s="13">
        <f>H430/ورقة1!$D$3</f>
        <v>0</v>
      </c>
      <c r="M430" s="13">
        <f t="shared" si="96"/>
        <v>1.82</v>
      </c>
      <c r="N430" s="13">
        <f t="shared" si="93"/>
        <v>0.5</v>
      </c>
      <c r="O430" s="13">
        <f t="shared" si="101"/>
        <v>3355.3300000000004</v>
      </c>
      <c r="P430" s="13">
        <f t="shared" si="102"/>
        <v>3430</v>
      </c>
      <c r="Q430" s="11">
        <f t="shared" si="97"/>
        <v>3360</v>
      </c>
      <c r="R430" s="11" t="str">
        <f>IF(P430&lt;&gt;"",IF(AND(P430&gt;Q429,P430&lt;=Q430),"ok",""),SUBTOTAL(3,U$2:U430))</f>
        <v/>
      </c>
      <c r="S430" s="1"/>
      <c r="T430" s="1"/>
      <c r="U430" s="31"/>
      <c r="V430" s="31"/>
      <c r="W430" s="31"/>
      <c r="X430" s="32" t="str">
        <f t="shared" si="94"/>
        <v/>
      </c>
      <c r="Y430" s="31" t="str">
        <f>IF(U430="","",SUBTOTAL(2,U$1:U430))</f>
        <v/>
      </c>
    </row>
    <row r="431" spans="1:25" ht="24.95" customHeight="1">
      <c r="A431" s="3">
        <f>IF(B431="","",SUBTOTAL(3,B$2:B431))</f>
        <v>391</v>
      </c>
      <c r="B431" s="17" t="s">
        <v>18</v>
      </c>
      <c r="C431" s="2">
        <v>849</v>
      </c>
      <c r="D431" s="22" t="s">
        <v>3</v>
      </c>
      <c r="E431" s="8"/>
      <c r="F431" s="2"/>
      <c r="G431" s="8">
        <f t="shared" si="98"/>
        <v>0</v>
      </c>
      <c r="H431" s="8">
        <f t="shared" si="99"/>
        <v>0</v>
      </c>
      <c r="I431" s="13">
        <f t="shared" si="95"/>
        <v>0</v>
      </c>
      <c r="J431" s="13">
        <f t="shared" si="100"/>
        <v>0</v>
      </c>
      <c r="K431" s="13">
        <f>G431/ورقة1!$C$3</f>
        <v>0</v>
      </c>
      <c r="L431" s="13">
        <f>H431/ورقة1!$D$3</f>
        <v>0</v>
      </c>
      <c r="M431" s="13">
        <f t="shared" si="96"/>
        <v>0</v>
      </c>
      <c r="N431" s="13">
        <f t="shared" si="93"/>
        <v>0</v>
      </c>
      <c r="O431" s="13">
        <f t="shared" si="101"/>
        <v>3355.3300000000004</v>
      </c>
      <c r="P431" s="13">
        <f t="shared" si="102"/>
        <v>3430</v>
      </c>
      <c r="Q431" s="11">
        <f t="shared" si="97"/>
        <v>3360</v>
      </c>
      <c r="R431" s="11" t="str">
        <f>IF(P431&lt;&gt;"",IF(AND(P431&gt;Q430,P431&lt;=Q431),"ok",""),SUBTOTAL(3,U$2:U431))</f>
        <v/>
      </c>
      <c r="S431" s="1"/>
      <c r="T431" s="1"/>
      <c r="U431" s="31"/>
      <c r="V431" s="31"/>
      <c r="W431" s="31"/>
      <c r="X431" s="32" t="str">
        <f t="shared" si="94"/>
        <v/>
      </c>
      <c r="Y431" s="31" t="str">
        <f>IF(U431="","",SUBTOTAL(2,U$1:U431))</f>
        <v/>
      </c>
    </row>
    <row r="432" spans="1:25" ht="24.95" customHeight="1">
      <c r="A432" s="3">
        <f>IF(B432="","",SUBTOTAL(3,B$2:B432))</f>
        <v>392</v>
      </c>
      <c r="B432" s="17" t="s">
        <v>18</v>
      </c>
      <c r="C432" s="2">
        <v>863</v>
      </c>
      <c r="D432" s="22">
        <v>43339</v>
      </c>
      <c r="E432" s="8">
        <v>24903</v>
      </c>
      <c r="F432" s="2">
        <v>24913</v>
      </c>
      <c r="G432" s="8">
        <f t="shared" si="98"/>
        <v>10</v>
      </c>
      <c r="H432" s="8">
        <f t="shared" si="99"/>
        <v>0</v>
      </c>
      <c r="I432" s="13">
        <f t="shared" si="95"/>
        <v>10</v>
      </c>
      <c r="J432" s="13">
        <f t="shared" si="100"/>
        <v>10</v>
      </c>
      <c r="K432" s="13">
        <f>G432/ورقة1!$C$3</f>
        <v>1.3</v>
      </c>
      <c r="L432" s="13">
        <f>H432/ورقة1!$D$3</f>
        <v>0</v>
      </c>
      <c r="M432" s="13">
        <f t="shared" si="96"/>
        <v>1.3</v>
      </c>
      <c r="N432" s="13">
        <f t="shared" si="93"/>
        <v>0.5</v>
      </c>
      <c r="O432" s="13">
        <f t="shared" si="101"/>
        <v>3357.1300000000006</v>
      </c>
      <c r="P432" s="13">
        <f t="shared" si="102"/>
        <v>3430</v>
      </c>
      <c r="Q432" s="11">
        <f t="shared" si="97"/>
        <v>3360</v>
      </c>
      <c r="R432" s="11" t="str">
        <f>IF(P432&lt;&gt;"",IF(AND(P432&gt;Q431,P432&lt;=Q432),"ok",""),SUBTOTAL(3,U$2:U432))</f>
        <v/>
      </c>
      <c r="S432" s="1"/>
      <c r="T432" s="1"/>
      <c r="U432" s="31"/>
      <c r="V432" s="31"/>
      <c r="W432" s="31"/>
      <c r="X432" s="32" t="str">
        <f t="shared" si="94"/>
        <v/>
      </c>
      <c r="Y432" s="31" t="str">
        <f>IF(U432="","",SUBTOTAL(2,U$1:U432))</f>
        <v/>
      </c>
    </row>
    <row r="433" spans="1:25" ht="24.95" customHeight="1">
      <c r="A433" s="3">
        <f>IF(B433="","",SUBTOTAL(3,B$2:B433))</f>
        <v>393</v>
      </c>
      <c r="B433" s="17" t="s">
        <v>18</v>
      </c>
      <c r="C433" s="2">
        <v>864</v>
      </c>
      <c r="D433" s="22">
        <v>43341</v>
      </c>
      <c r="E433" s="8">
        <f t="shared" si="105"/>
        <v>24913</v>
      </c>
      <c r="F433" s="2">
        <v>24993</v>
      </c>
      <c r="G433" s="8">
        <f t="shared" si="98"/>
        <v>80</v>
      </c>
      <c r="H433" s="8">
        <f t="shared" si="99"/>
        <v>0</v>
      </c>
      <c r="I433" s="13">
        <f t="shared" si="95"/>
        <v>80</v>
      </c>
      <c r="J433" s="13">
        <f t="shared" si="100"/>
        <v>90</v>
      </c>
      <c r="K433" s="13">
        <f>G433/ورقة1!$C$3</f>
        <v>10.4</v>
      </c>
      <c r="L433" s="13">
        <f>H433/ورقة1!$D$3</f>
        <v>0</v>
      </c>
      <c r="M433" s="13">
        <f t="shared" si="96"/>
        <v>10.4</v>
      </c>
      <c r="N433" s="13">
        <f t="shared" si="93"/>
        <v>0.5</v>
      </c>
      <c r="O433" s="13">
        <f t="shared" si="101"/>
        <v>3368.0300000000007</v>
      </c>
      <c r="P433" s="13">
        <f t="shared" si="102"/>
        <v>3430</v>
      </c>
      <c r="Q433" s="11">
        <f t="shared" si="97"/>
        <v>3360</v>
      </c>
      <c r="R433" s="11" t="str">
        <f>IF(P433&lt;&gt;"",IF(AND(P433&gt;Q432,P433&lt;=Q433),"ok",""),SUBTOTAL(3,U$2:U433))</f>
        <v/>
      </c>
      <c r="S433" s="1"/>
      <c r="T433" s="1"/>
      <c r="U433" s="31"/>
      <c r="V433" s="31"/>
      <c r="W433" s="31"/>
      <c r="X433" s="32" t="str">
        <f t="shared" si="94"/>
        <v/>
      </c>
      <c r="Y433" s="31" t="str">
        <f>IF(U433="","",SUBTOTAL(2,U$1:U433))</f>
        <v/>
      </c>
    </row>
    <row r="434" spans="1:25" ht="24.95" customHeight="1">
      <c r="A434" s="3">
        <f>IF(B434="","",SUBTOTAL(3,B$2:B434))</f>
        <v>394</v>
      </c>
      <c r="B434" s="17" t="s">
        <v>17</v>
      </c>
      <c r="C434" s="2">
        <v>866</v>
      </c>
      <c r="D434" s="22">
        <v>43341</v>
      </c>
      <c r="E434" s="8">
        <f>IF(D434="",0,F433)</f>
        <v>24993</v>
      </c>
      <c r="F434" s="2">
        <v>25304</v>
      </c>
      <c r="G434" s="8">
        <f t="shared" si="98"/>
        <v>0</v>
      </c>
      <c r="H434" s="8">
        <f t="shared" si="99"/>
        <v>311</v>
      </c>
      <c r="I434" s="13">
        <f t="shared" si="95"/>
        <v>311</v>
      </c>
      <c r="J434" s="13">
        <f t="shared" si="100"/>
        <v>401</v>
      </c>
      <c r="K434" s="13">
        <f>G434/ورقة1!$C$3</f>
        <v>0</v>
      </c>
      <c r="L434" s="13">
        <f>H434/ورقة1!$D$3</f>
        <v>34.209999999999994</v>
      </c>
      <c r="M434" s="13">
        <f t="shared" si="96"/>
        <v>34.209999999999994</v>
      </c>
      <c r="N434" s="13">
        <f t="shared" si="93"/>
        <v>0.5</v>
      </c>
      <c r="O434" s="13">
        <f t="shared" si="101"/>
        <v>3402.7400000000007</v>
      </c>
      <c r="P434" s="13">
        <f t="shared" si="102"/>
        <v>3460</v>
      </c>
      <c r="Q434" s="11">
        <f t="shared" si="97"/>
        <v>3400</v>
      </c>
      <c r="R434" s="11" t="str">
        <f>IF(P434&lt;&gt;"",IF(AND(P434&gt;Q433,P434&lt;=Q434),"ok",""),SUBTOTAL(3,U$2:U434))</f>
        <v/>
      </c>
      <c r="S434" s="1">
        <v>30</v>
      </c>
      <c r="T434" s="1">
        <f t="shared" ref="T434:T535" si="107">S434*6.75</f>
        <v>202.5</v>
      </c>
      <c r="U434" s="31">
        <f>U426+3</f>
        <v>137</v>
      </c>
      <c r="V434" s="31">
        <f>V426+225</f>
        <v>25002</v>
      </c>
      <c r="W434" s="31">
        <f>V435-V434</f>
        <v>225</v>
      </c>
      <c r="X434" s="32" t="str">
        <f t="shared" si="94"/>
        <v>ok</v>
      </c>
      <c r="Y434" s="31">
        <f>IF(U434="","",SUBTOTAL(2,U$1:U434))</f>
        <v>132</v>
      </c>
    </row>
    <row r="435" spans="1:25" ht="24.95" customHeight="1">
      <c r="A435" s="3" t="str">
        <f>IF(B435="","",SUBTOTAL(3,B$2:B435))</f>
        <v/>
      </c>
      <c r="B435" s="34"/>
      <c r="C435" s="35">
        <v>866</v>
      </c>
      <c r="D435" s="36">
        <v>43341</v>
      </c>
      <c r="E435" s="34">
        <f>E434</f>
        <v>24993</v>
      </c>
      <c r="F435" s="34">
        <v>25304</v>
      </c>
      <c r="G435" s="13">
        <f t="shared" si="98"/>
        <v>0</v>
      </c>
      <c r="H435" s="13">
        <v>0</v>
      </c>
      <c r="I435" s="13">
        <f t="shared" si="95"/>
        <v>0</v>
      </c>
      <c r="J435" s="13">
        <f t="shared" si="100"/>
        <v>0</v>
      </c>
      <c r="K435" s="13">
        <f>G435/ورقة1!$C$3</f>
        <v>0</v>
      </c>
      <c r="L435" s="13">
        <f>H435/ورقة1!$D$3</f>
        <v>0</v>
      </c>
      <c r="M435" s="13">
        <f t="shared" si="96"/>
        <v>0</v>
      </c>
      <c r="N435" s="13">
        <f t="shared" si="93"/>
        <v>0</v>
      </c>
      <c r="O435" s="13">
        <f t="shared" si="101"/>
        <v>3402.7400000000007</v>
      </c>
      <c r="P435" s="13">
        <f t="shared" si="102"/>
        <v>3490</v>
      </c>
      <c r="Q435" s="11">
        <f t="shared" si="97"/>
        <v>3400</v>
      </c>
      <c r="R435" s="11" t="str">
        <f>IF(P435&lt;&gt;"",IF(AND(P435&gt;Q434,P435&lt;=Q435),"ok",""),SUBTOTAL(3,U$2:U435))</f>
        <v/>
      </c>
      <c r="S435" s="1">
        <v>30</v>
      </c>
      <c r="T435" s="1">
        <f t="shared" si="107"/>
        <v>202.5</v>
      </c>
      <c r="U435" s="31">
        <f>U434+1</f>
        <v>138</v>
      </c>
      <c r="V435" s="31">
        <f>V434+225</f>
        <v>25227</v>
      </c>
      <c r="W435" s="31">
        <f>V436-V435</f>
        <v>225</v>
      </c>
      <c r="X435" s="32" t="str">
        <f t="shared" si="94"/>
        <v>ok</v>
      </c>
      <c r="Y435" s="31">
        <f>IF(U435="","",SUBTOTAL(2,U$1:U435))</f>
        <v>133</v>
      </c>
    </row>
    <row r="436" spans="1:25" ht="24.95" customHeight="1">
      <c r="A436" s="3">
        <f>IF(B436="","",SUBTOTAL(3,B$2:B436))</f>
        <v>395</v>
      </c>
      <c r="B436" s="17" t="s">
        <v>17</v>
      </c>
      <c r="C436" s="2">
        <v>868</v>
      </c>
      <c r="D436" s="22">
        <v>43342</v>
      </c>
      <c r="E436" s="8">
        <f>IF(D436="",0,F434)</f>
        <v>25304</v>
      </c>
      <c r="F436" s="2">
        <v>25638</v>
      </c>
      <c r="G436" s="8">
        <f t="shared" si="98"/>
        <v>0</v>
      </c>
      <c r="H436" s="8">
        <f t="shared" ref="H436:H502" si="108">IF(B436="اقاليم",F436-E436,0)</f>
        <v>334</v>
      </c>
      <c r="I436" s="13">
        <f t="shared" si="95"/>
        <v>334</v>
      </c>
      <c r="J436" s="13">
        <f t="shared" si="100"/>
        <v>334</v>
      </c>
      <c r="K436" s="13">
        <f>G436/ورقة1!$C$3</f>
        <v>0</v>
      </c>
      <c r="L436" s="13">
        <f>H436/ورقة1!$D$3</f>
        <v>36.739999999999995</v>
      </c>
      <c r="M436" s="13">
        <f t="shared" si="96"/>
        <v>36.739999999999995</v>
      </c>
      <c r="N436" s="13">
        <f t="shared" si="93"/>
        <v>0.5</v>
      </c>
      <c r="O436" s="13">
        <f t="shared" si="101"/>
        <v>3439.9800000000005</v>
      </c>
      <c r="P436" s="13">
        <f t="shared" si="102"/>
        <v>3520</v>
      </c>
      <c r="Q436" s="11">
        <f t="shared" si="97"/>
        <v>3440</v>
      </c>
      <c r="R436" s="11" t="str">
        <f>IF(P436&lt;&gt;"",IF(AND(P436&gt;Q435,P436&lt;=Q436),"ok",""),SUBTOTAL(3,U$2:U436))</f>
        <v/>
      </c>
      <c r="S436" s="1">
        <v>30</v>
      </c>
      <c r="T436" s="1">
        <f t="shared" si="107"/>
        <v>202.5</v>
      </c>
      <c r="U436" s="31">
        <f t="shared" ref="U436:U464" si="109">U435+1</f>
        <v>139</v>
      </c>
      <c r="V436" s="31">
        <f t="shared" ref="V436:V464" si="110">V435+225</f>
        <v>25452</v>
      </c>
      <c r="W436" s="31">
        <f>V439-V436</f>
        <v>225</v>
      </c>
      <c r="X436" s="32" t="str">
        <f t="shared" si="94"/>
        <v>ok</v>
      </c>
      <c r="Y436" s="31">
        <f>IF(U436="","",SUBTOTAL(2,U$1:U436))</f>
        <v>134</v>
      </c>
    </row>
    <row r="437" spans="1:25" ht="24.95" customHeight="1">
      <c r="A437" s="3">
        <f>IF(B437="","",SUBTOTAL(3,B$2:B437))</f>
        <v>396</v>
      </c>
      <c r="B437" s="17" t="s">
        <v>18</v>
      </c>
      <c r="C437" s="2">
        <v>872</v>
      </c>
      <c r="D437" s="22">
        <v>43344</v>
      </c>
      <c r="E437" s="8">
        <f t="shared" si="104"/>
        <v>25638</v>
      </c>
      <c r="F437" s="2">
        <v>25647</v>
      </c>
      <c r="G437" s="8">
        <f t="shared" si="98"/>
        <v>9</v>
      </c>
      <c r="H437" s="8">
        <f t="shared" si="108"/>
        <v>0</v>
      </c>
      <c r="I437" s="13">
        <f t="shared" si="95"/>
        <v>9</v>
      </c>
      <c r="J437" s="13">
        <f t="shared" si="100"/>
        <v>343</v>
      </c>
      <c r="K437" s="13">
        <f>G437/ورقة1!$C$3</f>
        <v>1.17</v>
      </c>
      <c r="L437" s="13">
        <f>H437/ورقة1!$D$3</f>
        <v>0</v>
      </c>
      <c r="M437" s="13">
        <f t="shared" si="96"/>
        <v>1.17</v>
      </c>
      <c r="N437" s="13">
        <f t="shared" si="93"/>
        <v>0.5</v>
      </c>
      <c r="O437" s="13">
        <f t="shared" si="101"/>
        <v>3441.6500000000005</v>
      </c>
      <c r="P437" s="13">
        <f t="shared" si="102"/>
        <v>3520</v>
      </c>
      <c r="Q437" s="11">
        <f t="shared" si="97"/>
        <v>3440</v>
      </c>
      <c r="R437" s="11" t="str">
        <f>IF(P437&lt;&gt;"",IF(AND(P437&gt;Q436,P437&lt;=Q437),"ok",""),SUBTOTAL(3,U$2:U437))</f>
        <v/>
      </c>
      <c r="S437" s="1"/>
      <c r="T437" s="1"/>
      <c r="U437" s="31"/>
      <c r="V437" s="31"/>
      <c r="W437" s="31"/>
      <c r="X437" s="32" t="str">
        <f t="shared" si="94"/>
        <v/>
      </c>
      <c r="Y437" s="31" t="str">
        <f>IF(U437="","",SUBTOTAL(2,U$1:U437))</f>
        <v/>
      </c>
    </row>
    <row r="438" spans="1:25" ht="24.95" customHeight="1">
      <c r="A438" s="3">
        <f>IF(B438="","",SUBTOTAL(3,B$2:B438))</f>
        <v>397</v>
      </c>
      <c r="B438" s="17" t="s">
        <v>18</v>
      </c>
      <c r="C438" s="2">
        <v>875</v>
      </c>
      <c r="D438" s="22">
        <v>43345</v>
      </c>
      <c r="E438" s="8">
        <f t="shared" si="104"/>
        <v>25647</v>
      </c>
      <c r="F438" s="2">
        <v>25668</v>
      </c>
      <c r="G438" s="8">
        <f t="shared" si="98"/>
        <v>21</v>
      </c>
      <c r="H438" s="8">
        <f t="shared" si="108"/>
        <v>0</v>
      </c>
      <c r="I438" s="13">
        <f t="shared" si="95"/>
        <v>21</v>
      </c>
      <c r="J438" s="13">
        <f t="shared" si="100"/>
        <v>364</v>
      </c>
      <c r="K438" s="13">
        <f>G438/ورقة1!$C$3</f>
        <v>2.73</v>
      </c>
      <c r="L438" s="13">
        <f>H438/ورقة1!$D$3</f>
        <v>0</v>
      </c>
      <c r="M438" s="13">
        <f t="shared" si="96"/>
        <v>2.73</v>
      </c>
      <c r="N438" s="13">
        <f t="shared" si="93"/>
        <v>0.5</v>
      </c>
      <c r="O438" s="13">
        <f t="shared" si="101"/>
        <v>3444.8800000000006</v>
      </c>
      <c r="P438" s="13">
        <f t="shared" si="102"/>
        <v>3520</v>
      </c>
      <c r="Q438" s="11">
        <f t="shared" si="97"/>
        <v>3440</v>
      </c>
      <c r="R438" s="11" t="str">
        <f>IF(P438&lt;&gt;"",IF(AND(P438&gt;Q437,P438&lt;=Q438),"ok",""),SUBTOTAL(3,U$2:U438))</f>
        <v/>
      </c>
      <c r="S438" s="1"/>
      <c r="T438" s="1"/>
      <c r="U438" s="31"/>
      <c r="V438" s="31"/>
      <c r="W438" s="31"/>
      <c r="X438" s="32" t="str">
        <f t="shared" si="94"/>
        <v/>
      </c>
      <c r="Y438" s="31" t="str">
        <f>IF(U438="","",SUBTOTAL(2,U$1:U438))</f>
        <v/>
      </c>
    </row>
    <row r="439" spans="1:25" ht="24.95" customHeight="1">
      <c r="A439" s="3">
        <f>IF(B439="","",SUBTOTAL(3,B$2:B439))</f>
        <v>398</v>
      </c>
      <c r="B439" s="17" t="s">
        <v>18</v>
      </c>
      <c r="C439" s="2">
        <v>878</v>
      </c>
      <c r="D439" s="22">
        <v>43346</v>
      </c>
      <c r="E439" s="8">
        <f t="shared" si="104"/>
        <v>25668</v>
      </c>
      <c r="F439" s="2">
        <v>25691</v>
      </c>
      <c r="G439" s="8">
        <f t="shared" si="98"/>
        <v>23</v>
      </c>
      <c r="H439" s="8">
        <f t="shared" si="108"/>
        <v>0</v>
      </c>
      <c r="I439" s="13">
        <f t="shared" si="95"/>
        <v>23</v>
      </c>
      <c r="J439" s="13">
        <f t="shared" si="100"/>
        <v>387</v>
      </c>
      <c r="K439" s="13">
        <f>G439/ورقة1!$C$3</f>
        <v>2.9899999999999998</v>
      </c>
      <c r="L439" s="13">
        <f>H439/ورقة1!$D$3</f>
        <v>0</v>
      </c>
      <c r="M439" s="13">
        <f t="shared" si="96"/>
        <v>2.9899999999999998</v>
      </c>
      <c r="N439" s="13">
        <f t="shared" si="93"/>
        <v>0.5</v>
      </c>
      <c r="O439" s="13">
        <f t="shared" si="101"/>
        <v>3448.3700000000003</v>
      </c>
      <c r="P439" s="13">
        <f t="shared" si="102"/>
        <v>3550</v>
      </c>
      <c r="Q439" s="11">
        <f t="shared" si="97"/>
        <v>3440</v>
      </c>
      <c r="R439" s="11" t="str">
        <f>IF(P439&lt;&gt;"",IF(AND(P439&gt;Q438,P439&lt;=Q439),"ok",""),SUBTOTAL(3,U$2:U439))</f>
        <v/>
      </c>
      <c r="S439" s="1">
        <v>30</v>
      </c>
      <c r="T439" s="1">
        <f t="shared" si="107"/>
        <v>202.5</v>
      </c>
      <c r="U439" s="31">
        <f>U436+1</f>
        <v>140</v>
      </c>
      <c r="V439" s="31">
        <f>V436+225</f>
        <v>25677</v>
      </c>
      <c r="W439" s="31">
        <f>V450-V439</f>
        <v>225</v>
      </c>
      <c r="X439" s="32" t="str">
        <f t="shared" si="94"/>
        <v>ok</v>
      </c>
      <c r="Y439" s="31">
        <f>IF(U439="","",SUBTOTAL(2,U$1:U439))</f>
        <v>135</v>
      </c>
    </row>
    <row r="440" spans="1:25" ht="24.95" customHeight="1">
      <c r="A440" s="3">
        <f>IF(B440="","",SUBTOTAL(3,B$2:B440))</f>
        <v>399</v>
      </c>
      <c r="B440" s="17" t="s">
        <v>18</v>
      </c>
      <c r="C440" s="2">
        <v>881</v>
      </c>
      <c r="D440" s="22">
        <v>43348</v>
      </c>
      <c r="E440" s="8">
        <f t="shared" si="104"/>
        <v>25691</v>
      </c>
      <c r="F440" s="2">
        <v>25719</v>
      </c>
      <c r="G440" s="8">
        <f t="shared" si="98"/>
        <v>28</v>
      </c>
      <c r="H440" s="8">
        <f t="shared" si="108"/>
        <v>0</v>
      </c>
      <c r="I440" s="13">
        <f t="shared" si="95"/>
        <v>28</v>
      </c>
      <c r="J440" s="13">
        <f t="shared" si="100"/>
        <v>415</v>
      </c>
      <c r="K440" s="13">
        <f>G440/ورقة1!$C$3</f>
        <v>3.64</v>
      </c>
      <c r="L440" s="13">
        <f>H440/ورقة1!$D$3</f>
        <v>0</v>
      </c>
      <c r="M440" s="13">
        <f t="shared" si="96"/>
        <v>3.64</v>
      </c>
      <c r="N440" s="13">
        <f t="shared" si="93"/>
        <v>0.5</v>
      </c>
      <c r="O440" s="13">
        <f t="shared" si="101"/>
        <v>3452.51</v>
      </c>
      <c r="P440" s="13">
        <f t="shared" si="102"/>
        <v>3550</v>
      </c>
      <c r="Q440" s="11">
        <f t="shared" si="97"/>
        <v>3440</v>
      </c>
      <c r="R440" s="11" t="str">
        <f>IF(P440&lt;&gt;"",IF(AND(P440&gt;Q439,P440&lt;=Q440),"ok",""),SUBTOTAL(3,U$2:U440))</f>
        <v/>
      </c>
      <c r="S440" s="1"/>
      <c r="T440" s="1"/>
      <c r="U440" s="31"/>
      <c r="V440" s="31"/>
      <c r="W440" s="31"/>
      <c r="X440" s="32" t="str">
        <f t="shared" si="94"/>
        <v/>
      </c>
      <c r="Y440" s="31" t="str">
        <f>IF(U440="","",SUBTOTAL(2,U$1:U440))</f>
        <v/>
      </c>
    </row>
    <row r="441" spans="1:25" ht="24.95" customHeight="1">
      <c r="A441" s="3">
        <f>IF(B441="","",SUBTOTAL(3,B$2:B441))</f>
        <v>400</v>
      </c>
      <c r="B441" s="17" t="s">
        <v>18</v>
      </c>
      <c r="C441" s="2">
        <v>883</v>
      </c>
      <c r="D441" s="22">
        <v>43349</v>
      </c>
      <c r="E441" s="8">
        <f t="shared" si="104"/>
        <v>25719</v>
      </c>
      <c r="F441" s="2">
        <v>25729</v>
      </c>
      <c r="G441" s="8">
        <f t="shared" si="98"/>
        <v>10</v>
      </c>
      <c r="H441" s="8">
        <f t="shared" si="108"/>
        <v>0</v>
      </c>
      <c r="I441" s="13">
        <f t="shared" si="95"/>
        <v>10</v>
      </c>
      <c r="J441" s="13">
        <f t="shared" si="100"/>
        <v>425</v>
      </c>
      <c r="K441" s="13">
        <f>G441/ورقة1!$C$3</f>
        <v>1.3</v>
      </c>
      <c r="L441" s="13">
        <f>H441/ورقة1!$D$3</f>
        <v>0</v>
      </c>
      <c r="M441" s="13">
        <f t="shared" si="96"/>
        <v>1.3</v>
      </c>
      <c r="N441" s="13">
        <f t="shared" si="93"/>
        <v>0.5</v>
      </c>
      <c r="O441" s="13">
        <f t="shared" si="101"/>
        <v>3454.3100000000004</v>
      </c>
      <c r="P441" s="13">
        <f t="shared" si="102"/>
        <v>3550</v>
      </c>
      <c r="Q441" s="11">
        <f t="shared" si="97"/>
        <v>3440</v>
      </c>
      <c r="R441" s="11" t="str">
        <f>IF(P441&lt;&gt;"",IF(AND(P441&gt;Q440,P441&lt;=Q441),"ok",""),SUBTOTAL(3,U$2:U441))</f>
        <v/>
      </c>
      <c r="S441" s="1"/>
      <c r="T441" s="1"/>
      <c r="U441" s="31"/>
      <c r="V441" s="31"/>
      <c r="W441" s="31"/>
      <c r="X441" s="32" t="str">
        <f t="shared" si="94"/>
        <v/>
      </c>
      <c r="Y441" s="31" t="str">
        <f>IF(U441="","",SUBTOTAL(2,U$1:U441))</f>
        <v/>
      </c>
    </row>
    <row r="442" spans="1:25" ht="24.95" customHeight="1">
      <c r="A442" s="3">
        <f>IF(B442="","",SUBTOTAL(3,B$2:B442))</f>
        <v>401</v>
      </c>
      <c r="B442" s="17" t="s">
        <v>18</v>
      </c>
      <c r="C442" s="2">
        <v>886</v>
      </c>
      <c r="D442" s="22">
        <v>43350</v>
      </c>
      <c r="E442" s="8">
        <f t="shared" si="104"/>
        <v>25729</v>
      </c>
      <c r="F442" s="2">
        <v>25766</v>
      </c>
      <c r="G442" s="8">
        <f t="shared" si="98"/>
        <v>37</v>
      </c>
      <c r="H442" s="8">
        <f t="shared" si="108"/>
        <v>0</v>
      </c>
      <c r="I442" s="13">
        <f t="shared" si="95"/>
        <v>37</v>
      </c>
      <c r="J442" s="13">
        <f t="shared" si="100"/>
        <v>462</v>
      </c>
      <c r="K442" s="13">
        <f>G442/ورقة1!$C$3</f>
        <v>4.8099999999999996</v>
      </c>
      <c r="L442" s="13">
        <f>H442/ورقة1!$D$3</f>
        <v>0</v>
      </c>
      <c r="M442" s="13">
        <f t="shared" si="96"/>
        <v>4.8099999999999996</v>
      </c>
      <c r="N442" s="13">
        <f t="shared" si="93"/>
        <v>0.5</v>
      </c>
      <c r="O442" s="13">
        <f t="shared" si="101"/>
        <v>3459.6200000000003</v>
      </c>
      <c r="P442" s="13">
        <f t="shared" si="102"/>
        <v>3550</v>
      </c>
      <c r="Q442" s="11">
        <f t="shared" si="97"/>
        <v>3440</v>
      </c>
      <c r="R442" s="11" t="str">
        <f>IF(P442&lt;&gt;"",IF(AND(P442&gt;Q441,P442&lt;=Q442),"ok",""),SUBTOTAL(3,U$2:U442))</f>
        <v/>
      </c>
      <c r="S442" s="1"/>
      <c r="T442" s="1"/>
      <c r="U442" s="31"/>
      <c r="V442" s="31"/>
      <c r="W442" s="31"/>
      <c r="X442" s="32" t="str">
        <f t="shared" si="94"/>
        <v/>
      </c>
      <c r="Y442" s="31" t="str">
        <f>IF(U442="","",SUBTOTAL(2,U$1:U442))</f>
        <v/>
      </c>
    </row>
    <row r="443" spans="1:25" ht="24.95" customHeight="1">
      <c r="A443" s="3">
        <f>IF(B443="","",SUBTOTAL(3,B$2:B443))</f>
        <v>402</v>
      </c>
      <c r="B443" s="17" t="s">
        <v>18</v>
      </c>
      <c r="C443" s="2">
        <v>887</v>
      </c>
      <c r="D443" s="22">
        <v>43351</v>
      </c>
      <c r="E443" s="8">
        <f t="shared" si="104"/>
        <v>25766</v>
      </c>
      <c r="F443" s="2">
        <v>25771</v>
      </c>
      <c r="G443" s="8">
        <f t="shared" si="98"/>
        <v>5</v>
      </c>
      <c r="H443" s="8">
        <f t="shared" si="108"/>
        <v>0</v>
      </c>
      <c r="I443" s="13">
        <f t="shared" si="95"/>
        <v>5</v>
      </c>
      <c r="J443" s="13">
        <f t="shared" si="100"/>
        <v>467</v>
      </c>
      <c r="K443" s="13">
        <f>G443/ورقة1!$C$3</f>
        <v>0.65</v>
      </c>
      <c r="L443" s="13">
        <f>H443/ورقة1!$D$3</f>
        <v>0</v>
      </c>
      <c r="M443" s="13">
        <f t="shared" si="96"/>
        <v>0.65</v>
      </c>
      <c r="N443" s="13">
        <f t="shared" si="93"/>
        <v>0.5</v>
      </c>
      <c r="O443" s="13">
        <f t="shared" si="101"/>
        <v>3460.7700000000004</v>
      </c>
      <c r="P443" s="13">
        <f t="shared" si="102"/>
        <v>3550</v>
      </c>
      <c r="Q443" s="11">
        <f t="shared" si="97"/>
        <v>3480</v>
      </c>
      <c r="R443" s="11" t="str">
        <f>IF(P443&lt;&gt;"",IF(AND(P443&gt;Q442,P443&lt;=Q443),"ok",""),SUBTOTAL(3,U$2:U443))</f>
        <v/>
      </c>
      <c r="S443" s="1"/>
      <c r="T443" s="1"/>
      <c r="U443" s="31"/>
      <c r="V443" s="31"/>
      <c r="W443" s="31"/>
      <c r="X443" s="32" t="str">
        <f t="shared" si="94"/>
        <v/>
      </c>
      <c r="Y443" s="31" t="str">
        <f>IF(U443="","",SUBTOTAL(2,U$1:U443))</f>
        <v/>
      </c>
    </row>
    <row r="444" spans="1:25" ht="24.95" customHeight="1">
      <c r="A444" s="3">
        <f>IF(B444="","",SUBTOTAL(3,B$2:B444))</f>
        <v>403</v>
      </c>
      <c r="B444" s="17" t="s">
        <v>18</v>
      </c>
      <c r="C444" s="2">
        <v>891</v>
      </c>
      <c r="D444" s="22">
        <v>43352</v>
      </c>
      <c r="E444" s="8">
        <f t="shared" si="104"/>
        <v>25771</v>
      </c>
      <c r="F444" s="2">
        <v>25780</v>
      </c>
      <c r="G444" s="8">
        <f t="shared" si="98"/>
        <v>9</v>
      </c>
      <c r="H444" s="8">
        <f t="shared" si="108"/>
        <v>0</v>
      </c>
      <c r="I444" s="13">
        <f t="shared" si="95"/>
        <v>9</v>
      </c>
      <c r="J444" s="13">
        <f t="shared" si="100"/>
        <v>476</v>
      </c>
      <c r="K444" s="13">
        <f>G444/ورقة1!$C$3</f>
        <v>1.17</v>
      </c>
      <c r="L444" s="13">
        <f>H444/ورقة1!$D$3</f>
        <v>0</v>
      </c>
      <c r="M444" s="13">
        <f t="shared" si="96"/>
        <v>1.17</v>
      </c>
      <c r="N444" s="13">
        <f t="shared" si="93"/>
        <v>0.5</v>
      </c>
      <c r="O444" s="13">
        <f t="shared" si="101"/>
        <v>3462.4400000000005</v>
      </c>
      <c r="P444" s="13">
        <f t="shared" si="102"/>
        <v>3550</v>
      </c>
      <c r="Q444" s="11">
        <f t="shared" si="97"/>
        <v>3480</v>
      </c>
      <c r="R444" s="11" t="str">
        <f>IF(P444&lt;&gt;"",IF(AND(P444&gt;Q443,P444&lt;=Q444),"ok",""),SUBTOTAL(3,U$2:U444))</f>
        <v/>
      </c>
      <c r="S444" s="1"/>
      <c r="T444" s="1"/>
      <c r="U444" s="31"/>
      <c r="V444" s="31"/>
      <c r="W444" s="31"/>
      <c r="X444" s="32" t="str">
        <f t="shared" si="94"/>
        <v/>
      </c>
      <c r="Y444" s="31" t="str">
        <f>IF(U444="","",SUBTOTAL(2,U$1:U444))</f>
        <v/>
      </c>
    </row>
    <row r="445" spans="1:25" ht="24.95" customHeight="1">
      <c r="A445" s="3">
        <f>IF(B445="","",SUBTOTAL(3,B$2:B445))</f>
        <v>404</v>
      </c>
      <c r="B445" s="17" t="s">
        <v>18</v>
      </c>
      <c r="C445" s="2">
        <v>894</v>
      </c>
      <c r="D445" s="22">
        <v>43353</v>
      </c>
      <c r="E445" s="8">
        <f t="shared" si="104"/>
        <v>25780</v>
      </c>
      <c r="F445" s="2">
        <v>25790</v>
      </c>
      <c r="G445" s="8">
        <f t="shared" si="98"/>
        <v>10</v>
      </c>
      <c r="H445" s="8">
        <f t="shared" si="108"/>
        <v>0</v>
      </c>
      <c r="I445" s="13">
        <f t="shared" si="95"/>
        <v>10</v>
      </c>
      <c r="J445" s="13">
        <f t="shared" si="100"/>
        <v>486</v>
      </c>
      <c r="K445" s="13">
        <f>G445/ورقة1!$C$3</f>
        <v>1.3</v>
      </c>
      <c r="L445" s="13">
        <f>H445/ورقة1!$D$3</f>
        <v>0</v>
      </c>
      <c r="M445" s="13">
        <f t="shared" si="96"/>
        <v>1.3</v>
      </c>
      <c r="N445" s="13">
        <f t="shared" si="93"/>
        <v>0.5</v>
      </c>
      <c r="O445" s="13">
        <f t="shared" si="101"/>
        <v>3464.2400000000007</v>
      </c>
      <c r="P445" s="13">
        <f t="shared" si="102"/>
        <v>3550</v>
      </c>
      <c r="Q445" s="11">
        <f t="shared" si="97"/>
        <v>3480</v>
      </c>
      <c r="R445" s="11" t="str">
        <f>IF(P445&lt;&gt;"",IF(AND(P445&gt;Q444,P445&lt;=Q445),"ok",""),SUBTOTAL(3,U$2:U445))</f>
        <v/>
      </c>
      <c r="S445" s="1"/>
      <c r="T445" s="1"/>
      <c r="U445" s="31"/>
      <c r="V445" s="31"/>
      <c r="W445" s="31"/>
      <c r="X445" s="32" t="str">
        <f t="shared" si="94"/>
        <v/>
      </c>
      <c r="Y445" s="31" t="str">
        <f>IF(U445="","",SUBTOTAL(2,U$1:U445))</f>
        <v/>
      </c>
    </row>
    <row r="446" spans="1:25" ht="24.95" customHeight="1">
      <c r="A446" s="3">
        <f>IF(B446="","",SUBTOTAL(3,B$2:B446))</f>
        <v>405</v>
      </c>
      <c r="B446" s="17" t="s">
        <v>18</v>
      </c>
      <c r="C446" s="2">
        <v>898</v>
      </c>
      <c r="D446" s="22">
        <v>43355</v>
      </c>
      <c r="E446" s="8">
        <f t="shared" si="104"/>
        <v>25790</v>
      </c>
      <c r="F446" s="2">
        <v>25795</v>
      </c>
      <c r="G446" s="8">
        <f t="shared" si="98"/>
        <v>5</v>
      </c>
      <c r="H446" s="8">
        <f t="shared" si="108"/>
        <v>0</v>
      </c>
      <c r="I446" s="13">
        <f t="shared" si="95"/>
        <v>5</v>
      </c>
      <c r="J446" s="13">
        <f t="shared" si="100"/>
        <v>491</v>
      </c>
      <c r="K446" s="13">
        <f>G446/ورقة1!$C$3</f>
        <v>0.65</v>
      </c>
      <c r="L446" s="13">
        <f>H446/ورقة1!$D$3</f>
        <v>0</v>
      </c>
      <c r="M446" s="13">
        <f t="shared" si="96"/>
        <v>0.65</v>
      </c>
      <c r="N446" s="13">
        <f t="shared" si="93"/>
        <v>0.5</v>
      </c>
      <c r="O446" s="13">
        <f t="shared" si="101"/>
        <v>3465.3900000000008</v>
      </c>
      <c r="P446" s="13">
        <f t="shared" si="102"/>
        <v>3550</v>
      </c>
      <c r="Q446" s="11">
        <f t="shared" si="97"/>
        <v>3480</v>
      </c>
      <c r="R446" s="11" t="str">
        <f>IF(P446&lt;&gt;"",IF(AND(P446&gt;Q445,P446&lt;=Q446),"ok",""),SUBTOTAL(3,U$2:U446))</f>
        <v/>
      </c>
      <c r="S446" s="1"/>
      <c r="T446" s="1"/>
      <c r="U446" s="31"/>
      <c r="V446" s="31"/>
      <c r="W446" s="31"/>
      <c r="X446" s="32" t="str">
        <f t="shared" si="94"/>
        <v/>
      </c>
      <c r="Y446" s="31" t="str">
        <f>IF(U446="","",SUBTOTAL(2,U$1:U446))</f>
        <v/>
      </c>
    </row>
    <row r="447" spans="1:25" ht="24.95" customHeight="1">
      <c r="A447" s="3">
        <f>IF(B447="","",SUBTOTAL(3,B$2:B447))</f>
        <v>406</v>
      </c>
      <c r="B447" s="17" t="s">
        <v>18</v>
      </c>
      <c r="C447" s="2">
        <v>902</v>
      </c>
      <c r="D447" s="22">
        <v>43356</v>
      </c>
      <c r="E447" s="8">
        <f t="shared" si="104"/>
        <v>25795</v>
      </c>
      <c r="F447" s="2">
        <v>25804</v>
      </c>
      <c r="G447" s="8">
        <f t="shared" si="98"/>
        <v>9</v>
      </c>
      <c r="H447" s="8">
        <f t="shared" si="108"/>
        <v>0</v>
      </c>
      <c r="I447" s="13">
        <f t="shared" si="95"/>
        <v>9</v>
      </c>
      <c r="J447" s="13">
        <f t="shared" si="100"/>
        <v>500</v>
      </c>
      <c r="K447" s="13">
        <f>G447/ورقة1!$C$3</f>
        <v>1.17</v>
      </c>
      <c r="L447" s="13">
        <f>H447/ورقة1!$D$3</f>
        <v>0</v>
      </c>
      <c r="M447" s="13">
        <f t="shared" si="96"/>
        <v>1.17</v>
      </c>
      <c r="N447" s="13">
        <f t="shared" si="93"/>
        <v>0.5</v>
      </c>
      <c r="O447" s="13">
        <f t="shared" si="101"/>
        <v>3467.0600000000009</v>
      </c>
      <c r="P447" s="13">
        <f t="shared" si="102"/>
        <v>3550</v>
      </c>
      <c r="Q447" s="11">
        <f t="shared" si="97"/>
        <v>3480</v>
      </c>
      <c r="R447" s="11" t="str">
        <f>IF(P447&lt;&gt;"",IF(AND(P447&gt;Q446,P447&lt;=Q447),"ok",""),SUBTOTAL(3,U$2:U447))</f>
        <v/>
      </c>
      <c r="S447" s="1"/>
      <c r="T447" s="1"/>
      <c r="U447" s="31"/>
      <c r="V447" s="31"/>
      <c r="W447" s="31"/>
      <c r="X447" s="32" t="str">
        <f t="shared" si="94"/>
        <v/>
      </c>
      <c r="Y447" s="31" t="str">
        <f>IF(U447="","",SUBTOTAL(2,U$1:U447))</f>
        <v/>
      </c>
    </row>
    <row r="448" spans="1:25" ht="24.95" customHeight="1">
      <c r="A448" s="3">
        <f>IF(B448="","",SUBTOTAL(3,B$2:B448))</f>
        <v>407</v>
      </c>
      <c r="B448" s="17" t="s">
        <v>18</v>
      </c>
      <c r="C448" s="2">
        <v>904</v>
      </c>
      <c r="D448" s="22">
        <v>43357</v>
      </c>
      <c r="E448" s="8">
        <f t="shared" si="104"/>
        <v>25804</v>
      </c>
      <c r="F448" s="2">
        <v>25883</v>
      </c>
      <c r="G448" s="8">
        <f t="shared" si="98"/>
        <v>79</v>
      </c>
      <c r="H448" s="8">
        <f t="shared" si="108"/>
        <v>0</v>
      </c>
      <c r="I448" s="13">
        <f t="shared" si="95"/>
        <v>79</v>
      </c>
      <c r="J448" s="13">
        <f t="shared" si="100"/>
        <v>579</v>
      </c>
      <c r="K448" s="13">
        <f>G448/ورقة1!$C$3</f>
        <v>10.27</v>
      </c>
      <c r="L448" s="13">
        <f>H448/ورقة1!$D$3</f>
        <v>0</v>
      </c>
      <c r="M448" s="13">
        <f t="shared" si="96"/>
        <v>10.27</v>
      </c>
      <c r="N448" s="13">
        <f t="shared" si="93"/>
        <v>0.5</v>
      </c>
      <c r="O448" s="13">
        <f t="shared" si="101"/>
        <v>3477.8300000000008</v>
      </c>
      <c r="P448" s="13">
        <f t="shared" si="102"/>
        <v>3550</v>
      </c>
      <c r="Q448" s="11">
        <f t="shared" si="97"/>
        <v>3480</v>
      </c>
      <c r="R448" s="11" t="str">
        <f>IF(P448&lt;&gt;"",IF(AND(P448&gt;Q447,P448&lt;=Q448),"ok",""),SUBTOTAL(3,U$2:U448))</f>
        <v/>
      </c>
      <c r="S448" s="1"/>
      <c r="T448" s="1"/>
      <c r="U448" s="31"/>
      <c r="V448" s="31"/>
      <c r="W448" s="31"/>
      <c r="X448" s="32" t="str">
        <f t="shared" si="94"/>
        <v/>
      </c>
      <c r="Y448" s="31" t="str">
        <f>IF(U448="","",SUBTOTAL(2,U$1:U448))</f>
        <v/>
      </c>
    </row>
    <row r="449" spans="1:25" ht="24.95" customHeight="1">
      <c r="A449" s="3">
        <f>IF(B449="","",SUBTOTAL(3,B$2:B449))</f>
        <v>408</v>
      </c>
      <c r="B449" s="17" t="s">
        <v>18</v>
      </c>
      <c r="C449" s="2">
        <v>905</v>
      </c>
      <c r="D449" s="22">
        <v>43358</v>
      </c>
      <c r="E449" s="8">
        <f t="shared" si="104"/>
        <v>25883</v>
      </c>
      <c r="F449" s="2">
        <v>25897</v>
      </c>
      <c r="G449" s="8">
        <f t="shared" si="98"/>
        <v>14</v>
      </c>
      <c r="H449" s="8">
        <f t="shared" si="108"/>
        <v>0</v>
      </c>
      <c r="I449" s="13">
        <f t="shared" si="95"/>
        <v>14</v>
      </c>
      <c r="J449" s="13">
        <f t="shared" si="100"/>
        <v>593</v>
      </c>
      <c r="K449" s="13">
        <f>G449/ورقة1!$C$3</f>
        <v>1.82</v>
      </c>
      <c r="L449" s="13">
        <f>H449/ورقة1!$D$3</f>
        <v>0</v>
      </c>
      <c r="M449" s="13">
        <f t="shared" si="96"/>
        <v>1.82</v>
      </c>
      <c r="N449" s="13">
        <f t="shared" si="93"/>
        <v>0.5</v>
      </c>
      <c r="O449" s="13">
        <f t="shared" si="101"/>
        <v>3480.150000000001</v>
      </c>
      <c r="P449" s="13">
        <f t="shared" si="102"/>
        <v>3550</v>
      </c>
      <c r="Q449" s="11">
        <f t="shared" si="97"/>
        <v>3480</v>
      </c>
      <c r="R449" s="11" t="str">
        <f>IF(P449&lt;&gt;"",IF(AND(P449&gt;Q448,P449&lt;=Q449),"ok",""),SUBTOTAL(3,U$2:U449))</f>
        <v/>
      </c>
      <c r="S449" s="1"/>
      <c r="T449" s="1"/>
      <c r="U449" s="31"/>
      <c r="V449" s="31"/>
      <c r="W449" s="31"/>
      <c r="X449" s="32" t="str">
        <f t="shared" si="94"/>
        <v/>
      </c>
      <c r="Y449" s="31" t="str">
        <f>IF(U449="","",SUBTOTAL(2,U$1:U449))</f>
        <v/>
      </c>
    </row>
    <row r="450" spans="1:25" ht="24.95" customHeight="1">
      <c r="A450" s="3">
        <f>IF(B450="","",SUBTOTAL(3,B$2:B450))</f>
        <v>409</v>
      </c>
      <c r="B450" s="17" t="s">
        <v>18</v>
      </c>
      <c r="C450" s="2">
        <v>908</v>
      </c>
      <c r="D450" s="22">
        <v>43359</v>
      </c>
      <c r="E450" s="8">
        <f t="shared" si="104"/>
        <v>25897</v>
      </c>
      <c r="F450" s="2">
        <v>25937</v>
      </c>
      <c r="G450" s="8">
        <f t="shared" si="98"/>
        <v>40</v>
      </c>
      <c r="H450" s="8">
        <f t="shared" si="108"/>
        <v>0</v>
      </c>
      <c r="I450" s="13">
        <f t="shared" si="95"/>
        <v>40</v>
      </c>
      <c r="J450" s="13">
        <f t="shared" si="100"/>
        <v>633</v>
      </c>
      <c r="K450" s="13">
        <f>G450/ورقة1!$C$3</f>
        <v>5.2</v>
      </c>
      <c r="L450" s="13">
        <f>H450/ورقة1!$D$3</f>
        <v>0</v>
      </c>
      <c r="M450" s="13">
        <f t="shared" si="96"/>
        <v>5.2</v>
      </c>
      <c r="N450" s="13">
        <f t="shared" ref="N450:N513" si="111">IF(I450=0,0,0.5)</f>
        <v>0.5</v>
      </c>
      <c r="O450" s="13">
        <f t="shared" si="101"/>
        <v>3485.8500000000008</v>
      </c>
      <c r="P450" s="13">
        <f t="shared" si="102"/>
        <v>3580</v>
      </c>
      <c r="Q450" s="11">
        <f t="shared" si="97"/>
        <v>3480</v>
      </c>
      <c r="R450" s="11" t="str">
        <f>IF(P450&lt;&gt;"",IF(AND(P450&gt;Q449,P450&lt;=Q450),"ok",""),SUBTOTAL(3,U$2:U450))</f>
        <v/>
      </c>
      <c r="S450" s="1">
        <v>30</v>
      </c>
      <c r="T450" s="1">
        <f t="shared" si="107"/>
        <v>202.5</v>
      </c>
      <c r="U450" s="31">
        <f>U439+1</f>
        <v>141</v>
      </c>
      <c r="V450" s="31">
        <f>V439+225</f>
        <v>25902</v>
      </c>
      <c r="W450" s="31">
        <f>V463-V450</f>
        <v>225</v>
      </c>
      <c r="X450" s="32" t="str">
        <f t="shared" ref="X450:X513" si="112">IF(V450&lt;&gt;"",IF(AND(V450&gt;=E450,V450&lt;=F450),"ok","NO"),"")</f>
        <v>ok</v>
      </c>
      <c r="Y450" s="31">
        <f>IF(U450="","",SUBTOTAL(2,U$1:U450))</f>
        <v>136</v>
      </c>
    </row>
    <row r="451" spans="1:25" ht="24.95" customHeight="1">
      <c r="A451" s="3">
        <f>IF(B451="","",SUBTOTAL(3,B$2:B451))</f>
        <v>410</v>
      </c>
      <c r="B451" s="17" t="s">
        <v>18</v>
      </c>
      <c r="C451" s="2">
        <v>910</v>
      </c>
      <c r="D451" s="22">
        <v>43360</v>
      </c>
      <c r="E451" s="8">
        <f t="shared" si="104"/>
        <v>25937</v>
      </c>
      <c r="F451" s="2">
        <v>25941</v>
      </c>
      <c r="G451" s="8">
        <f t="shared" si="98"/>
        <v>4</v>
      </c>
      <c r="H451" s="8">
        <f t="shared" si="108"/>
        <v>0</v>
      </c>
      <c r="I451" s="13">
        <f t="shared" si="95"/>
        <v>4</v>
      </c>
      <c r="J451" s="13">
        <f t="shared" si="100"/>
        <v>637</v>
      </c>
      <c r="K451" s="13">
        <f>G451/ورقة1!$C$3</f>
        <v>0.52</v>
      </c>
      <c r="L451" s="13">
        <f>H451/ورقة1!$D$3</f>
        <v>0</v>
      </c>
      <c r="M451" s="13">
        <f t="shared" ref="M451:M514" si="113">IF(I451=0,0,K451+L451)</f>
        <v>0.52</v>
      </c>
      <c r="N451" s="13">
        <f t="shared" si="111"/>
        <v>0.5</v>
      </c>
      <c r="O451" s="13">
        <f t="shared" si="101"/>
        <v>3486.8700000000008</v>
      </c>
      <c r="P451" s="13">
        <f t="shared" si="102"/>
        <v>3580</v>
      </c>
      <c r="Q451" s="11">
        <f t="shared" ref="Q451:Q514" si="114">MROUND(O451,40)</f>
        <v>3480</v>
      </c>
      <c r="R451" s="11" t="str">
        <f>IF(P451&lt;&gt;"",IF(AND(P451&gt;Q450,P451&lt;=Q451),"ok",""),SUBTOTAL(3,U$2:U451))</f>
        <v/>
      </c>
      <c r="S451" s="1"/>
      <c r="T451" s="1"/>
      <c r="U451" s="31"/>
      <c r="V451" s="31"/>
      <c r="W451" s="31"/>
      <c r="X451" s="32" t="str">
        <f t="shared" si="112"/>
        <v/>
      </c>
      <c r="Y451" s="31" t="str">
        <f>IF(U451="","",SUBTOTAL(2,U$1:U451))</f>
        <v/>
      </c>
    </row>
    <row r="452" spans="1:25" ht="24.95" customHeight="1">
      <c r="A452" s="3">
        <f>IF(B452="","",SUBTOTAL(3,B$2:B452))</f>
        <v>411</v>
      </c>
      <c r="B452" s="17" t="s">
        <v>18</v>
      </c>
      <c r="C452" s="2">
        <v>915</v>
      </c>
      <c r="D452" s="22">
        <v>43362</v>
      </c>
      <c r="E452" s="8">
        <f t="shared" si="104"/>
        <v>25941</v>
      </c>
      <c r="F452" s="2">
        <v>25955</v>
      </c>
      <c r="G452" s="8">
        <f t="shared" ref="G452:G518" si="115">IF(B452="مدينة",F452-E452,0)</f>
        <v>14</v>
      </c>
      <c r="H452" s="8">
        <f t="shared" si="108"/>
        <v>0</v>
      </c>
      <c r="I452" s="13">
        <f t="shared" ref="I452:I480" si="116">G452+H452</f>
        <v>14</v>
      </c>
      <c r="J452" s="13">
        <f t="shared" ref="J452:J515" si="117">IF(I452=0,0,I452+J451)</f>
        <v>651</v>
      </c>
      <c r="K452" s="13">
        <f>G452/ورقة1!$C$3</f>
        <v>1.82</v>
      </c>
      <c r="L452" s="13">
        <f>H452/ورقة1!$D$3</f>
        <v>0</v>
      </c>
      <c r="M452" s="13">
        <f t="shared" si="113"/>
        <v>1.82</v>
      </c>
      <c r="N452" s="13">
        <f t="shared" si="111"/>
        <v>0.5</v>
      </c>
      <c r="O452" s="13">
        <f t="shared" ref="O452:O515" si="118">M452+N452+O451</f>
        <v>3489.190000000001</v>
      </c>
      <c r="P452" s="13">
        <f t="shared" ref="P452:P515" si="119">S452+P451</f>
        <v>3580</v>
      </c>
      <c r="Q452" s="11">
        <f t="shared" si="114"/>
        <v>3480</v>
      </c>
      <c r="R452" s="11" t="str">
        <f>IF(P452&lt;&gt;"",IF(AND(P452&gt;Q451,P452&lt;=Q452),"ok",""),SUBTOTAL(3,U$2:U452))</f>
        <v/>
      </c>
      <c r="S452" s="1"/>
      <c r="T452" s="1"/>
      <c r="U452" s="31"/>
      <c r="V452" s="31"/>
      <c r="W452" s="31"/>
      <c r="X452" s="32" t="str">
        <f t="shared" si="112"/>
        <v/>
      </c>
      <c r="Y452" s="31" t="str">
        <f>IF(U452="","",SUBTOTAL(2,U$1:U452))</f>
        <v/>
      </c>
    </row>
    <row r="453" spans="1:25" ht="24.95" customHeight="1">
      <c r="A453" s="3">
        <f>IF(B453="","",SUBTOTAL(3,B$2:B453))</f>
        <v>412</v>
      </c>
      <c r="B453" s="17" t="s">
        <v>18</v>
      </c>
      <c r="C453" s="2">
        <v>918</v>
      </c>
      <c r="D453" s="22">
        <v>43363</v>
      </c>
      <c r="E453" s="8">
        <f t="shared" si="104"/>
        <v>25955</v>
      </c>
      <c r="F453" s="2">
        <v>25960</v>
      </c>
      <c r="G453" s="8">
        <f t="shared" si="115"/>
        <v>5</v>
      </c>
      <c r="H453" s="8">
        <f t="shared" si="108"/>
        <v>0</v>
      </c>
      <c r="I453" s="13">
        <f t="shared" si="116"/>
        <v>5</v>
      </c>
      <c r="J453" s="13">
        <f t="shared" si="117"/>
        <v>656</v>
      </c>
      <c r="K453" s="13">
        <f>G453/ورقة1!$C$3</f>
        <v>0.65</v>
      </c>
      <c r="L453" s="13">
        <f>H453/ورقة1!$D$3</f>
        <v>0</v>
      </c>
      <c r="M453" s="13">
        <f t="shared" si="113"/>
        <v>0.65</v>
      </c>
      <c r="N453" s="13">
        <f t="shared" si="111"/>
        <v>0.5</v>
      </c>
      <c r="O453" s="13">
        <f t="shared" si="118"/>
        <v>3490.3400000000011</v>
      </c>
      <c r="P453" s="13">
        <f t="shared" si="119"/>
        <v>3580</v>
      </c>
      <c r="Q453" s="11">
        <f t="shared" si="114"/>
        <v>3480</v>
      </c>
      <c r="R453" s="11" t="str">
        <f>IF(P453&lt;&gt;"",IF(AND(P453&gt;Q452,P453&lt;=Q453),"ok",""),SUBTOTAL(3,U$2:U453))</f>
        <v/>
      </c>
      <c r="S453" s="1"/>
      <c r="T453" s="1"/>
      <c r="U453" s="31"/>
      <c r="V453" s="31"/>
      <c r="W453" s="31"/>
      <c r="X453" s="32" t="str">
        <f t="shared" si="112"/>
        <v/>
      </c>
      <c r="Y453" s="31" t="str">
        <f>IF(U453="","",SUBTOTAL(2,U$1:U453))</f>
        <v/>
      </c>
    </row>
    <row r="454" spans="1:25" ht="24.95" customHeight="1">
      <c r="A454" s="3">
        <f>IF(B454="","",SUBTOTAL(3,B$2:B454))</f>
        <v>413</v>
      </c>
      <c r="B454" s="17" t="s">
        <v>18</v>
      </c>
      <c r="C454" s="2">
        <v>922</v>
      </c>
      <c r="D454" s="22">
        <v>43365</v>
      </c>
      <c r="E454" s="8">
        <f t="shared" si="104"/>
        <v>25960</v>
      </c>
      <c r="F454" s="2">
        <v>25973</v>
      </c>
      <c r="G454" s="8">
        <f t="shared" si="115"/>
        <v>13</v>
      </c>
      <c r="H454" s="8">
        <f t="shared" si="108"/>
        <v>0</v>
      </c>
      <c r="I454" s="13">
        <f t="shared" si="116"/>
        <v>13</v>
      </c>
      <c r="J454" s="13">
        <f t="shared" si="117"/>
        <v>669</v>
      </c>
      <c r="K454" s="13">
        <f>G454/ورقة1!$C$3</f>
        <v>1.69</v>
      </c>
      <c r="L454" s="13">
        <f>H454/ورقة1!$D$3</f>
        <v>0</v>
      </c>
      <c r="M454" s="13">
        <f t="shared" si="113"/>
        <v>1.69</v>
      </c>
      <c r="N454" s="13">
        <f t="shared" si="111"/>
        <v>0.5</v>
      </c>
      <c r="O454" s="13">
        <f t="shared" si="118"/>
        <v>3492.5300000000011</v>
      </c>
      <c r="P454" s="13">
        <f t="shared" si="119"/>
        <v>3580</v>
      </c>
      <c r="Q454" s="11">
        <f t="shared" si="114"/>
        <v>3480</v>
      </c>
      <c r="R454" s="11" t="str">
        <f>IF(P454&lt;&gt;"",IF(AND(P454&gt;Q453,P454&lt;=Q454),"ok",""),SUBTOTAL(3,U$2:U454))</f>
        <v/>
      </c>
      <c r="S454" s="1"/>
      <c r="T454" s="1"/>
      <c r="U454" s="31"/>
      <c r="V454" s="31"/>
      <c r="W454" s="31"/>
      <c r="X454" s="32" t="str">
        <f t="shared" si="112"/>
        <v/>
      </c>
      <c r="Y454" s="31" t="str">
        <f>IF(U454="","",SUBTOTAL(2,U$1:U454))</f>
        <v/>
      </c>
    </row>
    <row r="455" spans="1:25" ht="24.95" customHeight="1">
      <c r="A455" s="3">
        <f>IF(B455="","",SUBTOTAL(3,B$2:B455))</f>
        <v>414</v>
      </c>
      <c r="B455" s="17" t="s">
        <v>18</v>
      </c>
      <c r="C455" s="2">
        <v>924</v>
      </c>
      <c r="D455" s="22">
        <v>43366</v>
      </c>
      <c r="E455" s="8">
        <f t="shared" si="104"/>
        <v>25973</v>
      </c>
      <c r="F455" s="2">
        <v>25983</v>
      </c>
      <c r="G455" s="8">
        <f t="shared" si="115"/>
        <v>10</v>
      </c>
      <c r="H455" s="8">
        <f t="shared" si="108"/>
        <v>0</v>
      </c>
      <c r="I455" s="13">
        <f t="shared" si="116"/>
        <v>10</v>
      </c>
      <c r="J455" s="13">
        <f t="shared" si="117"/>
        <v>679</v>
      </c>
      <c r="K455" s="13">
        <f>G455/ورقة1!$C$3</f>
        <v>1.3</v>
      </c>
      <c r="L455" s="13">
        <f>H455/ورقة1!$D$3</f>
        <v>0</v>
      </c>
      <c r="M455" s="13">
        <f t="shared" si="113"/>
        <v>1.3</v>
      </c>
      <c r="N455" s="13">
        <f t="shared" si="111"/>
        <v>0.5</v>
      </c>
      <c r="O455" s="13">
        <f t="shared" si="118"/>
        <v>3494.3300000000013</v>
      </c>
      <c r="P455" s="13">
        <f t="shared" si="119"/>
        <v>3580</v>
      </c>
      <c r="Q455" s="11">
        <f t="shared" si="114"/>
        <v>3480</v>
      </c>
      <c r="R455" s="11" t="str">
        <f>IF(P455&lt;&gt;"",IF(AND(P455&gt;Q454,P455&lt;=Q455),"ok",""),SUBTOTAL(3,U$2:U455))</f>
        <v/>
      </c>
      <c r="S455" s="1"/>
      <c r="T455" s="1"/>
      <c r="U455" s="31"/>
      <c r="V455" s="31"/>
      <c r="W455" s="31"/>
      <c r="X455" s="32" t="str">
        <f t="shared" si="112"/>
        <v/>
      </c>
      <c r="Y455" s="31" t="str">
        <f>IF(U455="","",SUBTOTAL(2,U$1:U455))</f>
        <v/>
      </c>
    </row>
    <row r="456" spans="1:25" ht="24.95" customHeight="1">
      <c r="A456" s="3">
        <f>IF(B456="","",SUBTOTAL(3,B$2:B456))</f>
        <v>415</v>
      </c>
      <c r="B456" s="17" t="s">
        <v>18</v>
      </c>
      <c r="C456" s="2">
        <v>928</v>
      </c>
      <c r="D456" s="22">
        <v>43366</v>
      </c>
      <c r="E456" s="8">
        <f t="shared" si="104"/>
        <v>25983</v>
      </c>
      <c r="F456" s="2">
        <v>25997</v>
      </c>
      <c r="G456" s="8">
        <f t="shared" si="115"/>
        <v>14</v>
      </c>
      <c r="H456" s="8">
        <f t="shared" si="108"/>
        <v>0</v>
      </c>
      <c r="I456" s="13">
        <f t="shared" si="116"/>
        <v>14</v>
      </c>
      <c r="J456" s="13">
        <f t="shared" si="117"/>
        <v>693</v>
      </c>
      <c r="K456" s="13">
        <f>G456/ورقة1!$C$3</f>
        <v>1.82</v>
      </c>
      <c r="L456" s="13">
        <f>H456/ورقة1!$D$3</f>
        <v>0</v>
      </c>
      <c r="M456" s="13">
        <f t="shared" si="113"/>
        <v>1.82</v>
      </c>
      <c r="N456" s="13">
        <f t="shared" si="111"/>
        <v>0.5</v>
      </c>
      <c r="O456" s="13">
        <f t="shared" si="118"/>
        <v>3496.6500000000015</v>
      </c>
      <c r="P456" s="13">
        <f t="shared" si="119"/>
        <v>3580</v>
      </c>
      <c r="Q456" s="11">
        <f t="shared" si="114"/>
        <v>3480</v>
      </c>
      <c r="R456" s="11" t="str">
        <f>IF(P456&lt;&gt;"",IF(AND(P456&gt;Q455,P456&lt;=Q456),"ok",""),SUBTOTAL(3,U$2:U456))</f>
        <v/>
      </c>
      <c r="S456" s="1"/>
      <c r="T456" s="1"/>
      <c r="U456" s="31"/>
      <c r="V456" s="31"/>
      <c r="W456" s="31"/>
      <c r="X456" s="32" t="str">
        <f t="shared" si="112"/>
        <v/>
      </c>
      <c r="Y456" s="31" t="str">
        <f>IF(U456="","",SUBTOTAL(2,U$1:U456))</f>
        <v/>
      </c>
    </row>
    <row r="457" spans="1:25" ht="24.95" customHeight="1">
      <c r="A457" s="3">
        <f>IF(B457="","",SUBTOTAL(3,B$2:B457))</f>
        <v>416</v>
      </c>
      <c r="B457" s="17" t="s">
        <v>18</v>
      </c>
      <c r="C457" s="2">
        <v>929</v>
      </c>
      <c r="D457" s="22">
        <v>43367</v>
      </c>
      <c r="E457" s="8">
        <f t="shared" si="104"/>
        <v>25997</v>
      </c>
      <c r="F457" s="2">
        <v>26042</v>
      </c>
      <c r="G457" s="8">
        <f t="shared" si="115"/>
        <v>45</v>
      </c>
      <c r="H457" s="8">
        <f t="shared" si="108"/>
        <v>0</v>
      </c>
      <c r="I457" s="13">
        <f t="shared" si="116"/>
        <v>45</v>
      </c>
      <c r="J457" s="13">
        <f t="shared" si="117"/>
        <v>738</v>
      </c>
      <c r="K457" s="13">
        <f>G457/ورقة1!$C$3</f>
        <v>5.85</v>
      </c>
      <c r="L457" s="13">
        <f>H457/ورقة1!$D$3</f>
        <v>0</v>
      </c>
      <c r="M457" s="13">
        <f t="shared" si="113"/>
        <v>5.85</v>
      </c>
      <c r="N457" s="13">
        <f t="shared" si="111"/>
        <v>0.5</v>
      </c>
      <c r="O457" s="13">
        <f t="shared" si="118"/>
        <v>3503.0000000000014</v>
      </c>
      <c r="P457" s="13">
        <f t="shared" si="119"/>
        <v>3580</v>
      </c>
      <c r="Q457" s="11">
        <f t="shared" si="114"/>
        <v>3520</v>
      </c>
      <c r="R457" s="11" t="str">
        <f>IF(P457&lt;&gt;"",IF(AND(P457&gt;Q456,P457&lt;=Q457),"ok",""),SUBTOTAL(3,U$2:U457))</f>
        <v/>
      </c>
      <c r="S457" s="1"/>
      <c r="T457" s="1"/>
      <c r="U457" s="31"/>
      <c r="V457" s="31"/>
      <c r="W457" s="31"/>
      <c r="X457" s="32" t="str">
        <f t="shared" si="112"/>
        <v/>
      </c>
      <c r="Y457" s="31" t="str">
        <f>IF(U457="","",SUBTOTAL(2,U$1:U457))</f>
        <v/>
      </c>
    </row>
    <row r="458" spans="1:25" ht="24.95" customHeight="1">
      <c r="A458" s="3">
        <f>IF(B458="","",SUBTOTAL(3,B$2:B458))</f>
        <v>417</v>
      </c>
      <c r="B458" s="17" t="s">
        <v>18</v>
      </c>
      <c r="C458" s="2">
        <v>932</v>
      </c>
      <c r="D458" s="22" t="s">
        <v>3</v>
      </c>
      <c r="E458" s="8"/>
      <c r="F458" s="2"/>
      <c r="G458" s="8">
        <f t="shared" si="115"/>
        <v>0</v>
      </c>
      <c r="H458" s="8">
        <f t="shared" si="108"/>
        <v>0</v>
      </c>
      <c r="I458" s="13">
        <f t="shared" si="116"/>
        <v>0</v>
      </c>
      <c r="J458" s="13">
        <f t="shared" si="117"/>
        <v>0</v>
      </c>
      <c r="K458" s="13">
        <f>G458/ورقة1!$C$3</f>
        <v>0</v>
      </c>
      <c r="L458" s="13">
        <f>H458/ورقة1!$D$3</f>
        <v>0</v>
      </c>
      <c r="M458" s="13">
        <f t="shared" si="113"/>
        <v>0</v>
      </c>
      <c r="N458" s="13">
        <f t="shared" si="111"/>
        <v>0</v>
      </c>
      <c r="O458" s="13">
        <f t="shared" si="118"/>
        <v>3503.0000000000014</v>
      </c>
      <c r="P458" s="13">
        <f t="shared" si="119"/>
        <v>3580</v>
      </c>
      <c r="Q458" s="11">
        <f t="shared" si="114"/>
        <v>3520</v>
      </c>
      <c r="R458" s="11" t="str">
        <f>IF(P458&lt;&gt;"",IF(AND(P458&gt;Q457,P458&lt;=Q458),"ok",""),SUBTOTAL(3,U$2:U458))</f>
        <v/>
      </c>
      <c r="S458" s="1"/>
      <c r="T458" s="1"/>
      <c r="U458" s="31"/>
      <c r="V458" s="31"/>
      <c r="W458" s="31"/>
      <c r="X458" s="32" t="str">
        <f t="shared" si="112"/>
        <v/>
      </c>
      <c r="Y458" s="31" t="str">
        <f>IF(U458="","",SUBTOTAL(2,U$1:U458))</f>
        <v/>
      </c>
    </row>
    <row r="459" spans="1:25" ht="24.95" customHeight="1">
      <c r="A459" s="3">
        <f>IF(B459="","",SUBTOTAL(3,B$2:B459))</f>
        <v>418</v>
      </c>
      <c r="B459" s="17" t="s">
        <v>18</v>
      </c>
      <c r="C459" s="2">
        <v>933</v>
      </c>
      <c r="D459" s="22">
        <v>43369</v>
      </c>
      <c r="E459" s="8">
        <v>26042</v>
      </c>
      <c r="F459" s="2">
        <v>26056</v>
      </c>
      <c r="G459" s="8">
        <f t="shared" si="115"/>
        <v>14</v>
      </c>
      <c r="H459" s="8">
        <f t="shared" si="108"/>
        <v>0</v>
      </c>
      <c r="I459" s="13">
        <f t="shared" si="116"/>
        <v>14</v>
      </c>
      <c r="J459" s="13">
        <f t="shared" si="117"/>
        <v>14</v>
      </c>
      <c r="K459" s="13">
        <f>G459/ورقة1!$C$3</f>
        <v>1.82</v>
      </c>
      <c r="L459" s="13">
        <f>H459/ورقة1!$D$3</f>
        <v>0</v>
      </c>
      <c r="M459" s="13">
        <f t="shared" si="113"/>
        <v>1.82</v>
      </c>
      <c r="N459" s="13">
        <f t="shared" si="111"/>
        <v>0.5</v>
      </c>
      <c r="O459" s="13">
        <f t="shared" si="118"/>
        <v>3505.3200000000015</v>
      </c>
      <c r="P459" s="13">
        <f t="shared" si="119"/>
        <v>3580</v>
      </c>
      <c r="Q459" s="11">
        <f t="shared" si="114"/>
        <v>3520</v>
      </c>
      <c r="R459" s="11" t="str">
        <f>IF(P459&lt;&gt;"",IF(AND(P459&gt;Q458,P459&lt;=Q459),"ok",""),SUBTOTAL(3,U$2:U459))</f>
        <v/>
      </c>
      <c r="S459" s="1"/>
      <c r="T459" s="1"/>
      <c r="U459" s="31"/>
      <c r="V459" s="31"/>
      <c r="W459" s="31"/>
      <c r="X459" s="32" t="str">
        <f t="shared" si="112"/>
        <v/>
      </c>
      <c r="Y459" s="31" t="str">
        <f>IF(U459="","",SUBTOTAL(2,U$1:U459))</f>
        <v/>
      </c>
    </row>
    <row r="460" spans="1:25" ht="24.95" customHeight="1">
      <c r="A460" s="3">
        <f>IF(B460="","",SUBTOTAL(3,B$2:B460))</f>
        <v>419</v>
      </c>
      <c r="B460" s="17" t="s">
        <v>18</v>
      </c>
      <c r="C460" s="2">
        <v>941</v>
      </c>
      <c r="D460" s="22">
        <v>43370</v>
      </c>
      <c r="E460" s="8">
        <f t="shared" si="104"/>
        <v>26056</v>
      </c>
      <c r="F460" s="2">
        <v>26073</v>
      </c>
      <c r="G460" s="8">
        <f t="shared" si="115"/>
        <v>17</v>
      </c>
      <c r="H460" s="8">
        <f t="shared" si="108"/>
        <v>0</v>
      </c>
      <c r="I460" s="13">
        <f t="shared" si="116"/>
        <v>17</v>
      </c>
      <c r="J460" s="13">
        <f t="shared" si="117"/>
        <v>31</v>
      </c>
      <c r="K460" s="13">
        <f>G460/ورقة1!$C$3</f>
        <v>2.21</v>
      </c>
      <c r="L460" s="13">
        <f>H460/ورقة1!$D$3</f>
        <v>0</v>
      </c>
      <c r="M460" s="13">
        <f t="shared" si="113"/>
        <v>2.21</v>
      </c>
      <c r="N460" s="13">
        <f t="shared" si="111"/>
        <v>0.5</v>
      </c>
      <c r="O460" s="13">
        <f t="shared" si="118"/>
        <v>3508.0300000000016</v>
      </c>
      <c r="P460" s="13">
        <f t="shared" si="119"/>
        <v>3580</v>
      </c>
      <c r="Q460" s="11">
        <f t="shared" si="114"/>
        <v>3520</v>
      </c>
      <c r="R460" s="11" t="str">
        <f>IF(P460&lt;&gt;"",IF(AND(P460&gt;Q459,P460&lt;=Q460),"ok",""),SUBTOTAL(3,U$2:U460))</f>
        <v/>
      </c>
      <c r="S460" s="1"/>
      <c r="T460" s="1"/>
      <c r="U460" s="31"/>
      <c r="V460" s="31"/>
      <c r="W460" s="31"/>
      <c r="X460" s="32" t="str">
        <f t="shared" si="112"/>
        <v/>
      </c>
      <c r="Y460" s="31" t="str">
        <f>IF(U460="","",SUBTOTAL(2,U$1:U460))</f>
        <v/>
      </c>
    </row>
    <row r="461" spans="1:25" ht="24.95" customHeight="1">
      <c r="A461" s="3">
        <f>IF(B461="","",SUBTOTAL(3,B$2:B461))</f>
        <v>420</v>
      </c>
      <c r="B461" s="17" t="s">
        <v>18</v>
      </c>
      <c r="C461" s="2">
        <v>945</v>
      </c>
      <c r="D461" s="22">
        <v>43372</v>
      </c>
      <c r="E461" s="8">
        <f t="shared" si="104"/>
        <v>26073</v>
      </c>
      <c r="F461" s="2">
        <v>26107</v>
      </c>
      <c r="G461" s="8">
        <f t="shared" si="115"/>
        <v>34</v>
      </c>
      <c r="H461" s="8">
        <f t="shared" si="108"/>
        <v>0</v>
      </c>
      <c r="I461" s="13">
        <f t="shared" si="116"/>
        <v>34</v>
      </c>
      <c r="J461" s="13">
        <f t="shared" si="117"/>
        <v>65</v>
      </c>
      <c r="K461" s="13">
        <f>G461/ورقة1!$C$3</f>
        <v>4.42</v>
      </c>
      <c r="L461" s="13">
        <f>H461/ورقة1!$D$3</f>
        <v>0</v>
      </c>
      <c r="M461" s="13">
        <f t="shared" si="113"/>
        <v>4.42</v>
      </c>
      <c r="N461" s="13">
        <f t="shared" si="111"/>
        <v>0.5</v>
      </c>
      <c r="O461" s="13">
        <f t="shared" si="118"/>
        <v>3512.9500000000016</v>
      </c>
      <c r="P461" s="13">
        <f t="shared" si="119"/>
        <v>3580</v>
      </c>
      <c r="Q461" s="11">
        <f t="shared" si="114"/>
        <v>3520</v>
      </c>
      <c r="R461" s="11" t="str">
        <f>IF(P461&lt;&gt;"",IF(AND(P461&gt;Q460,P461&lt;=Q461),"ok",""),SUBTOTAL(3,U$2:U461))</f>
        <v/>
      </c>
      <c r="S461" s="1"/>
      <c r="T461" s="1"/>
      <c r="U461" s="31"/>
      <c r="V461" s="31"/>
      <c r="W461" s="31"/>
      <c r="X461" s="32" t="str">
        <f t="shared" si="112"/>
        <v/>
      </c>
      <c r="Y461" s="31" t="str">
        <f>IF(U461="","",SUBTOTAL(2,U$1:U461))</f>
        <v/>
      </c>
    </row>
    <row r="462" spans="1:25" ht="24.95" customHeight="1">
      <c r="A462" s="3">
        <f>IF(B462="","",SUBTOTAL(3,B$2:B462))</f>
        <v>421</v>
      </c>
      <c r="B462" s="17" t="s">
        <v>18</v>
      </c>
      <c r="C462" s="2">
        <v>948</v>
      </c>
      <c r="D462" s="22">
        <v>43373</v>
      </c>
      <c r="E462" s="8">
        <f t="shared" si="104"/>
        <v>26107</v>
      </c>
      <c r="F462" s="2">
        <v>26115</v>
      </c>
      <c r="G462" s="8">
        <f t="shared" si="115"/>
        <v>8</v>
      </c>
      <c r="H462" s="8">
        <f t="shared" si="108"/>
        <v>0</v>
      </c>
      <c r="I462" s="13">
        <f t="shared" si="116"/>
        <v>8</v>
      </c>
      <c r="J462" s="13">
        <f t="shared" si="117"/>
        <v>73</v>
      </c>
      <c r="K462" s="13">
        <f>G462/ورقة1!$C$3</f>
        <v>1.04</v>
      </c>
      <c r="L462" s="13">
        <f>H462/ورقة1!$D$3</f>
        <v>0</v>
      </c>
      <c r="M462" s="13">
        <f t="shared" si="113"/>
        <v>1.04</v>
      </c>
      <c r="N462" s="13">
        <f t="shared" si="111"/>
        <v>0.5</v>
      </c>
      <c r="O462" s="13">
        <f t="shared" si="118"/>
        <v>3514.4900000000016</v>
      </c>
      <c r="P462" s="13">
        <f t="shared" si="119"/>
        <v>3580</v>
      </c>
      <c r="Q462" s="11">
        <f t="shared" si="114"/>
        <v>3520</v>
      </c>
      <c r="R462" s="11" t="str">
        <f>IF(P462&lt;&gt;"",IF(AND(P462&gt;Q461,P462&lt;=Q462),"ok",""),SUBTOTAL(3,U$2:U462))</f>
        <v/>
      </c>
      <c r="S462" s="1"/>
      <c r="T462" s="1"/>
      <c r="U462" s="31"/>
      <c r="V462" s="31"/>
      <c r="W462" s="31"/>
      <c r="X462" s="32" t="str">
        <f t="shared" si="112"/>
        <v/>
      </c>
      <c r="Y462" s="31" t="str">
        <f>IF(U462="","",SUBTOTAL(2,U$1:U462))</f>
        <v/>
      </c>
    </row>
    <row r="463" spans="1:25" ht="24.95" customHeight="1">
      <c r="A463" s="3">
        <f>IF(B463="","",SUBTOTAL(3,B$2:B463))</f>
        <v>422</v>
      </c>
      <c r="B463" s="17" t="s">
        <v>18</v>
      </c>
      <c r="C463" s="2">
        <v>951</v>
      </c>
      <c r="D463" s="22">
        <v>43374</v>
      </c>
      <c r="E463" s="8">
        <v>26115</v>
      </c>
      <c r="F463" s="2">
        <v>26162</v>
      </c>
      <c r="G463" s="8">
        <f t="shared" si="115"/>
        <v>47</v>
      </c>
      <c r="H463" s="8">
        <f t="shared" si="108"/>
        <v>0</v>
      </c>
      <c r="I463" s="13">
        <f t="shared" si="116"/>
        <v>47</v>
      </c>
      <c r="J463" s="13">
        <f t="shared" si="117"/>
        <v>120</v>
      </c>
      <c r="K463" s="13">
        <f>G463/ورقة1!$C$3</f>
        <v>6.1099999999999994</v>
      </c>
      <c r="L463" s="13">
        <f>H463/ورقة1!$D$3</f>
        <v>0</v>
      </c>
      <c r="M463" s="13">
        <f t="shared" si="113"/>
        <v>6.1099999999999994</v>
      </c>
      <c r="N463" s="13">
        <f t="shared" si="111"/>
        <v>0.5</v>
      </c>
      <c r="O463" s="13">
        <f t="shared" si="118"/>
        <v>3521.1000000000017</v>
      </c>
      <c r="P463" s="13">
        <f t="shared" si="119"/>
        <v>3610</v>
      </c>
      <c r="Q463" s="11">
        <f t="shared" si="114"/>
        <v>3520</v>
      </c>
      <c r="R463" s="11" t="str">
        <f>IF(P463&lt;&gt;"",IF(AND(P463&gt;Q462,P463&lt;=Q463),"ok",""),SUBTOTAL(3,U$2:U463))</f>
        <v/>
      </c>
      <c r="S463" s="1">
        <v>30</v>
      </c>
      <c r="T463" s="1">
        <f t="shared" si="107"/>
        <v>202.5</v>
      </c>
      <c r="U463" s="31">
        <f>U450+3</f>
        <v>144</v>
      </c>
      <c r="V463" s="31">
        <f>V450+225</f>
        <v>26127</v>
      </c>
      <c r="W463" s="31">
        <f>V464-V463</f>
        <v>225</v>
      </c>
      <c r="X463" s="32" t="str">
        <f t="shared" si="112"/>
        <v>ok</v>
      </c>
      <c r="Y463" s="31">
        <f>IF(U463="","",SUBTOTAL(2,U$1:U463))</f>
        <v>137</v>
      </c>
    </row>
    <row r="464" spans="1:25" ht="24.95" customHeight="1">
      <c r="A464" s="3">
        <f>IF(B464="","",SUBTOTAL(3,B$2:B464))</f>
        <v>423</v>
      </c>
      <c r="B464" s="17" t="s">
        <v>17</v>
      </c>
      <c r="C464" s="2">
        <v>955</v>
      </c>
      <c r="D464" s="22">
        <v>43375</v>
      </c>
      <c r="E464" s="8">
        <f t="shared" si="104"/>
        <v>26162</v>
      </c>
      <c r="F464" s="2">
        <v>26488</v>
      </c>
      <c r="G464" s="8">
        <f t="shared" si="115"/>
        <v>0</v>
      </c>
      <c r="H464" s="8">
        <f t="shared" si="108"/>
        <v>326</v>
      </c>
      <c r="I464" s="13">
        <f t="shared" si="116"/>
        <v>326</v>
      </c>
      <c r="J464" s="13">
        <f t="shared" si="117"/>
        <v>446</v>
      </c>
      <c r="K464" s="13">
        <f>G464/ورقة1!$C$3</f>
        <v>0</v>
      </c>
      <c r="L464" s="13">
        <f>H464/ورقة1!$D$3</f>
        <v>35.86</v>
      </c>
      <c r="M464" s="13">
        <f t="shared" si="113"/>
        <v>35.86</v>
      </c>
      <c r="N464" s="13">
        <f t="shared" si="111"/>
        <v>0.5</v>
      </c>
      <c r="O464" s="13">
        <f t="shared" si="118"/>
        <v>3557.4600000000019</v>
      </c>
      <c r="P464" s="13">
        <f t="shared" si="119"/>
        <v>3640</v>
      </c>
      <c r="Q464" s="11">
        <f t="shared" si="114"/>
        <v>3560</v>
      </c>
      <c r="R464" s="11" t="str">
        <f>IF(P464&lt;&gt;"",IF(AND(P464&gt;Q463,P464&lt;=Q464),"ok",""),SUBTOTAL(3,U$2:U464))</f>
        <v/>
      </c>
      <c r="S464" s="1">
        <v>30</v>
      </c>
      <c r="T464" s="1">
        <f t="shared" si="107"/>
        <v>202.5</v>
      </c>
      <c r="U464" s="31">
        <f t="shared" si="109"/>
        <v>145</v>
      </c>
      <c r="V464" s="31">
        <f t="shared" si="110"/>
        <v>26352</v>
      </c>
      <c r="W464" s="31">
        <f>V466-V464</f>
        <v>225</v>
      </c>
      <c r="X464" s="32" t="str">
        <f t="shared" si="112"/>
        <v>ok</v>
      </c>
      <c r="Y464" s="31">
        <f>IF(U464="","",SUBTOTAL(2,U$1:U464))</f>
        <v>138</v>
      </c>
    </row>
    <row r="465" spans="1:25" ht="24.95" customHeight="1">
      <c r="A465" s="3">
        <f>IF(B465="","",SUBTOTAL(3,B$2:B465))</f>
        <v>424</v>
      </c>
      <c r="B465" s="17" t="s">
        <v>18</v>
      </c>
      <c r="C465" s="2">
        <v>956</v>
      </c>
      <c r="D465" s="22">
        <v>43376</v>
      </c>
      <c r="E465" s="8">
        <f>IF(D465="",0,F464)</f>
        <v>26488</v>
      </c>
      <c r="F465" s="2">
        <v>26527</v>
      </c>
      <c r="G465" s="8">
        <f t="shared" si="115"/>
        <v>39</v>
      </c>
      <c r="H465" s="8">
        <f t="shared" si="108"/>
        <v>0</v>
      </c>
      <c r="I465" s="13">
        <f t="shared" si="116"/>
        <v>39</v>
      </c>
      <c r="J465" s="13">
        <f t="shared" si="117"/>
        <v>485</v>
      </c>
      <c r="K465" s="13">
        <f>G465/ورقة1!$C$3</f>
        <v>5.07</v>
      </c>
      <c r="L465" s="13">
        <f>H465/ورقة1!$D$3</f>
        <v>0</v>
      </c>
      <c r="M465" s="13">
        <f t="shared" si="113"/>
        <v>5.07</v>
      </c>
      <c r="N465" s="13">
        <f t="shared" si="111"/>
        <v>0.5</v>
      </c>
      <c r="O465" s="13">
        <f t="shared" si="118"/>
        <v>3563.030000000002</v>
      </c>
      <c r="P465" s="13">
        <f t="shared" si="119"/>
        <v>3640</v>
      </c>
      <c r="Q465" s="11">
        <f t="shared" si="114"/>
        <v>3560</v>
      </c>
      <c r="R465" s="11" t="str">
        <f>IF(P465&lt;&gt;"",IF(AND(P465&gt;Q464,P465&lt;=Q465),"ok",""),SUBTOTAL(3,U$2:U465))</f>
        <v/>
      </c>
      <c r="S465" s="1"/>
      <c r="T465" s="1"/>
      <c r="U465" s="31"/>
      <c r="V465" s="31"/>
      <c r="W465" s="31"/>
      <c r="X465" s="32" t="str">
        <f t="shared" si="112"/>
        <v/>
      </c>
      <c r="Y465" s="31" t="str">
        <f>IF(U465="","",SUBTOTAL(2,U$1:U465))</f>
        <v/>
      </c>
    </row>
    <row r="466" spans="1:25" ht="24.95" customHeight="1">
      <c r="A466" s="3">
        <f>IF(B466="","",SUBTOTAL(3,B$2:B466))</f>
        <v>425</v>
      </c>
      <c r="B466" s="17" t="s">
        <v>18</v>
      </c>
      <c r="C466" s="2">
        <v>960</v>
      </c>
      <c r="D466" s="22">
        <v>43377</v>
      </c>
      <c r="E466" s="8">
        <f t="shared" si="104"/>
        <v>26527</v>
      </c>
      <c r="F466" s="2">
        <v>26600</v>
      </c>
      <c r="G466" s="8">
        <f t="shared" si="115"/>
        <v>73</v>
      </c>
      <c r="H466" s="8">
        <f t="shared" si="108"/>
        <v>0</v>
      </c>
      <c r="I466" s="13">
        <f t="shared" si="116"/>
        <v>73</v>
      </c>
      <c r="J466" s="13">
        <f t="shared" si="117"/>
        <v>558</v>
      </c>
      <c r="K466" s="13">
        <f>G466/ورقة1!$C$3</f>
        <v>9.49</v>
      </c>
      <c r="L466" s="13">
        <f>H466/ورقة1!$D$3</f>
        <v>0</v>
      </c>
      <c r="M466" s="13">
        <f t="shared" si="113"/>
        <v>9.49</v>
      </c>
      <c r="N466" s="13">
        <f t="shared" si="111"/>
        <v>0.5</v>
      </c>
      <c r="O466" s="13">
        <f t="shared" si="118"/>
        <v>3573.0200000000018</v>
      </c>
      <c r="P466" s="13">
        <f t="shared" si="119"/>
        <v>3670</v>
      </c>
      <c r="Q466" s="11">
        <f t="shared" si="114"/>
        <v>3560</v>
      </c>
      <c r="R466" s="11" t="str">
        <f>IF(P466&lt;&gt;"",IF(AND(P466&gt;Q465,P466&lt;=Q466),"ok",""),SUBTOTAL(3,U$2:U466))</f>
        <v/>
      </c>
      <c r="S466" s="1">
        <v>30</v>
      </c>
      <c r="T466" s="1">
        <f t="shared" si="107"/>
        <v>202.5</v>
      </c>
      <c r="U466" s="31">
        <f>U464+2</f>
        <v>147</v>
      </c>
      <c r="V466" s="31">
        <f>V464+225</f>
        <v>26577</v>
      </c>
      <c r="W466" s="31">
        <f>V474-V466</f>
        <v>225</v>
      </c>
      <c r="X466" s="32" t="str">
        <f t="shared" si="112"/>
        <v>ok</v>
      </c>
      <c r="Y466" s="31">
        <f>IF(U466="","",SUBTOTAL(2,U$1:U466))</f>
        <v>139</v>
      </c>
    </row>
    <row r="467" spans="1:25" ht="24.95" customHeight="1">
      <c r="A467" s="3">
        <f>IF(B467="","",SUBTOTAL(3,B$2:B467))</f>
        <v>426</v>
      </c>
      <c r="B467" s="17" t="s">
        <v>18</v>
      </c>
      <c r="C467" s="2">
        <v>963</v>
      </c>
      <c r="D467" s="22">
        <v>43378</v>
      </c>
      <c r="E467" s="8">
        <f t="shared" si="104"/>
        <v>26600</v>
      </c>
      <c r="F467" s="2">
        <v>26654</v>
      </c>
      <c r="G467" s="8">
        <f t="shared" si="115"/>
        <v>54</v>
      </c>
      <c r="H467" s="8">
        <f t="shared" si="108"/>
        <v>0</v>
      </c>
      <c r="I467" s="13">
        <f t="shared" si="116"/>
        <v>54</v>
      </c>
      <c r="J467" s="13">
        <f t="shared" si="117"/>
        <v>612</v>
      </c>
      <c r="K467" s="13">
        <f>G467/ورقة1!$C$3</f>
        <v>7.02</v>
      </c>
      <c r="L467" s="13">
        <f>H467/ورقة1!$D$3</f>
        <v>0</v>
      </c>
      <c r="M467" s="13">
        <f t="shared" si="113"/>
        <v>7.02</v>
      </c>
      <c r="N467" s="13">
        <f t="shared" si="111"/>
        <v>0.5</v>
      </c>
      <c r="O467" s="13">
        <f t="shared" si="118"/>
        <v>3580.5400000000018</v>
      </c>
      <c r="P467" s="13">
        <f t="shared" si="119"/>
        <v>3670</v>
      </c>
      <c r="Q467" s="11">
        <f t="shared" si="114"/>
        <v>3600</v>
      </c>
      <c r="R467" s="11" t="str">
        <f>IF(P467&lt;&gt;"",IF(AND(P467&gt;Q466,P467&lt;=Q467),"ok",""),SUBTOTAL(3,U$2:U467))</f>
        <v/>
      </c>
      <c r="S467" s="1"/>
      <c r="T467" s="1"/>
      <c r="U467" s="31"/>
      <c r="V467" s="31"/>
      <c r="W467" s="31"/>
      <c r="X467" s="32" t="str">
        <f t="shared" si="112"/>
        <v/>
      </c>
      <c r="Y467" s="31" t="str">
        <f>IF(U467="","",SUBTOTAL(2,U$1:U467))</f>
        <v/>
      </c>
    </row>
    <row r="468" spans="1:25" ht="24.95" customHeight="1">
      <c r="A468" s="3">
        <f>IF(B468="","",SUBTOTAL(3,B$2:B468))</f>
        <v>427</v>
      </c>
      <c r="B468" s="17" t="s">
        <v>18</v>
      </c>
      <c r="C468" s="2">
        <v>965</v>
      </c>
      <c r="D468" s="22">
        <v>43379</v>
      </c>
      <c r="E468" s="8">
        <f t="shared" ref="E468:E534" si="120">IF(D468="",0,F467)</f>
        <v>26654</v>
      </c>
      <c r="F468" s="2">
        <v>26676</v>
      </c>
      <c r="G468" s="8">
        <f t="shared" si="115"/>
        <v>22</v>
      </c>
      <c r="H468" s="8">
        <f t="shared" si="108"/>
        <v>0</v>
      </c>
      <c r="I468" s="13">
        <f t="shared" si="116"/>
        <v>22</v>
      </c>
      <c r="J468" s="13">
        <f t="shared" si="117"/>
        <v>634</v>
      </c>
      <c r="K468" s="13">
        <f>G468/ورقة1!$C$3</f>
        <v>2.86</v>
      </c>
      <c r="L468" s="13">
        <f>H468/ورقة1!$D$3</f>
        <v>0</v>
      </c>
      <c r="M468" s="13">
        <f t="shared" si="113"/>
        <v>2.86</v>
      </c>
      <c r="N468" s="13">
        <f t="shared" si="111"/>
        <v>0.5</v>
      </c>
      <c r="O468" s="13">
        <f t="shared" si="118"/>
        <v>3583.9000000000019</v>
      </c>
      <c r="P468" s="13">
        <f t="shared" si="119"/>
        <v>3670</v>
      </c>
      <c r="Q468" s="11">
        <f t="shared" si="114"/>
        <v>3600</v>
      </c>
      <c r="R468" s="11" t="str">
        <f>IF(P468&lt;&gt;"",IF(AND(P468&gt;Q467,P468&lt;=Q468),"ok",""),SUBTOTAL(3,U$2:U468))</f>
        <v/>
      </c>
      <c r="S468" s="1"/>
      <c r="T468" s="1"/>
      <c r="U468" s="31"/>
      <c r="V468" s="31"/>
      <c r="W468" s="31"/>
      <c r="X468" s="32" t="str">
        <f t="shared" si="112"/>
        <v/>
      </c>
      <c r="Y468" s="31" t="str">
        <f>IF(U468="","",SUBTOTAL(2,U$1:U468))</f>
        <v/>
      </c>
    </row>
    <row r="469" spans="1:25" ht="24.95" customHeight="1">
      <c r="A469" s="3">
        <f>IF(B469="","",SUBTOTAL(3,B$2:B469))</f>
        <v>428</v>
      </c>
      <c r="B469" s="17" t="s">
        <v>18</v>
      </c>
      <c r="C469" s="2">
        <v>972</v>
      </c>
      <c r="D469" s="22">
        <v>43381</v>
      </c>
      <c r="E469" s="8">
        <f t="shared" si="120"/>
        <v>26676</v>
      </c>
      <c r="F469" s="2">
        <v>26712</v>
      </c>
      <c r="G469" s="8">
        <f t="shared" si="115"/>
        <v>36</v>
      </c>
      <c r="H469" s="8">
        <f t="shared" si="108"/>
        <v>0</v>
      </c>
      <c r="I469" s="13">
        <f t="shared" si="116"/>
        <v>36</v>
      </c>
      <c r="J469" s="13">
        <f t="shared" si="117"/>
        <v>670</v>
      </c>
      <c r="K469" s="13">
        <f>G469/ورقة1!$C$3</f>
        <v>4.68</v>
      </c>
      <c r="L469" s="13">
        <f>H469/ورقة1!$D$3</f>
        <v>0</v>
      </c>
      <c r="M469" s="13">
        <f t="shared" si="113"/>
        <v>4.68</v>
      </c>
      <c r="N469" s="13">
        <f t="shared" si="111"/>
        <v>0.5</v>
      </c>
      <c r="O469" s="13">
        <f t="shared" si="118"/>
        <v>3589.0800000000017</v>
      </c>
      <c r="P469" s="13">
        <f t="shared" si="119"/>
        <v>3670</v>
      </c>
      <c r="Q469" s="11">
        <f t="shared" si="114"/>
        <v>3600</v>
      </c>
      <c r="R469" s="11" t="str">
        <f>IF(P469&lt;&gt;"",IF(AND(P469&gt;Q468,P469&lt;=Q469),"ok",""),SUBTOTAL(3,U$2:U469))</f>
        <v/>
      </c>
      <c r="S469" s="1"/>
      <c r="T469" s="1"/>
      <c r="U469" s="31"/>
      <c r="V469" s="31"/>
      <c r="W469" s="31"/>
      <c r="X469" s="32" t="str">
        <f t="shared" si="112"/>
        <v/>
      </c>
      <c r="Y469" s="31" t="str">
        <f>IF(U469="","",SUBTOTAL(2,U$1:U469))</f>
        <v/>
      </c>
    </row>
    <row r="470" spans="1:25" ht="24.95" customHeight="1">
      <c r="A470" s="3">
        <f>IF(B470="","",SUBTOTAL(3,B$2:B470))</f>
        <v>429</v>
      </c>
      <c r="B470" s="17" t="s">
        <v>18</v>
      </c>
      <c r="C470" s="2">
        <v>973</v>
      </c>
      <c r="D470" s="22">
        <v>43381</v>
      </c>
      <c r="E470" s="8">
        <f t="shared" si="120"/>
        <v>26712</v>
      </c>
      <c r="F470" s="2">
        <v>26731</v>
      </c>
      <c r="G470" s="8">
        <f t="shared" si="115"/>
        <v>19</v>
      </c>
      <c r="H470" s="8">
        <f t="shared" si="108"/>
        <v>0</v>
      </c>
      <c r="I470" s="13">
        <f t="shared" si="116"/>
        <v>19</v>
      </c>
      <c r="J470" s="13">
        <f t="shared" si="117"/>
        <v>689</v>
      </c>
      <c r="K470" s="13">
        <f>G470/ورقة1!$C$3</f>
        <v>2.4699999999999998</v>
      </c>
      <c r="L470" s="13">
        <f>H470/ورقة1!$D$3</f>
        <v>0</v>
      </c>
      <c r="M470" s="13">
        <f t="shared" si="113"/>
        <v>2.4699999999999998</v>
      </c>
      <c r="N470" s="13">
        <f t="shared" si="111"/>
        <v>0.5</v>
      </c>
      <c r="O470" s="13">
        <f t="shared" si="118"/>
        <v>3592.0500000000015</v>
      </c>
      <c r="P470" s="13">
        <f t="shared" si="119"/>
        <v>3670</v>
      </c>
      <c r="Q470" s="11">
        <f t="shared" si="114"/>
        <v>3600</v>
      </c>
      <c r="R470" s="11" t="str">
        <f>IF(P470&lt;&gt;"",IF(AND(P470&gt;Q469,P470&lt;=Q470),"ok",""),SUBTOTAL(3,U$2:U470))</f>
        <v/>
      </c>
      <c r="S470" s="1"/>
      <c r="T470" s="1"/>
      <c r="U470" s="31"/>
      <c r="V470" s="31"/>
      <c r="W470" s="31"/>
      <c r="X470" s="32" t="str">
        <f t="shared" si="112"/>
        <v/>
      </c>
      <c r="Y470" s="31" t="str">
        <f>IF(U470="","",SUBTOTAL(2,U$1:U470))</f>
        <v/>
      </c>
    </row>
    <row r="471" spans="1:25" ht="24.95" customHeight="1">
      <c r="A471" s="3">
        <f>IF(B471="","",SUBTOTAL(3,B$2:B471))</f>
        <v>430</v>
      </c>
      <c r="B471" s="17" t="s">
        <v>18</v>
      </c>
      <c r="C471" s="2">
        <v>975</v>
      </c>
      <c r="D471" s="22">
        <v>43383</v>
      </c>
      <c r="E471" s="8">
        <f t="shared" si="120"/>
        <v>26731</v>
      </c>
      <c r="F471" s="2">
        <v>26736</v>
      </c>
      <c r="G471" s="8">
        <f t="shared" si="115"/>
        <v>5</v>
      </c>
      <c r="H471" s="8">
        <f t="shared" si="108"/>
        <v>0</v>
      </c>
      <c r="I471" s="13">
        <f t="shared" si="116"/>
        <v>5</v>
      </c>
      <c r="J471" s="13">
        <f t="shared" si="117"/>
        <v>694</v>
      </c>
      <c r="K471" s="13">
        <f>G471/ورقة1!$C$3</f>
        <v>0.65</v>
      </c>
      <c r="L471" s="13">
        <f>H471/ورقة1!$D$3</f>
        <v>0</v>
      </c>
      <c r="M471" s="13">
        <f t="shared" si="113"/>
        <v>0.65</v>
      </c>
      <c r="N471" s="13">
        <f t="shared" si="111"/>
        <v>0.5</v>
      </c>
      <c r="O471" s="13">
        <f t="shared" si="118"/>
        <v>3593.2000000000016</v>
      </c>
      <c r="P471" s="13">
        <f t="shared" si="119"/>
        <v>3670</v>
      </c>
      <c r="Q471" s="11">
        <f t="shared" si="114"/>
        <v>3600</v>
      </c>
      <c r="R471" s="11" t="str">
        <f>IF(P471&lt;&gt;"",IF(AND(P471&gt;Q470,P471&lt;=Q471),"ok",""),SUBTOTAL(3,U$2:U471))</f>
        <v/>
      </c>
      <c r="S471" s="1"/>
      <c r="T471" s="1"/>
      <c r="U471" s="31"/>
      <c r="V471" s="31"/>
      <c r="W471" s="31"/>
      <c r="X471" s="32" t="str">
        <f t="shared" si="112"/>
        <v/>
      </c>
      <c r="Y471" s="31" t="str">
        <f>IF(U471="","",SUBTOTAL(2,U$1:U471))</f>
        <v/>
      </c>
    </row>
    <row r="472" spans="1:25" ht="24.95" customHeight="1">
      <c r="A472" s="3">
        <f>IF(B472="","",SUBTOTAL(3,B$2:B472))</f>
        <v>431</v>
      </c>
      <c r="B472" s="17" t="s">
        <v>18</v>
      </c>
      <c r="C472" s="2">
        <v>978</v>
      </c>
      <c r="D472" s="22">
        <v>43111</v>
      </c>
      <c r="E472" s="8">
        <f t="shared" si="120"/>
        <v>26736</v>
      </c>
      <c r="F472" s="2">
        <v>26746</v>
      </c>
      <c r="G472" s="8">
        <f t="shared" si="115"/>
        <v>10</v>
      </c>
      <c r="H472" s="8">
        <f t="shared" si="108"/>
        <v>0</v>
      </c>
      <c r="I472" s="13">
        <f t="shared" si="116"/>
        <v>10</v>
      </c>
      <c r="J472" s="13">
        <f t="shared" si="117"/>
        <v>704</v>
      </c>
      <c r="K472" s="13">
        <f>G472/ورقة1!$C$3</f>
        <v>1.3</v>
      </c>
      <c r="L472" s="13">
        <f>H472/ورقة1!$D$3</f>
        <v>0</v>
      </c>
      <c r="M472" s="13">
        <f t="shared" si="113"/>
        <v>1.3</v>
      </c>
      <c r="N472" s="13">
        <f t="shared" si="111"/>
        <v>0.5</v>
      </c>
      <c r="O472" s="13">
        <f t="shared" si="118"/>
        <v>3595.0000000000018</v>
      </c>
      <c r="P472" s="13">
        <f t="shared" si="119"/>
        <v>3670</v>
      </c>
      <c r="Q472" s="11">
        <f t="shared" si="114"/>
        <v>3600</v>
      </c>
      <c r="R472" s="11" t="str">
        <f>IF(P472&lt;&gt;"",IF(AND(P472&gt;Q471,P472&lt;=Q472),"ok",""),SUBTOTAL(3,U$2:U472))</f>
        <v/>
      </c>
      <c r="S472" s="1"/>
      <c r="T472" s="1"/>
      <c r="U472" s="31"/>
      <c r="V472" s="31"/>
      <c r="W472" s="31"/>
      <c r="X472" s="32" t="str">
        <f t="shared" si="112"/>
        <v/>
      </c>
      <c r="Y472" s="31" t="str">
        <f>IF(U472="","",SUBTOTAL(2,U$1:U472))</f>
        <v/>
      </c>
    </row>
    <row r="473" spans="1:25" ht="24.95" customHeight="1">
      <c r="A473" s="3">
        <f>IF(B473="","",SUBTOTAL(3,B$2:B473))</f>
        <v>432</v>
      </c>
      <c r="B473" s="17" t="s">
        <v>18</v>
      </c>
      <c r="C473" s="2">
        <v>981</v>
      </c>
      <c r="D473" s="22">
        <v>43385</v>
      </c>
      <c r="E473" s="8">
        <f t="shared" si="120"/>
        <v>26746</v>
      </c>
      <c r="F473" s="2">
        <v>26796</v>
      </c>
      <c r="G473" s="8">
        <f t="shared" si="115"/>
        <v>50</v>
      </c>
      <c r="H473" s="8">
        <f t="shared" si="108"/>
        <v>0</v>
      </c>
      <c r="I473" s="13">
        <f t="shared" si="116"/>
        <v>50</v>
      </c>
      <c r="J473" s="13">
        <f t="shared" si="117"/>
        <v>754</v>
      </c>
      <c r="K473" s="13">
        <f>G473/ورقة1!$C$3</f>
        <v>6.5</v>
      </c>
      <c r="L473" s="13">
        <f>H473/ورقة1!$D$3</f>
        <v>0</v>
      </c>
      <c r="M473" s="13">
        <f t="shared" si="113"/>
        <v>6.5</v>
      </c>
      <c r="N473" s="13">
        <f t="shared" si="111"/>
        <v>0.5</v>
      </c>
      <c r="O473" s="13">
        <f t="shared" si="118"/>
        <v>3602.0000000000018</v>
      </c>
      <c r="P473" s="13">
        <f t="shared" si="119"/>
        <v>3670</v>
      </c>
      <c r="Q473" s="11">
        <f t="shared" si="114"/>
        <v>3600</v>
      </c>
      <c r="R473" s="11" t="str">
        <f>IF(P473&lt;&gt;"",IF(AND(P473&gt;Q472,P473&lt;=Q473),"ok",""),SUBTOTAL(3,U$2:U473))</f>
        <v/>
      </c>
      <c r="S473" s="1"/>
      <c r="T473" s="1"/>
      <c r="U473" s="31"/>
      <c r="V473" s="31"/>
      <c r="W473" s="31"/>
      <c r="X473" s="32" t="str">
        <f t="shared" si="112"/>
        <v/>
      </c>
      <c r="Y473" s="31" t="str">
        <f>IF(U473="","",SUBTOTAL(2,U$1:U473))</f>
        <v/>
      </c>
    </row>
    <row r="474" spans="1:25" ht="24.95" customHeight="1">
      <c r="A474" s="3">
        <f>IF(B474="","",SUBTOTAL(3,B$2:B474))</f>
        <v>433</v>
      </c>
      <c r="B474" s="17" t="s">
        <v>18</v>
      </c>
      <c r="C474" s="2">
        <v>983</v>
      </c>
      <c r="D474" s="22">
        <v>43386</v>
      </c>
      <c r="E474" s="8">
        <f t="shared" si="120"/>
        <v>26796</v>
      </c>
      <c r="F474" s="2">
        <v>26815</v>
      </c>
      <c r="G474" s="8">
        <f t="shared" si="115"/>
        <v>19</v>
      </c>
      <c r="H474" s="8">
        <f t="shared" si="108"/>
        <v>0</v>
      </c>
      <c r="I474" s="13">
        <f t="shared" si="116"/>
        <v>19</v>
      </c>
      <c r="J474" s="13">
        <f t="shared" si="117"/>
        <v>773</v>
      </c>
      <c r="K474" s="13">
        <f>G474/ورقة1!$C$3</f>
        <v>2.4699999999999998</v>
      </c>
      <c r="L474" s="13">
        <f>H474/ورقة1!$D$3</f>
        <v>0</v>
      </c>
      <c r="M474" s="13">
        <f t="shared" si="113"/>
        <v>2.4699999999999998</v>
      </c>
      <c r="N474" s="13">
        <f t="shared" si="111"/>
        <v>0.5</v>
      </c>
      <c r="O474" s="13">
        <f t="shared" si="118"/>
        <v>3604.9700000000016</v>
      </c>
      <c r="P474" s="13">
        <f t="shared" si="119"/>
        <v>3700</v>
      </c>
      <c r="Q474" s="11">
        <f t="shared" si="114"/>
        <v>3600</v>
      </c>
      <c r="R474" s="11" t="str">
        <f>IF(P474&lt;&gt;"",IF(AND(P474&gt;Q473,P474&lt;=Q474),"ok",""),SUBTOTAL(3,U$2:U474))</f>
        <v/>
      </c>
      <c r="S474" s="1">
        <v>30</v>
      </c>
      <c r="T474" s="1">
        <f t="shared" si="107"/>
        <v>202.5</v>
      </c>
      <c r="U474" s="31">
        <f>U466+1</f>
        <v>148</v>
      </c>
      <c r="V474" s="31">
        <f>V466+225</f>
        <v>26802</v>
      </c>
      <c r="W474" s="31">
        <f>V480-V474</f>
        <v>225</v>
      </c>
      <c r="X474" s="32" t="str">
        <f t="shared" si="112"/>
        <v>ok</v>
      </c>
      <c r="Y474" s="31">
        <f>IF(U474="","",SUBTOTAL(2,U$1:U474))</f>
        <v>140</v>
      </c>
    </row>
    <row r="475" spans="1:25" ht="24.95" customHeight="1">
      <c r="A475" s="3">
        <f>IF(B475="","",SUBTOTAL(3,B$2:B475))</f>
        <v>434</v>
      </c>
      <c r="B475" s="17" t="s">
        <v>18</v>
      </c>
      <c r="C475" s="2">
        <v>989</v>
      </c>
      <c r="D475" s="22">
        <v>43387</v>
      </c>
      <c r="E475" s="8">
        <f t="shared" si="120"/>
        <v>26815</v>
      </c>
      <c r="F475" s="2">
        <v>26824</v>
      </c>
      <c r="G475" s="8">
        <f t="shared" si="115"/>
        <v>9</v>
      </c>
      <c r="H475" s="8">
        <f t="shared" si="108"/>
        <v>0</v>
      </c>
      <c r="I475" s="13">
        <f t="shared" si="116"/>
        <v>9</v>
      </c>
      <c r="J475" s="13">
        <f t="shared" si="117"/>
        <v>782</v>
      </c>
      <c r="K475" s="13">
        <f>G475/ورقة1!$C$3</f>
        <v>1.17</v>
      </c>
      <c r="L475" s="13">
        <f>H475/ورقة1!$D$3</f>
        <v>0</v>
      </c>
      <c r="M475" s="13">
        <f t="shared" si="113"/>
        <v>1.17</v>
      </c>
      <c r="N475" s="13">
        <f t="shared" si="111"/>
        <v>0.5</v>
      </c>
      <c r="O475" s="13">
        <f t="shared" si="118"/>
        <v>3606.6400000000017</v>
      </c>
      <c r="P475" s="13">
        <f t="shared" si="119"/>
        <v>3700</v>
      </c>
      <c r="Q475" s="11">
        <f t="shared" si="114"/>
        <v>3600</v>
      </c>
      <c r="R475" s="11" t="str">
        <f>IF(P475&lt;&gt;"",IF(AND(P475&gt;Q474,P475&lt;=Q475),"ok",""),SUBTOTAL(3,U$2:U475))</f>
        <v/>
      </c>
      <c r="S475" s="1"/>
      <c r="T475" s="1"/>
      <c r="U475" s="31"/>
      <c r="V475" s="31"/>
      <c r="W475" s="31"/>
      <c r="X475" s="32" t="str">
        <f t="shared" si="112"/>
        <v/>
      </c>
      <c r="Y475" s="31" t="str">
        <f>IF(U475="","",SUBTOTAL(2,U$1:U475))</f>
        <v/>
      </c>
    </row>
    <row r="476" spans="1:25" ht="24.95" customHeight="1">
      <c r="A476" s="3">
        <f>IF(B476="","",SUBTOTAL(3,B$2:B476))</f>
        <v>435</v>
      </c>
      <c r="B476" s="17" t="s">
        <v>18</v>
      </c>
      <c r="C476" s="2">
        <v>994</v>
      </c>
      <c r="D476" s="22">
        <v>43388</v>
      </c>
      <c r="E476" s="8">
        <f t="shared" si="120"/>
        <v>26824</v>
      </c>
      <c r="F476" s="2">
        <v>26898</v>
      </c>
      <c r="G476" s="8">
        <f t="shared" si="115"/>
        <v>74</v>
      </c>
      <c r="H476" s="8">
        <f t="shared" si="108"/>
        <v>0</v>
      </c>
      <c r="I476" s="13">
        <f t="shared" si="116"/>
        <v>74</v>
      </c>
      <c r="J476" s="13">
        <f t="shared" si="117"/>
        <v>856</v>
      </c>
      <c r="K476" s="13">
        <f>G476/ورقة1!$C$3</f>
        <v>9.6199999999999992</v>
      </c>
      <c r="L476" s="13">
        <f>H476/ورقة1!$D$3</f>
        <v>0</v>
      </c>
      <c r="M476" s="13">
        <f t="shared" si="113"/>
        <v>9.6199999999999992</v>
      </c>
      <c r="N476" s="13">
        <f t="shared" si="111"/>
        <v>0.5</v>
      </c>
      <c r="O476" s="13">
        <f t="shared" si="118"/>
        <v>3616.7600000000016</v>
      </c>
      <c r="P476" s="13">
        <f t="shared" si="119"/>
        <v>3700</v>
      </c>
      <c r="Q476" s="11">
        <f t="shared" si="114"/>
        <v>3600</v>
      </c>
      <c r="R476" s="11" t="str">
        <f>IF(P476&lt;&gt;"",IF(AND(P476&gt;Q475,P476&lt;=Q476),"ok",""),SUBTOTAL(3,U$2:U476))</f>
        <v/>
      </c>
      <c r="S476" s="1"/>
      <c r="T476" s="1"/>
      <c r="U476" s="31"/>
      <c r="V476" s="31"/>
      <c r="W476" s="31"/>
      <c r="X476" s="32" t="str">
        <f t="shared" si="112"/>
        <v/>
      </c>
      <c r="Y476" s="31" t="str">
        <f>IF(U476="","",SUBTOTAL(2,U$1:U476))</f>
        <v/>
      </c>
    </row>
    <row r="477" spans="1:25" ht="24.95" customHeight="1">
      <c r="A477" s="3">
        <f>IF(B477="","",SUBTOTAL(3,B$2:B477))</f>
        <v>436</v>
      </c>
      <c r="B477" s="17" t="s">
        <v>18</v>
      </c>
      <c r="C477" s="2">
        <v>996</v>
      </c>
      <c r="D477" s="22">
        <v>43388</v>
      </c>
      <c r="E477" s="8">
        <f t="shared" si="120"/>
        <v>26898</v>
      </c>
      <c r="F477" s="2">
        <v>26929</v>
      </c>
      <c r="G477" s="8">
        <f t="shared" si="115"/>
        <v>31</v>
      </c>
      <c r="H477" s="8">
        <f t="shared" si="108"/>
        <v>0</v>
      </c>
      <c r="I477" s="13">
        <f t="shared" si="116"/>
        <v>31</v>
      </c>
      <c r="J477" s="13">
        <f t="shared" si="117"/>
        <v>887</v>
      </c>
      <c r="K477" s="13">
        <f>G477/ورقة1!$C$3</f>
        <v>4.03</v>
      </c>
      <c r="L477" s="13">
        <f>H477/ورقة1!$D$3</f>
        <v>0</v>
      </c>
      <c r="M477" s="13">
        <f t="shared" si="113"/>
        <v>4.03</v>
      </c>
      <c r="N477" s="13">
        <f t="shared" si="111"/>
        <v>0.5</v>
      </c>
      <c r="O477" s="13">
        <f t="shared" si="118"/>
        <v>3621.2900000000018</v>
      </c>
      <c r="P477" s="13">
        <f t="shared" si="119"/>
        <v>3700</v>
      </c>
      <c r="Q477" s="11">
        <f t="shared" si="114"/>
        <v>3640</v>
      </c>
      <c r="R477" s="11" t="str">
        <f>IF(P477&lt;&gt;"",IF(AND(P477&gt;Q476,P477&lt;=Q477),"ok",""),SUBTOTAL(3,U$2:U477))</f>
        <v/>
      </c>
      <c r="S477" s="1"/>
      <c r="T477" s="1"/>
      <c r="U477" s="31"/>
      <c r="V477" s="31"/>
      <c r="W477" s="31"/>
      <c r="X477" s="32" t="str">
        <f t="shared" si="112"/>
        <v/>
      </c>
      <c r="Y477" s="31" t="str">
        <f>IF(U477="","",SUBTOTAL(2,U$1:U477))</f>
        <v/>
      </c>
    </row>
    <row r="478" spans="1:25" ht="24.95" customHeight="1">
      <c r="A478" s="3">
        <f>IF(B478="","",SUBTOTAL(3,B$2:B478))</f>
        <v>437</v>
      </c>
      <c r="B478" s="17" t="s">
        <v>18</v>
      </c>
      <c r="C478" s="2">
        <v>997</v>
      </c>
      <c r="D478" s="22">
        <v>43390</v>
      </c>
      <c r="E478" s="8">
        <f t="shared" si="120"/>
        <v>26929</v>
      </c>
      <c r="F478" s="2">
        <v>26957</v>
      </c>
      <c r="G478" s="8">
        <f t="shared" si="115"/>
        <v>28</v>
      </c>
      <c r="H478" s="8">
        <f t="shared" si="108"/>
        <v>0</v>
      </c>
      <c r="I478" s="13">
        <f t="shared" si="116"/>
        <v>28</v>
      </c>
      <c r="J478" s="13">
        <f t="shared" si="117"/>
        <v>915</v>
      </c>
      <c r="K478" s="13">
        <f>G478/ورقة1!$C$3</f>
        <v>3.64</v>
      </c>
      <c r="L478" s="13">
        <f>H478/ورقة1!$D$3</f>
        <v>0</v>
      </c>
      <c r="M478" s="13">
        <f t="shared" si="113"/>
        <v>3.64</v>
      </c>
      <c r="N478" s="13">
        <f t="shared" si="111"/>
        <v>0.5</v>
      </c>
      <c r="O478" s="13">
        <f t="shared" si="118"/>
        <v>3625.4300000000017</v>
      </c>
      <c r="P478" s="13">
        <f t="shared" si="119"/>
        <v>3700</v>
      </c>
      <c r="Q478" s="11">
        <f t="shared" si="114"/>
        <v>3640</v>
      </c>
      <c r="R478" s="11" t="str">
        <f>IF(P478&lt;&gt;"",IF(AND(P478&gt;Q477,P478&lt;=Q478),"ok",""),SUBTOTAL(3,U$2:U478))</f>
        <v/>
      </c>
      <c r="S478" s="1"/>
      <c r="T478" s="1"/>
      <c r="U478" s="31"/>
      <c r="V478" s="31"/>
      <c r="W478" s="31"/>
      <c r="X478" s="32" t="str">
        <f t="shared" si="112"/>
        <v/>
      </c>
      <c r="Y478" s="31" t="str">
        <f>IF(U478="","",SUBTOTAL(2,U$1:U478))</f>
        <v/>
      </c>
    </row>
    <row r="479" spans="1:25" ht="24.95" customHeight="1">
      <c r="A479" s="3">
        <f>IF(B479="","",SUBTOTAL(3,B$2:B479))</f>
        <v>438</v>
      </c>
      <c r="B479" s="17" t="s">
        <v>18</v>
      </c>
      <c r="C479" s="2">
        <v>999</v>
      </c>
      <c r="D479" s="22">
        <v>43391</v>
      </c>
      <c r="E479" s="8">
        <f t="shared" si="120"/>
        <v>26957</v>
      </c>
      <c r="F479" s="2">
        <v>26966</v>
      </c>
      <c r="G479" s="8">
        <f t="shared" si="115"/>
        <v>9</v>
      </c>
      <c r="H479" s="8">
        <f t="shared" si="108"/>
        <v>0</v>
      </c>
      <c r="I479" s="13">
        <f t="shared" si="116"/>
        <v>9</v>
      </c>
      <c r="J479" s="13">
        <f t="shared" si="117"/>
        <v>924</v>
      </c>
      <c r="K479" s="13">
        <f>G479/ورقة1!$C$3</f>
        <v>1.17</v>
      </c>
      <c r="L479" s="13">
        <f>H479/ورقة1!$D$3</f>
        <v>0</v>
      </c>
      <c r="M479" s="13">
        <f t="shared" si="113"/>
        <v>1.17</v>
      </c>
      <c r="N479" s="13">
        <f t="shared" si="111"/>
        <v>0.5</v>
      </c>
      <c r="O479" s="13">
        <f t="shared" si="118"/>
        <v>3627.1000000000017</v>
      </c>
      <c r="P479" s="13">
        <f t="shared" si="119"/>
        <v>3700</v>
      </c>
      <c r="Q479" s="11">
        <f t="shared" si="114"/>
        <v>3640</v>
      </c>
      <c r="R479" s="11" t="str">
        <f>IF(P479&lt;&gt;"",IF(AND(P479&gt;Q478,P479&lt;=Q479),"ok",""),SUBTOTAL(3,U$2:U479))</f>
        <v/>
      </c>
      <c r="S479" s="1"/>
      <c r="T479" s="1"/>
      <c r="U479" s="31"/>
      <c r="V479" s="31"/>
      <c r="W479" s="31"/>
      <c r="X479" s="32" t="str">
        <f t="shared" si="112"/>
        <v/>
      </c>
      <c r="Y479" s="31" t="str">
        <f>IF(U479="","",SUBTOTAL(2,U$1:U479))</f>
        <v/>
      </c>
    </row>
    <row r="480" spans="1:25" ht="24.95" customHeight="1">
      <c r="A480" s="3">
        <f>IF(B480="","",SUBTOTAL(3,B$2:B480))</f>
        <v>439</v>
      </c>
      <c r="B480" s="17" t="s">
        <v>17</v>
      </c>
      <c r="C480" s="2">
        <v>1002</v>
      </c>
      <c r="D480" s="22">
        <v>43393</v>
      </c>
      <c r="E480" s="8">
        <f t="shared" si="120"/>
        <v>26966</v>
      </c>
      <c r="F480" s="2">
        <v>27526</v>
      </c>
      <c r="G480" s="8">
        <f t="shared" si="115"/>
        <v>0</v>
      </c>
      <c r="H480" s="8">
        <f t="shared" si="108"/>
        <v>560</v>
      </c>
      <c r="I480" s="13">
        <f t="shared" si="116"/>
        <v>560</v>
      </c>
      <c r="J480" s="13">
        <f t="shared" si="117"/>
        <v>1484</v>
      </c>
      <c r="K480" s="13">
        <f>G480/ورقة1!$C$3</f>
        <v>0</v>
      </c>
      <c r="L480" s="13">
        <f>H480/ورقة1!$D$3</f>
        <v>61.599999999999994</v>
      </c>
      <c r="M480" s="13">
        <f t="shared" si="113"/>
        <v>61.599999999999994</v>
      </c>
      <c r="N480" s="13">
        <f t="shared" si="111"/>
        <v>0.5</v>
      </c>
      <c r="O480" s="13">
        <f t="shared" si="118"/>
        <v>3689.2000000000016</v>
      </c>
      <c r="P480" s="13">
        <f t="shared" si="119"/>
        <v>3730</v>
      </c>
      <c r="Q480" s="11">
        <f t="shared" si="114"/>
        <v>3680</v>
      </c>
      <c r="R480" s="11" t="str">
        <f>IF(P480&lt;&gt;"",IF(AND(P480&gt;Q479,P480&lt;=Q480),"ok",""),SUBTOTAL(3,U$2:U480))</f>
        <v/>
      </c>
      <c r="S480" s="1">
        <v>30</v>
      </c>
      <c r="T480" s="1">
        <f t="shared" si="107"/>
        <v>202.5</v>
      </c>
      <c r="U480" s="31">
        <f>U474+3</f>
        <v>151</v>
      </c>
      <c r="V480" s="31">
        <f>V474+225</f>
        <v>27027</v>
      </c>
      <c r="W480" s="31">
        <f>V481-V480</f>
        <v>225</v>
      </c>
      <c r="X480" s="32" t="str">
        <f t="shared" si="112"/>
        <v>ok</v>
      </c>
      <c r="Y480" s="31">
        <f>IF(U480="","",SUBTOTAL(2,U$1:U480))</f>
        <v>141</v>
      </c>
    </row>
    <row r="481" spans="1:25" ht="24.95" customHeight="1">
      <c r="A481" s="3" t="str">
        <f>IF(B481="","",SUBTOTAL(3,B$2:B481))</f>
        <v/>
      </c>
      <c r="B481" s="34"/>
      <c r="C481" s="35">
        <f>C480</f>
        <v>1002</v>
      </c>
      <c r="D481" s="36">
        <f t="shared" ref="D481:F482" si="121">D480</f>
        <v>43393</v>
      </c>
      <c r="E481" s="34">
        <f t="shared" si="121"/>
        <v>26966</v>
      </c>
      <c r="F481" s="34">
        <f t="shared" si="121"/>
        <v>27526</v>
      </c>
      <c r="G481" s="8"/>
      <c r="H481" s="8"/>
      <c r="I481" s="13"/>
      <c r="J481" s="13">
        <f t="shared" si="117"/>
        <v>0</v>
      </c>
      <c r="K481" s="13">
        <f>G481/ورقة1!$C$3</f>
        <v>0</v>
      </c>
      <c r="L481" s="13">
        <f>H481/ورقة1!$D$3</f>
        <v>0</v>
      </c>
      <c r="M481" s="13">
        <f t="shared" si="113"/>
        <v>0</v>
      </c>
      <c r="N481" s="13">
        <f t="shared" si="111"/>
        <v>0</v>
      </c>
      <c r="O481" s="13">
        <f t="shared" si="118"/>
        <v>3689.2000000000016</v>
      </c>
      <c r="P481" s="13">
        <f t="shared" si="119"/>
        <v>3760</v>
      </c>
      <c r="Q481" s="11">
        <f t="shared" si="114"/>
        <v>3680</v>
      </c>
      <c r="R481" s="11" t="str">
        <f>IF(P481&lt;&gt;"",IF(AND(P481&gt;Q480,P481&lt;=Q481),"ok",""),SUBTOTAL(3,U$2:U481))</f>
        <v/>
      </c>
      <c r="S481" s="1">
        <v>30</v>
      </c>
      <c r="T481" s="1">
        <f t="shared" si="107"/>
        <v>202.5</v>
      </c>
      <c r="U481" s="31">
        <f>U480+1</f>
        <v>152</v>
      </c>
      <c r="V481" s="31">
        <f>V480+225</f>
        <v>27252</v>
      </c>
      <c r="W481" s="31">
        <f>V482-V481</f>
        <v>225</v>
      </c>
      <c r="X481" s="32" t="str">
        <f t="shared" si="112"/>
        <v>ok</v>
      </c>
      <c r="Y481" s="31">
        <f>IF(U481="","",SUBTOTAL(2,U$1:U481))</f>
        <v>142</v>
      </c>
    </row>
    <row r="482" spans="1:25" ht="24.95" customHeight="1">
      <c r="A482" s="3" t="str">
        <f>IF(B482="","",SUBTOTAL(3,B$2:B482))</f>
        <v/>
      </c>
      <c r="B482" s="34"/>
      <c r="C482" s="35">
        <f>C481</f>
        <v>1002</v>
      </c>
      <c r="D482" s="36">
        <f t="shared" si="121"/>
        <v>43393</v>
      </c>
      <c r="E482" s="34">
        <f t="shared" si="121"/>
        <v>26966</v>
      </c>
      <c r="F482" s="34">
        <f t="shared" si="121"/>
        <v>27526</v>
      </c>
      <c r="G482" s="8"/>
      <c r="H482" s="8"/>
      <c r="I482" s="13"/>
      <c r="J482" s="13">
        <f t="shared" si="117"/>
        <v>0</v>
      </c>
      <c r="K482" s="13">
        <f>G482/ورقة1!$C$3</f>
        <v>0</v>
      </c>
      <c r="L482" s="13">
        <f>H482/ورقة1!$D$3</f>
        <v>0</v>
      </c>
      <c r="M482" s="13">
        <f t="shared" si="113"/>
        <v>0</v>
      </c>
      <c r="N482" s="13">
        <f t="shared" si="111"/>
        <v>0</v>
      </c>
      <c r="O482" s="13">
        <f t="shared" si="118"/>
        <v>3689.2000000000016</v>
      </c>
      <c r="P482" s="13">
        <f t="shared" si="119"/>
        <v>3790</v>
      </c>
      <c r="Q482" s="11">
        <f t="shared" si="114"/>
        <v>3680</v>
      </c>
      <c r="R482" s="11" t="str">
        <f>IF(P482&lt;&gt;"",IF(AND(P482&gt;Q481,P482&lt;=Q482),"ok",""),SUBTOTAL(3,U$2:U482))</f>
        <v/>
      </c>
      <c r="S482" s="1">
        <v>30</v>
      </c>
      <c r="T482" s="1">
        <f t="shared" si="107"/>
        <v>202.5</v>
      </c>
      <c r="U482" s="31">
        <f>U481+1</f>
        <v>153</v>
      </c>
      <c r="V482" s="31">
        <f>V481+225</f>
        <v>27477</v>
      </c>
      <c r="W482" s="31">
        <f>V484-V482</f>
        <v>225</v>
      </c>
      <c r="X482" s="32" t="str">
        <f t="shared" si="112"/>
        <v>ok</v>
      </c>
      <c r="Y482" s="31">
        <f>IF(U482="","",SUBTOTAL(2,U$1:U482))</f>
        <v>143</v>
      </c>
    </row>
    <row r="483" spans="1:25" ht="24.95" customHeight="1">
      <c r="A483" s="3">
        <f>IF(B483="","",SUBTOTAL(3,B$2:B483))</f>
        <v>440</v>
      </c>
      <c r="B483" s="17" t="s">
        <v>18</v>
      </c>
      <c r="C483" s="2">
        <v>1005</v>
      </c>
      <c r="D483" s="22">
        <v>43394</v>
      </c>
      <c r="E483" s="8">
        <f>IF(D483="",0,F480)</f>
        <v>27526</v>
      </c>
      <c r="F483" s="2">
        <v>27552</v>
      </c>
      <c r="G483" s="8">
        <f t="shared" si="115"/>
        <v>26</v>
      </c>
      <c r="H483" s="8">
        <f t="shared" si="108"/>
        <v>0</v>
      </c>
      <c r="I483" s="13">
        <f>G483+H483</f>
        <v>26</v>
      </c>
      <c r="J483" s="13">
        <f t="shared" si="117"/>
        <v>26</v>
      </c>
      <c r="K483" s="13">
        <f>G483/ورقة1!$C$3</f>
        <v>3.38</v>
      </c>
      <c r="L483" s="13">
        <f>H483/ورقة1!$D$3</f>
        <v>0</v>
      </c>
      <c r="M483" s="13">
        <f t="shared" si="113"/>
        <v>3.38</v>
      </c>
      <c r="N483" s="13">
        <f t="shared" si="111"/>
        <v>0.5</v>
      </c>
      <c r="O483" s="13">
        <f t="shared" si="118"/>
        <v>3693.0800000000017</v>
      </c>
      <c r="P483" s="13">
        <f t="shared" si="119"/>
        <v>3790</v>
      </c>
      <c r="Q483" s="11">
        <f t="shared" si="114"/>
        <v>3680</v>
      </c>
      <c r="R483" s="11" t="str">
        <f>IF(P483&lt;&gt;"",IF(AND(P483&gt;Q482,P483&lt;=Q483),"ok",""),SUBTOTAL(3,U$2:U483))</f>
        <v/>
      </c>
      <c r="S483" s="1"/>
      <c r="T483" s="1"/>
      <c r="U483" s="31"/>
      <c r="V483" s="31"/>
      <c r="W483" s="31"/>
      <c r="X483" s="32" t="str">
        <f t="shared" si="112"/>
        <v/>
      </c>
      <c r="Y483" s="31" t="str">
        <f>IF(U483="","",SUBTOTAL(2,U$1:U483))</f>
        <v/>
      </c>
    </row>
    <row r="484" spans="1:25" ht="24.95" customHeight="1">
      <c r="A484" s="3">
        <f>IF(B484="","",SUBTOTAL(3,B$2:B484))</f>
        <v>441</v>
      </c>
      <c r="B484" s="17" t="s">
        <v>17</v>
      </c>
      <c r="C484" s="2">
        <v>1011</v>
      </c>
      <c r="D484" s="22">
        <v>43395</v>
      </c>
      <c r="E484" s="8">
        <f t="shared" si="120"/>
        <v>27552</v>
      </c>
      <c r="F484" s="2">
        <v>28086</v>
      </c>
      <c r="G484" s="8">
        <f t="shared" si="115"/>
        <v>0</v>
      </c>
      <c r="H484" s="8">
        <f t="shared" si="108"/>
        <v>534</v>
      </c>
      <c r="I484" s="13">
        <f>G484+H484</f>
        <v>534</v>
      </c>
      <c r="J484" s="13">
        <f t="shared" si="117"/>
        <v>560</v>
      </c>
      <c r="K484" s="13">
        <f>G484/ورقة1!$C$3</f>
        <v>0</v>
      </c>
      <c r="L484" s="13">
        <f>H484/ورقة1!$D$3</f>
        <v>58.739999999999995</v>
      </c>
      <c r="M484" s="13">
        <f t="shared" si="113"/>
        <v>58.739999999999995</v>
      </c>
      <c r="N484" s="13">
        <f t="shared" si="111"/>
        <v>0.5</v>
      </c>
      <c r="O484" s="13">
        <f t="shared" si="118"/>
        <v>3752.3200000000015</v>
      </c>
      <c r="P484" s="13">
        <f t="shared" si="119"/>
        <v>3820</v>
      </c>
      <c r="Q484" s="11">
        <f t="shared" si="114"/>
        <v>3760</v>
      </c>
      <c r="R484" s="11" t="str">
        <f>IF(P484&lt;&gt;"",IF(AND(P484&gt;Q483,P484&lt;=Q484),"ok",""),SUBTOTAL(3,U$2:U484))</f>
        <v/>
      </c>
      <c r="S484" s="1">
        <v>30</v>
      </c>
      <c r="T484" s="1">
        <f t="shared" si="107"/>
        <v>202.5</v>
      </c>
      <c r="U484" s="31">
        <v>154</v>
      </c>
      <c r="V484" s="31">
        <f>V482+225</f>
        <v>27702</v>
      </c>
      <c r="W484" s="31">
        <f>V485-V484</f>
        <v>225</v>
      </c>
      <c r="X484" s="32" t="str">
        <f t="shared" si="112"/>
        <v>ok</v>
      </c>
      <c r="Y484" s="31">
        <f>IF(U484="","",SUBTOTAL(2,U$1:U484))</f>
        <v>144</v>
      </c>
    </row>
    <row r="485" spans="1:25" ht="24.95" customHeight="1">
      <c r="A485" s="3" t="str">
        <f>IF(B485="","",SUBTOTAL(3,B$2:B485))</f>
        <v/>
      </c>
      <c r="B485" s="34"/>
      <c r="C485" s="35">
        <f>C484</f>
        <v>1011</v>
      </c>
      <c r="D485" s="36">
        <f t="shared" ref="D485:F485" si="122">D484</f>
        <v>43395</v>
      </c>
      <c r="E485" s="34">
        <f t="shared" si="122"/>
        <v>27552</v>
      </c>
      <c r="F485" s="34">
        <f t="shared" si="122"/>
        <v>28086</v>
      </c>
      <c r="G485" s="8"/>
      <c r="H485" s="8"/>
      <c r="I485" s="13"/>
      <c r="J485" s="13">
        <f t="shared" si="117"/>
        <v>0</v>
      </c>
      <c r="K485" s="13">
        <f>G485/ورقة1!$C$3</f>
        <v>0</v>
      </c>
      <c r="L485" s="13">
        <f>H485/ورقة1!$D$3</f>
        <v>0</v>
      </c>
      <c r="M485" s="13">
        <f t="shared" si="113"/>
        <v>0</v>
      </c>
      <c r="N485" s="13">
        <f t="shared" si="111"/>
        <v>0</v>
      </c>
      <c r="O485" s="13">
        <f t="shared" si="118"/>
        <v>3752.3200000000015</v>
      </c>
      <c r="P485" s="13">
        <f t="shared" si="119"/>
        <v>3850</v>
      </c>
      <c r="Q485" s="11">
        <f t="shared" si="114"/>
        <v>3760</v>
      </c>
      <c r="R485" s="11" t="str">
        <f>IF(P485&lt;&gt;"",IF(AND(P485&gt;Q484,P485&lt;=Q485),"ok",""),SUBTOTAL(3,U$2:U485))</f>
        <v/>
      </c>
      <c r="S485" s="1">
        <v>30</v>
      </c>
      <c r="T485" s="1">
        <f t="shared" si="107"/>
        <v>202.5</v>
      </c>
      <c r="U485" s="31">
        <f>U484+1</f>
        <v>155</v>
      </c>
      <c r="V485" s="31">
        <f>V484+225</f>
        <v>27927</v>
      </c>
      <c r="W485" s="31">
        <f>V487-V485</f>
        <v>225</v>
      </c>
      <c r="X485" s="32" t="str">
        <f t="shared" si="112"/>
        <v>ok</v>
      </c>
      <c r="Y485" s="31">
        <f>IF(U485="","",SUBTOTAL(2,U$1:U485))</f>
        <v>145</v>
      </c>
    </row>
    <row r="486" spans="1:25" ht="24.95" customHeight="1">
      <c r="A486" s="3">
        <f>IF(B486="","",SUBTOTAL(3,B$2:B486))</f>
        <v>442</v>
      </c>
      <c r="B486" s="17" t="s">
        <v>18</v>
      </c>
      <c r="C486" s="2">
        <v>1015</v>
      </c>
      <c r="D486" s="22">
        <v>43397</v>
      </c>
      <c r="E486" s="8">
        <f>IF(D486="",0,F484)</f>
        <v>28086</v>
      </c>
      <c r="F486" s="2">
        <v>28129</v>
      </c>
      <c r="G486" s="8">
        <f t="shared" si="115"/>
        <v>43</v>
      </c>
      <c r="H486" s="8">
        <f t="shared" si="108"/>
        <v>0</v>
      </c>
      <c r="I486" s="13">
        <f t="shared" ref="I486:I539" si="123">G486+H486</f>
        <v>43</v>
      </c>
      <c r="J486" s="13">
        <f t="shared" si="117"/>
        <v>43</v>
      </c>
      <c r="K486" s="13">
        <f>G486/ورقة1!$C$3</f>
        <v>5.59</v>
      </c>
      <c r="L486" s="13">
        <f>H486/ورقة1!$D$3</f>
        <v>0</v>
      </c>
      <c r="M486" s="13">
        <f t="shared" si="113"/>
        <v>5.59</v>
      </c>
      <c r="N486" s="13">
        <f t="shared" si="111"/>
        <v>0.5</v>
      </c>
      <c r="O486" s="13">
        <f t="shared" si="118"/>
        <v>3758.4100000000017</v>
      </c>
      <c r="P486" s="13">
        <f t="shared" si="119"/>
        <v>3850</v>
      </c>
      <c r="Q486" s="11">
        <f t="shared" si="114"/>
        <v>3760</v>
      </c>
      <c r="R486" s="11" t="str">
        <f>IF(P486&lt;&gt;"",IF(AND(P486&gt;Q485,P486&lt;=Q486),"ok",""),SUBTOTAL(3,U$2:U486))</f>
        <v/>
      </c>
      <c r="S486" s="1"/>
      <c r="T486" s="1"/>
      <c r="U486" s="31"/>
      <c r="V486" s="31"/>
      <c r="W486" s="31"/>
      <c r="X486" s="32" t="str">
        <f t="shared" si="112"/>
        <v/>
      </c>
      <c r="Y486" s="31" t="str">
        <f>IF(U486="","",SUBTOTAL(2,U$1:U486))</f>
        <v/>
      </c>
    </row>
    <row r="487" spans="1:25" ht="24.95" customHeight="1">
      <c r="A487" s="3">
        <f>IF(B487="","",SUBTOTAL(3,B$2:B487))</f>
        <v>443</v>
      </c>
      <c r="B487" s="17" t="s">
        <v>18</v>
      </c>
      <c r="C487" s="2">
        <v>1021</v>
      </c>
      <c r="D487" s="22">
        <v>43400</v>
      </c>
      <c r="E487" s="8">
        <f t="shared" si="120"/>
        <v>28129</v>
      </c>
      <c r="F487" s="2">
        <v>28178</v>
      </c>
      <c r="G487" s="8">
        <f t="shared" si="115"/>
        <v>49</v>
      </c>
      <c r="H487" s="8">
        <f t="shared" si="108"/>
        <v>0</v>
      </c>
      <c r="I487" s="13">
        <f t="shared" si="123"/>
        <v>49</v>
      </c>
      <c r="J487" s="13">
        <f t="shared" si="117"/>
        <v>92</v>
      </c>
      <c r="K487" s="13">
        <f>G487/ورقة1!$C$3</f>
        <v>6.37</v>
      </c>
      <c r="L487" s="13">
        <f>H487/ورقة1!$D$3</f>
        <v>0</v>
      </c>
      <c r="M487" s="13">
        <f t="shared" si="113"/>
        <v>6.37</v>
      </c>
      <c r="N487" s="13">
        <f t="shared" si="111"/>
        <v>0.5</v>
      </c>
      <c r="O487" s="13">
        <f t="shared" si="118"/>
        <v>3765.2800000000016</v>
      </c>
      <c r="P487" s="13">
        <f t="shared" si="119"/>
        <v>3880</v>
      </c>
      <c r="Q487" s="11">
        <f t="shared" si="114"/>
        <v>3760</v>
      </c>
      <c r="R487" s="11" t="str">
        <f>IF(P487&lt;&gt;"",IF(AND(P487&gt;Q486,P487&lt;=Q487),"ok",""),SUBTOTAL(3,U$2:U487))</f>
        <v/>
      </c>
      <c r="S487" s="1">
        <v>30</v>
      </c>
      <c r="T487" s="1">
        <f t="shared" si="107"/>
        <v>202.5</v>
      </c>
      <c r="U487" s="31">
        <f>U485+2</f>
        <v>157</v>
      </c>
      <c r="V487" s="31">
        <f>V485+225</f>
        <v>28152</v>
      </c>
      <c r="W487" s="31">
        <f>V495-V487</f>
        <v>225</v>
      </c>
      <c r="X487" s="32" t="str">
        <f t="shared" si="112"/>
        <v>ok</v>
      </c>
      <c r="Y487" s="31">
        <f>IF(U487="","",SUBTOTAL(2,U$1:U487))</f>
        <v>146</v>
      </c>
    </row>
    <row r="488" spans="1:25" ht="24.95" customHeight="1">
      <c r="A488" s="3">
        <f>IF(B488="","",SUBTOTAL(3,B$2:B488))</f>
        <v>444</v>
      </c>
      <c r="B488" s="17" t="s">
        <v>18</v>
      </c>
      <c r="C488" s="2">
        <v>1028</v>
      </c>
      <c r="D488" s="22">
        <v>43402</v>
      </c>
      <c r="E488" s="8">
        <f t="shared" si="120"/>
        <v>28178</v>
      </c>
      <c r="F488" s="2">
        <v>28213</v>
      </c>
      <c r="G488" s="8">
        <f t="shared" si="115"/>
        <v>35</v>
      </c>
      <c r="H488" s="8">
        <f t="shared" si="108"/>
        <v>0</v>
      </c>
      <c r="I488" s="13">
        <f t="shared" si="123"/>
        <v>35</v>
      </c>
      <c r="J488" s="13">
        <f t="shared" si="117"/>
        <v>127</v>
      </c>
      <c r="K488" s="13">
        <f>G488/ورقة1!$C$3</f>
        <v>4.55</v>
      </c>
      <c r="L488" s="13">
        <f>H488/ورقة1!$D$3</f>
        <v>0</v>
      </c>
      <c r="M488" s="13">
        <f t="shared" si="113"/>
        <v>4.55</v>
      </c>
      <c r="N488" s="13">
        <f t="shared" si="111"/>
        <v>0.5</v>
      </c>
      <c r="O488" s="13">
        <f t="shared" si="118"/>
        <v>3770.3300000000017</v>
      </c>
      <c r="P488" s="13">
        <f t="shared" si="119"/>
        <v>3880</v>
      </c>
      <c r="Q488" s="11">
        <f t="shared" si="114"/>
        <v>3760</v>
      </c>
      <c r="R488" s="11" t="str">
        <f>IF(P488&lt;&gt;"",IF(AND(P488&gt;Q487,P488&lt;=Q488),"ok",""),SUBTOTAL(3,U$2:U488))</f>
        <v/>
      </c>
      <c r="S488" s="1"/>
      <c r="T488" s="1"/>
      <c r="U488" s="31"/>
      <c r="V488" s="31"/>
      <c r="W488" s="31"/>
      <c r="X488" s="32" t="str">
        <f t="shared" si="112"/>
        <v/>
      </c>
      <c r="Y488" s="31" t="str">
        <f>IF(U488="","",SUBTOTAL(2,U$1:U488))</f>
        <v/>
      </c>
    </row>
    <row r="489" spans="1:25" ht="24.95" customHeight="1">
      <c r="A489" s="3">
        <f>IF(B489="","",SUBTOTAL(3,B$2:B489))</f>
        <v>445</v>
      </c>
      <c r="B489" s="17" t="s">
        <v>18</v>
      </c>
      <c r="C489" s="2">
        <v>1034</v>
      </c>
      <c r="D489" s="22">
        <v>43404</v>
      </c>
      <c r="E489" s="8">
        <f t="shared" si="120"/>
        <v>28213</v>
      </c>
      <c r="F489" s="2">
        <v>28223</v>
      </c>
      <c r="G489" s="8">
        <f t="shared" si="115"/>
        <v>10</v>
      </c>
      <c r="H489" s="8">
        <f t="shared" si="108"/>
        <v>0</v>
      </c>
      <c r="I489" s="13">
        <f t="shared" si="123"/>
        <v>10</v>
      </c>
      <c r="J489" s="13">
        <f t="shared" si="117"/>
        <v>137</v>
      </c>
      <c r="K489" s="13">
        <f>G489/ورقة1!$C$3</f>
        <v>1.3</v>
      </c>
      <c r="L489" s="13">
        <f>H489/ورقة1!$D$3</f>
        <v>0</v>
      </c>
      <c r="M489" s="13">
        <f t="shared" si="113"/>
        <v>1.3</v>
      </c>
      <c r="N489" s="13">
        <f t="shared" si="111"/>
        <v>0.5</v>
      </c>
      <c r="O489" s="13">
        <f t="shared" si="118"/>
        <v>3772.1300000000019</v>
      </c>
      <c r="P489" s="13">
        <f t="shared" si="119"/>
        <v>3880</v>
      </c>
      <c r="Q489" s="11">
        <f t="shared" si="114"/>
        <v>3760</v>
      </c>
      <c r="R489" s="11" t="str">
        <f>IF(P489&lt;&gt;"",IF(AND(P489&gt;Q488,P489&lt;=Q489),"ok",""),SUBTOTAL(3,U$2:U489))</f>
        <v/>
      </c>
      <c r="S489" s="1"/>
      <c r="T489" s="1"/>
      <c r="U489" s="31"/>
      <c r="V489" s="31"/>
      <c r="W489" s="31"/>
      <c r="X489" s="32" t="str">
        <f t="shared" si="112"/>
        <v/>
      </c>
      <c r="Y489" s="31" t="str">
        <f>IF(U489="","",SUBTOTAL(2,U$1:U489))</f>
        <v/>
      </c>
    </row>
    <row r="490" spans="1:25" ht="24.95" customHeight="1">
      <c r="A490" s="3">
        <f>IF(B490="","",SUBTOTAL(3,B$2:B490))</f>
        <v>446</v>
      </c>
      <c r="B490" s="17" t="s">
        <v>18</v>
      </c>
      <c r="C490" s="2">
        <v>1036</v>
      </c>
      <c r="D490" s="22">
        <v>43405</v>
      </c>
      <c r="E490" s="8">
        <f t="shared" si="120"/>
        <v>28223</v>
      </c>
      <c r="F490" s="2">
        <v>28271</v>
      </c>
      <c r="G490" s="8">
        <f t="shared" si="115"/>
        <v>48</v>
      </c>
      <c r="H490" s="8">
        <f t="shared" si="108"/>
        <v>0</v>
      </c>
      <c r="I490" s="13">
        <f t="shared" si="123"/>
        <v>48</v>
      </c>
      <c r="J490" s="13">
        <f t="shared" si="117"/>
        <v>185</v>
      </c>
      <c r="K490" s="13">
        <f>G490/ورقة1!$C$3</f>
        <v>6.24</v>
      </c>
      <c r="L490" s="13">
        <f>H490/ورقة1!$D$3</f>
        <v>0</v>
      </c>
      <c r="M490" s="13">
        <f t="shared" si="113"/>
        <v>6.24</v>
      </c>
      <c r="N490" s="13">
        <f t="shared" si="111"/>
        <v>0.5</v>
      </c>
      <c r="O490" s="13">
        <f t="shared" si="118"/>
        <v>3778.8700000000017</v>
      </c>
      <c r="P490" s="13">
        <f t="shared" si="119"/>
        <v>3880</v>
      </c>
      <c r="Q490" s="11">
        <f t="shared" si="114"/>
        <v>3760</v>
      </c>
      <c r="R490" s="11" t="str">
        <f>IF(P490&lt;&gt;"",IF(AND(P490&gt;Q489,P490&lt;=Q490),"ok",""),SUBTOTAL(3,U$2:U490))</f>
        <v/>
      </c>
      <c r="S490" s="1"/>
      <c r="T490" s="1"/>
      <c r="U490" s="31"/>
      <c r="V490" s="31"/>
      <c r="W490" s="31"/>
      <c r="X490" s="32" t="str">
        <f t="shared" si="112"/>
        <v/>
      </c>
      <c r="Y490" s="31" t="str">
        <f>IF(U490="","",SUBTOTAL(2,U$1:U490))</f>
        <v/>
      </c>
    </row>
    <row r="491" spans="1:25" ht="24.95" customHeight="1">
      <c r="A491" s="3">
        <f>IF(B491="","",SUBTOTAL(3,B$2:B491))</f>
        <v>447</v>
      </c>
      <c r="B491" s="17" t="s">
        <v>18</v>
      </c>
      <c r="C491" s="2">
        <v>1038</v>
      </c>
      <c r="D491" s="22">
        <v>43407</v>
      </c>
      <c r="E491" s="8">
        <f t="shared" si="120"/>
        <v>28271</v>
      </c>
      <c r="F491" s="2">
        <v>28287</v>
      </c>
      <c r="G491" s="8">
        <f t="shared" si="115"/>
        <v>16</v>
      </c>
      <c r="H491" s="8">
        <f t="shared" si="108"/>
        <v>0</v>
      </c>
      <c r="I491" s="13">
        <f t="shared" si="123"/>
        <v>16</v>
      </c>
      <c r="J491" s="13">
        <f t="shared" si="117"/>
        <v>201</v>
      </c>
      <c r="K491" s="13">
        <f>G491/ورقة1!$C$3</f>
        <v>2.08</v>
      </c>
      <c r="L491" s="13">
        <f>H491/ورقة1!$D$3</f>
        <v>0</v>
      </c>
      <c r="M491" s="13">
        <f t="shared" si="113"/>
        <v>2.08</v>
      </c>
      <c r="N491" s="13">
        <f t="shared" si="111"/>
        <v>0.5</v>
      </c>
      <c r="O491" s="13">
        <f t="shared" si="118"/>
        <v>3781.4500000000016</v>
      </c>
      <c r="P491" s="13">
        <f t="shared" si="119"/>
        <v>3880</v>
      </c>
      <c r="Q491" s="11">
        <f t="shared" si="114"/>
        <v>3800</v>
      </c>
      <c r="R491" s="11" t="str">
        <f>IF(P491&lt;&gt;"",IF(AND(P491&gt;Q490,P491&lt;=Q491),"ok",""),SUBTOTAL(3,U$2:U491))</f>
        <v/>
      </c>
      <c r="S491" s="1"/>
      <c r="T491" s="1"/>
      <c r="U491" s="31"/>
      <c r="V491" s="31"/>
      <c r="W491" s="31"/>
      <c r="X491" s="32" t="str">
        <f t="shared" si="112"/>
        <v/>
      </c>
      <c r="Y491" s="31" t="str">
        <f>IF(U491="","",SUBTOTAL(2,U$1:U491))</f>
        <v/>
      </c>
    </row>
    <row r="492" spans="1:25" ht="24.95" customHeight="1">
      <c r="A492" s="3">
        <f>IF(B492="","",SUBTOTAL(3,B$2:B492))</f>
        <v>448</v>
      </c>
      <c r="B492" s="17" t="s">
        <v>18</v>
      </c>
      <c r="C492" s="2">
        <v>1040</v>
      </c>
      <c r="D492" s="22">
        <v>43408</v>
      </c>
      <c r="E492" s="8">
        <f t="shared" si="120"/>
        <v>28287</v>
      </c>
      <c r="F492" s="2">
        <v>28296</v>
      </c>
      <c r="G492" s="8">
        <f t="shared" si="115"/>
        <v>9</v>
      </c>
      <c r="H492" s="8">
        <f t="shared" si="108"/>
        <v>0</v>
      </c>
      <c r="I492" s="13">
        <f t="shared" si="123"/>
        <v>9</v>
      </c>
      <c r="J492" s="13">
        <f t="shared" si="117"/>
        <v>210</v>
      </c>
      <c r="K492" s="13">
        <f>G492/ورقة1!$C$3</f>
        <v>1.17</v>
      </c>
      <c r="L492" s="13">
        <f>H492/ورقة1!$D$3</f>
        <v>0</v>
      </c>
      <c r="M492" s="13">
        <f t="shared" si="113"/>
        <v>1.17</v>
      </c>
      <c r="N492" s="13">
        <f t="shared" si="111"/>
        <v>0.5</v>
      </c>
      <c r="O492" s="13">
        <f t="shared" si="118"/>
        <v>3783.1200000000017</v>
      </c>
      <c r="P492" s="13">
        <f t="shared" si="119"/>
        <v>3880</v>
      </c>
      <c r="Q492" s="11">
        <f t="shared" si="114"/>
        <v>3800</v>
      </c>
      <c r="R492" s="11" t="str">
        <f>IF(P492&lt;&gt;"",IF(AND(P492&gt;Q491,P492&lt;=Q492),"ok",""),SUBTOTAL(3,U$2:U492))</f>
        <v/>
      </c>
      <c r="S492" s="1"/>
      <c r="T492" s="1"/>
      <c r="U492" s="31"/>
      <c r="V492" s="31"/>
      <c r="W492" s="31"/>
      <c r="X492" s="32" t="str">
        <f t="shared" si="112"/>
        <v/>
      </c>
      <c r="Y492" s="31" t="str">
        <f>IF(U492="","",SUBTOTAL(2,U$1:U492))</f>
        <v/>
      </c>
    </row>
    <row r="493" spans="1:25" ht="24.95" customHeight="1">
      <c r="A493" s="3">
        <f>IF(B493="","",SUBTOTAL(3,B$2:B493))</f>
        <v>449</v>
      </c>
      <c r="B493" s="17" t="s">
        <v>18</v>
      </c>
      <c r="C493" s="2">
        <v>1044</v>
      </c>
      <c r="D493" s="22" t="s">
        <v>3</v>
      </c>
      <c r="E493" s="8">
        <v>0</v>
      </c>
      <c r="F493" s="2"/>
      <c r="G493" s="8">
        <f t="shared" si="115"/>
        <v>0</v>
      </c>
      <c r="H493" s="8">
        <f t="shared" si="108"/>
        <v>0</v>
      </c>
      <c r="I493" s="13">
        <f t="shared" si="123"/>
        <v>0</v>
      </c>
      <c r="J493" s="13">
        <f t="shared" si="117"/>
        <v>0</v>
      </c>
      <c r="K493" s="13">
        <f>G493/ورقة1!$C$3</f>
        <v>0</v>
      </c>
      <c r="L493" s="13">
        <f>H493/ورقة1!$D$3</f>
        <v>0</v>
      </c>
      <c r="M493" s="13">
        <f t="shared" si="113"/>
        <v>0</v>
      </c>
      <c r="N493" s="13">
        <f t="shared" si="111"/>
        <v>0</v>
      </c>
      <c r="O493" s="13">
        <f t="shared" si="118"/>
        <v>3783.1200000000017</v>
      </c>
      <c r="P493" s="13">
        <f t="shared" si="119"/>
        <v>3880</v>
      </c>
      <c r="Q493" s="11">
        <f t="shared" si="114"/>
        <v>3800</v>
      </c>
      <c r="R493" s="11" t="str">
        <f>IF(P493&lt;&gt;"",IF(AND(P493&gt;Q492,P493&lt;=Q493),"ok",""),SUBTOTAL(3,U$2:U493))</f>
        <v/>
      </c>
      <c r="S493" s="1"/>
      <c r="T493" s="1"/>
      <c r="U493" s="31"/>
      <c r="V493" s="31"/>
      <c r="W493" s="31"/>
      <c r="X493" s="32" t="str">
        <f t="shared" si="112"/>
        <v/>
      </c>
      <c r="Y493" s="31" t="str">
        <f>IF(U493="","",SUBTOTAL(2,U$1:U493))</f>
        <v/>
      </c>
    </row>
    <row r="494" spans="1:25" ht="24.95" customHeight="1">
      <c r="A494" s="3">
        <f>IF(B494="","",SUBTOTAL(3,B$2:B494))</f>
        <v>450</v>
      </c>
      <c r="B494" s="17" t="s">
        <v>18</v>
      </c>
      <c r="C494" s="2">
        <v>1045</v>
      </c>
      <c r="D494" s="22">
        <v>43409</v>
      </c>
      <c r="E494" s="8">
        <f>F492</f>
        <v>28296</v>
      </c>
      <c r="F494" s="2">
        <v>28335</v>
      </c>
      <c r="G494" s="8">
        <f t="shared" si="115"/>
        <v>39</v>
      </c>
      <c r="H494" s="8">
        <f t="shared" si="108"/>
        <v>0</v>
      </c>
      <c r="I494" s="13">
        <f t="shared" si="123"/>
        <v>39</v>
      </c>
      <c r="J494" s="13">
        <f t="shared" si="117"/>
        <v>39</v>
      </c>
      <c r="K494" s="13">
        <f>G494/ورقة1!$C$3</f>
        <v>5.07</v>
      </c>
      <c r="L494" s="13">
        <f>H494/ورقة1!$D$3</f>
        <v>0</v>
      </c>
      <c r="M494" s="13">
        <f t="shared" si="113"/>
        <v>5.07</v>
      </c>
      <c r="N494" s="13">
        <f t="shared" si="111"/>
        <v>0.5</v>
      </c>
      <c r="O494" s="13">
        <f t="shared" si="118"/>
        <v>3788.6900000000019</v>
      </c>
      <c r="P494" s="13">
        <f t="shared" si="119"/>
        <v>3880</v>
      </c>
      <c r="Q494" s="11">
        <f t="shared" si="114"/>
        <v>3800</v>
      </c>
      <c r="R494" s="11" t="str">
        <f>IF(P494&lt;&gt;"",IF(AND(P494&gt;Q493,P494&lt;=Q494),"ok",""),SUBTOTAL(3,U$2:U494))</f>
        <v/>
      </c>
      <c r="S494" s="1"/>
      <c r="T494" s="1"/>
      <c r="U494" s="31"/>
      <c r="V494" s="31"/>
      <c r="W494" s="31"/>
      <c r="X494" s="32" t="str">
        <f t="shared" si="112"/>
        <v/>
      </c>
      <c r="Y494" s="31" t="str">
        <f>IF(U494="","",SUBTOTAL(2,U$1:U494))</f>
        <v/>
      </c>
    </row>
    <row r="495" spans="1:25" ht="24.95" customHeight="1">
      <c r="A495" s="3">
        <f>IF(B495="","",SUBTOTAL(3,B$2:B495))</f>
        <v>451</v>
      </c>
      <c r="B495" s="17" t="s">
        <v>18</v>
      </c>
      <c r="C495" s="2">
        <v>1046</v>
      </c>
      <c r="D495" s="22">
        <v>43411</v>
      </c>
      <c r="E495" s="8">
        <f t="shared" si="120"/>
        <v>28335</v>
      </c>
      <c r="F495" s="2">
        <v>28416</v>
      </c>
      <c r="G495" s="8">
        <f t="shared" si="115"/>
        <v>81</v>
      </c>
      <c r="H495" s="8">
        <f t="shared" si="108"/>
        <v>0</v>
      </c>
      <c r="I495" s="13">
        <f t="shared" si="123"/>
        <v>81</v>
      </c>
      <c r="J495" s="13">
        <f t="shared" si="117"/>
        <v>120</v>
      </c>
      <c r="K495" s="13">
        <f>G495/ورقة1!$C$3</f>
        <v>10.53</v>
      </c>
      <c r="L495" s="13">
        <f>H495/ورقة1!$D$3</f>
        <v>0</v>
      </c>
      <c r="M495" s="13">
        <f t="shared" si="113"/>
        <v>10.53</v>
      </c>
      <c r="N495" s="13">
        <f t="shared" si="111"/>
        <v>0.5</v>
      </c>
      <c r="O495" s="13">
        <f t="shared" si="118"/>
        <v>3799.7200000000021</v>
      </c>
      <c r="P495" s="13">
        <f t="shared" si="119"/>
        <v>3910</v>
      </c>
      <c r="Q495" s="11">
        <f t="shared" si="114"/>
        <v>3800</v>
      </c>
      <c r="R495" s="11" t="str">
        <f>IF(P495&lt;&gt;"",IF(AND(P495&gt;Q494,P495&lt;=Q495),"ok",""),SUBTOTAL(3,U$2:U495))</f>
        <v/>
      </c>
      <c r="S495" s="1">
        <v>30</v>
      </c>
      <c r="T495" s="1">
        <f t="shared" si="107"/>
        <v>202.5</v>
      </c>
      <c r="U495" s="31">
        <f>U487+3</f>
        <v>160</v>
      </c>
      <c r="V495" s="31">
        <f>V487+225</f>
        <v>28377</v>
      </c>
      <c r="W495" s="31">
        <f>V500-V495</f>
        <v>225</v>
      </c>
      <c r="X495" s="32" t="str">
        <f t="shared" si="112"/>
        <v>ok</v>
      </c>
      <c r="Y495" s="31">
        <f>IF(U495="","",SUBTOTAL(2,U$1:U495))</f>
        <v>147</v>
      </c>
    </row>
    <row r="496" spans="1:25" ht="24.95" customHeight="1">
      <c r="A496" s="3">
        <f>IF(B496="","",SUBTOTAL(3,B$2:B496))</f>
        <v>452</v>
      </c>
      <c r="B496" s="17" t="s">
        <v>18</v>
      </c>
      <c r="C496" s="2">
        <v>1051</v>
      </c>
      <c r="D496" s="22">
        <v>43412</v>
      </c>
      <c r="E496" s="8">
        <f t="shared" si="120"/>
        <v>28416</v>
      </c>
      <c r="F496" s="2">
        <v>28454</v>
      </c>
      <c r="G496" s="8">
        <f t="shared" si="115"/>
        <v>38</v>
      </c>
      <c r="H496" s="8">
        <f t="shared" si="108"/>
        <v>0</v>
      </c>
      <c r="I496" s="13">
        <f t="shared" si="123"/>
        <v>38</v>
      </c>
      <c r="J496" s="13">
        <f t="shared" si="117"/>
        <v>158</v>
      </c>
      <c r="K496" s="13">
        <f>G496/ورقة1!$C$3</f>
        <v>4.9399999999999995</v>
      </c>
      <c r="L496" s="13">
        <f>H496/ورقة1!$D$3</f>
        <v>0</v>
      </c>
      <c r="M496" s="13">
        <f t="shared" si="113"/>
        <v>4.9399999999999995</v>
      </c>
      <c r="N496" s="13">
        <f t="shared" si="111"/>
        <v>0.5</v>
      </c>
      <c r="O496" s="13">
        <f t="shared" si="118"/>
        <v>3805.1600000000021</v>
      </c>
      <c r="P496" s="13">
        <f t="shared" si="119"/>
        <v>3910</v>
      </c>
      <c r="Q496" s="11">
        <f t="shared" si="114"/>
        <v>3800</v>
      </c>
      <c r="R496" s="11" t="str">
        <f>IF(P496&lt;&gt;"",IF(AND(P496&gt;Q495,P496&lt;=Q496),"ok",""),SUBTOTAL(3,U$2:U496))</f>
        <v/>
      </c>
      <c r="S496" s="1"/>
      <c r="T496" s="1"/>
      <c r="U496" s="31"/>
      <c r="V496" s="31"/>
      <c r="W496" s="31"/>
      <c r="X496" s="32" t="str">
        <f t="shared" si="112"/>
        <v/>
      </c>
      <c r="Y496" s="31" t="str">
        <f>IF(U496="","",SUBTOTAL(2,U$1:U496))</f>
        <v/>
      </c>
    </row>
    <row r="497" spans="1:25" ht="24.95" customHeight="1">
      <c r="A497" s="3">
        <f>IF(B497="","",SUBTOTAL(3,B$2:B497))</f>
        <v>453</v>
      </c>
      <c r="B497" s="17" t="s">
        <v>18</v>
      </c>
      <c r="C497" s="2">
        <v>1055</v>
      </c>
      <c r="D497" s="22">
        <v>43414</v>
      </c>
      <c r="E497" s="8">
        <f t="shared" si="120"/>
        <v>28454</v>
      </c>
      <c r="F497" s="2">
        <v>28458</v>
      </c>
      <c r="G497" s="8">
        <f t="shared" si="115"/>
        <v>4</v>
      </c>
      <c r="H497" s="8">
        <f t="shared" si="108"/>
        <v>0</v>
      </c>
      <c r="I497" s="13">
        <f t="shared" si="123"/>
        <v>4</v>
      </c>
      <c r="J497" s="13">
        <f t="shared" si="117"/>
        <v>162</v>
      </c>
      <c r="K497" s="13">
        <f>G497/ورقة1!$C$3</f>
        <v>0.52</v>
      </c>
      <c r="L497" s="13">
        <f>H497/ورقة1!$D$3</f>
        <v>0</v>
      </c>
      <c r="M497" s="13">
        <f t="shared" si="113"/>
        <v>0.52</v>
      </c>
      <c r="N497" s="13">
        <f t="shared" si="111"/>
        <v>0.5</v>
      </c>
      <c r="O497" s="13">
        <f t="shared" si="118"/>
        <v>3806.1800000000021</v>
      </c>
      <c r="P497" s="13">
        <f t="shared" si="119"/>
        <v>3910</v>
      </c>
      <c r="Q497" s="11">
        <f t="shared" si="114"/>
        <v>3800</v>
      </c>
      <c r="R497" s="11" t="str">
        <f>IF(P497&lt;&gt;"",IF(AND(P497&gt;Q496,P497&lt;=Q497),"ok",""),SUBTOTAL(3,U$2:U497))</f>
        <v/>
      </c>
      <c r="S497" s="1"/>
      <c r="T497" s="1"/>
      <c r="U497" s="31"/>
      <c r="V497" s="31"/>
      <c r="W497" s="31"/>
      <c r="X497" s="32" t="str">
        <f t="shared" si="112"/>
        <v/>
      </c>
      <c r="Y497" s="31" t="str">
        <f>IF(U497="","",SUBTOTAL(2,U$1:U497))</f>
        <v/>
      </c>
    </row>
    <row r="498" spans="1:25" ht="24.95" customHeight="1">
      <c r="A498" s="3">
        <f>IF(B498="","",SUBTOTAL(3,B$2:B498))</f>
        <v>454</v>
      </c>
      <c r="B498" s="17" t="s">
        <v>18</v>
      </c>
      <c r="C498" s="2">
        <v>1057</v>
      </c>
      <c r="D498" s="22">
        <v>43415</v>
      </c>
      <c r="E498" s="8">
        <f t="shared" si="120"/>
        <v>28458</v>
      </c>
      <c r="F498" s="2">
        <v>28463</v>
      </c>
      <c r="G498" s="8">
        <f t="shared" si="115"/>
        <v>5</v>
      </c>
      <c r="H498" s="8">
        <f t="shared" si="108"/>
        <v>0</v>
      </c>
      <c r="I498" s="13">
        <f t="shared" si="123"/>
        <v>5</v>
      </c>
      <c r="J498" s="13">
        <f t="shared" si="117"/>
        <v>167</v>
      </c>
      <c r="K498" s="13">
        <f>G498/ورقة1!$C$3</f>
        <v>0.65</v>
      </c>
      <c r="L498" s="13">
        <f>H498/ورقة1!$D$3</f>
        <v>0</v>
      </c>
      <c r="M498" s="13">
        <f t="shared" si="113"/>
        <v>0.65</v>
      </c>
      <c r="N498" s="13">
        <f t="shared" si="111"/>
        <v>0.5</v>
      </c>
      <c r="O498" s="13">
        <f t="shared" si="118"/>
        <v>3807.3300000000022</v>
      </c>
      <c r="P498" s="13">
        <f t="shared" si="119"/>
        <v>3910</v>
      </c>
      <c r="Q498" s="11">
        <f t="shared" si="114"/>
        <v>3800</v>
      </c>
      <c r="R498" s="11" t="str">
        <f>IF(P498&lt;&gt;"",IF(AND(P498&gt;Q497,P498&lt;=Q498),"ok",""),SUBTOTAL(3,U$2:U498))</f>
        <v/>
      </c>
      <c r="S498" s="1"/>
      <c r="T498" s="1"/>
      <c r="U498" s="31"/>
      <c r="V498" s="31"/>
      <c r="W498" s="31"/>
      <c r="X498" s="32" t="str">
        <f t="shared" si="112"/>
        <v/>
      </c>
      <c r="Y498" s="31" t="str">
        <f>IF(U498="","",SUBTOTAL(2,U$1:U498))</f>
        <v/>
      </c>
    </row>
    <row r="499" spans="1:25" ht="24.95" customHeight="1">
      <c r="A499" s="3">
        <f>IF(B499="","",SUBTOTAL(3,B$2:B499))</f>
        <v>455</v>
      </c>
      <c r="B499" s="17" t="s">
        <v>18</v>
      </c>
      <c r="C499" s="2">
        <v>1065</v>
      </c>
      <c r="D499" s="22">
        <v>43416</v>
      </c>
      <c r="E499" s="8">
        <f t="shared" si="120"/>
        <v>28463</v>
      </c>
      <c r="F499" s="2">
        <v>28501</v>
      </c>
      <c r="G499" s="8">
        <f t="shared" si="115"/>
        <v>38</v>
      </c>
      <c r="H499" s="8">
        <f t="shared" si="108"/>
        <v>0</v>
      </c>
      <c r="I499" s="13">
        <f t="shared" si="123"/>
        <v>38</v>
      </c>
      <c r="J499" s="13">
        <f t="shared" si="117"/>
        <v>205</v>
      </c>
      <c r="K499" s="13">
        <f>G499/ورقة1!$C$3</f>
        <v>4.9399999999999995</v>
      </c>
      <c r="L499" s="13">
        <f>H499/ورقة1!$D$3</f>
        <v>0</v>
      </c>
      <c r="M499" s="13">
        <f t="shared" si="113"/>
        <v>4.9399999999999995</v>
      </c>
      <c r="N499" s="13">
        <f t="shared" si="111"/>
        <v>0.5</v>
      </c>
      <c r="O499" s="13">
        <f t="shared" si="118"/>
        <v>3812.7700000000023</v>
      </c>
      <c r="P499" s="13">
        <f t="shared" si="119"/>
        <v>3910</v>
      </c>
      <c r="Q499" s="11">
        <f t="shared" si="114"/>
        <v>3800</v>
      </c>
      <c r="R499" s="11" t="str">
        <f>IF(P499&lt;&gt;"",IF(AND(P499&gt;Q498,P499&lt;=Q499),"ok",""),SUBTOTAL(3,U$2:U499))</f>
        <v/>
      </c>
      <c r="S499" s="1"/>
      <c r="T499" s="1"/>
      <c r="U499" s="31"/>
      <c r="V499" s="31"/>
      <c r="W499" s="31"/>
      <c r="X499" s="32" t="str">
        <f t="shared" si="112"/>
        <v/>
      </c>
      <c r="Y499" s="31" t="str">
        <f>IF(U499="","",SUBTOTAL(2,U$1:U499))</f>
        <v/>
      </c>
    </row>
    <row r="500" spans="1:25" ht="24.95" customHeight="1">
      <c r="A500" s="3">
        <f>IF(B500="","",SUBTOTAL(3,B$2:B500))</f>
        <v>456</v>
      </c>
      <c r="B500" s="17" t="s">
        <v>17</v>
      </c>
      <c r="C500" s="2">
        <v>1068</v>
      </c>
      <c r="D500" s="22">
        <v>43418</v>
      </c>
      <c r="E500" s="8">
        <f t="shared" si="120"/>
        <v>28501</v>
      </c>
      <c r="F500" s="2">
        <v>28824</v>
      </c>
      <c r="G500" s="8">
        <f t="shared" si="115"/>
        <v>0</v>
      </c>
      <c r="H500" s="8">
        <f t="shared" si="108"/>
        <v>323</v>
      </c>
      <c r="I500" s="13">
        <f t="shared" si="123"/>
        <v>323</v>
      </c>
      <c r="J500" s="13">
        <f t="shared" si="117"/>
        <v>528</v>
      </c>
      <c r="K500" s="13">
        <f>G500/ورقة1!$C$3</f>
        <v>0</v>
      </c>
      <c r="L500" s="13">
        <f>H500/ورقة1!$D$3</f>
        <v>35.529999999999994</v>
      </c>
      <c r="M500" s="13">
        <f t="shared" si="113"/>
        <v>35.529999999999994</v>
      </c>
      <c r="N500" s="13">
        <f t="shared" si="111"/>
        <v>0.5</v>
      </c>
      <c r="O500" s="13">
        <f t="shared" si="118"/>
        <v>3848.8000000000025</v>
      </c>
      <c r="P500" s="13">
        <f t="shared" si="119"/>
        <v>3940</v>
      </c>
      <c r="Q500" s="11">
        <f t="shared" si="114"/>
        <v>3840</v>
      </c>
      <c r="R500" s="11" t="str">
        <f>IF(P500&lt;&gt;"",IF(AND(P500&gt;Q499,P500&lt;=Q500),"ok",""),SUBTOTAL(3,U$2:U500))</f>
        <v/>
      </c>
      <c r="S500" s="1">
        <v>30</v>
      </c>
      <c r="T500" s="1">
        <f t="shared" si="107"/>
        <v>202.5</v>
      </c>
      <c r="U500" s="31">
        <f>U495+4</f>
        <v>164</v>
      </c>
      <c r="V500" s="31">
        <f>V495+225</f>
        <v>28602</v>
      </c>
      <c r="W500" s="31">
        <f>V501-V500</f>
        <v>225</v>
      </c>
      <c r="X500" s="32" t="str">
        <f t="shared" si="112"/>
        <v>ok</v>
      </c>
      <c r="Y500" s="31">
        <f>IF(U500="","",SUBTOTAL(2,U$1:U500))</f>
        <v>148</v>
      </c>
    </row>
    <row r="501" spans="1:25" ht="24.95" customHeight="1">
      <c r="A501" s="3">
        <f>IF(B501="","",SUBTOTAL(3,B$2:B501))</f>
        <v>457</v>
      </c>
      <c r="B501" s="17" t="s">
        <v>18</v>
      </c>
      <c r="C501" s="2">
        <v>1071</v>
      </c>
      <c r="D501" s="22">
        <v>43419</v>
      </c>
      <c r="E501" s="8">
        <f t="shared" si="120"/>
        <v>28824</v>
      </c>
      <c r="F501" s="2">
        <v>28891</v>
      </c>
      <c r="G501" s="8">
        <f t="shared" si="115"/>
        <v>67</v>
      </c>
      <c r="H501" s="8">
        <f t="shared" si="108"/>
        <v>0</v>
      </c>
      <c r="I501" s="13">
        <f t="shared" si="123"/>
        <v>67</v>
      </c>
      <c r="J501" s="13">
        <f t="shared" si="117"/>
        <v>595</v>
      </c>
      <c r="K501" s="13">
        <f>G501/ورقة1!$C$3</f>
        <v>8.7099999999999991</v>
      </c>
      <c r="L501" s="13">
        <f>H501/ورقة1!$D$3</f>
        <v>0</v>
      </c>
      <c r="M501" s="13">
        <f t="shared" si="113"/>
        <v>8.7099999999999991</v>
      </c>
      <c r="N501" s="13">
        <f t="shared" si="111"/>
        <v>0.5</v>
      </c>
      <c r="O501" s="13">
        <f t="shared" si="118"/>
        <v>3858.0100000000025</v>
      </c>
      <c r="P501" s="13">
        <f t="shared" si="119"/>
        <v>3970</v>
      </c>
      <c r="Q501" s="11">
        <f t="shared" si="114"/>
        <v>3840</v>
      </c>
      <c r="R501" s="11" t="str">
        <f>IF(P501&lt;&gt;"",IF(AND(P501&gt;Q500,P501&lt;=Q501),"ok",""),SUBTOTAL(3,U$2:U501))</f>
        <v/>
      </c>
      <c r="S501" s="1">
        <v>30</v>
      </c>
      <c r="T501" s="1">
        <f t="shared" si="107"/>
        <v>202.5</v>
      </c>
      <c r="U501" s="31">
        <f>U500+1</f>
        <v>165</v>
      </c>
      <c r="V501" s="31">
        <f>V500+225</f>
        <v>28827</v>
      </c>
      <c r="W501" s="31">
        <f>V502-V501</f>
        <v>225</v>
      </c>
      <c r="X501" s="32" t="str">
        <f t="shared" si="112"/>
        <v>ok</v>
      </c>
      <c r="Y501" s="31">
        <f>IF(U501="","",SUBTOTAL(2,U$1:U501))</f>
        <v>149</v>
      </c>
    </row>
    <row r="502" spans="1:25" ht="24.95" customHeight="1">
      <c r="A502" s="3">
        <f>IF(B502="","",SUBTOTAL(3,B$2:B502))</f>
        <v>458</v>
      </c>
      <c r="B502" s="17" t="s">
        <v>17</v>
      </c>
      <c r="C502" s="2">
        <v>1072</v>
      </c>
      <c r="D502" s="22">
        <v>43420</v>
      </c>
      <c r="E502" s="8">
        <f t="shared" si="120"/>
        <v>28891</v>
      </c>
      <c r="F502" s="2">
        <v>29196</v>
      </c>
      <c r="G502" s="8">
        <f t="shared" si="115"/>
        <v>0</v>
      </c>
      <c r="H502" s="8">
        <f t="shared" si="108"/>
        <v>305</v>
      </c>
      <c r="I502" s="13">
        <f t="shared" si="123"/>
        <v>305</v>
      </c>
      <c r="J502" s="13">
        <f t="shared" si="117"/>
        <v>900</v>
      </c>
      <c r="K502" s="13">
        <f>G502/ورقة1!$C$3</f>
        <v>0</v>
      </c>
      <c r="L502" s="13">
        <f>H502/ورقة1!$D$3</f>
        <v>33.549999999999997</v>
      </c>
      <c r="M502" s="13">
        <f t="shared" si="113"/>
        <v>33.549999999999997</v>
      </c>
      <c r="N502" s="13">
        <f t="shared" si="111"/>
        <v>0.5</v>
      </c>
      <c r="O502" s="13">
        <f t="shared" si="118"/>
        <v>3892.0600000000027</v>
      </c>
      <c r="P502" s="13">
        <f t="shared" si="119"/>
        <v>4000</v>
      </c>
      <c r="Q502" s="11">
        <f t="shared" si="114"/>
        <v>3880</v>
      </c>
      <c r="R502" s="11" t="str">
        <f>IF(P502&lt;&gt;"",IF(AND(P502&gt;Q501,P502&lt;=Q502),"ok",""),SUBTOTAL(3,U$2:U502))</f>
        <v/>
      </c>
      <c r="S502" s="1">
        <v>30</v>
      </c>
      <c r="T502" s="1">
        <f t="shared" si="107"/>
        <v>202.5</v>
      </c>
      <c r="U502" s="31">
        <f>U501+1</f>
        <v>166</v>
      </c>
      <c r="V502" s="31">
        <f t="shared" ref="V502" si="124">V501+225</f>
        <v>29052</v>
      </c>
      <c r="W502" s="31">
        <f>V505-V502</f>
        <v>225</v>
      </c>
      <c r="X502" s="32" t="str">
        <f t="shared" si="112"/>
        <v>ok</v>
      </c>
      <c r="Y502" s="31">
        <f>IF(U502="","",SUBTOTAL(2,U$1:U502))</f>
        <v>150</v>
      </c>
    </row>
    <row r="503" spans="1:25" ht="24.95" customHeight="1">
      <c r="A503" s="3">
        <f>IF(B503="","",SUBTOTAL(3,B$2:B503))</f>
        <v>459</v>
      </c>
      <c r="B503" s="17" t="s">
        <v>18</v>
      </c>
      <c r="C503" s="2">
        <v>1078</v>
      </c>
      <c r="D503" s="22">
        <v>43421</v>
      </c>
      <c r="E503" s="8">
        <f t="shared" si="120"/>
        <v>29196</v>
      </c>
      <c r="F503" s="2">
        <v>29201</v>
      </c>
      <c r="G503" s="8">
        <f t="shared" si="115"/>
        <v>5</v>
      </c>
      <c r="H503" s="8">
        <f t="shared" ref="H503:H539" si="125">IF(B503="اقاليم",F503-E503,0)</f>
        <v>0</v>
      </c>
      <c r="I503" s="13">
        <f t="shared" si="123"/>
        <v>5</v>
      </c>
      <c r="J503" s="13">
        <f t="shared" si="117"/>
        <v>905</v>
      </c>
      <c r="K503" s="13">
        <f>G503/ورقة1!$C$3</f>
        <v>0.65</v>
      </c>
      <c r="L503" s="13">
        <f>H503/ورقة1!$D$3</f>
        <v>0</v>
      </c>
      <c r="M503" s="13">
        <f t="shared" si="113"/>
        <v>0.65</v>
      </c>
      <c r="N503" s="13">
        <f t="shared" si="111"/>
        <v>0.5</v>
      </c>
      <c r="O503" s="13">
        <f t="shared" si="118"/>
        <v>3893.2100000000028</v>
      </c>
      <c r="P503" s="13">
        <f t="shared" si="119"/>
        <v>4000</v>
      </c>
      <c r="Q503" s="11">
        <f t="shared" si="114"/>
        <v>3880</v>
      </c>
      <c r="R503" s="11" t="str">
        <f>IF(P503&lt;&gt;"",IF(AND(P503&gt;Q502,P503&lt;=Q503),"ok",""),SUBTOTAL(3,U$2:U503))</f>
        <v/>
      </c>
      <c r="S503" s="1"/>
      <c r="T503" s="1"/>
      <c r="U503" s="31"/>
      <c r="V503" s="31"/>
      <c r="W503" s="31"/>
      <c r="X503" s="32" t="str">
        <f t="shared" si="112"/>
        <v/>
      </c>
      <c r="Y503" s="31" t="str">
        <f>IF(U503="","",SUBTOTAL(2,U$1:U503))</f>
        <v/>
      </c>
    </row>
    <row r="504" spans="1:25" ht="24.95" customHeight="1">
      <c r="A504" s="3">
        <f>IF(B504="","",SUBTOTAL(3,B$2:B504))</f>
        <v>460</v>
      </c>
      <c r="B504" s="17" t="s">
        <v>18</v>
      </c>
      <c r="C504" s="2">
        <v>1081</v>
      </c>
      <c r="D504" s="22">
        <v>43391</v>
      </c>
      <c r="E504" s="8">
        <f t="shared" si="120"/>
        <v>29201</v>
      </c>
      <c r="F504" s="2">
        <v>29276</v>
      </c>
      <c r="G504" s="8">
        <f t="shared" si="115"/>
        <v>75</v>
      </c>
      <c r="H504" s="8">
        <f t="shared" si="125"/>
        <v>0</v>
      </c>
      <c r="I504" s="13">
        <f t="shared" si="123"/>
        <v>75</v>
      </c>
      <c r="J504" s="13">
        <f t="shared" si="117"/>
        <v>980</v>
      </c>
      <c r="K504" s="13">
        <f>G504/ورقة1!$C$3</f>
        <v>9.75</v>
      </c>
      <c r="L504" s="13">
        <f>H504/ورقة1!$D$3</f>
        <v>0</v>
      </c>
      <c r="M504" s="13">
        <f t="shared" si="113"/>
        <v>9.75</v>
      </c>
      <c r="N504" s="13">
        <f t="shared" si="111"/>
        <v>0.5</v>
      </c>
      <c r="O504" s="13">
        <f t="shared" si="118"/>
        <v>3903.4600000000028</v>
      </c>
      <c r="P504" s="13">
        <f t="shared" si="119"/>
        <v>4000</v>
      </c>
      <c r="Q504" s="11">
        <f t="shared" si="114"/>
        <v>3920</v>
      </c>
      <c r="R504" s="11" t="str">
        <f>IF(P504&lt;&gt;"",IF(AND(P504&gt;Q503,P504&lt;=Q504),"ok",""),SUBTOTAL(3,U$2:U504))</f>
        <v/>
      </c>
      <c r="S504" s="1"/>
      <c r="T504" s="1"/>
      <c r="U504" s="31"/>
      <c r="V504" s="31"/>
      <c r="W504" s="31"/>
      <c r="X504" s="32" t="str">
        <f t="shared" si="112"/>
        <v/>
      </c>
      <c r="Y504" s="31" t="str">
        <f>IF(U504="","",SUBTOTAL(2,U$1:U504))</f>
        <v/>
      </c>
    </row>
    <row r="505" spans="1:25" ht="24.95" customHeight="1">
      <c r="A505" s="3">
        <f>IF(B505="","",SUBTOTAL(3,B$2:B505))</f>
        <v>461</v>
      </c>
      <c r="B505" s="17" t="s">
        <v>18</v>
      </c>
      <c r="C505" s="2">
        <v>1084</v>
      </c>
      <c r="D505" s="22">
        <v>43423</v>
      </c>
      <c r="E505" s="8">
        <f t="shared" si="120"/>
        <v>29276</v>
      </c>
      <c r="F505" s="2">
        <v>29281</v>
      </c>
      <c r="G505" s="8">
        <f t="shared" si="115"/>
        <v>5</v>
      </c>
      <c r="H505" s="8">
        <f t="shared" si="125"/>
        <v>0</v>
      </c>
      <c r="I505" s="13">
        <f t="shared" si="123"/>
        <v>5</v>
      </c>
      <c r="J505" s="13">
        <f t="shared" si="117"/>
        <v>985</v>
      </c>
      <c r="K505" s="13">
        <f>G505/ورقة1!$C$3</f>
        <v>0.65</v>
      </c>
      <c r="L505" s="13">
        <f>H505/ورقة1!$D$3</f>
        <v>0</v>
      </c>
      <c r="M505" s="13">
        <f t="shared" si="113"/>
        <v>0.65</v>
      </c>
      <c r="N505" s="13">
        <f t="shared" si="111"/>
        <v>0.5</v>
      </c>
      <c r="O505" s="13">
        <f t="shared" si="118"/>
        <v>3904.6100000000029</v>
      </c>
      <c r="P505" s="13">
        <f t="shared" si="119"/>
        <v>4030</v>
      </c>
      <c r="Q505" s="11">
        <f t="shared" si="114"/>
        <v>3920</v>
      </c>
      <c r="R505" s="11" t="str">
        <f>IF(P505&lt;&gt;"",IF(AND(P505&gt;Q504,P505&lt;=Q505),"ok",""),SUBTOTAL(3,U$2:U505))</f>
        <v/>
      </c>
      <c r="S505" s="1">
        <v>30</v>
      </c>
      <c r="T505" s="1">
        <f t="shared" si="107"/>
        <v>202.5</v>
      </c>
      <c r="U505" s="31">
        <f>U502+3</f>
        <v>169</v>
      </c>
      <c r="V505" s="31">
        <f>V502+225</f>
        <v>29277</v>
      </c>
      <c r="W505" s="31">
        <f>V518-V505</f>
        <v>225</v>
      </c>
      <c r="X505" s="32" t="str">
        <f t="shared" si="112"/>
        <v>ok</v>
      </c>
      <c r="Y505" s="31">
        <f>IF(U505="","",SUBTOTAL(2,U$1:U505))</f>
        <v>151</v>
      </c>
    </row>
    <row r="506" spans="1:25" ht="24.95" customHeight="1">
      <c r="A506" s="3">
        <f>IF(B506="","",SUBTOTAL(3,B$2:B506))</f>
        <v>462</v>
      </c>
      <c r="B506" s="17" t="s">
        <v>18</v>
      </c>
      <c r="C506" s="2">
        <v>1086</v>
      </c>
      <c r="D506" s="22">
        <v>43423</v>
      </c>
      <c r="E506" s="8">
        <f t="shared" si="120"/>
        <v>29281</v>
      </c>
      <c r="F506" s="2">
        <v>29289</v>
      </c>
      <c r="G506" s="8">
        <f t="shared" si="115"/>
        <v>8</v>
      </c>
      <c r="H506" s="8">
        <f t="shared" si="125"/>
        <v>0</v>
      </c>
      <c r="I506" s="13">
        <f t="shared" si="123"/>
        <v>8</v>
      </c>
      <c r="J506" s="13">
        <f t="shared" si="117"/>
        <v>993</v>
      </c>
      <c r="K506" s="13">
        <f>G506/ورقة1!$C$3</f>
        <v>1.04</v>
      </c>
      <c r="L506" s="13">
        <f>H506/ورقة1!$D$3</f>
        <v>0</v>
      </c>
      <c r="M506" s="13">
        <f t="shared" si="113"/>
        <v>1.04</v>
      </c>
      <c r="N506" s="13">
        <f t="shared" si="111"/>
        <v>0.5</v>
      </c>
      <c r="O506" s="13">
        <f t="shared" si="118"/>
        <v>3906.1500000000028</v>
      </c>
      <c r="P506" s="13">
        <f t="shared" si="119"/>
        <v>4030</v>
      </c>
      <c r="Q506" s="11">
        <f t="shared" si="114"/>
        <v>3920</v>
      </c>
      <c r="R506" s="11" t="str">
        <f>IF(P506&lt;&gt;"",IF(AND(P506&gt;Q505,P506&lt;=Q506),"ok",""),SUBTOTAL(3,U$2:U506))</f>
        <v/>
      </c>
      <c r="S506" s="1"/>
      <c r="T506" s="1"/>
      <c r="U506" s="31"/>
      <c r="V506" s="31"/>
      <c r="W506" s="31"/>
      <c r="X506" s="32" t="str">
        <f t="shared" si="112"/>
        <v/>
      </c>
      <c r="Y506" s="31" t="str">
        <f>IF(U506="","",SUBTOTAL(2,U$1:U506))</f>
        <v/>
      </c>
    </row>
    <row r="507" spans="1:25" ht="24.95" customHeight="1">
      <c r="A507" s="3">
        <f>IF(B507="","",SUBTOTAL(3,B$2:B507))</f>
        <v>463</v>
      </c>
      <c r="B507" s="17" t="s">
        <v>18</v>
      </c>
      <c r="C507" s="2">
        <v>1090</v>
      </c>
      <c r="D507" s="22">
        <v>43425</v>
      </c>
      <c r="E507" s="8">
        <f t="shared" si="120"/>
        <v>29289</v>
      </c>
      <c r="F507" s="2">
        <v>29311</v>
      </c>
      <c r="G507" s="8">
        <f t="shared" si="115"/>
        <v>22</v>
      </c>
      <c r="H507" s="8">
        <f t="shared" si="125"/>
        <v>0</v>
      </c>
      <c r="I507" s="13">
        <f t="shared" si="123"/>
        <v>22</v>
      </c>
      <c r="J507" s="13">
        <f t="shared" si="117"/>
        <v>1015</v>
      </c>
      <c r="K507" s="13">
        <f>G507/ورقة1!$C$3</f>
        <v>2.86</v>
      </c>
      <c r="L507" s="13">
        <f>H507/ورقة1!$D$3</f>
        <v>0</v>
      </c>
      <c r="M507" s="13">
        <f t="shared" si="113"/>
        <v>2.86</v>
      </c>
      <c r="N507" s="13">
        <f t="shared" si="111"/>
        <v>0.5</v>
      </c>
      <c r="O507" s="13">
        <f t="shared" si="118"/>
        <v>3909.5100000000029</v>
      </c>
      <c r="P507" s="13">
        <f t="shared" si="119"/>
        <v>4030</v>
      </c>
      <c r="Q507" s="11">
        <f t="shared" si="114"/>
        <v>3920</v>
      </c>
      <c r="R507" s="11" t="str">
        <f>IF(P507&lt;&gt;"",IF(AND(P507&gt;Q506,P507&lt;=Q507),"ok",""),SUBTOTAL(3,U$2:U507))</f>
        <v/>
      </c>
      <c r="S507" s="1"/>
      <c r="T507" s="1"/>
      <c r="U507" s="31"/>
      <c r="V507" s="31"/>
      <c r="W507" s="31"/>
      <c r="X507" s="32" t="str">
        <f t="shared" si="112"/>
        <v/>
      </c>
      <c r="Y507" s="31" t="str">
        <f>IF(U507="","",SUBTOTAL(2,U$1:U507))</f>
        <v/>
      </c>
    </row>
    <row r="508" spans="1:25" ht="24.95" customHeight="1">
      <c r="A508" s="3">
        <f>IF(B508="","",SUBTOTAL(3,B$2:B508))</f>
        <v>464</v>
      </c>
      <c r="B508" s="17" t="s">
        <v>18</v>
      </c>
      <c r="C508" s="2">
        <v>1092</v>
      </c>
      <c r="D508" s="22">
        <v>43426</v>
      </c>
      <c r="E508" s="8">
        <f t="shared" si="120"/>
        <v>29311</v>
      </c>
      <c r="F508" s="2">
        <v>29327</v>
      </c>
      <c r="G508" s="8">
        <f t="shared" si="115"/>
        <v>16</v>
      </c>
      <c r="H508" s="8">
        <f t="shared" si="125"/>
        <v>0</v>
      </c>
      <c r="I508" s="13">
        <f t="shared" si="123"/>
        <v>16</v>
      </c>
      <c r="J508" s="13">
        <f t="shared" si="117"/>
        <v>1031</v>
      </c>
      <c r="K508" s="13">
        <f>G508/ورقة1!$C$3</f>
        <v>2.08</v>
      </c>
      <c r="L508" s="13">
        <f>H508/ورقة1!$D$3</f>
        <v>0</v>
      </c>
      <c r="M508" s="13">
        <f t="shared" si="113"/>
        <v>2.08</v>
      </c>
      <c r="N508" s="13">
        <f t="shared" si="111"/>
        <v>0.5</v>
      </c>
      <c r="O508" s="13">
        <f t="shared" si="118"/>
        <v>3912.0900000000029</v>
      </c>
      <c r="P508" s="13">
        <f t="shared" si="119"/>
        <v>4030</v>
      </c>
      <c r="Q508" s="11">
        <f t="shared" si="114"/>
        <v>3920</v>
      </c>
      <c r="R508" s="11" t="str">
        <f>IF(P508&lt;&gt;"",IF(AND(P508&gt;Q507,P508&lt;=Q508),"ok",""),SUBTOTAL(3,U$2:U508))</f>
        <v/>
      </c>
      <c r="S508" s="1"/>
      <c r="T508" s="1"/>
      <c r="U508" s="31"/>
      <c r="V508" s="31"/>
      <c r="W508" s="31"/>
      <c r="X508" s="32" t="str">
        <f t="shared" si="112"/>
        <v/>
      </c>
      <c r="Y508" s="31" t="str">
        <f>IF(U508="","",SUBTOTAL(2,U$1:U508))</f>
        <v/>
      </c>
    </row>
    <row r="509" spans="1:25" ht="24.95" customHeight="1">
      <c r="A509" s="3">
        <f>IF(B509="","",SUBTOTAL(3,B$2:B509))</f>
        <v>465</v>
      </c>
      <c r="B509" s="17" t="s">
        <v>18</v>
      </c>
      <c r="C509" s="2">
        <v>1095</v>
      </c>
      <c r="D509" s="22">
        <v>43428</v>
      </c>
      <c r="E509" s="8">
        <f t="shared" si="120"/>
        <v>29327</v>
      </c>
      <c r="F509" s="2">
        <v>29347</v>
      </c>
      <c r="G509" s="8">
        <f t="shared" si="115"/>
        <v>20</v>
      </c>
      <c r="H509" s="8">
        <f t="shared" si="125"/>
        <v>0</v>
      </c>
      <c r="I509" s="13">
        <f t="shared" si="123"/>
        <v>20</v>
      </c>
      <c r="J509" s="13">
        <f t="shared" si="117"/>
        <v>1051</v>
      </c>
      <c r="K509" s="13">
        <f>G509/ورقة1!$C$3</f>
        <v>2.6</v>
      </c>
      <c r="L509" s="13">
        <f>H509/ورقة1!$D$3</f>
        <v>0</v>
      </c>
      <c r="M509" s="13">
        <f t="shared" si="113"/>
        <v>2.6</v>
      </c>
      <c r="N509" s="13">
        <f t="shared" si="111"/>
        <v>0.5</v>
      </c>
      <c r="O509" s="13">
        <f t="shared" si="118"/>
        <v>3915.1900000000028</v>
      </c>
      <c r="P509" s="13">
        <f t="shared" si="119"/>
        <v>4030</v>
      </c>
      <c r="Q509" s="11">
        <f t="shared" si="114"/>
        <v>3920</v>
      </c>
      <c r="R509" s="11" t="str">
        <f>IF(P509&lt;&gt;"",IF(AND(P509&gt;Q508,P509&lt;=Q509),"ok",""),SUBTOTAL(3,U$2:U509))</f>
        <v/>
      </c>
      <c r="S509" s="1"/>
      <c r="T509" s="1"/>
      <c r="U509" s="31"/>
      <c r="V509" s="31"/>
      <c r="W509" s="31"/>
      <c r="X509" s="32" t="str">
        <f t="shared" si="112"/>
        <v/>
      </c>
      <c r="Y509" s="31" t="str">
        <f>IF(U509="","",SUBTOTAL(2,U$1:U509))</f>
        <v/>
      </c>
    </row>
    <row r="510" spans="1:25" ht="24.95" customHeight="1">
      <c r="A510" s="3">
        <f>IF(B510="","",SUBTOTAL(3,B$2:B510))</f>
        <v>466</v>
      </c>
      <c r="B510" s="17" t="s">
        <v>18</v>
      </c>
      <c r="C510" s="2">
        <v>1099</v>
      </c>
      <c r="D510" s="22">
        <v>43429</v>
      </c>
      <c r="E510" s="8">
        <f t="shared" si="120"/>
        <v>29347</v>
      </c>
      <c r="F510" s="2">
        <v>29369</v>
      </c>
      <c r="G510" s="8">
        <f t="shared" si="115"/>
        <v>22</v>
      </c>
      <c r="H510" s="8">
        <f t="shared" si="125"/>
        <v>0</v>
      </c>
      <c r="I510" s="13">
        <f t="shared" si="123"/>
        <v>22</v>
      </c>
      <c r="J510" s="13">
        <f t="shared" si="117"/>
        <v>1073</v>
      </c>
      <c r="K510" s="13">
        <f>G510/ورقة1!$C$3</f>
        <v>2.86</v>
      </c>
      <c r="L510" s="13">
        <f>H510/ورقة1!$D$3</f>
        <v>0</v>
      </c>
      <c r="M510" s="13">
        <f t="shared" si="113"/>
        <v>2.86</v>
      </c>
      <c r="N510" s="13">
        <f t="shared" si="111"/>
        <v>0.5</v>
      </c>
      <c r="O510" s="13">
        <f t="shared" si="118"/>
        <v>3918.5500000000029</v>
      </c>
      <c r="P510" s="13">
        <f t="shared" si="119"/>
        <v>4030</v>
      </c>
      <c r="Q510" s="11">
        <f t="shared" si="114"/>
        <v>3920</v>
      </c>
      <c r="R510" s="11" t="str">
        <f>IF(P510&lt;&gt;"",IF(AND(P510&gt;Q509,P510&lt;=Q510),"ok",""),SUBTOTAL(3,U$2:U510))</f>
        <v/>
      </c>
      <c r="S510" s="1"/>
      <c r="T510" s="1"/>
      <c r="U510" s="31"/>
      <c r="V510" s="31"/>
      <c r="W510" s="31"/>
      <c r="X510" s="32" t="str">
        <f t="shared" si="112"/>
        <v/>
      </c>
      <c r="Y510" s="31" t="str">
        <f>IF(U510="","",SUBTOTAL(2,U$1:U510))</f>
        <v/>
      </c>
    </row>
    <row r="511" spans="1:25" ht="24.95" customHeight="1">
      <c r="A511" s="3">
        <f>IF(B511="","",SUBTOTAL(3,B$2:B511))</f>
        <v>467</v>
      </c>
      <c r="B511" s="17" t="s">
        <v>18</v>
      </c>
      <c r="C511" s="2">
        <v>1104</v>
      </c>
      <c r="D511" s="22">
        <v>43430</v>
      </c>
      <c r="E511" s="8">
        <f t="shared" si="120"/>
        <v>29369</v>
      </c>
      <c r="F511" s="2">
        <v>29407</v>
      </c>
      <c r="G511" s="8">
        <f t="shared" si="115"/>
        <v>38</v>
      </c>
      <c r="H511" s="8">
        <f t="shared" si="125"/>
        <v>0</v>
      </c>
      <c r="I511" s="13">
        <f t="shared" si="123"/>
        <v>38</v>
      </c>
      <c r="J511" s="13">
        <f t="shared" si="117"/>
        <v>1111</v>
      </c>
      <c r="K511" s="13">
        <f>G511/ورقة1!$C$3</f>
        <v>4.9399999999999995</v>
      </c>
      <c r="L511" s="13">
        <f>H511/ورقة1!$D$3</f>
        <v>0</v>
      </c>
      <c r="M511" s="13">
        <f t="shared" si="113"/>
        <v>4.9399999999999995</v>
      </c>
      <c r="N511" s="13">
        <f t="shared" si="111"/>
        <v>0.5</v>
      </c>
      <c r="O511" s="13">
        <f t="shared" si="118"/>
        <v>3923.990000000003</v>
      </c>
      <c r="P511" s="13">
        <f t="shared" si="119"/>
        <v>4030</v>
      </c>
      <c r="Q511" s="11">
        <f t="shared" si="114"/>
        <v>3920</v>
      </c>
      <c r="R511" s="11" t="str">
        <f>IF(P511&lt;&gt;"",IF(AND(P511&gt;Q510,P511&lt;=Q511),"ok",""),SUBTOTAL(3,U$2:U511))</f>
        <v/>
      </c>
      <c r="S511" s="1"/>
      <c r="T511" s="1"/>
      <c r="U511" s="31"/>
      <c r="V511" s="31"/>
      <c r="W511" s="31"/>
      <c r="X511" s="32" t="str">
        <f t="shared" si="112"/>
        <v/>
      </c>
      <c r="Y511" s="31" t="str">
        <f>IF(U511="","",SUBTOTAL(2,U$1:U511))</f>
        <v/>
      </c>
    </row>
    <row r="512" spans="1:25" ht="24.95" customHeight="1">
      <c r="A512" s="3">
        <f>IF(B512="","",SUBTOTAL(3,B$2:B512))</f>
        <v>468</v>
      </c>
      <c r="B512" s="17" t="s">
        <v>18</v>
      </c>
      <c r="C512" s="2">
        <v>1107</v>
      </c>
      <c r="D512" s="22">
        <v>43432</v>
      </c>
      <c r="E512" s="8">
        <f t="shared" si="120"/>
        <v>29407</v>
      </c>
      <c r="F512" s="2">
        <v>29416</v>
      </c>
      <c r="G512" s="8">
        <f t="shared" si="115"/>
        <v>9</v>
      </c>
      <c r="H512" s="8">
        <f t="shared" si="125"/>
        <v>0</v>
      </c>
      <c r="I512" s="13">
        <f t="shared" si="123"/>
        <v>9</v>
      </c>
      <c r="J512" s="13">
        <f t="shared" si="117"/>
        <v>1120</v>
      </c>
      <c r="K512" s="13">
        <f>G512/ورقة1!$C$3</f>
        <v>1.17</v>
      </c>
      <c r="L512" s="13">
        <f>H512/ورقة1!$D$3</f>
        <v>0</v>
      </c>
      <c r="M512" s="13">
        <f t="shared" si="113"/>
        <v>1.17</v>
      </c>
      <c r="N512" s="13">
        <f t="shared" si="111"/>
        <v>0.5</v>
      </c>
      <c r="O512" s="13">
        <f t="shared" si="118"/>
        <v>3925.660000000003</v>
      </c>
      <c r="P512" s="13">
        <f t="shared" si="119"/>
        <v>4030</v>
      </c>
      <c r="Q512" s="11">
        <f t="shared" si="114"/>
        <v>3920</v>
      </c>
      <c r="R512" s="11" t="str">
        <f>IF(P512&lt;&gt;"",IF(AND(P512&gt;Q511,P512&lt;=Q512),"ok",""),SUBTOTAL(3,U$2:U512))</f>
        <v/>
      </c>
      <c r="S512" s="1"/>
      <c r="T512" s="1"/>
      <c r="U512" s="31"/>
      <c r="V512" s="31"/>
      <c r="W512" s="31"/>
      <c r="X512" s="32" t="str">
        <f t="shared" si="112"/>
        <v/>
      </c>
      <c r="Y512" s="31" t="str">
        <f>IF(U512="","",SUBTOTAL(2,U$1:U512))</f>
        <v/>
      </c>
    </row>
    <row r="513" spans="1:25" ht="24.95" customHeight="1">
      <c r="A513" s="3">
        <f>IF(B513="","",SUBTOTAL(3,B$2:B513))</f>
        <v>469</v>
      </c>
      <c r="B513" s="17" t="s">
        <v>18</v>
      </c>
      <c r="C513" s="2">
        <v>1120</v>
      </c>
      <c r="D513" s="22">
        <v>43436</v>
      </c>
      <c r="E513" s="8">
        <f t="shared" si="120"/>
        <v>29416</v>
      </c>
      <c r="F513" s="2">
        <v>29420</v>
      </c>
      <c r="G513" s="8">
        <f t="shared" si="115"/>
        <v>4</v>
      </c>
      <c r="H513" s="8">
        <f t="shared" si="125"/>
        <v>0</v>
      </c>
      <c r="I513" s="13">
        <f t="shared" si="123"/>
        <v>4</v>
      </c>
      <c r="J513" s="13">
        <f t="shared" si="117"/>
        <v>1124</v>
      </c>
      <c r="K513" s="13">
        <f>G513/ورقة1!$C$3</f>
        <v>0.52</v>
      </c>
      <c r="L513" s="13">
        <f>H513/ورقة1!$D$3</f>
        <v>0</v>
      </c>
      <c r="M513" s="13">
        <f t="shared" si="113"/>
        <v>0.52</v>
      </c>
      <c r="N513" s="13">
        <f t="shared" si="111"/>
        <v>0.5</v>
      </c>
      <c r="O513" s="13">
        <f t="shared" si="118"/>
        <v>3926.680000000003</v>
      </c>
      <c r="P513" s="13">
        <f t="shared" si="119"/>
        <v>4030</v>
      </c>
      <c r="Q513" s="11">
        <f t="shared" si="114"/>
        <v>3920</v>
      </c>
      <c r="R513" s="11" t="str">
        <f>IF(P513&lt;&gt;"",IF(AND(P513&gt;Q512,P513&lt;=Q513),"ok",""),SUBTOTAL(3,U$2:U513))</f>
        <v/>
      </c>
      <c r="S513" s="1"/>
      <c r="T513" s="1"/>
      <c r="U513" s="31"/>
      <c r="V513" s="31"/>
      <c r="W513" s="31"/>
      <c r="X513" s="32" t="str">
        <f t="shared" si="112"/>
        <v/>
      </c>
      <c r="Y513" s="31" t="str">
        <f>IF(U513="","",SUBTOTAL(2,U$1:U513))</f>
        <v/>
      </c>
    </row>
    <row r="514" spans="1:25" ht="24.95" customHeight="1">
      <c r="A514" s="3">
        <f>IF(B514="","",SUBTOTAL(3,B$2:B514))</f>
        <v>470</v>
      </c>
      <c r="B514" s="17" t="s">
        <v>18</v>
      </c>
      <c r="C514" s="2">
        <v>1121</v>
      </c>
      <c r="D514" s="22">
        <v>43437</v>
      </c>
      <c r="E514" s="8">
        <f t="shared" si="120"/>
        <v>29420</v>
      </c>
      <c r="F514" s="2">
        <v>29451</v>
      </c>
      <c r="G514" s="8">
        <f t="shared" si="115"/>
        <v>31</v>
      </c>
      <c r="H514" s="8">
        <f t="shared" si="125"/>
        <v>0</v>
      </c>
      <c r="I514" s="13">
        <f t="shared" si="123"/>
        <v>31</v>
      </c>
      <c r="J514" s="13">
        <f t="shared" si="117"/>
        <v>1155</v>
      </c>
      <c r="K514" s="13">
        <f>G514/ورقة1!$C$3</f>
        <v>4.03</v>
      </c>
      <c r="L514" s="13">
        <f>H514/ورقة1!$D$3</f>
        <v>0</v>
      </c>
      <c r="M514" s="13">
        <f t="shared" si="113"/>
        <v>4.03</v>
      </c>
      <c r="N514" s="13">
        <f t="shared" ref="N514:N539" si="126">IF(I514=0,0,0.5)</f>
        <v>0.5</v>
      </c>
      <c r="O514" s="13">
        <f t="shared" si="118"/>
        <v>3931.2100000000032</v>
      </c>
      <c r="P514" s="13">
        <f t="shared" si="119"/>
        <v>4030</v>
      </c>
      <c r="Q514" s="11">
        <f t="shared" si="114"/>
        <v>3920</v>
      </c>
      <c r="R514" s="11" t="str">
        <f>IF(P514&lt;&gt;"",IF(AND(P514&gt;Q513,P514&lt;=Q514),"ok",""),SUBTOTAL(3,U$2:U514))</f>
        <v/>
      </c>
      <c r="S514" s="1"/>
      <c r="T514" s="1"/>
      <c r="U514" s="31"/>
      <c r="V514" s="31"/>
      <c r="W514" s="31"/>
      <c r="X514" s="32" t="str">
        <f t="shared" ref="X514:X539" si="127">IF(V514&lt;&gt;"",IF(AND(V514&gt;=E514,V514&lt;=F514),"ok","NO"),"")</f>
        <v/>
      </c>
      <c r="Y514" s="31" t="str">
        <f>IF(U514="","",SUBTOTAL(2,U$1:U514))</f>
        <v/>
      </c>
    </row>
    <row r="515" spans="1:25" ht="24.95" customHeight="1">
      <c r="A515" s="3">
        <f>IF(B515="","",SUBTOTAL(3,B$2:B515))</f>
        <v>471</v>
      </c>
      <c r="B515" s="17" t="s">
        <v>18</v>
      </c>
      <c r="C515" s="2">
        <v>1124</v>
      </c>
      <c r="D515" s="22">
        <v>43439</v>
      </c>
      <c r="E515" s="8">
        <f t="shared" si="120"/>
        <v>29451</v>
      </c>
      <c r="F515" s="2">
        <v>29474</v>
      </c>
      <c r="G515" s="8">
        <f t="shared" si="115"/>
        <v>23</v>
      </c>
      <c r="H515" s="8">
        <f t="shared" si="125"/>
        <v>0</v>
      </c>
      <c r="I515" s="13">
        <f t="shared" si="123"/>
        <v>23</v>
      </c>
      <c r="J515" s="13">
        <f t="shared" si="117"/>
        <v>1178</v>
      </c>
      <c r="K515" s="13">
        <f>G515/ورقة1!$C$3</f>
        <v>2.9899999999999998</v>
      </c>
      <c r="L515" s="13">
        <f>H515/ورقة1!$D$3</f>
        <v>0</v>
      </c>
      <c r="M515" s="13">
        <f t="shared" ref="M515:M539" si="128">IF(I515=0,0,K515+L515)</f>
        <v>2.9899999999999998</v>
      </c>
      <c r="N515" s="13">
        <f t="shared" si="126"/>
        <v>0.5</v>
      </c>
      <c r="O515" s="13">
        <f t="shared" si="118"/>
        <v>3934.700000000003</v>
      </c>
      <c r="P515" s="13">
        <f t="shared" si="119"/>
        <v>4030</v>
      </c>
      <c r="Q515" s="11">
        <f t="shared" ref="Q515:Q539" si="129">MROUND(O515,40)</f>
        <v>3920</v>
      </c>
      <c r="R515" s="11" t="str">
        <f>IF(P515&lt;&gt;"",IF(AND(P515&gt;Q514,P515&lt;=Q515),"ok",""),SUBTOTAL(3,U$2:U515))</f>
        <v/>
      </c>
      <c r="S515" s="1"/>
      <c r="T515" s="1"/>
      <c r="U515" s="31"/>
      <c r="V515" s="31"/>
      <c r="W515" s="31"/>
      <c r="X515" s="32" t="str">
        <f t="shared" si="127"/>
        <v/>
      </c>
      <c r="Y515" s="31" t="str">
        <f>IF(U515="","",SUBTOTAL(2,U$1:U515))</f>
        <v/>
      </c>
    </row>
    <row r="516" spans="1:25" ht="24.95" customHeight="1">
      <c r="A516" s="3">
        <f>IF(B516="","",SUBTOTAL(3,B$2:B516))</f>
        <v>472</v>
      </c>
      <c r="B516" s="17" t="s">
        <v>18</v>
      </c>
      <c r="C516" s="2">
        <v>1129</v>
      </c>
      <c r="D516" s="22">
        <v>43440</v>
      </c>
      <c r="E516" s="8">
        <f t="shared" si="120"/>
        <v>29474</v>
      </c>
      <c r="F516" s="2">
        <v>29487</v>
      </c>
      <c r="G516" s="8">
        <f t="shared" si="115"/>
        <v>13</v>
      </c>
      <c r="H516" s="8">
        <f t="shared" si="125"/>
        <v>0</v>
      </c>
      <c r="I516" s="13">
        <f t="shared" si="123"/>
        <v>13</v>
      </c>
      <c r="J516" s="13">
        <f t="shared" ref="J516:J539" si="130">IF(I516=0,0,I516+J515)</f>
        <v>1191</v>
      </c>
      <c r="K516" s="13">
        <f>G516/ورقة1!$C$3</f>
        <v>1.69</v>
      </c>
      <c r="L516" s="13">
        <f>H516/ورقة1!$D$3</f>
        <v>0</v>
      </c>
      <c r="M516" s="13">
        <f t="shared" si="128"/>
        <v>1.69</v>
      </c>
      <c r="N516" s="13">
        <f t="shared" si="126"/>
        <v>0.5</v>
      </c>
      <c r="O516" s="13">
        <f t="shared" ref="O516:O539" si="131">M516+N516+O515</f>
        <v>3936.8900000000031</v>
      </c>
      <c r="P516" s="13">
        <f t="shared" ref="P516:P539" si="132">S516+P515</f>
        <v>4030</v>
      </c>
      <c r="Q516" s="11">
        <f t="shared" si="129"/>
        <v>3920</v>
      </c>
      <c r="R516" s="11" t="str">
        <f>IF(P516&lt;&gt;"",IF(AND(P516&gt;Q515,P516&lt;=Q516),"ok",""),SUBTOTAL(3,U$2:U516))</f>
        <v/>
      </c>
      <c r="S516" s="1"/>
      <c r="T516" s="1"/>
      <c r="U516" s="31"/>
      <c r="V516" s="31"/>
      <c r="W516" s="31"/>
      <c r="X516" s="32" t="str">
        <f t="shared" si="127"/>
        <v/>
      </c>
      <c r="Y516" s="31" t="str">
        <f>IF(U516="","",SUBTOTAL(2,U$1:U516))</f>
        <v/>
      </c>
    </row>
    <row r="517" spans="1:25" ht="24.95" customHeight="1">
      <c r="A517" s="3">
        <f>IF(B517="","",SUBTOTAL(3,B$2:B517))</f>
        <v>473</v>
      </c>
      <c r="B517" s="17" t="s">
        <v>18</v>
      </c>
      <c r="C517" s="2">
        <v>1134</v>
      </c>
      <c r="D517" s="22">
        <v>43442</v>
      </c>
      <c r="E517" s="8">
        <f t="shared" si="120"/>
        <v>29487</v>
      </c>
      <c r="F517" s="2">
        <v>29491</v>
      </c>
      <c r="G517" s="8">
        <f t="shared" si="115"/>
        <v>4</v>
      </c>
      <c r="H517" s="8">
        <f t="shared" si="125"/>
        <v>0</v>
      </c>
      <c r="I517" s="13">
        <f t="shared" si="123"/>
        <v>4</v>
      </c>
      <c r="J517" s="13">
        <f t="shared" si="130"/>
        <v>1195</v>
      </c>
      <c r="K517" s="13">
        <f>G517/ورقة1!$C$3</f>
        <v>0.52</v>
      </c>
      <c r="L517" s="13">
        <f>H517/ورقة1!$D$3</f>
        <v>0</v>
      </c>
      <c r="M517" s="13">
        <f t="shared" si="128"/>
        <v>0.52</v>
      </c>
      <c r="N517" s="13">
        <f t="shared" si="126"/>
        <v>0.5</v>
      </c>
      <c r="O517" s="13">
        <f t="shared" si="131"/>
        <v>3937.910000000003</v>
      </c>
      <c r="P517" s="13">
        <f t="shared" si="132"/>
        <v>4030</v>
      </c>
      <c r="Q517" s="11">
        <f t="shared" si="129"/>
        <v>3920</v>
      </c>
      <c r="R517" s="11" t="str">
        <f>IF(P517&lt;&gt;"",IF(AND(P517&gt;Q516,P517&lt;=Q517),"ok",""),SUBTOTAL(3,U$2:U517))</f>
        <v/>
      </c>
      <c r="S517" s="1"/>
      <c r="T517" s="1"/>
      <c r="U517" s="31"/>
      <c r="V517" s="31"/>
      <c r="W517" s="31"/>
      <c r="X517" s="32" t="str">
        <f t="shared" si="127"/>
        <v/>
      </c>
      <c r="Y517" s="31" t="str">
        <f>IF(U517="","",SUBTOTAL(2,U$1:U517))</f>
        <v/>
      </c>
    </row>
    <row r="518" spans="1:25" ht="24.95" customHeight="1">
      <c r="A518" s="3">
        <f>IF(B518="","",SUBTOTAL(3,B$2:B518))</f>
        <v>474</v>
      </c>
      <c r="B518" s="17" t="s">
        <v>18</v>
      </c>
      <c r="C518" s="2">
        <v>1137</v>
      </c>
      <c r="D518" s="22">
        <v>43443</v>
      </c>
      <c r="E518" s="8">
        <f t="shared" si="120"/>
        <v>29491</v>
      </c>
      <c r="F518" s="2">
        <v>29524</v>
      </c>
      <c r="G518" s="8">
        <f t="shared" si="115"/>
        <v>33</v>
      </c>
      <c r="H518" s="8">
        <f t="shared" si="125"/>
        <v>0</v>
      </c>
      <c r="I518" s="13">
        <f t="shared" si="123"/>
        <v>33</v>
      </c>
      <c r="J518" s="13">
        <f t="shared" si="130"/>
        <v>1228</v>
      </c>
      <c r="K518" s="13">
        <f>G518/ورقة1!$C$3</f>
        <v>4.29</v>
      </c>
      <c r="L518" s="13">
        <f>H518/ورقة1!$D$3</f>
        <v>0</v>
      </c>
      <c r="M518" s="13">
        <f t="shared" si="128"/>
        <v>4.29</v>
      </c>
      <c r="N518" s="13">
        <f t="shared" si="126"/>
        <v>0.5</v>
      </c>
      <c r="O518" s="13">
        <f t="shared" si="131"/>
        <v>3942.700000000003</v>
      </c>
      <c r="P518" s="13">
        <f t="shared" si="132"/>
        <v>4060</v>
      </c>
      <c r="Q518" s="11">
        <f t="shared" si="129"/>
        <v>3960</v>
      </c>
      <c r="R518" s="11" t="str">
        <f>IF(P518&lt;&gt;"",IF(AND(P518&gt;Q517,P518&lt;=Q518),"ok",""),SUBTOTAL(3,U$2:U518))</f>
        <v/>
      </c>
      <c r="S518" s="1">
        <v>30</v>
      </c>
      <c r="T518" s="1">
        <f t="shared" si="107"/>
        <v>202.5</v>
      </c>
      <c r="U518" s="31">
        <f>U505+4</f>
        <v>173</v>
      </c>
      <c r="V518" s="31">
        <f>V505+225</f>
        <v>29502</v>
      </c>
      <c r="W518" s="31">
        <f>V528-V518</f>
        <v>225</v>
      </c>
      <c r="X518" s="32" t="str">
        <f t="shared" si="127"/>
        <v>ok</v>
      </c>
      <c r="Y518" s="31">
        <f>IF(U518="","",SUBTOTAL(2,U$1:U518))</f>
        <v>152</v>
      </c>
    </row>
    <row r="519" spans="1:25" ht="24.95" customHeight="1">
      <c r="A519" s="3">
        <f>IF(B519="","",SUBTOTAL(3,B$2:B519))</f>
        <v>475</v>
      </c>
      <c r="B519" s="17" t="s">
        <v>18</v>
      </c>
      <c r="C519" s="2">
        <v>1142</v>
      </c>
      <c r="D519" s="22">
        <v>43444</v>
      </c>
      <c r="E519" s="8">
        <f t="shared" si="120"/>
        <v>29524</v>
      </c>
      <c r="F519" s="2">
        <v>29537</v>
      </c>
      <c r="G519" s="8">
        <f t="shared" ref="G519:G539" si="133">IF(B519="مدينة",F519-E519,0)</f>
        <v>13</v>
      </c>
      <c r="H519" s="8">
        <f t="shared" si="125"/>
        <v>0</v>
      </c>
      <c r="I519" s="13">
        <f t="shared" si="123"/>
        <v>13</v>
      </c>
      <c r="J519" s="13">
        <f t="shared" si="130"/>
        <v>1241</v>
      </c>
      <c r="K519" s="13">
        <f>G519/ورقة1!$C$3</f>
        <v>1.69</v>
      </c>
      <c r="L519" s="13">
        <f>H519/ورقة1!$D$3</f>
        <v>0</v>
      </c>
      <c r="M519" s="13">
        <f t="shared" si="128"/>
        <v>1.69</v>
      </c>
      <c r="N519" s="13">
        <f t="shared" si="126"/>
        <v>0.5</v>
      </c>
      <c r="O519" s="13">
        <f t="shared" si="131"/>
        <v>3944.8900000000031</v>
      </c>
      <c r="P519" s="13">
        <f t="shared" si="132"/>
        <v>4060</v>
      </c>
      <c r="Q519" s="11">
        <f t="shared" si="129"/>
        <v>3960</v>
      </c>
      <c r="R519" s="11" t="str">
        <f>IF(P519&lt;&gt;"",IF(AND(P519&gt;Q518,P519&lt;=Q519),"ok",""),SUBTOTAL(3,U$2:U519))</f>
        <v/>
      </c>
      <c r="S519" s="1"/>
      <c r="T519" s="1"/>
      <c r="U519" s="31"/>
      <c r="V519" s="31"/>
      <c r="W519" s="31"/>
      <c r="X519" s="32" t="str">
        <f t="shared" si="127"/>
        <v/>
      </c>
      <c r="Y519" s="31" t="str">
        <f>IF(U519="","",SUBTOTAL(2,U$1:U519))</f>
        <v/>
      </c>
    </row>
    <row r="520" spans="1:25" ht="24.95" customHeight="1">
      <c r="A520" s="3">
        <f>IF(B520="","",SUBTOTAL(3,B$2:B520))</f>
        <v>476</v>
      </c>
      <c r="B520" s="17" t="s">
        <v>18</v>
      </c>
      <c r="C520" s="2">
        <v>1145</v>
      </c>
      <c r="D520" s="22">
        <v>43444</v>
      </c>
      <c r="E520" s="8">
        <f t="shared" si="120"/>
        <v>29537</v>
      </c>
      <c r="F520" s="2">
        <v>29557</v>
      </c>
      <c r="G520" s="8">
        <f t="shared" si="133"/>
        <v>20</v>
      </c>
      <c r="H520" s="8">
        <f t="shared" si="125"/>
        <v>0</v>
      </c>
      <c r="I520" s="13">
        <f t="shared" si="123"/>
        <v>20</v>
      </c>
      <c r="J520" s="13">
        <f t="shared" si="130"/>
        <v>1261</v>
      </c>
      <c r="K520" s="13">
        <f>G520/ورقة1!$C$3</f>
        <v>2.6</v>
      </c>
      <c r="L520" s="13">
        <f>H520/ورقة1!$D$3</f>
        <v>0</v>
      </c>
      <c r="M520" s="13">
        <f t="shared" si="128"/>
        <v>2.6</v>
      </c>
      <c r="N520" s="13">
        <f t="shared" si="126"/>
        <v>0.5</v>
      </c>
      <c r="O520" s="13">
        <f t="shared" si="131"/>
        <v>3947.990000000003</v>
      </c>
      <c r="P520" s="13">
        <f t="shared" si="132"/>
        <v>4060</v>
      </c>
      <c r="Q520" s="11">
        <f t="shared" si="129"/>
        <v>3960</v>
      </c>
      <c r="R520" s="11" t="str">
        <f>IF(P520&lt;&gt;"",IF(AND(P520&gt;Q519,P520&lt;=Q520),"ok",""),SUBTOTAL(3,U$2:U520))</f>
        <v/>
      </c>
      <c r="S520" s="1"/>
      <c r="T520" s="1"/>
      <c r="U520" s="31"/>
      <c r="V520" s="31"/>
      <c r="W520" s="31"/>
      <c r="X520" s="32" t="str">
        <f t="shared" si="127"/>
        <v/>
      </c>
      <c r="Y520" s="31" t="str">
        <f>IF(U520="","",SUBTOTAL(2,U$1:U520))</f>
        <v/>
      </c>
    </row>
    <row r="521" spans="1:25" ht="24.95" customHeight="1">
      <c r="A521" s="3">
        <f>IF(B521="","",SUBTOTAL(3,B$2:B521))</f>
        <v>477</v>
      </c>
      <c r="B521" s="17" t="s">
        <v>18</v>
      </c>
      <c r="C521" s="2">
        <v>1147</v>
      </c>
      <c r="D521" s="22">
        <v>43446</v>
      </c>
      <c r="E521" s="8">
        <f t="shared" si="120"/>
        <v>29557</v>
      </c>
      <c r="F521" s="2">
        <v>29566</v>
      </c>
      <c r="G521" s="8">
        <f t="shared" si="133"/>
        <v>9</v>
      </c>
      <c r="H521" s="8">
        <f t="shared" si="125"/>
        <v>0</v>
      </c>
      <c r="I521" s="13">
        <f t="shared" si="123"/>
        <v>9</v>
      </c>
      <c r="J521" s="13">
        <f t="shared" si="130"/>
        <v>1270</v>
      </c>
      <c r="K521" s="13">
        <f>G521/ورقة1!$C$3</f>
        <v>1.17</v>
      </c>
      <c r="L521" s="13">
        <f>H521/ورقة1!$D$3</f>
        <v>0</v>
      </c>
      <c r="M521" s="13">
        <f t="shared" si="128"/>
        <v>1.17</v>
      </c>
      <c r="N521" s="13">
        <f t="shared" si="126"/>
        <v>0.5</v>
      </c>
      <c r="O521" s="13">
        <f t="shared" si="131"/>
        <v>3949.660000000003</v>
      </c>
      <c r="P521" s="13">
        <f t="shared" si="132"/>
        <v>4060</v>
      </c>
      <c r="Q521" s="11">
        <f t="shared" si="129"/>
        <v>3960</v>
      </c>
      <c r="R521" s="11" t="str">
        <f>IF(P521&lt;&gt;"",IF(AND(P521&gt;Q520,P521&lt;=Q521),"ok",""),SUBTOTAL(3,U$2:U521))</f>
        <v/>
      </c>
      <c r="S521" s="1"/>
      <c r="T521" s="1"/>
      <c r="U521" s="31"/>
      <c r="V521" s="31"/>
      <c r="W521" s="31"/>
      <c r="X521" s="32" t="str">
        <f t="shared" si="127"/>
        <v/>
      </c>
      <c r="Y521" s="31" t="str">
        <f>IF(U521="","",SUBTOTAL(2,U$1:U521))</f>
        <v/>
      </c>
    </row>
    <row r="522" spans="1:25" ht="24.95" customHeight="1">
      <c r="A522" s="3">
        <f>IF(B522="","",SUBTOTAL(3,B$2:B522))</f>
        <v>478</v>
      </c>
      <c r="B522" s="17" t="s">
        <v>18</v>
      </c>
      <c r="C522" s="2">
        <v>1153</v>
      </c>
      <c r="D522" s="22">
        <v>43448</v>
      </c>
      <c r="E522" s="8">
        <f t="shared" si="120"/>
        <v>29566</v>
      </c>
      <c r="F522" s="2">
        <v>29666</v>
      </c>
      <c r="G522" s="8">
        <f t="shared" si="133"/>
        <v>100</v>
      </c>
      <c r="H522" s="8">
        <f t="shared" si="125"/>
        <v>0</v>
      </c>
      <c r="I522" s="13">
        <f t="shared" si="123"/>
        <v>100</v>
      </c>
      <c r="J522" s="13">
        <f t="shared" si="130"/>
        <v>1370</v>
      </c>
      <c r="K522" s="13">
        <f>G522/ورقة1!$C$3</f>
        <v>13</v>
      </c>
      <c r="L522" s="13">
        <f>H522/ورقة1!$D$3</f>
        <v>0</v>
      </c>
      <c r="M522" s="13">
        <f t="shared" si="128"/>
        <v>13</v>
      </c>
      <c r="N522" s="13">
        <f t="shared" si="126"/>
        <v>0.5</v>
      </c>
      <c r="O522" s="13">
        <f t="shared" si="131"/>
        <v>3963.160000000003</v>
      </c>
      <c r="P522" s="13">
        <f t="shared" si="132"/>
        <v>4060</v>
      </c>
      <c r="Q522" s="11">
        <f t="shared" si="129"/>
        <v>3960</v>
      </c>
      <c r="R522" s="11" t="str">
        <f>IF(P522&lt;&gt;"",IF(AND(P522&gt;Q521,P522&lt;=Q522),"ok",""),SUBTOTAL(3,U$2:U522))</f>
        <v/>
      </c>
      <c r="S522" s="1"/>
      <c r="T522" s="1"/>
      <c r="U522" s="31"/>
      <c r="V522" s="31"/>
      <c r="W522" s="31"/>
      <c r="X522" s="32" t="str">
        <f t="shared" si="127"/>
        <v/>
      </c>
      <c r="Y522" s="31" t="str">
        <f>IF(U522="","",SUBTOTAL(2,U$1:U522))</f>
        <v/>
      </c>
    </row>
    <row r="523" spans="1:25" ht="24.95" customHeight="1">
      <c r="A523" s="3">
        <f>IF(B523="","",SUBTOTAL(3,B$2:B523))</f>
        <v>479</v>
      </c>
      <c r="B523" s="17" t="s">
        <v>18</v>
      </c>
      <c r="C523" s="2">
        <v>1154</v>
      </c>
      <c r="D523" s="22">
        <v>43448</v>
      </c>
      <c r="E523" s="8">
        <f t="shared" si="120"/>
        <v>29666</v>
      </c>
      <c r="F523" s="2">
        <v>29694</v>
      </c>
      <c r="G523" s="8">
        <f t="shared" si="133"/>
        <v>28</v>
      </c>
      <c r="H523" s="8">
        <f t="shared" si="125"/>
        <v>0</v>
      </c>
      <c r="I523" s="13">
        <f t="shared" si="123"/>
        <v>28</v>
      </c>
      <c r="J523" s="13">
        <f t="shared" si="130"/>
        <v>1398</v>
      </c>
      <c r="K523" s="13">
        <f>G523/ورقة1!$C$3</f>
        <v>3.64</v>
      </c>
      <c r="L523" s="13">
        <f>H523/ورقة1!$D$3</f>
        <v>0</v>
      </c>
      <c r="M523" s="13">
        <f t="shared" si="128"/>
        <v>3.64</v>
      </c>
      <c r="N523" s="13">
        <f t="shared" si="126"/>
        <v>0.5</v>
      </c>
      <c r="O523" s="13">
        <f t="shared" si="131"/>
        <v>3967.3000000000029</v>
      </c>
      <c r="P523" s="13">
        <f t="shared" si="132"/>
        <v>4060</v>
      </c>
      <c r="Q523" s="11">
        <f t="shared" si="129"/>
        <v>3960</v>
      </c>
      <c r="R523" s="11" t="str">
        <f>IF(P523&lt;&gt;"",IF(AND(P523&gt;Q522,P523&lt;=Q523),"ok",""),SUBTOTAL(3,U$2:U523))</f>
        <v/>
      </c>
      <c r="S523" s="1"/>
      <c r="T523" s="1"/>
      <c r="U523" s="31"/>
      <c r="V523" s="31"/>
      <c r="W523" s="31"/>
      <c r="X523" s="32" t="str">
        <f t="shared" si="127"/>
        <v/>
      </c>
      <c r="Y523" s="31" t="str">
        <f>IF(U523="","",SUBTOTAL(2,U$1:U523))</f>
        <v/>
      </c>
    </row>
    <row r="524" spans="1:25" ht="24.95" customHeight="1">
      <c r="A524" s="3">
        <f>IF(B524="","",SUBTOTAL(3,B$2:B524))</f>
        <v>480</v>
      </c>
      <c r="B524" s="17" t="s">
        <v>18</v>
      </c>
      <c r="C524" s="2">
        <v>1161</v>
      </c>
      <c r="D524" s="22">
        <v>43453</v>
      </c>
      <c r="E524" s="8">
        <f t="shared" si="120"/>
        <v>29694</v>
      </c>
      <c r="F524" s="2">
        <v>29702</v>
      </c>
      <c r="G524" s="8">
        <f t="shared" si="133"/>
        <v>8</v>
      </c>
      <c r="H524" s="8">
        <f t="shared" si="125"/>
        <v>0</v>
      </c>
      <c r="I524" s="13">
        <f t="shared" si="123"/>
        <v>8</v>
      </c>
      <c r="J524" s="13">
        <f t="shared" si="130"/>
        <v>1406</v>
      </c>
      <c r="K524" s="13">
        <f>G524/ورقة1!$C$3</f>
        <v>1.04</v>
      </c>
      <c r="L524" s="13">
        <f>H524/ورقة1!$D$3</f>
        <v>0</v>
      </c>
      <c r="M524" s="13">
        <f t="shared" si="128"/>
        <v>1.04</v>
      </c>
      <c r="N524" s="13">
        <f t="shared" si="126"/>
        <v>0.5</v>
      </c>
      <c r="O524" s="13">
        <f t="shared" si="131"/>
        <v>3968.8400000000029</v>
      </c>
      <c r="P524" s="13">
        <f t="shared" si="132"/>
        <v>4060</v>
      </c>
      <c r="Q524" s="11">
        <f t="shared" si="129"/>
        <v>3960</v>
      </c>
      <c r="R524" s="11" t="str">
        <f>IF(P524&lt;&gt;"",IF(AND(P524&gt;Q523,P524&lt;=Q524),"ok",""),SUBTOTAL(3,U$2:U524))</f>
        <v/>
      </c>
      <c r="S524" s="1"/>
      <c r="T524" s="1"/>
      <c r="U524" s="31"/>
      <c r="V524" s="31"/>
      <c r="W524" s="31"/>
      <c r="X524" s="32" t="str">
        <f t="shared" si="127"/>
        <v/>
      </c>
      <c r="Y524" s="31" t="str">
        <f>IF(U524="","",SUBTOTAL(2,U$1:U524))</f>
        <v/>
      </c>
    </row>
    <row r="525" spans="1:25" ht="24.95" customHeight="1">
      <c r="A525" s="3">
        <f>IF(B525="","",SUBTOTAL(3,B$2:B525))</f>
        <v>481</v>
      </c>
      <c r="B525" s="17" t="s">
        <v>18</v>
      </c>
      <c r="C525" s="2">
        <v>1162</v>
      </c>
      <c r="D525" s="22">
        <v>43454</v>
      </c>
      <c r="E525" s="8">
        <f t="shared" si="120"/>
        <v>29702</v>
      </c>
      <c r="F525" s="2">
        <v>29721</v>
      </c>
      <c r="G525" s="8">
        <f t="shared" si="133"/>
        <v>19</v>
      </c>
      <c r="H525" s="8">
        <f t="shared" si="125"/>
        <v>0</v>
      </c>
      <c r="I525" s="13">
        <f t="shared" si="123"/>
        <v>19</v>
      </c>
      <c r="J525" s="13">
        <f t="shared" si="130"/>
        <v>1425</v>
      </c>
      <c r="K525" s="13">
        <f>G525/ورقة1!$C$3</f>
        <v>2.4699999999999998</v>
      </c>
      <c r="L525" s="13">
        <f>H525/ورقة1!$D$3</f>
        <v>0</v>
      </c>
      <c r="M525" s="13">
        <f t="shared" si="128"/>
        <v>2.4699999999999998</v>
      </c>
      <c r="N525" s="13">
        <f t="shared" si="126"/>
        <v>0.5</v>
      </c>
      <c r="O525" s="13">
        <f t="shared" si="131"/>
        <v>3971.8100000000027</v>
      </c>
      <c r="P525" s="13">
        <f t="shared" si="132"/>
        <v>4060</v>
      </c>
      <c r="Q525" s="11">
        <f t="shared" si="129"/>
        <v>3960</v>
      </c>
      <c r="R525" s="11" t="str">
        <f>IF(P525&lt;&gt;"",IF(AND(P525&gt;Q524,P525&lt;=Q525),"ok",""),SUBTOTAL(3,U$2:U525))</f>
        <v/>
      </c>
      <c r="S525" s="1"/>
      <c r="T525" s="1"/>
      <c r="U525" s="31"/>
      <c r="V525" s="31"/>
      <c r="W525" s="31"/>
      <c r="X525" s="32" t="str">
        <f t="shared" si="127"/>
        <v/>
      </c>
      <c r="Y525" s="31" t="str">
        <f>IF(U525="","",SUBTOTAL(2,U$1:U525))</f>
        <v/>
      </c>
    </row>
    <row r="526" spans="1:25" ht="24.95" customHeight="1">
      <c r="A526" s="3">
        <f>IF(B526="","",SUBTOTAL(3,B$2:B526))</f>
        <v>482</v>
      </c>
      <c r="B526" s="17" t="s">
        <v>18</v>
      </c>
      <c r="C526" s="2">
        <v>1164</v>
      </c>
      <c r="D526" s="22">
        <v>43454</v>
      </c>
      <c r="E526" s="8">
        <f t="shared" si="120"/>
        <v>29721</v>
      </c>
      <c r="F526" s="2">
        <v>29726</v>
      </c>
      <c r="G526" s="8">
        <f t="shared" si="133"/>
        <v>5</v>
      </c>
      <c r="H526" s="8">
        <f t="shared" si="125"/>
        <v>0</v>
      </c>
      <c r="I526" s="13">
        <f t="shared" si="123"/>
        <v>5</v>
      </c>
      <c r="J526" s="13">
        <f t="shared" si="130"/>
        <v>1430</v>
      </c>
      <c r="K526" s="13">
        <f>G526/ورقة1!$C$3</f>
        <v>0.65</v>
      </c>
      <c r="L526" s="13">
        <f>H526/ورقة1!$D$3</f>
        <v>0</v>
      </c>
      <c r="M526" s="13">
        <f t="shared" si="128"/>
        <v>0.65</v>
      </c>
      <c r="N526" s="13">
        <f t="shared" si="126"/>
        <v>0.5</v>
      </c>
      <c r="O526" s="13">
        <f t="shared" si="131"/>
        <v>3972.9600000000028</v>
      </c>
      <c r="P526" s="13">
        <f t="shared" si="132"/>
        <v>4060</v>
      </c>
      <c r="Q526" s="11">
        <f t="shared" si="129"/>
        <v>3960</v>
      </c>
      <c r="R526" s="11" t="str">
        <f>IF(P526&lt;&gt;"",IF(AND(P526&gt;Q525,P526&lt;=Q526),"ok",""),SUBTOTAL(3,U$2:U526))</f>
        <v/>
      </c>
      <c r="S526" s="1"/>
      <c r="T526" s="1"/>
      <c r="U526" s="31"/>
      <c r="V526" s="31"/>
      <c r="W526" s="31"/>
      <c r="X526" s="32" t="str">
        <f t="shared" si="127"/>
        <v/>
      </c>
      <c r="Y526" s="31" t="str">
        <f>IF(U526="","",SUBTOTAL(2,U$1:U526))</f>
        <v/>
      </c>
    </row>
    <row r="527" spans="1:25" ht="24.95" customHeight="1">
      <c r="A527" s="3">
        <f>IF(B527="","",SUBTOTAL(3,B$2:B527))</f>
        <v>483</v>
      </c>
      <c r="B527" s="17" t="s">
        <v>18</v>
      </c>
      <c r="C527" s="2">
        <v>1165</v>
      </c>
      <c r="D527" s="22" t="s">
        <v>3</v>
      </c>
      <c r="E527" s="8"/>
      <c r="F527" s="2"/>
      <c r="G527" s="8">
        <f t="shared" si="133"/>
        <v>0</v>
      </c>
      <c r="H527" s="8">
        <f t="shared" si="125"/>
        <v>0</v>
      </c>
      <c r="I527" s="13">
        <f t="shared" si="123"/>
        <v>0</v>
      </c>
      <c r="J527" s="13">
        <f t="shared" si="130"/>
        <v>0</v>
      </c>
      <c r="K527" s="13">
        <f>G527/ورقة1!$C$3</f>
        <v>0</v>
      </c>
      <c r="L527" s="13">
        <f>H527/ورقة1!$D$3</f>
        <v>0</v>
      </c>
      <c r="M527" s="13">
        <f t="shared" si="128"/>
        <v>0</v>
      </c>
      <c r="N527" s="13">
        <f t="shared" si="126"/>
        <v>0</v>
      </c>
      <c r="O527" s="13">
        <f t="shared" si="131"/>
        <v>3972.9600000000028</v>
      </c>
      <c r="P527" s="13">
        <f t="shared" si="132"/>
        <v>4060</v>
      </c>
      <c r="Q527" s="11">
        <f t="shared" si="129"/>
        <v>3960</v>
      </c>
      <c r="R527" s="11" t="str">
        <f>IF(P527&lt;&gt;"",IF(AND(P527&gt;Q526,P527&lt;=Q527),"ok",""),SUBTOTAL(3,U$2:U527))</f>
        <v/>
      </c>
      <c r="S527" s="1"/>
      <c r="T527" s="1"/>
      <c r="U527" s="31"/>
      <c r="V527" s="31"/>
      <c r="W527" s="31"/>
      <c r="X527" s="32" t="str">
        <f t="shared" si="127"/>
        <v/>
      </c>
      <c r="Y527" s="31" t="str">
        <f>IF(U527="","",SUBTOTAL(2,U$1:U527))</f>
        <v/>
      </c>
    </row>
    <row r="528" spans="1:25" ht="24.95" customHeight="1">
      <c r="A528" s="3">
        <f>IF(B528="","",SUBTOTAL(3,B$2:B528))</f>
        <v>484</v>
      </c>
      <c r="B528" s="17" t="s">
        <v>18</v>
      </c>
      <c r="C528" s="2">
        <v>1166</v>
      </c>
      <c r="D528" s="22">
        <v>43456</v>
      </c>
      <c r="E528" s="8">
        <v>29726</v>
      </c>
      <c r="F528" s="2">
        <v>29731</v>
      </c>
      <c r="G528" s="8">
        <f t="shared" si="133"/>
        <v>5</v>
      </c>
      <c r="H528" s="8">
        <f t="shared" si="125"/>
        <v>0</v>
      </c>
      <c r="I528" s="13">
        <f t="shared" si="123"/>
        <v>5</v>
      </c>
      <c r="J528" s="13">
        <f t="shared" si="130"/>
        <v>5</v>
      </c>
      <c r="K528" s="13">
        <f>G528/ورقة1!$C$3</f>
        <v>0.65</v>
      </c>
      <c r="L528" s="13">
        <f>H528/ورقة1!$D$3</f>
        <v>0</v>
      </c>
      <c r="M528" s="13">
        <f t="shared" si="128"/>
        <v>0.65</v>
      </c>
      <c r="N528" s="13">
        <f t="shared" si="126"/>
        <v>0.5</v>
      </c>
      <c r="O528" s="13">
        <f t="shared" si="131"/>
        <v>3974.1100000000029</v>
      </c>
      <c r="P528" s="13">
        <f t="shared" si="132"/>
        <v>4090</v>
      </c>
      <c r="Q528" s="11">
        <f t="shared" si="129"/>
        <v>3960</v>
      </c>
      <c r="R528" s="11" t="str">
        <f>IF(P528&lt;&gt;"",IF(AND(P528&gt;Q527,P528&lt;=Q528),"ok",""),SUBTOTAL(3,U$2:U528))</f>
        <v/>
      </c>
      <c r="S528" s="1">
        <v>30</v>
      </c>
      <c r="T528" s="1">
        <f t="shared" si="107"/>
        <v>202.5</v>
      </c>
      <c r="U528" s="31">
        <f>U518+2</f>
        <v>175</v>
      </c>
      <c r="V528" s="31">
        <f>V518+225</f>
        <v>29727</v>
      </c>
      <c r="W528" s="31">
        <f>V535-V528</f>
        <v>225</v>
      </c>
      <c r="X528" s="32" t="str">
        <f t="shared" si="127"/>
        <v>ok</v>
      </c>
      <c r="Y528" s="31">
        <f>IF(U528="","",SUBTOTAL(2,U$1:U528))</f>
        <v>153</v>
      </c>
    </row>
    <row r="529" spans="1:25" ht="24.95" customHeight="1">
      <c r="A529" s="3">
        <f>IF(B529="","",SUBTOTAL(3,B$2:B529))</f>
        <v>485</v>
      </c>
      <c r="B529" s="17" t="s">
        <v>18</v>
      </c>
      <c r="C529" s="2">
        <v>1168</v>
      </c>
      <c r="D529" s="22">
        <v>43457</v>
      </c>
      <c r="E529" s="8">
        <f t="shared" si="120"/>
        <v>29731</v>
      </c>
      <c r="F529" s="2">
        <v>29749</v>
      </c>
      <c r="G529" s="8">
        <f t="shared" si="133"/>
        <v>18</v>
      </c>
      <c r="H529" s="8">
        <f t="shared" si="125"/>
        <v>0</v>
      </c>
      <c r="I529" s="13">
        <f t="shared" si="123"/>
        <v>18</v>
      </c>
      <c r="J529" s="13">
        <f t="shared" si="130"/>
        <v>23</v>
      </c>
      <c r="K529" s="13">
        <f>G529/ورقة1!$C$3</f>
        <v>2.34</v>
      </c>
      <c r="L529" s="13">
        <f>H529/ورقة1!$D$3</f>
        <v>0</v>
      </c>
      <c r="M529" s="13">
        <f t="shared" si="128"/>
        <v>2.34</v>
      </c>
      <c r="N529" s="13">
        <f t="shared" si="126"/>
        <v>0.5</v>
      </c>
      <c r="O529" s="13">
        <f t="shared" si="131"/>
        <v>3976.950000000003</v>
      </c>
      <c r="P529" s="13">
        <f t="shared" si="132"/>
        <v>4090</v>
      </c>
      <c r="Q529" s="11">
        <f t="shared" si="129"/>
        <v>3960</v>
      </c>
      <c r="R529" s="11" t="str">
        <f>IF(P529&lt;&gt;"",IF(AND(P529&gt;Q528,P529&lt;=Q529),"ok",""),SUBTOTAL(3,U$2:U529))</f>
        <v/>
      </c>
      <c r="S529" s="1"/>
      <c r="T529" s="1"/>
      <c r="U529" s="31"/>
      <c r="V529" s="31"/>
      <c r="W529" s="31"/>
      <c r="X529" s="32" t="str">
        <f t="shared" si="127"/>
        <v/>
      </c>
      <c r="Y529" s="31"/>
    </row>
    <row r="530" spans="1:25" ht="24.95" customHeight="1">
      <c r="A530" s="3">
        <f>IF(B530="","",SUBTOTAL(3,B$2:B530))</f>
        <v>486</v>
      </c>
      <c r="B530" s="17" t="s">
        <v>18</v>
      </c>
      <c r="C530" s="2">
        <v>1170</v>
      </c>
      <c r="D530" s="22">
        <v>43458</v>
      </c>
      <c r="E530" s="8">
        <f t="shared" si="120"/>
        <v>29749</v>
      </c>
      <c r="F530" s="2">
        <v>29753</v>
      </c>
      <c r="G530" s="8">
        <f t="shared" si="133"/>
        <v>4</v>
      </c>
      <c r="H530" s="8">
        <f t="shared" si="125"/>
        <v>0</v>
      </c>
      <c r="I530" s="13">
        <f t="shared" si="123"/>
        <v>4</v>
      </c>
      <c r="J530" s="13">
        <f t="shared" si="130"/>
        <v>27</v>
      </c>
      <c r="K530" s="13">
        <f>G530/ورقة1!$C$3</f>
        <v>0.52</v>
      </c>
      <c r="L530" s="13">
        <f>H530/ورقة1!$D$3</f>
        <v>0</v>
      </c>
      <c r="M530" s="13">
        <f t="shared" si="128"/>
        <v>0.52</v>
      </c>
      <c r="N530" s="13">
        <f t="shared" si="126"/>
        <v>0.5</v>
      </c>
      <c r="O530" s="13">
        <f t="shared" si="131"/>
        <v>3977.970000000003</v>
      </c>
      <c r="P530" s="13">
        <f t="shared" si="132"/>
        <v>4090</v>
      </c>
      <c r="Q530" s="11">
        <f t="shared" si="129"/>
        <v>3960</v>
      </c>
      <c r="R530" s="11" t="str">
        <f>IF(P530&lt;&gt;"",IF(AND(P530&gt;Q529,P530&lt;=Q530),"ok",""),SUBTOTAL(3,U$2:U530))</f>
        <v/>
      </c>
      <c r="S530" s="1"/>
      <c r="T530" s="1"/>
      <c r="U530" s="31"/>
      <c r="V530" s="31"/>
      <c r="W530" s="31"/>
      <c r="X530" s="32" t="str">
        <f t="shared" si="127"/>
        <v/>
      </c>
      <c r="Y530" s="31"/>
    </row>
    <row r="531" spans="1:25" ht="24.95" customHeight="1">
      <c r="A531" s="3">
        <f>IF(B531="","",SUBTOTAL(3,B$2:B531))</f>
        <v>487</v>
      </c>
      <c r="B531" s="17" t="s">
        <v>18</v>
      </c>
      <c r="C531" s="2">
        <v>1173</v>
      </c>
      <c r="D531" s="22">
        <v>43458</v>
      </c>
      <c r="E531" s="8">
        <f t="shared" si="120"/>
        <v>29753</v>
      </c>
      <c r="F531" s="2">
        <v>29782</v>
      </c>
      <c r="G531" s="8">
        <f t="shared" si="133"/>
        <v>29</v>
      </c>
      <c r="H531" s="8">
        <f t="shared" si="125"/>
        <v>0</v>
      </c>
      <c r="I531" s="13">
        <f t="shared" si="123"/>
        <v>29</v>
      </c>
      <c r="J531" s="13">
        <f t="shared" si="130"/>
        <v>56</v>
      </c>
      <c r="K531" s="13">
        <f>G531/ورقة1!$C$3</f>
        <v>3.77</v>
      </c>
      <c r="L531" s="13">
        <f>H531/ورقة1!$D$3</f>
        <v>0</v>
      </c>
      <c r="M531" s="13">
        <f t="shared" si="128"/>
        <v>3.77</v>
      </c>
      <c r="N531" s="13">
        <f t="shared" si="126"/>
        <v>0.5</v>
      </c>
      <c r="O531" s="13">
        <f t="shared" si="131"/>
        <v>3982.240000000003</v>
      </c>
      <c r="P531" s="13">
        <f t="shared" si="132"/>
        <v>4090</v>
      </c>
      <c r="Q531" s="11">
        <f t="shared" si="129"/>
        <v>4000</v>
      </c>
      <c r="R531" s="11" t="str">
        <f>IF(P531&lt;&gt;"",IF(AND(P531&gt;Q530,P531&lt;=Q531),"ok",""),SUBTOTAL(3,U$2:U531))</f>
        <v/>
      </c>
      <c r="S531" s="1"/>
      <c r="T531" s="1"/>
      <c r="U531" s="31"/>
      <c r="V531" s="31"/>
      <c r="W531" s="31"/>
      <c r="X531" s="32" t="str">
        <f t="shared" si="127"/>
        <v/>
      </c>
      <c r="Y531" s="31"/>
    </row>
    <row r="532" spans="1:25" ht="24.95" customHeight="1">
      <c r="A532" s="3">
        <f>IF(B532="","",SUBTOTAL(3,B$2:B532))</f>
        <v>488</v>
      </c>
      <c r="B532" s="17" t="s">
        <v>18</v>
      </c>
      <c r="C532" s="2">
        <v>1175</v>
      </c>
      <c r="D532" s="22">
        <v>43460</v>
      </c>
      <c r="E532" s="8">
        <f t="shared" si="120"/>
        <v>29782</v>
      </c>
      <c r="F532" s="2">
        <v>29868</v>
      </c>
      <c r="G532" s="8">
        <f t="shared" si="133"/>
        <v>86</v>
      </c>
      <c r="H532" s="8">
        <f t="shared" si="125"/>
        <v>0</v>
      </c>
      <c r="I532" s="13">
        <f t="shared" si="123"/>
        <v>86</v>
      </c>
      <c r="J532" s="13">
        <f t="shared" si="130"/>
        <v>142</v>
      </c>
      <c r="K532" s="13">
        <f>G532/ورقة1!$C$3</f>
        <v>11.18</v>
      </c>
      <c r="L532" s="13">
        <f>H532/ورقة1!$D$3</f>
        <v>0</v>
      </c>
      <c r="M532" s="13">
        <f t="shared" si="128"/>
        <v>11.18</v>
      </c>
      <c r="N532" s="13">
        <f t="shared" si="126"/>
        <v>0.5</v>
      </c>
      <c r="O532" s="13">
        <f t="shared" si="131"/>
        <v>3993.9200000000028</v>
      </c>
      <c r="P532" s="13">
        <f t="shared" si="132"/>
        <v>4090</v>
      </c>
      <c r="Q532" s="11">
        <f t="shared" si="129"/>
        <v>4000</v>
      </c>
      <c r="R532" s="11" t="str">
        <f>IF(P532&lt;&gt;"",IF(AND(P532&gt;Q531,P532&lt;=Q532),"ok",""),SUBTOTAL(3,U$2:U532))</f>
        <v/>
      </c>
      <c r="S532" s="1"/>
      <c r="T532" s="1"/>
      <c r="U532" s="31"/>
      <c r="V532" s="31"/>
      <c r="W532" s="31"/>
      <c r="X532" s="32" t="str">
        <f t="shared" si="127"/>
        <v/>
      </c>
      <c r="Y532" s="31"/>
    </row>
    <row r="533" spans="1:25" ht="24.95" customHeight="1">
      <c r="A533" s="3">
        <f>IF(B533="","",SUBTOTAL(3,B$2:B533))</f>
        <v>489</v>
      </c>
      <c r="B533" s="17" t="s">
        <v>18</v>
      </c>
      <c r="C533" s="2">
        <v>1177</v>
      </c>
      <c r="D533" s="22">
        <v>43460</v>
      </c>
      <c r="E533" s="8">
        <f t="shared" si="120"/>
        <v>29868</v>
      </c>
      <c r="F533" s="2">
        <v>29872</v>
      </c>
      <c r="G533" s="8">
        <f t="shared" si="133"/>
        <v>4</v>
      </c>
      <c r="H533" s="8">
        <f t="shared" si="125"/>
        <v>0</v>
      </c>
      <c r="I533" s="13">
        <f t="shared" si="123"/>
        <v>4</v>
      </c>
      <c r="J533" s="13">
        <f t="shared" si="130"/>
        <v>146</v>
      </c>
      <c r="K533" s="13">
        <f>G533/ورقة1!$C$3</f>
        <v>0.52</v>
      </c>
      <c r="L533" s="13">
        <f>H533/ورقة1!$D$3</f>
        <v>0</v>
      </c>
      <c r="M533" s="13">
        <f t="shared" si="128"/>
        <v>0.52</v>
      </c>
      <c r="N533" s="13">
        <f t="shared" si="126"/>
        <v>0.5</v>
      </c>
      <c r="O533" s="13">
        <f t="shared" si="131"/>
        <v>3994.9400000000028</v>
      </c>
      <c r="P533" s="13">
        <f t="shared" si="132"/>
        <v>4090</v>
      </c>
      <c r="Q533" s="11">
        <f t="shared" si="129"/>
        <v>4000</v>
      </c>
      <c r="R533" s="11" t="str">
        <f>IF(P533&lt;&gt;"",IF(AND(P533&gt;Q532,P533&lt;=Q533),"ok",""),SUBTOTAL(3,U$2:U533))</f>
        <v/>
      </c>
      <c r="S533" s="1"/>
      <c r="T533" s="1"/>
      <c r="U533" s="31"/>
      <c r="V533" s="31"/>
      <c r="W533" s="31"/>
      <c r="X533" s="32" t="str">
        <f t="shared" si="127"/>
        <v/>
      </c>
      <c r="Y533" s="31"/>
    </row>
    <row r="534" spans="1:25" ht="24.95" customHeight="1">
      <c r="A534" s="3">
        <f>IF(B534="","",SUBTOTAL(3,B$2:B534))</f>
        <v>490</v>
      </c>
      <c r="B534" s="17" t="s">
        <v>18</v>
      </c>
      <c r="C534" s="2">
        <v>1178</v>
      </c>
      <c r="D534" s="22">
        <v>43461</v>
      </c>
      <c r="E534" s="8">
        <f t="shared" si="120"/>
        <v>29872</v>
      </c>
      <c r="F534" s="2">
        <v>29921</v>
      </c>
      <c r="G534" s="8">
        <f t="shared" si="133"/>
        <v>49</v>
      </c>
      <c r="H534" s="8">
        <f t="shared" si="125"/>
        <v>0</v>
      </c>
      <c r="I534" s="13">
        <f t="shared" si="123"/>
        <v>49</v>
      </c>
      <c r="J534" s="13">
        <f t="shared" si="130"/>
        <v>195</v>
      </c>
      <c r="K534" s="13">
        <f>G534/ورقة1!$C$3</f>
        <v>6.37</v>
      </c>
      <c r="L534" s="13">
        <f>H534/ورقة1!$D$3</f>
        <v>0</v>
      </c>
      <c r="M534" s="13">
        <f t="shared" si="128"/>
        <v>6.37</v>
      </c>
      <c r="N534" s="13">
        <f t="shared" si="126"/>
        <v>0.5</v>
      </c>
      <c r="O534" s="13">
        <f t="shared" si="131"/>
        <v>4001.8100000000027</v>
      </c>
      <c r="P534" s="13">
        <f t="shared" si="132"/>
        <v>4090</v>
      </c>
      <c r="Q534" s="11">
        <f t="shared" si="129"/>
        <v>4000</v>
      </c>
      <c r="R534" s="11" t="str">
        <f>IF(P534&lt;&gt;"",IF(AND(P534&gt;Q533,P534&lt;=Q534),"ok",""),SUBTOTAL(3,U$2:U534))</f>
        <v/>
      </c>
      <c r="S534" s="1"/>
      <c r="T534" s="1"/>
      <c r="U534" s="31"/>
      <c r="V534" s="31"/>
      <c r="W534" s="31"/>
      <c r="X534" s="32" t="str">
        <f t="shared" si="127"/>
        <v/>
      </c>
      <c r="Y534" s="31"/>
    </row>
    <row r="535" spans="1:25" ht="24.95" customHeight="1">
      <c r="A535" s="3">
        <f>IF(B535="","",SUBTOTAL(3,B$2:B535))</f>
        <v>491</v>
      </c>
      <c r="B535" s="17" t="s">
        <v>18</v>
      </c>
      <c r="C535" s="2">
        <v>1181</v>
      </c>
      <c r="D535" s="22">
        <v>43462</v>
      </c>
      <c r="E535" s="8">
        <f t="shared" ref="E535:E539" si="134">IF(D535="",0,F534)</f>
        <v>29921</v>
      </c>
      <c r="F535" s="2">
        <v>30008</v>
      </c>
      <c r="G535" s="8">
        <f t="shared" si="133"/>
        <v>87</v>
      </c>
      <c r="H535" s="8">
        <f t="shared" si="125"/>
        <v>0</v>
      </c>
      <c r="I535" s="13">
        <f t="shared" si="123"/>
        <v>87</v>
      </c>
      <c r="J535" s="13">
        <f t="shared" si="130"/>
        <v>282</v>
      </c>
      <c r="K535" s="13">
        <f>G535/ورقة1!$C$3</f>
        <v>11.31</v>
      </c>
      <c r="L535" s="13">
        <f>H535/ورقة1!$D$3</f>
        <v>0</v>
      </c>
      <c r="M535" s="13">
        <f t="shared" si="128"/>
        <v>11.31</v>
      </c>
      <c r="N535" s="13">
        <f t="shared" si="126"/>
        <v>0.5</v>
      </c>
      <c r="O535" s="13">
        <f t="shared" si="131"/>
        <v>4013.6200000000026</v>
      </c>
      <c r="P535" s="13">
        <f t="shared" si="132"/>
        <v>4120</v>
      </c>
      <c r="Q535" s="11">
        <f t="shared" si="129"/>
        <v>4000</v>
      </c>
      <c r="R535" s="11" t="str">
        <f>IF(P535&lt;&gt;"",IF(AND(P535&gt;Q534,P535&lt;=Q535),"ok",""),SUBTOTAL(3,U$2:U535))</f>
        <v/>
      </c>
      <c r="S535" s="1">
        <v>30</v>
      </c>
      <c r="T535" s="1">
        <f t="shared" si="107"/>
        <v>202.5</v>
      </c>
      <c r="U535" s="31">
        <f>U528+1</f>
        <v>176</v>
      </c>
      <c r="V535" s="31">
        <f>V528+225</f>
        <v>29952</v>
      </c>
      <c r="W535" s="31" t="e">
        <f>#REF!-V535</f>
        <v>#REF!</v>
      </c>
      <c r="X535" s="32" t="str">
        <f t="shared" si="127"/>
        <v>ok</v>
      </c>
      <c r="Y535" s="31">
        <f>IF(U535="","",SUBTOTAL(2,U$1:U535))</f>
        <v>154</v>
      </c>
    </row>
    <row r="536" spans="1:25" ht="24.95" customHeight="1">
      <c r="A536" s="3">
        <f>IF(B536="","",SUBTOTAL(3,B$2:B536))</f>
        <v>492</v>
      </c>
      <c r="B536" s="17" t="s">
        <v>18</v>
      </c>
      <c r="C536" s="2">
        <v>1185</v>
      </c>
      <c r="D536" s="22">
        <v>43463</v>
      </c>
      <c r="E536" s="8">
        <f t="shared" si="134"/>
        <v>30008</v>
      </c>
      <c r="F536" s="2">
        <v>30012</v>
      </c>
      <c r="G536" s="8">
        <f t="shared" si="133"/>
        <v>4</v>
      </c>
      <c r="H536" s="8">
        <f t="shared" si="125"/>
        <v>0</v>
      </c>
      <c r="I536" s="13">
        <f t="shared" si="123"/>
        <v>4</v>
      </c>
      <c r="J536" s="13">
        <f t="shared" si="130"/>
        <v>286</v>
      </c>
      <c r="K536" s="13">
        <f>G536/ورقة1!$C$3</f>
        <v>0.52</v>
      </c>
      <c r="L536" s="13">
        <f>H536/ورقة1!$D$3</f>
        <v>0</v>
      </c>
      <c r="M536" s="13">
        <f t="shared" si="128"/>
        <v>0.52</v>
      </c>
      <c r="N536" s="13">
        <f t="shared" si="126"/>
        <v>0.5</v>
      </c>
      <c r="O536" s="13">
        <f t="shared" si="131"/>
        <v>4014.6400000000026</v>
      </c>
      <c r="P536" s="13">
        <f t="shared" si="132"/>
        <v>4120</v>
      </c>
      <c r="Q536" s="11">
        <f t="shared" si="129"/>
        <v>4000</v>
      </c>
      <c r="R536" s="11" t="str">
        <f>IF(P536&lt;&gt;"",IF(AND(P536&gt;Q535,P536&lt;=Q536),"ok",""),SUBTOTAL(3,U$2:U536))</f>
        <v/>
      </c>
      <c r="S536" s="1"/>
      <c r="T536" s="1"/>
      <c r="U536" s="31"/>
      <c r="V536" s="31"/>
      <c r="W536" s="31"/>
      <c r="X536" s="32" t="str">
        <f t="shared" si="127"/>
        <v/>
      </c>
      <c r="Y536" s="31"/>
    </row>
    <row r="537" spans="1:25" ht="24.95" customHeight="1">
      <c r="A537" s="3">
        <f>IF(B537="","",SUBTOTAL(3,B$2:B537))</f>
        <v>493</v>
      </c>
      <c r="B537" s="17" t="s">
        <v>18</v>
      </c>
      <c r="C537" s="2">
        <v>1187</v>
      </c>
      <c r="D537" s="22">
        <v>43463</v>
      </c>
      <c r="E537" s="8">
        <f t="shared" si="134"/>
        <v>30012</v>
      </c>
      <c r="F537" s="2">
        <v>30034</v>
      </c>
      <c r="G537" s="8">
        <f t="shared" si="133"/>
        <v>22</v>
      </c>
      <c r="H537" s="8">
        <f t="shared" si="125"/>
        <v>0</v>
      </c>
      <c r="I537" s="13">
        <f t="shared" si="123"/>
        <v>22</v>
      </c>
      <c r="J537" s="13">
        <f t="shared" si="130"/>
        <v>308</v>
      </c>
      <c r="K537" s="13">
        <f>G537/ورقة1!$C$3</f>
        <v>2.86</v>
      </c>
      <c r="L537" s="13">
        <f>H537/ورقة1!$D$3</f>
        <v>0</v>
      </c>
      <c r="M537" s="13">
        <f t="shared" si="128"/>
        <v>2.86</v>
      </c>
      <c r="N537" s="13">
        <f t="shared" si="126"/>
        <v>0.5</v>
      </c>
      <c r="O537" s="13">
        <f t="shared" si="131"/>
        <v>4018.0000000000027</v>
      </c>
      <c r="P537" s="13">
        <f t="shared" si="132"/>
        <v>4120</v>
      </c>
      <c r="Q537" s="11">
        <f t="shared" si="129"/>
        <v>4000</v>
      </c>
      <c r="R537" s="11" t="str">
        <f>IF(P537&lt;&gt;"",IF(AND(P537&gt;Q536,P537&lt;=Q537),"ok",""),SUBTOTAL(3,U$2:U537))</f>
        <v/>
      </c>
      <c r="S537" s="1"/>
      <c r="T537" s="1"/>
      <c r="U537" s="31"/>
      <c r="V537" s="31"/>
      <c r="W537" s="31"/>
      <c r="X537" s="32" t="str">
        <f t="shared" si="127"/>
        <v/>
      </c>
      <c r="Y537" s="31"/>
    </row>
    <row r="538" spans="1:25" ht="24.95" customHeight="1">
      <c r="A538" s="3">
        <f>IF(B538="","",SUBTOTAL(3,B$2:B538))</f>
        <v>494</v>
      </c>
      <c r="B538" s="17" t="s">
        <v>18</v>
      </c>
      <c r="C538" s="2">
        <v>1188</v>
      </c>
      <c r="D538" s="22">
        <v>43464</v>
      </c>
      <c r="E538" s="8">
        <f t="shared" si="134"/>
        <v>30034</v>
      </c>
      <c r="F538" s="2">
        <v>30062</v>
      </c>
      <c r="G538" s="8">
        <f t="shared" si="133"/>
        <v>28</v>
      </c>
      <c r="H538" s="8">
        <f t="shared" si="125"/>
        <v>0</v>
      </c>
      <c r="I538" s="13">
        <f t="shared" si="123"/>
        <v>28</v>
      </c>
      <c r="J538" s="13">
        <f t="shared" si="130"/>
        <v>336</v>
      </c>
      <c r="K538" s="13">
        <f>G538/ورقة1!$C$3</f>
        <v>3.64</v>
      </c>
      <c r="L538" s="13">
        <f>H538/ورقة1!$D$3</f>
        <v>0</v>
      </c>
      <c r="M538" s="13">
        <f t="shared" si="128"/>
        <v>3.64</v>
      </c>
      <c r="N538" s="13">
        <f t="shared" si="126"/>
        <v>0.5</v>
      </c>
      <c r="O538" s="13">
        <f t="shared" si="131"/>
        <v>4022.1400000000026</v>
      </c>
      <c r="P538" s="13">
        <f t="shared" si="132"/>
        <v>4120</v>
      </c>
      <c r="Q538" s="11">
        <f t="shared" si="129"/>
        <v>4040</v>
      </c>
      <c r="R538" s="11" t="str">
        <f>IF(P538&lt;&gt;"",IF(AND(P538&gt;Q537,P538&lt;=Q538),"ok",""),SUBTOTAL(3,U$2:U538))</f>
        <v/>
      </c>
      <c r="S538" s="1"/>
      <c r="T538" s="1"/>
      <c r="U538" s="31"/>
      <c r="V538" s="31"/>
      <c r="W538" s="31"/>
      <c r="X538" s="32" t="str">
        <f t="shared" si="127"/>
        <v/>
      </c>
      <c r="Y538" s="31"/>
    </row>
    <row r="539" spans="1:25" ht="24.95" customHeight="1">
      <c r="A539" s="3">
        <f>IF(B539="","",SUBTOTAL(3,B$2:B539))</f>
        <v>495</v>
      </c>
      <c r="B539" s="17" t="s">
        <v>18</v>
      </c>
      <c r="C539" s="2">
        <v>1191</v>
      </c>
      <c r="D539" s="22">
        <v>43465</v>
      </c>
      <c r="E539" s="8">
        <f t="shared" si="134"/>
        <v>30062</v>
      </c>
      <c r="F539" s="2">
        <v>30102</v>
      </c>
      <c r="G539" s="8">
        <f t="shared" si="133"/>
        <v>40</v>
      </c>
      <c r="H539" s="8">
        <f t="shared" si="125"/>
        <v>0</v>
      </c>
      <c r="I539" s="13">
        <f t="shared" si="123"/>
        <v>40</v>
      </c>
      <c r="J539" s="13">
        <f t="shared" si="130"/>
        <v>376</v>
      </c>
      <c r="K539" s="13">
        <f>G539/ورقة1!$C$3</f>
        <v>5.2</v>
      </c>
      <c r="L539" s="13">
        <f>H539/ورقة1!$D$3</f>
        <v>0</v>
      </c>
      <c r="M539" s="13">
        <f t="shared" si="128"/>
        <v>5.2</v>
      </c>
      <c r="N539" s="13">
        <f t="shared" si="126"/>
        <v>0.5</v>
      </c>
      <c r="O539" s="13">
        <f t="shared" si="131"/>
        <v>4027.8400000000024</v>
      </c>
      <c r="P539" s="13">
        <f t="shared" si="132"/>
        <v>4120</v>
      </c>
      <c r="Q539" s="11">
        <f t="shared" si="129"/>
        <v>4040</v>
      </c>
      <c r="R539" s="11" t="str">
        <f>IF(P539&lt;&gt;"",IF(AND(P539&gt;Q538,P539&lt;=Q539),"ok",""),SUBTOTAL(3,U$2:U539))</f>
        <v/>
      </c>
      <c r="S539" s="1"/>
      <c r="T539" s="1"/>
      <c r="U539" s="31"/>
      <c r="V539" s="31"/>
      <c r="W539" s="31"/>
      <c r="X539" s="32" t="str">
        <f t="shared" si="127"/>
        <v/>
      </c>
      <c r="Y539" s="31"/>
    </row>
  </sheetData>
  <autoFilter ref="A1:Y539">
    <filterColumn colId="9"/>
    <filterColumn colId="10"/>
    <filterColumn colId="11"/>
    <filterColumn colId="12"/>
    <filterColumn colId="13"/>
    <filterColumn colId="14"/>
    <filterColumn colId="15"/>
    <filterColumn colId="16"/>
    <filterColumn colId="17"/>
  </autoFilter>
  <conditionalFormatting sqref="Y425 X2:X539">
    <cfRule type="cellIs" dxfId="9" priority="24" operator="equal">
      <formula>"NO"</formula>
    </cfRule>
  </conditionalFormatting>
  <conditionalFormatting sqref="Y2:Y539">
    <cfRule type="notContainsBlanks" dxfId="8" priority="23">
      <formula>LEN(TRIM(Y2))&gt;0</formula>
    </cfRule>
  </conditionalFormatting>
  <conditionalFormatting sqref="D291 D324 D326 D386 D170 D229 D233 D238 D260 D273 D275 D279 D2:D132 D136:D137 D140 D146 D151 D157 D167:D168 D176 D183 D188 D194 D201 D206 D172 D250 D285:D286 D396:D539 D302">
    <cfRule type="cellIs" dxfId="7" priority="22" operator="equal">
      <formula>"لاغي"</formula>
    </cfRule>
  </conditionalFormatting>
  <conditionalFormatting sqref="Y2:Y539">
    <cfRule type="notContainsBlanks" dxfId="6" priority="18">
      <formula>LEN(TRIM(Y2))&gt;0</formula>
    </cfRule>
  </conditionalFormatting>
  <conditionalFormatting sqref="Q2:R539">
    <cfRule type="cellIs" dxfId="5" priority="2" operator="equal">
      <formula>"Ok"</formula>
    </cfRule>
  </conditionalFormatting>
  <pageMargins left="0.70866141732283472" right="0.70866141732283472" top="0.74803149606299213" bottom="1.0236220472440944" header="0.31496062992125984" footer="0.31496062992125984"/>
  <pageSetup paperSize="9" scale="53" orientation="portrait" r:id="rId1"/>
  <headerFooter>
    <oddFooter xml:space="preserve">&amp;L&amp;C   </oddFooter>
  </headerFooter>
  <rowBreaks count="1" manualBreakCount="1">
    <brk id="26" max="2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40"/>
  <sheetViews>
    <sheetView rightToLeft="1" view="pageBreakPreview" topLeftCell="F1" zoomScale="70" zoomScaleSheetLayoutView="70" workbookViewId="0">
      <pane ySplit="1" topLeftCell="A2" activePane="bottomLeft" state="frozen"/>
      <selection activeCell="E552" activeCellId="1" sqref="C545 E552"/>
      <selection pane="bottomLeft" activeCell="Q18" sqref="Q18"/>
    </sheetView>
  </sheetViews>
  <sheetFormatPr defaultRowHeight="14.25"/>
  <cols>
    <col min="1" max="1" width="7.125" style="12" bestFit="1" customWidth="1"/>
    <col min="2" max="2" width="5" customWidth="1"/>
    <col min="3" max="3" width="13.375" style="12" bestFit="1" customWidth="1"/>
    <col min="4" max="4" width="18.25" style="12" bestFit="1" customWidth="1"/>
    <col min="5" max="6" width="12.25" style="12" bestFit="1" customWidth="1"/>
    <col min="7" max="7" width="8.75" style="12" bestFit="1" customWidth="1"/>
    <col min="8" max="8" width="8.5" style="12" bestFit="1" customWidth="1"/>
    <col min="9" max="9" width="9.25" style="12" bestFit="1" customWidth="1"/>
    <col min="10" max="10" width="8.875" style="12" bestFit="1" customWidth="1"/>
    <col min="11" max="12" width="11.5" style="12" bestFit="1" customWidth="1"/>
    <col min="13" max="13" width="13.75" style="12" bestFit="1" customWidth="1"/>
    <col min="14" max="14" width="11.25" style="12" bestFit="1" customWidth="1"/>
    <col min="15" max="15" width="11.75" style="12" bestFit="1" customWidth="1"/>
    <col min="16" max="16" width="9.25" style="12" bestFit="1" customWidth="1"/>
    <col min="17" max="18" width="14.375" bestFit="1" customWidth="1"/>
    <col min="19" max="19" width="7.5" customWidth="1"/>
    <col min="20" max="20" width="9.25" customWidth="1"/>
    <col min="21" max="21" width="13.25" customWidth="1"/>
    <col min="22" max="22" width="11" customWidth="1"/>
    <col min="23" max="23" width="8.125" style="12" customWidth="1"/>
    <col min="24" max="24" width="5" bestFit="1" customWidth="1"/>
    <col min="25" max="25" width="14" bestFit="1" customWidth="1"/>
  </cols>
  <sheetData>
    <row r="1" spans="1:25" ht="72" customHeight="1">
      <c r="A1" s="15" t="s">
        <v>7</v>
      </c>
      <c r="B1" s="18" t="s">
        <v>2</v>
      </c>
      <c r="C1" s="15" t="s">
        <v>8</v>
      </c>
      <c r="D1" s="15" t="s">
        <v>9</v>
      </c>
      <c r="E1" s="15" t="s">
        <v>10</v>
      </c>
      <c r="F1" s="15" t="s">
        <v>11</v>
      </c>
      <c r="G1" s="15" t="s">
        <v>12</v>
      </c>
      <c r="H1" s="15" t="s">
        <v>13</v>
      </c>
      <c r="I1" s="15" t="s">
        <v>14</v>
      </c>
      <c r="J1" s="30" t="s">
        <v>20</v>
      </c>
      <c r="K1" s="30" t="s">
        <v>21</v>
      </c>
      <c r="L1" s="30" t="s">
        <v>22</v>
      </c>
      <c r="M1" s="30" t="s">
        <v>26</v>
      </c>
      <c r="N1" s="30" t="s">
        <v>23</v>
      </c>
      <c r="O1" s="30" t="s">
        <v>25</v>
      </c>
      <c r="P1" s="30" t="s">
        <v>24</v>
      </c>
      <c r="Q1" s="41" t="s">
        <v>28</v>
      </c>
      <c r="R1" s="41" t="s">
        <v>28</v>
      </c>
      <c r="S1" s="15" t="s">
        <v>15</v>
      </c>
      <c r="T1" s="15" t="s">
        <v>16</v>
      </c>
      <c r="U1" s="15" t="s">
        <v>0</v>
      </c>
      <c r="V1" s="15" t="s">
        <v>1</v>
      </c>
      <c r="W1" s="15" t="s">
        <v>4</v>
      </c>
      <c r="X1" s="15" t="s">
        <v>5</v>
      </c>
      <c r="Y1" s="14" t="s">
        <v>6</v>
      </c>
    </row>
    <row r="2" spans="1:25" ht="20.100000000000001" customHeight="1">
      <c r="A2" s="3">
        <f>IF(B2="","",SUBTOTAL(3,B2:B$2))</f>
        <v>1</v>
      </c>
      <c r="B2" s="16" t="s">
        <v>18</v>
      </c>
      <c r="C2" s="4">
        <v>753</v>
      </c>
      <c r="D2" s="22">
        <v>43286</v>
      </c>
      <c r="E2" s="8">
        <v>1</v>
      </c>
      <c r="F2" s="7">
        <v>147</v>
      </c>
      <c r="G2" s="8">
        <f t="shared" ref="G2:G68" si="0">IF(B2="مدينة",F2-E2,0)</f>
        <v>146</v>
      </c>
      <c r="H2" s="8">
        <f t="shared" ref="H2:H68" si="1">IF(B2="اقاليم",F2-E2,0)</f>
        <v>0</v>
      </c>
      <c r="I2" s="13">
        <v>146</v>
      </c>
      <c r="J2" s="13">
        <f>I2</f>
        <v>146</v>
      </c>
      <c r="K2" s="13">
        <f>G2/ورقة1!$C$3</f>
        <v>18.98</v>
      </c>
      <c r="L2" s="13">
        <f>H2/ورقة1!$D$3</f>
        <v>0</v>
      </c>
      <c r="M2" s="13">
        <f>IF(I2=0,0,K2+L2)</f>
        <v>18.98</v>
      </c>
      <c r="N2" s="13">
        <f t="shared" ref="N2:N65" si="2">IF(I2=0,0,0.5)</f>
        <v>0.5</v>
      </c>
      <c r="O2" s="13">
        <f>M2+N2</f>
        <v>19.48</v>
      </c>
      <c r="P2" s="13">
        <f>S2</f>
        <v>30</v>
      </c>
      <c r="Q2" s="11">
        <f>MROUND(O2,30)</f>
        <v>30</v>
      </c>
      <c r="R2" s="11" t="str">
        <f t="shared" ref="R2" si="3">IF(J2&lt;&gt;"",IF(AND(O2&gt;Q1,O2&lt;=Q2),"ok",""))</f>
        <v/>
      </c>
      <c r="S2" s="1">
        <v>30</v>
      </c>
      <c r="T2" s="9">
        <f t="shared" ref="T2" si="4">S2*3.65</f>
        <v>109.5</v>
      </c>
      <c r="U2" s="26">
        <v>1</v>
      </c>
      <c r="V2" s="1">
        <v>1</v>
      </c>
      <c r="W2" s="25">
        <f>V4-V2</f>
        <v>209</v>
      </c>
      <c r="X2" s="11" t="str">
        <f t="shared" ref="X2:X14" si="5">IF(V2&lt;&gt;"",IF(AND(V2&gt;=E2,V2&lt;=F2),"ok","NO"),"")</f>
        <v>ok</v>
      </c>
      <c r="Y2" s="19">
        <f>IF(U2="","",SUBTOTAL(2,U$1:U2))</f>
        <v>1</v>
      </c>
    </row>
    <row r="3" spans="1:25" ht="24" customHeight="1">
      <c r="A3" s="3">
        <f>IF(B3="","",SUBTOTAL(3,B$2:B3))</f>
        <v>2</v>
      </c>
      <c r="B3" s="16" t="s">
        <v>18</v>
      </c>
      <c r="C3" s="4">
        <v>771</v>
      </c>
      <c r="D3" s="22">
        <v>43296</v>
      </c>
      <c r="E3" s="8">
        <f t="shared" ref="E3:E69" si="6">IF(D3="",0,F2)</f>
        <v>147</v>
      </c>
      <c r="F3" s="7">
        <v>177</v>
      </c>
      <c r="G3" s="8">
        <f t="shared" si="0"/>
        <v>30</v>
      </c>
      <c r="H3" s="8">
        <f t="shared" si="1"/>
        <v>0</v>
      </c>
      <c r="I3" s="13">
        <f t="shared" ref="I3:I69" si="7">G3+H3</f>
        <v>30</v>
      </c>
      <c r="J3" s="13">
        <f>IF(I3=0,0,I3+J2)</f>
        <v>176</v>
      </c>
      <c r="K3" s="13">
        <f>G3/ورقة1!$C$3</f>
        <v>3.9</v>
      </c>
      <c r="L3" s="13">
        <f>H3/ورقة1!$D$3</f>
        <v>0</v>
      </c>
      <c r="M3" s="13">
        <f t="shared" ref="M3:M66" si="8">IF(I3=0,0,K3+L3)</f>
        <v>3.9</v>
      </c>
      <c r="N3" s="13">
        <f t="shared" si="2"/>
        <v>0.5</v>
      </c>
      <c r="O3" s="13">
        <f>M3+N3+O2</f>
        <v>23.880000000000003</v>
      </c>
      <c r="P3" s="13">
        <f>S3+P2</f>
        <v>30</v>
      </c>
      <c r="Q3" s="11">
        <f t="shared" ref="Q3:Q42" si="9">MROUND(O3,30)</f>
        <v>30</v>
      </c>
      <c r="R3" s="11" t="str">
        <f>IF(J3&lt;&gt;"",IF(AND(O3&gt;Q2,O3&gt;=Q3),"ok",""))</f>
        <v/>
      </c>
      <c r="S3" s="1"/>
      <c r="T3" s="9"/>
      <c r="U3" s="26"/>
      <c r="V3" s="1"/>
      <c r="W3" s="1"/>
      <c r="X3" s="11" t="str">
        <f t="shared" si="5"/>
        <v/>
      </c>
      <c r="Y3" s="19" t="str">
        <f>IF(U3="","",SUBTOTAL(2,U$1:U3))</f>
        <v/>
      </c>
    </row>
    <row r="4" spans="1:25" ht="20.100000000000001" customHeight="1">
      <c r="A4" s="3">
        <f>IF(B4="","",SUBTOTAL(3,B$2:B4))</f>
        <v>3</v>
      </c>
      <c r="B4" s="16" t="s">
        <v>18</v>
      </c>
      <c r="C4" s="4">
        <v>772</v>
      </c>
      <c r="D4" s="22">
        <v>43297</v>
      </c>
      <c r="E4" s="8">
        <f t="shared" si="6"/>
        <v>177</v>
      </c>
      <c r="F4" s="7">
        <v>231</v>
      </c>
      <c r="G4" s="8">
        <f t="shared" si="0"/>
        <v>54</v>
      </c>
      <c r="H4" s="8">
        <f t="shared" si="1"/>
        <v>0</v>
      </c>
      <c r="I4" s="13">
        <f t="shared" si="7"/>
        <v>54</v>
      </c>
      <c r="J4" s="13">
        <f t="shared" ref="J4:J67" si="10">IF(I4=0,0,I4+J3)</f>
        <v>230</v>
      </c>
      <c r="K4" s="13">
        <f>G4/ورقة1!$C$3</f>
        <v>7.02</v>
      </c>
      <c r="L4" s="13">
        <f>H4/ورقة1!$D$3</f>
        <v>0</v>
      </c>
      <c r="M4" s="13">
        <f t="shared" si="8"/>
        <v>7.02</v>
      </c>
      <c r="N4" s="13">
        <f t="shared" si="2"/>
        <v>0.5</v>
      </c>
      <c r="O4" s="13">
        <f t="shared" ref="O4:O67" si="11">M4+N4+O3</f>
        <v>31.400000000000002</v>
      </c>
      <c r="P4" s="13">
        <f t="shared" ref="P4:P67" si="12">S4+P3</f>
        <v>60</v>
      </c>
      <c r="Q4" s="11">
        <f t="shared" si="9"/>
        <v>30</v>
      </c>
      <c r="R4" s="11" t="str">
        <f t="shared" ref="R4:R19" si="13">IF(J4&lt;&gt;"",IF(AND(O4&gt;Q3,O4&gt;=Q4),"ok",""))</f>
        <v>ok</v>
      </c>
      <c r="S4" s="1">
        <v>30</v>
      </c>
      <c r="T4" s="9">
        <f>S4*5.5</f>
        <v>165</v>
      </c>
      <c r="U4" s="27">
        <v>2</v>
      </c>
      <c r="V4" s="1">
        <f>V2+209</f>
        <v>210</v>
      </c>
      <c r="W4" s="1">
        <f>V6-V4</f>
        <v>315</v>
      </c>
      <c r="X4" s="11" t="str">
        <f t="shared" si="5"/>
        <v>ok</v>
      </c>
      <c r="Y4" s="19">
        <f>IF(U4="","",SUBTOTAL(2,U$1:U4))</f>
        <v>2</v>
      </c>
    </row>
    <row r="5" spans="1:25" ht="20.100000000000001" customHeight="1">
      <c r="A5" s="3">
        <f>IF(B5="","",SUBTOTAL(3,B$2:B5))</f>
        <v>4</v>
      </c>
      <c r="B5" s="16" t="s">
        <v>18</v>
      </c>
      <c r="C5" s="4">
        <v>775</v>
      </c>
      <c r="D5" s="22">
        <v>43299</v>
      </c>
      <c r="E5" s="8">
        <f t="shared" si="6"/>
        <v>231</v>
      </c>
      <c r="F5" s="7">
        <v>257</v>
      </c>
      <c r="G5" s="8">
        <f t="shared" si="0"/>
        <v>26</v>
      </c>
      <c r="H5" s="8">
        <f t="shared" si="1"/>
        <v>0</v>
      </c>
      <c r="I5" s="13">
        <f t="shared" si="7"/>
        <v>26</v>
      </c>
      <c r="J5" s="13">
        <f t="shared" si="10"/>
        <v>256</v>
      </c>
      <c r="K5" s="13">
        <f>G5/ورقة1!$C$3</f>
        <v>3.38</v>
      </c>
      <c r="L5" s="13">
        <f>H5/ورقة1!$D$3</f>
        <v>0</v>
      </c>
      <c r="M5" s="13">
        <f t="shared" si="8"/>
        <v>3.38</v>
      </c>
      <c r="N5" s="13">
        <f t="shared" si="2"/>
        <v>0.5</v>
      </c>
      <c r="O5" s="13">
        <f t="shared" si="11"/>
        <v>35.28</v>
      </c>
      <c r="P5" s="13">
        <f t="shared" si="12"/>
        <v>60</v>
      </c>
      <c r="Q5" s="11">
        <f t="shared" si="9"/>
        <v>30</v>
      </c>
      <c r="R5" s="11" t="str">
        <f t="shared" si="13"/>
        <v>ok</v>
      </c>
      <c r="S5" s="1"/>
      <c r="T5" s="9"/>
      <c r="U5" s="27"/>
      <c r="V5" s="1"/>
      <c r="W5" s="1"/>
      <c r="X5" s="11" t="str">
        <f t="shared" si="5"/>
        <v/>
      </c>
      <c r="Y5" s="19" t="str">
        <f>IF(U5="","",SUBTOTAL(2,U$1:U5))</f>
        <v/>
      </c>
    </row>
    <row r="6" spans="1:25" ht="20.100000000000001" customHeight="1">
      <c r="A6" s="3">
        <f>IF(B6="","",SUBTOTAL(3,B$2:B6))</f>
        <v>5</v>
      </c>
      <c r="B6" s="17" t="s">
        <v>17</v>
      </c>
      <c r="C6" s="4">
        <v>776</v>
      </c>
      <c r="D6" s="22">
        <v>43300</v>
      </c>
      <c r="E6" s="8">
        <f t="shared" si="6"/>
        <v>257</v>
      </c>
      <c r="F6" s="7">
        <v>586</v>
      </c>
      <c r="G6" s="8">
        <f t="shared" si="0"/>
        <v>0</v>
      </c>
      <c r="H6" s="8">
        <f t="shared" si="1"/>
        <v>329</v>
      </c>
      <c r="I6" s="13">
        <f t="shared" si="7"/>
        <v>329</v>
      </c>
      <c r="J6" s="13">
        <f t="shared" si="10"/>
        <v>585</v>
      </c>
      <c r="K6" s="13">
        <f>G6/ورقة1!$C$3</f>
        <v>0</v>
      </c>
      <c r="L6" s="13">
        <f>H6/ورقة1!$D$3</f>
        <v>36.19</v>
      </c>
      <c r="M6" s="13">
        <f t="shared" si="8"/>
        <v>36.19</v>
      </c>
      <c r="N6" s="13">
        <f t="shared" si="2"/>
        <v>0.5</v>
      </c>
      <c r="O6" s="13">
        <f t="shared" si="11"/>
        <v>71.97</v>
      </c>
      <c r="P6" s="13">
        <f t="shared" si="12"/>
        <v>90</v>
      </c>
      <c r="Q6" s="11">
        <f t="shared" si="9"/>
        <v>60</v>
      </c>
      <c r="R6" s="11" t="str">
        <f t="shared" si="13"/>
        <v>ok</v>
      </c>
      <c r="S6" s="1">
        <v>30</v>
      </c>
      <c r="T6" s="9">
        <f>S6*5.5</f>
        <v>165</v>
      </c>
      <c r="U6" s="27">
        <f>U4+1</f>
        <v>3</v>
      </c>
      <c r="V6" s="1">
        <f>V4+315</f>
        <v>525</v>
      </c>
      <c r="W6" s="1">
        <f>V12-V6</f>
        <v>315</v>
      </c>
      <c r="X6" s="11" t="str">
        <f t="shared" si="5"/>
        <v>ok</v>
      </c>
      <c r="Y6" s="19">
        <f>IF(U6="","",SUBTOTAL(2,U$1:U6))</f>
        <v>3</v>
      </c>
    </row>
    <row r="7" spans="1:25" ht="20.100000000000001" customHeight="1">
      <c r="A7" s="3">
        <f>IF(B7="","",SUBTOTAL(3,B$2:B7))</f>
        <v>6</v>
      </c>
      <c r="B7" s="17" t="s">
        <v>18</v>
      </c>
      <c r="C7" s="4">
        <v>781</v>
      </c>
      <c r="D7" s="22">
        <v>43302</v>
      </c>
      <c r="E7" s="8">
        <f t="shared" si="6"/>
        <v>586</v>
      </c>
      <c r="F7" s="7">
        <v>622</v>
      </c>
      <c r="G7" s="8">
        <f t="shared" si="0"/>
        <v>36</v>
      </c>
      <c r="H7" s="8">
        <f t="shared" si="1"/>
        <v>0</v>
      </c>
      <c r="I7" s="13">
        <f t="shared" si="7"/>
        <v>36</v>
      </c>
      <c r="J7" s="13">
        <f t="shared" si="10"/>
        <v>621</v>
      </c>
      <c r="K7" s="13">
        <f>G7/ورقة1!$C$3</f>
        <v>4.68</v>
      </c>
      <c r="L7" s="13">
        <f>H7/ورقة1!$D$3</f>
        <v>0</v>
      </c>
      <c r="M7" s="13">
        <f t="shared" si="8"/>
        <v>4.68</v>
      </c>
      <c r="N7" s="13">
        <f t="shared" si="2"/>
        <v>0.5</v>
      </c>
      <c r="O7" s="13">
        <f t="shared" si="11"/>
        <v>77.150000000000006</v>
      </c>
      <c r="P7" s="13">
        <f t="shared" si="12"/>
        <v>90</v>
      </c>
      <c r="Q7" s="11">
        <f t="shared" si="9"/>
        <v>90</v>
      </c>
      <c r="R7" s="11" t="str">
        <f t="shared" si="13"/>
        <v/>
      </c>
      <c r="S7" s="1"/>
      <c r="T7" s="9"/>
      <c r="U7" s="27"/>
      <c r="V7" s="1"/>
      <c r="W7" s="1"/>
      <c r="X7" s="11" t="str">
        <f t="shared" si="5"/>
        <v/>
      </c>
      <c r="Y7" s="19" t="str">
        <f>IF(U7="","",SUBTOTAL(2,U$1:U7))</f>
        <v/>
      </c>
    </row>
    <row r="8" spans="1:25" ht="20.100000000000001" customHeight="1">
      <c r="A8" s="3">
        <f>IF(B8="","",SUBTOTAL(3,B$2:B8))</f>
        <v>7</v>
      </c>
      <c r="B8" s="17" t="s">
        <v>18</v>
      </c>
      <c r="C8" s="4">
        <v>783</v>
      </c>
      <c r="D8" s="22">
        <v>43303</v>
      </c>
      <c r="E8" s="8">
        <f t="shared" si="6"/>
        <v>622</v>
      </c>
      <c r="F8" s="7">
        <v>709</v>
      </c>
      <c r="G8" s="8">
        <f t="shared" si="0"/>
        <v>87</v>
      </c>
      <c r="H8" s="8">
        <f t="shared" si="1"/>
        <v>0</v>
      </c>
      <c r="I8" s="13">
        <f t="shared" si="7"/>
        <v>87</v>
      </c>
      <c r="J8" s="13">
        <f t="shared" si="10"/>
        <v>708</v>
      </c>
      <c r="K8" s="13">
        <f>G8/ورقة1!$C$3</f>
        <v>11.31</v>
      </c>
      <c r="L8" s="13">
        <f>H8/ورقة1!$D$3</f>
        <v>0</v>
      </c>
      <c r="M8" s="13">
        <f t="shared" si="8"/>
        <v>11.31</v>
      </c>
      <c r="N8" s="13">
        <f t="shared" si="2"/>
        <v>0.5</v>
      </c>
      <c r="O8" s="13">
        <f t="shared" si="11"/>
        <v>88.960000000000008</v>
      </c>
      <c r="P8" s="13">
        <f t="shared" si="12"/>
        <v>90</v>
      </c>
      <c r="Q8" s="11">
        <f t="shared" si="9"/>
        <v>90</v>
      </c>
      <c r="R8" s="11" t="str">
        <f t="shared" si="13"/>
        <v/>
      </c>
      <c r="S8" s="1"/>
      <c r="T8" s="9"/>
      <c r="U8" s="27"/>
      <c r="V8" s="1"/>
      <c r="W8" s="1"/>
      <c r="X8" s="11" t="str">
        <f t="shared" si="5"/>
        <v/>
      </c>
      <c r="Y8" s="19" t="str">
        <f>IF(U8="","",SUBTOTAL(2,U$1:U8))</f>
        <v/>
      </c>
    </row>
    <row r="9" spans="1:25" ht="20.100000000000001" customHeight="1">
      <c r="A9" s="3">
        <f>IF(B9="","",SUBTOTAL(3,B$2:B9))</f>
        <v>8</v>
      </c>
      <c r="B9" s="17" t="s">
        <v>18</v>
      </c>
      <c r="C9" s="4">
        <v>785</v>
      </c>
      <c r="D9" s="22">
        <v>43306</v>
      </c>
      <c r="E9" s="8">
        <f t="shared" si="6"/>
        <v>709</v>
      </c>
      <c r="F9" s="7">
        <v>735</v>
      </c>
      <c r="G9" s="8">
        <f t="shared" si="0"/>
        <v>26</v>
      </c>
      <c r="H9" s="8">
        <f t="shared" si="1"/>
        <v>0</v>
      </c>
      <c r="I9" s="13">
        <f t="shared" si="7"/>
        <v>26</v>
      </c>
      <c r="J9" s="13">
        <f t="shared" si="10"/>
        <v>734</v>
      </c>
      <c r="K9" s="13">
        <f>G9/ورقة1!$C$3</f>
        <v>3.38</v>
      </c>
      <c r="L9" s="13">
        <f>H9/ورقة1!$D$3</f>
        <v>0</v>
      </c>
      <c r="M9" s="13">
        <f t="shared" si="8"/>
        <v>3.38</v>
      </c>
      <c r="N9" s="13">
        <f t="shared" si="2"/>
        <v>0.5</v>
      </c>
      <c r="O9" s="13">
        <f t="shared" si="11"/>
        <v>92.84</v>
      </c>
      <c r="P9" s="13">
        <f t="shared" si="12"/>
        <v>90</v>
      </c>
      <c r="Q9" s="11">
        <f t="shared" si="9"/>
        <v>90</v>
      </c>
      <c r="R9" s="11" t="str">
        <f t="shared" si="13"/>
        <v>ok</v>
      </c>
      <c r="S9" s="1"/>
      <c r="T9" s="9"/>
      <c r="U9" s="27"/>
      <c r="V9" s="1"/>
      <c r="W9" s="1"/>
      <c r="X9" s="11" t="str">
        <f t="shared" si="5"/>
        <v/>
      </c>
      <c r="Y9" s="19" t="str">
        <f>IF(U9="","",SUBTOTAL(2,U$1:U9))</f>
        <v/>
      </c>
    </row>
    <row r="10" spans="1:25" ht="20.100000000000001" customHeight="1">
      <c r="A10" s="3">
        <f>IF(B10="","",SUBTOTAL(3,B$2:B10))</f>
        <v>9</v>
      </c>
      <c r="B10" s="17" t="s">
        <v>18</v>
      </c>
      <c r="C10" s="4">
        <v>791</v>
      </c>
      <c r="D10" s="22">
        <v>43307</v>
      </c>
      <c r="E10" s="8">
        <f t="shared" si="6"/>
        <v>735</v>
      </c>
      <c r="F10" s="7">
        <v>786</v>
      </c>
      <c r="G10" s="8">
        <f t="shared" si="0"/>
        <v>51</v>
      </c>
      <c r="H10" s="8">
        <f t="shared" si="1"/>
        <v>0</v>
      </c>
      <c r="I10" s="13">
        <f t="shared" si="7"/>
        <v>51</v>
      </c>
      <c r="J10" s="13">
        <f t="shared" si="10"/>
        <v>785</v>
      </c>
      <c r="K10" s="13">
        <f>G10/ورقة1!$C$3</f>
        <v>6.63</v>
      </c>
      <c r="L10" s="13">
        <f>H10/ورقة1!$D$3</f>
        <v>0</v>
      </c>
      <c r="M10" s="13">
        <f t="shared" si="8"/>
        <v>6.63</v>
      </c>
      <c r="N10" s="13">
        <f t="shared" si="2"/>
        <v>0.5</v>
      </c>
      <c r="O10" s="13">
        <f t="shared" si="11"/>
        <v>99.97</v>
      </c>
      <c r="P10" s="13">
        <f t="shared" si="12"/>
        <v>90</v>
      </c>
      <c r="Q10" s="11">
        <f t="shared" si="9"/>
        <v>90</v>
      </c>
      <c r="R10" s="11" t="str">
        <f t="shared" si="13"/>
        <v>ok</v>
      </c>
      <c r="S10" s="1"/>
      <c r="T10" s="9"/>
      <c r="U10" s="27"/>
      <c r="V10" s="1"/>
      <c r="W10" s="1"/>
      <c r="X10" s="11" t="str">
        <f t="shared" si="5"/>
        <v/>
      </c>
      <c r="Y10" s="19" t="str">
        <f>IF(U10="","",SUBTOTAL(2,U$1:U10))</f>
        <v/>
      </c>
    </row>
    <row r="11" spans="1:25" ht="20.100000000000001" customHeight="1">
      <c r="A11" s="3">
        <f>IF(B11="","",SUBTOTAL(3,B$2:B11))</f>
        <v>10</v>
      </c>
      <c r="B11" s="17" t="s">
        <v>18</v>
      </c>
      <c r="C11" s="4">
        <v>797</v>
      </c>
      <c r="D11" s="22">
        <v>43310</v>
      </c>
      <c r="E11" s="8">
        <f t="shared" si="6"/>
        <v>786</v>
      </c>
      <c r="F11" s="7">
        <v>814</v>
      </c>
      <c r="G11" s="8">
        <f t="shared" si="0"/>
        <v>28</v>
      </c>
      <c r="H11" s="8">
        <f t="shared" si="1"/>
        <v>0</v>
      </c>
      <c r="I11" s="13">
        <f t="shared" si="7"/>
        <v>28</v>
      </c>
      <c r="J11" s="13">
        <f t="shared" si="10"/>
        <v>813</v>
      </c>
      <c r="K11" s="13">
        <f>G11/ورقة1!$C$3</f>
        <v>3.64</v>
      </c>
      <c r="L11" s="13">
        <f>H11/ورقة1!$D$3</f>
        <v>0</v>
      </c>
      <c r="M11" s="13">
        <f t="shared" si="8"/>
        <v>3.64</v>
      </c>
      <c r="N11" s="13">
        <f t="shared" si="2"/>
        <v>0.5</v>
      </c>
      <c r="O11" s="13">
        <f t="shared" si="11"/>
        <v>104.11</v>
      </c>
      <c r="P11" s="13">
        <f t="shared" si="12"/>
        <v>90</v>
      </c>
      <c r="Q11" s="11">
        <f t="shared" si="9"/>
        <v>90</v>
      </c>
      <c r="R11" s="11" t="str">
        <f t="shared" si="13"/>
        <v>ok</v>
      </c>
      <c r="S11" s="1"/>
      <c r="T11" s="9"/>
      <c r="U11" s="27"/>
      <c r="V11" s="1"/>
      <c r="W11" s="1"/>
      <c r="X11" s="11" t="str">
        <f t="shared" si="5"/>
        <v/>
      </c>
      <c r="Y11" s="19" t="str">
        <f>IF(U11="","",SUBTOTAL(2,U$1:U11))</f>
        <v/>
      </c>
    </row>
    <row r="12" spans="1:25" ht="20.100000000000001" customHeight="1">
      <c r="A12" s="3">
        <f>IF(B12="","",SUBTOTAL(3,B$2:B12))</f>
        <v>11</v>
      </c>
      <c r="B12" s="17" t="s">
        <v>18</v>
      </c>
      <c r="C12" s="4">
        <v>810</v>
      </c>
      <c r="D12" s="22">
        <v>43311</v>
      </c>
      <c r="E12" s="8">
        <f t="shared" si="6"/>
        <v>814</v>
      </c>
      <c r="F12" s="7">
        <v>849</v>
      </c>
      <c r="G12" s="8">
        <f t="shared" si="0"/>
        <v>35</v>
      </c>
      <c r="H12" s="8">
        <f t="shared" si="1"/>
        <v>0</v>
      </c>
      <c r="I12" s="13">
        <f t="shared" si="7"/>
        <v>35</v>
      </c>
      <c r="J12" s="13">
        <f t="shared" si="10"/>
        <v>848</v>
      </c>
      <c r="K12" s="13">
        <f>G12/ورقة1!$C$3</f>
        <v>4.55</v>
      </c>
      <c r="L12" s="13">
        <f>H12/ورقة1!$D$3</f>
        <v>0</v>
      </c>
      <c r="M12" s="13">
        <f t="shared" si="8"/>
        <v>4.55</v>
      </c>
      <c r="N12" s="13">
        <f t="shared" si="2"/>
        <v>0.5</v>
      </c>
      <c r="O12" s="13">
        <f t="shared" si="11"/>
        <v>109.16</v>
      </c>
      <c r="P12" s="13">
        <f t="shared" si="12"/>
        <v>120</v>
      </c>
      <c r="Q12" s="11">
        <f t="shared" si="9"/>
        <v>120</v>
      </c>
      <c r="R12" s="11" t="str">
        <f t="shared" si="13"/>
        <v/>
      </c>
      <c r="S12" s="1">
        <v>30</v>
      </c>
      <c r="T12" s="9">
        <f>S12*5.5</f>
        <v>165</v>
      </c>
      <c r="U12" s="27">
        <f>U6+2</f>
        <v>5</v>
      </c>
      <c r="V12" s="1">
        <f>V6+315</f>
        <v>840</v>
      </c>
      <c r="W12" s="1">
        <f>V21-V12</f>
        <v>315</v>
      </c>
      <c r="X12" s="11" t="str">
        <f t="shared" si="5"/>
        <v>ok</v>
      </c>
      <c r="Y12" s="19">
        <f>IF(U12="","",SUBTOTAL(2,U$1:U12))</f>
        <v>4</v>
      </c>
    </row>
    <row r="13" spans="1:25" ht="20.100000000000001" customHeight="1">
      <c r="A13" s="3">
        <f>IF(B13="","",SUBTOTAL(3,B$2:B13))</f>
        <v>12</v>
      </c>
      <c r="B13" s="17" t="s">
        <v>18</v>
      </c>
      <c r="C13" s="4">
        <v>813</v>
      </c>
      <c r="D13" s="22">
        <v>43313</v>
      </c>
      <c r="E13" s="8">
        <f t="shared" si="6"/>
        <v>849</v>
      </c>
      <c r="F13" s="7">
        <v>892</v>
      </c>
      <c r="G13" s="8">
        <f t="shared" si="0"/>
        <v>43</v>
      </c>
      <c r="H13" s="8">
        <f t="shared" si="1"/>
        <v>0</v>
      </c>
      <c r="I13" s="13">
        <f t="shared" si="7"/>
        <v>43</v>
      </c>
      <c r="J13" s="13">
        <f t="shared" si="10"/>
        <v>891</v>
      </c>
      <c r="K13" s="13">
        <f>G13/ورقة1!$C$3</f>
        <v>5.59</v>
      </c>
      <c r="L13" s="13">
        <f>H13/ورقة1!$D$3</f>
        <v>0</v>
      </c>
      <c r="M13" s="13">
        <f t="shared" si="8"/>
        <v>5.59</v>
      </c>
      <c r="N13" s="13">
        <f t="shared" si="2"/>
        <v>0.5</v>
      </c>
      <c r="O13" s="13">
        <f t="shared" si="11"/>
        <v>115.25</v>
      </c>
      <c r="P13" s="13">
        <f t="shared" si="12"/>
        <v>120</v>
      </c>
      <c r="Q13" s="11">
        <f t="shared" si="9"/>
        <v>120</v>
      </c>
      <c r="R13" s="11" t="str">
        <f t="shared" si="13"/>
        <v/>
      </c>
      <c r="S13" s="1"/>
      <c r="T13" s="9"/>
      <c r="U13" s="27"/>
      <c r="V13" s="1"/>
      <c r="W13" s="1"/>
      <c r="X13" s="11" t="str">
        <f t="shared" si="5"/>
        <v/>
      </c>
      <c r="Y13" s="19" t="str">
        <f>IF(U13="","",SUBTOTAL(2,U$1:U13))</f>
        <v/>
      </c>
    </row>
    <row r="14" spans="1:25" ht="20.100000000000001" customHeight="1">
      <c r="A14" s="3">
        <f>IF(B14="","",SUBTOTAL(3,B$2:B14))</f>
        <v>13</v>
      </c>
      <c r="B14" s="17" t="s">
        <v>18</v>
      </c>
      <c r="C14" s="4">
        <v>816</v>
      </c>
      <c r="D14" s="22">
        <v>43314</v>
      </c>
      <c r="E14" s="8">
        <f t="shared" si="6"/>
        <v>892</v>
      </c>
      <c r="F14" s="7">
        <v>918</v>
      </c>
      <c r="G14" s="8">
        <f t="shared" si="0"/>
        <v>26</v>
      </c>
      <c r="H14" s="8">
        <f t="shared" si="1"/>
        <v>0</v>
      </c>
      <c r="I14" s="13">
        <f t="shared" si="7"/>
        <v>26</v>
      </c>
      <c r="J14" s="13">
        <f t="shared" si="10"/>
        <v>917</v>
      </c>
      <c r="K14" s="13">
        <f>G14/ورقة1!$C$3</f>
        <v>3.38</v>
      </c>
      <c r="L14" s="13">
        <f>H14/ورقة1!$D$3</f>
        <v>0</v>
      </c>
      <c r="M14" s="13">
        <f t="shared" si="8"/>
        <v>3.38</v>
      </c>
      <c r="N14" s="13">
        <f t="shared" si="2"/>
        <v>0.5</v>
      </c>
      <c r="O14" s="13">
        <f t="shared" si="11"/>
        <v>119.13</v>
      </c>
      <c r="P14" s="13">
        <f t="shared" si="12"/>
        <v>120</v>
      </c>
      <c r="Q14" s="11">
        <f t="shared" si="9"/>
        <v>120</v>
      </c>
      <c r="R14" s="11" t="str">
        <f t="shared" si="13"/>
        <v/>
      </c>
      <c r="S14" s="1"/>
      <c r="T14" s="9"/>
      <c r="U14" s="27"/>
      <c r="V14" s="1"/>
      <c r="W14" s="1"/>
      <c r="X14" s="11" t="str">
        <f t="shared" si="5"/>
        <v/>
      </c>
      <c r="Y14" s="19" t="str">
        <f>IF(U14="","",SUBTOTAL(2,U$1:U14))</f>
        <v/>
      </c>
    </row>
    <row r="15" spans="1:25" ht="20.100000000000001" customHeight="1">
      <c r="A15" s="3">
        <f>IF(B15="","",SUBTOTAL(3,B$2:B15))</f>
        <v>14</v>
      </c>
      <c r="B15" s="17" t="s">
        <v>18</v>
      </c>
      <c r="C15" s="4">
        <v>821</v>
      </c>
      <c r="D15" s="22"/>
      <c r="E15" s="8"/>
      <c r="F15" s="7"/>
      <c r="G15" s="8"/>
      <c r="H15" s="8"/>
      <c r="I15" s="13"/>
      <c r="J15" s="13">
        <f t="shared" si="10"/>
        <v>0</v>
      </c>
      <c r="K15" s="13">
        <f>G15/ورقة1!$C$3</f>
        <v>0</v>
      </c>
      <c r="L15" s="13">
        <f>H15/ورقة1!$D$3</f>
        <v>0</v>
      </c>
      <c r="M15" s="13">
        <f t="shared" si="8"/>
        <v>0</v>
      </c>
      <c r="N15" s="13">
        <f t="shared" si="2"/>
        <v>0</v>
      </c>
      <c r="O15" s="13">
        <f t="shared" si="11"/>
        <v>119.13</v>
      </c>
      <c r="P15" s="13">
        <f t="shared" si="12"/>
        <v>120</v>
      </c>
      <c r="Q15" s="11">
        <f t="shared" si="9"/>
        <v>120</v>
      </c>
      <c r="R15" s="11" t="str">
        <f t="shared" si="13"/>
        <v/>
      </c>
      <c r="S15" s="1"/>
      <c r="T15" s="9"/>
      <c r="U15" s="27"/>
      <c r="V15" s="1"/>
      <c r="W15" s="1"/>
      <c r="X15" s="11"/>
      <c r="Y15" s="19"/>
    </row>
    <row r="16" spans="1:25" ht="20.100000000000001" customHeight="1">
      <c r="A16" s="3">
        <f>IF(B16="","",SUBTOTAL(3,B$2:B16))</f>
        <v>15</v>
      </c>
      <c r="B16" s="17" t="s">
        <v>18</v>
      </c>
      <c r="C16" s="4">
        <v>825</v>
      </c>
      <c r="D16" s="22">
        <v>43317</v>
      </c>
      <c r="E16" s="8">
        <f>IF(D16="",0,F14)</f>
        <v>918</v>
      </c>
      <c r="F16" s="7">
        <v>962</v>
      </c>
      <c r="G16" s="8">
        <f t="shared" si="0"/>
        <v>44</v>
      </c>
      <c r="H16" s="8">
        <f t="shared" si="1"/>
        <v>0</v>
      </c>
      <c r="I16" s="13">
        <f t="shared" si="7"/>
        <v>44</v>
      </c>
      <c r="J16" s="13">
        <f t="shared" si="10"/>
        <v>44</v>
      </c>
      <c r="K16" s="13">
        <f>G16/ورقة1!$C$3</f>
        <v>5.72</v>
      </c>
      <c r="L16" s="13">
        <f>H16/ورقة1!$D$3</f>
        <v>0</v>
      </c>
      <c r="M16" s="13">
        <f t="shared" si="8"/>
        <v>5.72</v>
      </c>
      <c r="N16" s="13">
        <f t="shared" si="2"/>
        <v>0.5</v>
      </c>
      <c r="O16" s="13">
        <f t="shared" si="11"/>
        <v>125.35</v>
      </c>
      <c r="P16" s="13">
        <f t="shared" si="12"/>
        <v>120</v>
      </c>
      <c r="Q16" s="11">
        <f t="shared" si="9"/>
        <v>120</v>
      </c>
      <c r="R16" s="11" t="str">
        <f t="shared" si="13"/>
        <v>ok</v>
      </c>
      <c r="S16" s="1"/>
      <c r="T16" s="9"/>
      <c r="U16" s="27"/>
      <c r="V16" s="1"/>
      <c r="W16" s="1"/>
      <c r="X16" s="11" t="str">
        <f t="shared" ref="X16:X79" si="14">IF(V16&lt;&gt;"",IF(AND(V16&gt;=E16,V16&lt;=F16),"ok","NO"),"")</f>
        <v/>
      </c>
      <c r="Y16" s="19" t="str">
        <f>IF(U16="","",SUBTOTAL(2,U$1:U16))</f>
        <v/>
      </c>
    </row>
    <row r="17" spans="1:25" ht="20.100000000000001" customHeight="1">
      <c r="A17" s="3">
        <f>IF(B17="","",SUBTOTAL(3,B$2:B17))</f>
        <v>16</v>
      </c>
      <c r="B17" s="17" t="s">
        <v>18</v>
      </c>
      <c r="C17" s="4">
        <v>829</v>
      </c>
      <c r="D17" s="22">
        <v>43318</v>
      </c>
      <c r="E17" s="8">
        <f t="shared" si="6"/>
        <v>962</v>
      </c>
      <c r="F17" s="7">
        <v>1047</v>
      </c>
      <c r="G17" s="8">
        <f t="shared" si="0"/>
        <v>85</v>
      </c>
      <c r="H17" s="8">
        <f t="shared" si="1"/>
        <v>0</v>
      </c>
      <c r="I17" s="13">
        <f t="shared" si="7"/>
        <v>85</v>
      </c>
      <c r="J17" s="13">
        <f t="shared" si="10"/>
        <v>129</v>
      </c>
      <c r="K17" s="13">
        <f>G17/ورقة1!$C$3</f>
        <v>11.049999999999999</v>
      </c>
      <c r="L17" s="13">
        <f>H17/ورقة1!$D$3</f>
        <v>0</v>
      </c>
      <c r="M17" s="13">
        <f t="shared" si="8"/>
        <v>11.049999999999999</v>
      </c>
      <c r="N17" s="13">
        <f t="shared" si="2"/>
        <v>0.5</v>
      </c>
      <c r="O17" s="13">
        <f t="shared" si="11"/>
        <v>136.9</v>
      </c>
      <c r="P17" s="13">
        <f t="shared" si="12"/>
        <v>120</v>
      </c>
      <c r="Q17" s="11">
        <f t="shared" si="9"/>
        <v>150</v>
      </c>
      <c r="R17" s="11" t="str">
        <f t="shared" si="13"/>
        <v/>
      </c>
      <c r="S17" s="1"/>
      <c r="T17" s="9"/>
      <c r="U17" s="27"/>
      <c r="V17" s="1"/>
      <c r="W17" s="1"/>
      <c r="X17" s="11" t="str">
        <f t="shared" si="14"/>
        <v/>
      </c>
      <c r="Y17" s="19" t="str">
        <f>IF(U17="","",SUBTOTAL(2,U$1:U17))</f>
        <v/>
      </c>
    </row>
    <row r="18" spans="1:25" ht="20.100000000000001" customHeight="1">
      <c r="A18" s="3">
        <f>IF(B18="","",SUBTOTAL(3,B$2:B18))</f>
        <v>17</v>
      </c>
      <c r="B18" s="17" t="s">
        <v>18</v>
      </c>
      <c r="C18" s="4">
        <v>832</v>
      </c>
      <c r="D18" s="22">
        <v>43318</v>
      </c>
      <c r="E18" s="8">
        <f t="shared" si="6"/>
        <v>1047</v>
      </c>
      <c r="F18" s="7">
        <v>1054</v>
      </c>
      <c r="G18" s="8">
        <f t="shared" si="0"/>
        <v>7</v>
      </c>
      <c r="H18" s="8">
        <f t="shared" si="1"/>
        <v>0</v>
      </c>
      <c r="I18" s="13">
        <f t="shared" si="7"/>
        <v>7</v>
      </c>
      <c r="J18" s="13">
        <f t="shared" si="10"/>
        <v>136</v>
      </c>
      <c r="K18" s="13">
        <f>G18/ورقة1!$C$3</f>
        <v>0.91</v>
      </c>
      <c r="L18" s="13">
        <f>H18/ورقة1!$D$3</f>
        <v>0</v>
      </c>
      <c r="M18" s="13">
        <f t="shared" si="8"/>
        <v>0.91</v>
      </c>
      <c r="N18" s="13">
        <f t="shared" si="2"/>
        <v>0.5</v>
      </c>
      <c r="O18" s="13">
        <f t="shared" si="11"/>
        <v>138.31</v>
      </c>
      <c r="P18" s="13">
        <f t="shared" si="12"/>
        <v>120</v>
      </c>
      <c r="Q18" s="11">
        <f t="shared" si="9"/>
        <v>150</v>
      </c>
      <c r="R18" s="11" t="str">
        <f t="shared" si="13"/>
        <v/>
      </c>
      <c r="S18" s="1"/>
      <c r="T18" s="9"/>
      <c r="U18" s="27"/>
      <c r="V18" s="1"/>
      <c r="W18" s="1"/>
      <c r="X18" s="11" t="str">
        <f t="shared" si="14"/>
        <v/>
      </c>
      <c r="Y18" s="19" t="str">
        <f>IF(U18="","",SUBTOTAL(2,U$1:U18))</f>
        <v/>
      </c>
    </row>
    <row r="19" spans="1:25" ht="20.100000000000001" customHeight="1">
      <c r="A19" s="3">
        <f>IF(B19="","",SUBTOTAL(3,B$2:B19))</f>
        <v>18</v>
      </c>
      <c r="B19" s="17" t="s">
        <v>18</v>
      </c>
      <c r="C19" s="4">
        <v>842</v>
      </c>
      <c r="D19" s="22">
        <v>43323</v>
      </c>
      <c r="E19" s="8">
        <f t="shared" si="6"/>
        <v>1054</v>
      </c>
      <c r="F19" s="7">
        <v>1059</v>
      </c>
      <c r="G19" s="8">
        <f t="shared" si="0"/>
        <v>5</v>
      </c>
      <c r="H19" s="8">
        <f t="shared" si="1"/>
        <v>0</v>
      </c>
      <c r="I19" s="13">
        <f t="shared" si="7"/>
        <v>5</v>
      </c>
      <c r="J19" s="13">
        <f t="shared" si="10"/>
        <v>141</v>
      </c>
      <c r="K19" s="13">
        <f>G19/ورقة1!$C$3</f>
        <v>0.65</v>
      </c>
      <c r="L19" s="13">
        <f>H19/ورقة1!$D$3</f>
        <v>0</v>
      </c>
      <c r="M19" s="13">
        <f t="shared" si="8"/>
        <v>0.65</v>
      </c>
      <c r="N19" s="13">
        <f t="shared" si="2"/>
        <v>0.5</v>
      </c>
      <c r="O19" s="13">
        <f t="shared" si="11"/>
        <v>139.46</v>
      </c>
      <c r="P19" s="13">
        <f t="shared" si="12"/>
        <v>120</v>
      </c>
      <c r="Q19" s="11">
        <f t="shared" si="9"/>
        <v>150</v>
      </c>
      <c r="R19" s="11" t="str">
        <f t="shared" si="13"/>
        <v/>
      </c>
      <c r="S19" s="1"/>
      <c r="T19" s="9"/>
      <c r="U19" s="27"/>
      <c r="V19" s="1"/>
      <c r="W19" s="1"/>
      <c r="X19" s="11" t="str">
        <f t="shared" si="14"/>
        <v/>
      </c>
      <c r="Y19" s="19" t="str">
        <f>IF(U19="","",SUBTOTAL(2,U$1:U19))</f>
        <v/>
      </c>
    </row>
    <row r="20" spans="1:25" ht="20.100000000000001" customHeight="1">
      <c r="A20" s="3">
        <f>IF(B20="","",SUBTOTAL(3,B$2:B20))</f>
        <v>19</v>
      </c>
      <c r="B20" s="17" t="s">
        <v>18</v>
      </c>
      <c r="C20" s="4">
        <v>844</v>
      </c>
      <c r="D20" s="22">
        <v>43325</v>
      </c>
      <c r="E20" s="8">
        <f t="shared" si="6"/>
        <v>1059</v>
      </c>
      <c r="F20" s="7">
        <v>1122</v>
      </c>
      <c r="G20" s="8">
        <f t="shared" si="0"/>
        <v>63</v>
      </c>
      <c r="H20" s="8">
        <f t="shared" si="1"/>
        <v>0</v>
      </c>
      <c r="I20" s="13">
        <f t="shared" si="7"/>
        <v>63</v>
      </c>
      <c r="J20" s="13">
        <f t="shared" si="10"/>
        <v>204</v>
      </c>
      <c r="K20" s="13">
        <f>G20/ورقة1!$C$3</f>
        <v>8.19</v>
      </c>
      <c r="L20" s="13">
        <f>H20/ورقة1!$D$3</f>
        <v>0</v>
      </c>
      <c r="M20" s="13">
        <f t="shared" si="8"/>
        <v>8.19</v>
      </c>
      <c r="N20" s="13">
        <f t="shared" si="2"/>
        <v>0.5</v>
      </c>
      <c r="O20" s="13">
        <f t="shared" si="11"/>
        <v>148.15</v>
      </c>
      <c r="P20" s="13">
        <f t="shared" si="12"/>
        <v>120</v>
      </c>
      <c r="Q20" s="11">
        <f t="shared" si="9"/>
        <v>150</v>
      </c>
      <c r="R20" s="11">
        <f t="shared" ref="R20:R23" si="15">MROUND(O20,30)</f>
        <v>150</v>
      </c>
      <c r="S20" s="1"/>
      <c r="T20" s="9"/>
      <c r="U20" s="27"/>
      <c r="V20" s="1"/>
      <c r="W20" s="1"/>
      <c r="X20" s="11" t="str">
        <f t="shared" si="14"/>
        <v/>
      </c>
      <c r="Y20" s="19" t="str">
        <f>IF(U20="","",SUBTOTAL(2,U$1:U20))</f>
        <v/>
      </c>
    </row>
    <row r="21" spans="1:25" ht="20.100000000000001" customHeight="1">
      <c r="A21" s="3">
        <f>IF(B21="","",SUBTOTAL(3,B$2:B21))</f>
        <v>20</v>
      </c>
      <c r="B21" s="17" t="s">
        <v>17</v>
      </c>
      <c r="C21" s="4">
        <v>846</v>
      </c>
      <c r="D21" s="22">
        <v>43325</v>
      </c>
      <c r="E21" s="8">
        <f t="shared" si="6"/>
        <v>1122</v>
      </c>
      <c r="F21" s="7">
        <v>1307</v>
      </c>
      <c r="G21" s="8">
        <f t="shared" si="0"/>
        <v>0</v>
      </c>
      <c r="H21" s="8">
        <f t="shared" si="1"/>
        <v>185</v>
      </c>
      <c r="I21" s="13">
        <f t="shared" si="7"/>
        <v>185</v>
      </c>
      <c r="J21" s="13">
        <f t="shared" si="10"/>
        <v>389</v>
      </c>
      <c r="K21" s="13">
        <f>G21/ورقة1!$C$3</f>
        <v>0</v>
      </c>
      <c r="L21" s="13">
        <f>H21/ورقة1!$D$3</f>
        <v>20.349999999999998</v>
      </c>
      <c r="M21" s="13">
        <f t="shared" si="8"/>
        <v>20.349999999999998</v>
      </c>
      <c r="N21" s="13">
        <f t="shared" si="2"/>
        <v>0.5</v>
      </c>
      <c r="O21" s="13">
        <f t="shared" si="11"/>
        <v>169</v>
      </c>
      <c r="P21" s="13">
        <f t="shared" si="12"/>
        <v>150</v>
      </c>
      <c r="Q21" s="11">
        <f t="shared" si="9"/>
        <v>180</v>
      </c>
      <c r="R21" s="11">
        <f t="shared" si="15"/>
        <v>180</v>
      </c>
      <c r="S21" s="1">
        <v>30</v>
      </c>
      <c r="T21" s="9">
        <f>S21*5.5</f>
        <v>165</v>
      </c>
      <c r="U21" s="27">
        <f>U12+4</f>
        <v>9</v>
      </c>
      <c r="V21" s="1">
        <f>V12+315</f>
        <v>1155</v>
      </c>
      <c r="W21" s="1">
        <f>V29-V21</f>
        <v>315</v>
      </c>
      <c r="X21" s="11" t="str">
        <f t="shared" si="14"/>
        <v>ok</v>
      </c>
      <c r="Y21" s="19">
        <f>IF(U21="","",SUBTOTAL(2,U$1:U21))</f>
        <v>5</v>
      </c>
    </row>
    <row r="22" spans="1:25" ht="20.100000000000001" customHeight="1">
      <c r="A22" s="3">
        <f>IF(B22="","",SUBTOTAL(3,B$2:B22))</f>
        <v>21</v>
      </c>
      <c r="B22" s="17" t="s">
        <v>18</v>
      </c>
      <c r="C22" s="4">
        <v>850</v>
      </c>
      <c r="D22" s="22">
        <v>43326</v>
      </c>
      <c r="E22" s="8">
        <f t="shared" si="6"/>
        <v>1307</v>
      </c>
      <c r="F22" s="7">
        <v>1359</v>
      </c>
      <c r="G22" s="8">
        <f t="shared" si="0"/>
        <v>52</v>
      </c>
      <c r="H22" s="8">
        <f t="shared" si="1"/>
        <v>0</v>
      </c>
      <c r="I22" s="13">
        <f t="shared" si="7"/>
        <v>52</v>
      </c>
      <c r="J22" s="13">
        <f t="shared" si="10"/>
        <v>441</v>
      </c>
      <c r="K22" s="13">
        <f>G22/ورقة1!$C$3</f>
        <v>6.76</v>
      </c>
      <c r="L22" s="13">
        <f>H22/ورقة1!$D$3</f>
        <v>0</v>
      </c>
      <c r="M22" s="13">
        <f t="shared" si="8"/>
        <v>6.76</v>
      </c>
      <c r="N22" s="13">
        <f t="shared" si="2"/>
        <v>0.5</v>
      </c>
      <c r="O22" s="13">
        <f t="shared" si="11"/>
        <v>176.26</v>
      </c>
      <c r="P22" s="13">
        <f t="shared" si="12"/>
        <v>150</v>
      </c>
      <c r="Q22" s="11">
        <f t="shared" si="9"/>
        <v>180</v>
      </c>
      <c r="R22" s="11">
        <f t="shared" si="15"/>
        <v>180</v>
      </c>
      <c r="S22" s="1"/>
      <c r="T22" s="9"/>
      <c r="U22" s="27"/>
      <c r="V22" s="1"/>
      <c r="W22" s="1"/>
      <c r="X22" s="11" t="str">
        <f t="shared" si="14"/>
        <v/>
      </c>
      <c r="Y22" s="19" t="str">
        <f>IF(U22="","",SUBTOTAL(2,U$1:U22))</f>
        <v/>
      </c>
    </row>
    <row r="23" spans="1:25" ht="20.100000000000001" customHeight="1">
      <c r="A23" s="3">
        <f>IF(B23="","",SUBTOTAL(3,B$2:B23))</f>
        <v>22</v>
      </c>
      <c r="B23" s="17" t="s">
        <v>18</v>
      </c>
      <c r="C23" s="4">
        <v>852</v>
      </c>
      <c r="D23" s="22">
        <v>43327</v>
      </c>
      <c r="E23" s="8">
        <f t="shared" si="6"/>
        <v>1359</v>
      </c>
      <c r="F23" s="7">
        <v>1370</v>
      </c>
      <c r="G23" s="8">
        <f t="shared" si="0"/>
        <v>11</v>
      </c>
      <c r="H23" s="8">
        <f t="shared" si="1"/>
        <v>0</v>
      </c>
      <c r="I23" s="13">
        <f t="shared" si="7"/>
        <v>11</v>
      </c>
      <c r="J23" s="13">
        <f t="shared" si="10"/>
        <v>452</v>
      </c>
      <c r="K23" s="13">
        <f>G23/ورقة1!$C$3</f>
        <v>1.43</v>
      </c>
      <c r="L23" s="13">
        <f>H23/ورقة1!$D$3</f>
        <v>0</v>
      </c>
      <c r="M23" s="13">
        <f t="shared" si="8"/>
        <v>1.43</v>
      </c>
      <c r="N23" s="13">
        <f t="shared" si="2"/>
        <v>0.5</v>
      </c>
      <c r="O23" s="13">
        <f t="shared" si="11"/>
        <v>178.19</v>
      </c>
      <c r="P23" s="13">
        <f t="shared" si="12"/>
        <v>150</v>
      </c>
      <c r="Q23" s="11">
        <f t="shared" si="9"/>
        <v>180</v>
      </c>
      <c r="R23" s="11">
        <f t="shared" si="15"/>
        <v>180</v>
      </c>
      <c r="S23" s="1"/>
      <c r="T23" s="9"/>
      <c r="U23" s="27"/>
      <c r="V23" s="1"/>
      <c r="W23" s="1"/>
      <c r="X23" s="11" t="str">
        <f t="shared" si="14"/>
        <v/>
      </c>
      <c r="Y23" s="19" t="str">
        <f>IF(U23="","",SUBTOTAL(2,U$1:U23))</f>
        <v/>
      </c>
    </row>
    <row r="24" spans="1:25" ht="20.100000000000001" customHeight="1">
      <c r="A24" s="3">
        <f>IF(B24="","",SUBTOTAL(3,B$2:B24))</f>
        <v>23</v>
      </c>
      <c r="B24" s="17" t="s">
        <v>18</v>
      </c>
      <c r="C24" s="4">
        <v>855</v>
      </c>
      <c r="D24" s="22">
        <v>43330</v>
      </c>
      <c r="E24" s="8">
        <f t="shared" si="6"/>
        <v>1370</v>
      </c>
      <c r="F24" s="7">
        <v>1417</v>
      </c>
      <c r="G24" s="8">
        <f t="shared" si="0"/>
        <v>47</v>
      </c>
      <c r="H24" s="8">
        <f t="shared" si="1"/>
        <v>0</v>
      </c>
      <c r="I24" s="13">
        <f t="shared" si="7"/>
        <v>47</v>
      </c>
      <c r="J24" s="13">
        <f t="shared" si="10"/>
        <v>499</v>
      </c>
      <c r="K24" s="13">
        <f>G24/ورقة1!$C$3</f>
        <v>6.1099999999999994</v>
      </c>
      <c r="L24" s="13">
        <f>H24/ورقة1!$D$3</f>
        <v>0</v>
      </c>
      <c r="M24" s="13">
        <f t="shared" si="8"/>
        <v>6.1099999999999994</v>
      </c>
      <c r="N24" s="13">
        <f t="shared" si="2"/>
        <v>0.5</v>
      </c>
      <c r="O24" s="13">
        <f t="shared" si="11"/>
        <v>184.8</v>
      </c>
      <c r="P24" s="13">
        <f t="shared" si="12"/>
        <v>150</v>
      </c>
      <c r="Q24" s="11">
        <f t="shared" si="9"/>
        <v>180</v>
      </c>
      <c r="R24" s="11">
        <f>MROUND(O24,30)</f>
        <v>180</v>
      </c>
      <c r="S24" s="1"/>
      <c r="T24" s="9"/>
      <c r="U24" s="27"/>
      <c r="V24" s="1"/>
      <c r="W24" s="1"/>
      <c r="X24" s="11" t="str">
        <f t="shared" si="14"/>
        <v/>
      </c>
      <c r="Y24" s="19" t="str">
        <f>IF(U24="","",SUBTOTAL(2,U$1:U24))</f>
        <v/>
      </c>
    </row>
    <row r="25" spans="1:25" ht="20.100000000000001" customHeight="1">
      <c r="A25" s="3">
        <f>IF(B25="","",SUBTOTAL(3,B$2:B25))</f>
        <v>24</v>
      </c>
      <c r="B25" s="17" t="s">
        <v>18</v>
      </c>
      <c r="C25" s="4">
        <v>858</v>
      </c>
      <c r="D25" s="22"/>
      <c r="E25" s="8"/>
      <c r="F25" s="7"/>
      <c r="G25" s="8">
        <f t="shared" si="0"/>
        <v>0</v>
      </c>
      <c r="H25" s="8">
        <f t="shared" si="1"/>
        <v>0</v>
      </c>
      <c r="I25" s="13">
        <f t="shared" si="7"/>
        <v>0</v>
      </c>
      <c r="J25" s="13">
        <f t="shared" si="10"/>
        <v>0</v>
      </c>
      <c r="K25" s="13">
        <f>G25/ورقة1!$C$3</f>
        <v>0</v>
      </c>
      <c r="L25" s="13">
        <f>H25/ورقة1!$D$3</f>
        <v>0</v>
      </c>
      <c r="M25" s="13">
        <f t="shared" si="8"/>
        <v>0</v>
      </c>
      <c r="N25" s="13">
        <f t="shared" si="2"/>
        <v>0</v>
      </c>
      <c r="O25" s="13">
        <f t="shared" si="11"/>
        <v>184.8</v>
      </c>
      <c r="P25" s="13">
        <f t="shared" si="12"/>
        <v>150</v>
      </c>
      <c r="Q25" s="11">
        <f t="shared" si="9"/>
        <v>180</v>
      </c>
      <c r="R25" s="11">
        <f t="shared" ref="R25:R31" si="16">MROUND(O25,30)</f>
        <v>180</v>
      </c>
      <c r="S25" s="1"/>
      <c r="T25" s="9"/>
      <c r="U25" s="27"/>
      <c r="V25" s="1"/>
      <c r="W25" s="1"/>
      <c r="X25" s="11" t="str">
        <f t="shared" si="14"/>
        <v/>
      </c>
      <c r="Y25" s="19" t="str">
        <f>IF(U25="","",SUBTOTAL(2,U$1:U25))</f>
        <v/>
      </c>
    </row>
    <row r="26" spans="1:25" ht="20.100000000000001" customHeight="1">
      <c r="A26" s="3">
        <f>IF(B26="","",SUBTOTAL(3,B$2:B26))</f>
        <v>25</v>
      </c>
      <c r="B26" s="17" t="s">
        <v>18</v>
      </c>
      <c r="C26" s="4">
        <v>859</v>
      </c>
      <c r="D26" s="22">
        <v>43331</v>
      </c>
      <c r="E26" s="8">
        <f>F24</f>
        <v>1417</v>
      </c>
      <c r="F26" s="7">
        <v>1448</v>
      </c>
      <c r="G26" s="8">
        <f t="shared" si="0"/>
        <v>31</v>
      </c>
      <c r="H26" s="8">
        <f t="shared" si="1"/>
        <v>0</v>
      </c>
      <c r="I26" s="13">
        <f t="shared" si="7"/>
        <v>31</v>
      </c>
      <c r="J26" s="13">
        <f t="shared" si="10"/>
        <v>31</v>
      </c>
      <c r="K26" s="13">
        <f>G26/ورقة1!$C$3</f>
        <v>4.03</v>
      </c>
      <c r="L26" s="13">
        <f>H26/ورقة1!$D$3</f>
        <v>0</v>
      </c>
      <c r="M26" s="13">
        <f t="shared" si="8"/>
        <v>4.03</v>
      </c>
      <c r="N26" s="13">
        <f t="shared" si="2"/>
        <v>0.5</v>
      </c>
      <c r="O26" s="13">
        <f t="shared" si="11"/>
        <v>189.33</v>
      </c>
      <c r="P26" s="13">
        <f t="shared" si="12"/>
        <v>150</v>
      </c>
      <c r="Q26" s="11">
        <f t="shared" si="9"/>
        <v>180</v>
      </c>
      <c r="R26" s="11">
        <f t="shared" si="16"/>
        <v>180</v>
      </c>
      <c r="S26" s="1"/>
      <c r="T26" s="9"/>
      <c r="U26" s="27"/>
      <c r="V26" s="1"/>
      <c r="W26" s="1"/>
      <c r="X26" s="11" t="str">
        <f t="shared" si="14"/>
        <v/>
      </c>
      <c r="Y26" s="19" t="str">
        <f>IF(U26="","",SUBTOTAL(2,U$1:U26))</f>
        <v/>
      </c>
    </row>
    <row r="27" spans="1:25" ht="20.100000000000001" customHeight="1">
      <c r="A27" s="3">
        <f>IF(B27="","",SUBTOTAL(3,B$2:B27))</f>
        <v>26</v>
      </c>
      <c r="B27" s="17" t="s">
        <v>18</v>
      </c>
      <c r="C27" s="4">
        <v>860</v>
      </c>
      <c r="D27" s="22"/>
      <c r="E27" s="8"/>
      <c r="F27" s="7"/>
      <c r="G27" s="8">
        <f t="shared" si="0"/>
        <v>0</v>
      </c>
      <c r="H27" s="8">
        <f t="shared" si="1"/>
        <v>0</v>
      </c>
      <c r="I27" s="13">
        <f t="shared" si="7"/>
        <v>0</v>
      </c>
      <c r="J27" s="13">
        <f t="shared" si="10"/>
        <v>0</v>
      </c>
      <c r="K27" s="13">
        <f>G27/ورقة1!$C$3</f>
        <v>0</v>
      </c>
      <c r="L27" s="13">
        <f>H27/ورقة1!$D$3</f>
        <v>0</v>
      </c>
      <c r="M27" s="13">
        <f t="shared" si="8"/>
        <v>0</v>
      </c>
      <c r="N27" s="13">
        <f t="shared" si="2"/>
        <v>0</v>
      </c>
      <c r="O27" s="13">
        <f t="shared" si="11"/>
        <v>189.33</v>
      </c>
      <c r="P27" s="13">
        <f t="shared" si="12"/>
        <v>150</v>
      </c>
      <c r="Q27" s="11">
        <f t="shared" si="9"/>
        <v>180</v>
      </c>
      <c r="R27" s="11">
        <f t="shared" si="16"/>
        <v>180</v>
      </c>
      <c r="S27" s="1"/>
      <c r="T27" s="9"/>
      <c r="U27" s="27"/>
      <c r="V27" s="1"/>
      <c r="W27" s="1"/>
      <c r="X27" s="11" t="str">
        <f t="shared" si="14"/>
        <v/>
      </c>
      <c r="Y27" s="19" t="str">
        <f>IF(U27="","",SUBTOTAL(2,U$1:U27))</f>
        <v/>
      </c>
    </row>
    <row r="28" spans="1:25" ht="20.100000000000001" customHeight="1">
      <c r="A28" s="3">
        <f>IF(B28="","",SUBTOTAL(3,B$2:B28))</f>
        <v>27</v>
      </c>
      <c r="B28" s="17" t="s">
        <v>18</v>
      </c>
      <c r="C28" s="4">
        <v>861</v>
      </c>
      <c r="D28" s="22">
        <v>43338</v>
      </c>
      <c r="E28" s="8">
        <f>F26</f>
        <v>1448</v>
      </c>
      <c r="F28" s="7">
        <v>1465</v>
      </c>
      <c r="G28" s="8">
        <f t="shared" si="0"/>
        <v>17</v>
      </c>
      <c r="H28" s="8">
        <f t="shared" si="1"/>
        <v>0</v>
      </c>
      <c r="I28" s="13">
        <f t="shared" si="7"/>
        <v>17</v>
      </c>
      <c r="J28" s="13">
        <f t="shared" si="10"/>
        <v>17</v>
      </c>
      <c r="K28" s="13">
        <f>G28/ورقة1!$C$3</f>
        <v>2.21</v>
      </c>
      <c r="L28" s="13">
        <f>H28/ورقة1!$D$3</f>
        <v>0</v>
      </c>
      <c r="M28" s="13">
        <f t="shared" si="8"/>
        <v>2.21</v>
      </c>
      <c r="N28" s="13">
        <f t="shared" si="2"/>
        <v>0.5</v>
      </c>
      <c r="O28" s="13">
        <f t="shared" si="11"/>
        <v>192.04000000000002</v>
      </c>
      <c r="P28" s="13">
        <f t="shared" si="12"/>
        <v>150</v>
      </c>
      <c r="Q28" s="11">
        <f t="shared" si="9"/>
        <v>180</v>
      </c>
      <c r="R28" s="11">
        <f t="shared" si="16"/>
        <v>180</v>
      </c>
      <c r="S28" s="1"/>
      <c r="T28" s="9"/>
      <c r="U28" s="27"/>
      <c r="V28" s="1"/>
      <c r="W28" s="1"/>
      <c r="X28" s="11" t="str">
        <f t="shared" si="14"/>
        <v/>
      </c>
      <c r="Y28" s="19" t="str">
        <f>IF(U28="","",SUBTOTAL(2,U$1:U28))</f>
        <v/>
      </c>
    </row>
    <row r="29" spans="1:25" ht="20.100000000000001" customHeight="1">
      <c r="A29" s="3">
        <f>IF(B29="","",SUBTOTAL(3,B$2:B29))</f>
        <v>28</v>
      </c>
      <c r="B29" s="17" t="s">
        <v>18</v>
      </c>
      <c r="C29" s="4">
        <v>865</v>
      </c>
      <c r="D29" s="22">
        <v>43341</v>
      </c>
      <c r="E29" s="8">
        <f t="shared" si="6"/>
        <v>1465</v>
      </c>
      <c r="F29" s="7">
        <v>1538</v>
      </c>
      <c r="G29" s="8">
        <f t="shared" si="0"/>
        <v>73</v>
      </c>
      <c r="H29" s="8">
        <f t="shared" si="1"/>
        <v>0</v>
      </c>
      <c r="I29" s="13">
        <f t="shared" si="7"/>
        <v>73</v>
      </c>
      <c r="J29" s="13">
        <f>IF(I29=0,0,I29+J28)</f>
        <v>90</v>
      </c>
      <c r="K29" s="13">
        <f>G29/ورقة1!$C$3</f>
        <v>9.49</v>
      </c>
      <c r="L29" s="13">
        <f>H29/ورقة1!$D$3</f>
        <v>0</v>
      </c>
      <c r="M29" s="13">
        <f t="shared" si="8"/>
        <v>9.49</v>
      </c>
      <c r="N29" s="13">
        <f t="shared" si="2"/>
        <v>0.5</v>
      </c>
      <c r="O29" s="13">
        <f>M29+N29+O28</f>
        <v>202.03000000000003</v>
      </c>
      <c r="P29" s="13">
        <f>S29+P28</f>
        <v>180</v>
      </c>
      <c r="Q29" s="11">
        <f t="shared" si="9"/>
        <v>210</v>
      </c>
      <c r="R29" s="11">
        <f t="shared" si="16"/>
        <v>210</v>
      </c>
      <c r="S29" s="1">
        <v>30</v>
      </c>
      <c r="T29" s="9">
        <f t="shared" ref="T29:T64" si="17">S29*5.5</f>
        <v>165</v>
      </c>
      <c r="U29" s="27">
        <f>U21+1</f>
        <v>10</v>
      </c>
      <c r="V29" s="1">
        <f>V21+315</f>
        <v>1470</v>
      </c>
      <c r="W29" s="1">
        <f>V37-V29</f>
        <v>315</v>
      </c>
      <c r="X29" s="11" t="str">
        <f t="shared" si="14"/>
        <v>ok</v>
      </c>
      <c r="Y29" s="19">
        <f>IF(U29="","",SUBTOTAL(2,U$1:U29))</f>
        <v>6</v>
      </c>
    </row>
    <row r="30" spans="1:25" ht="20.100000000000001" customHeight="1">
      <c r="A30" s="3">
        <f>IF(B30="","",SUBTOTAL(3,B$2:B30))</f>
        <v>29</v>
      </c>
      <c r="B30" s="17" t="s">
        <v>18</v>
      </c>
      <c r="C30" s="4">
        <v>870</v>
      </c>
      <c r="D30" s="22">
        <v>43342</v>
      </c>
      <c r="E30" s="8">
        <f t="shared" si="6"/>
        <v>1538</v>
      </c>
      <c r="F30" s="7">
        <v>1586</v>
      </c>
      <c r="G30" s="8">
        <f t="shared" si="0"/>
        <v>48</v>
      </c>
      <c r="H30" s="8">
        <f t="shared" si="1"/>
        <v>0</v>
      </c>
      <c r="I30" s="13">
        <f t="shared" si="7"/>
        <v>48</v>
      </c>
      <c r="J30" s="13">
        <f t="shared" si="10"/>
        <v>138</v>
      </c>
      <c r="K30" s="13">
        <f>G30/ورقة1!$C$3</f>
        <v>6.24</v>
      </c>
      <c r="L30" s="13">
        <f>H30/ورقة1!$D$3</f>
        <v>0</v>
      </c>
      <c r="M30" s="13">
        <f t="shared" si="8"/>
        <v>6.24</v>
      </c>
      <c r="N30" s="13">
        <f t="shared" si="2"/>
        <v>0.5</v>
      </c>
      <c r="O30" s="13">
        <f t="shared" si="11"/>
        <v>208.77000000000004</v>
      </c>
      <c r="P30" s="13">
        <f t="shared" si="12"/>
        <v>180</v>
      </c>
      <c r="Q30" s="11">
        <f t="shared" si="9"/>
        <v>210</v>
      </c>
      <c r="R30" s="11">
        <f t="shared" si="16"/>
        <v>210</v>
      </c>
      <c r="S30" s="1"/>
      <c r="T30" s="9"/>
      <c r="U30" s="27"/>
      <c r="V30" s="1"/>
      <c r="W30" s="1"/>
      <c r="X30" s="11" t="str">
        <f t="shared" si="14"/>
        <v/>
      </c>
      <c r="Y30" s="19" t="str">
        <f>IF(U30="","",SUBTOTAL(2,U$1:U30))</f>
        <v/>
      </c>
    </row>
    <row r="31" spans="1:25" ht="20.100000000000001" customHeight="1">
      <c r="A31" s="3">
        <f>IF(B31="","",SUBTOTAL(3,B$2:B31))</f>
        <v>30</v>
      </c>
      <c r="B31" s="17" t="s">
        <v>18</v>
      </c>
      <c r="C31" s="4">
        <v>873</v>
      </c>
      <c r="D31" s="22">
        <v>43344</v>
      </c>
      <c r="E31" s="8">
        <f t="shared" si="6"/>
        <v>1586</v>
      </c>
      <c r="F31" s="7">
        <v>1590</v>
      </c>
      <c r="G31" s="8">
        <f t="shared" si="0"/>
        <v>4</v>
      </c>
      <c r="H31" s="8">
        <f t="shared" si="1"/>
        <v>0</v>
      </c>
      <c r="I31" s="13">
        <f t="shared" si="7"/>
        <v>4</v>
      </c>
      <c r="J31" s="13">
        <f t="shared" si="10"/>
        <v>142</v>
      </c>
      <c r="K31" s="13">
        <f>G31/ورقة1!$C$3</f>
        <v>0.52</v>
      </c>
      <c r="L31" s="13">
        <f>H31/ورقة1!$D$3</f>
        <v>0</v>
      </c>
      <c r="M31" s="13">
        <f t="shared" si="8"/>
        <v>0.52</v>
      </c>
      <c r="N31" s="13">
        <f t="shared" si="2"/>
        <v>0.5</v>
      </c>
      <c r="O31" s="13">
        <f t="shared" si="11"/>
        <v>209.79000000000005</v>
      </c>
      <c r="P31" s="13">
        <f t="shared" si="12"/>
        <v>180</v>
      </c>
      <c r="Q31" s="11">
        <f t="shared" si="9"/>
        <v>210</v>
      </c>
      <c r="R31" s="11">
        <f t="shared" si="16"/>
        <v>210</v>
      </c>
      <c r="S31" s="1"/>
      <c r="T31" s="9"/>
      <c r="U31" s="27"/>
      <c r="V31" s="1"/>
      <c r="W31" s="1"/>
      <c r="X31" s="11" t="str">
        <f t="shared" si="14"/>
        <v/>
      </c>
      <c r="Y31" s="19" t="str">
        <f>IF(U31="","",SUBTOTAL(2,U$1:U31))</f>
        <v/>
      </c>
    </row>
    <row r="32" spans="1:25" ht="20.100000000000001" customHeight="1">
      <c r="A32" s="3">
        <f>IF(B32="","",SUBTOTAL(3,B$2:B32))</f>
        <v>31</v>
      </c>
      <c r="B32" s="17" t="s">
        <v>18</v>
      </c>
      <c r="C32" s="4">
        <v>876</v>
      </c>
      <c r="D32" s="22">
        <v>43345</v>
      </c>
      <c r="E32" s="8">
        <f t="shared" si="6"/>
        <v>1590</v>
      </c>
      <c r="F32" s="7">
        <v>1697</v>
      </c>
      <c r="G32" s="8">
        <f t="shared" si="0"/>
        <v>107</v>
      </c>
      <c r="H32" s="8">
        <f t="shared" si="1"/>
        <v>0</v>
      </c>
      <c r="I32" s="13">
        <f t="shared" si="7"/>
        <v>107</v>
      </c>
      <c r="J32" s="13">
        <f t="shared" si="10"/>
        <v>249</v>
      </c>
      <c r="K32" s="13">
        <f>G32/ورقة1!$C$3</f>
        <v>13.91</v>
      </c>
      <c r="L32" s="13">
        <f>H32/ورقة1!$D$3</f>
        <v>0</v>
      </c>
      <c r="M32" s="13">
        <f t="shared" si="8"/>
        <v>13.91</v>
      </c>
      <c r="N32" s="13">
        <f t="shared" si="2"/>
        <v>0.5</v>
      </c>
      <c r="O32" s="13">
        <f t="shared" si="11"/>
        <v>224.20000000000005</v>
      </c>
      <c r="P32" s="13">
        <f t="shared" si="12"/>
        <v>180</v>
      </c>
      <c r="Q32" s="11">
        <f t="shared" si="9"/>
        <v>210</v>
      </c>
      <c r="R32" s="11" t="str">
        <f>IF(P32&lt;&gt;"",IF(AND(P32&gt;Q31,P32&lt;=Q32),"ok",""),SUBTOTAL(3,U$2:U32))</f>
        <v/>
      </c>
      <c r="S32" s="1"/>
      <c r="T32" s="9"/>
      <c r="U32" s="27"/>
      <c r="V32" s="1"/>
      <c r="W32" s="1"/>
      <c r="X32" s="11" t="str">
        <f t="shared" si="14"/>
        <v/>
      </c>
      <c r="Y32" s="19" t="str">
        <f>IF(U32="","",SUBTOTAL(2,U$1:U32))</f>
        <v/>
      </c>
    </row>
    <row r="33" spans="1:25" ht="20.100000000000001" customHeight="1">
      <c r="A33" s="3">
        <f>IF(B33="","",SUBTOTAL(3,B$2:B33))</f>
        <v>32</v>
      </c>
      <c r="B33" s="17" t="s">
        <v>18</v>
      </c>
      <c r="C33" s="4">
        <v>879</v>
      </c>
      <c r="D33" s="22">
        <v>43346</v>
      </c>
      <c r="E33" s="8">
        <f t="shared" si="6"/>
        <v>1697</v>
      </c>
      <c r="F33" s="7">
        <v>1714</v>
      </c>
      <c r="G33" s="8">
        <f t="shared" si="0"/>
        <v>17</v>
      </c>
      <c r="H33" s="8">
        <f t="shared" si="1"/>
        <v>0</v>
      </c>
      <c r="I33" s="13">
        <f t="shared" si="7"/>
        <v>17</v>
      </c>
      <c r="J33" s="13">
        <f t="shared" si="10"/>
        <v>266</v>
      </c>
      <c r="K33" s="13">
        <f>G33/ورقة1!$C$3</f>
        <v>2.21</v>
      </c>
      <c r="L33" s="13">
        <f>H33/ورقة1!$D$3</f>
        <v>0</v>
      </c>
      <c r="M33" s="13">
        <f t="shared" si="8"/>
        <v>2.21</v>
      </c>
      <c r="N33" s="13">
        <f t="shared" si="2"/>
        <v>0.5</v>
      </c>
      <c r="O33" s="13">
        <f t="shared" si="11"/>
        <v>226.91000000000005</v>
      </c>
      <c r="P33" s="13">
        <f t="shared" si="12"/>
        <v>180</v>
      </c>
      <c r="Q33" s="11">
        <f t="shared" si="9"/>
        <v>240</v>
      </c>
      <c r="R33" s="11" t="str">
        <f>IF(P33&lt;&gt;"",IF(AND(P33&gt;Q32,P33&lt;=Q33),"ok",""),SUBTOTAL(3,U$2:U33))</f>
        <v/>
      </c>
      <c r="S33" s="1"/>
      <c r="T33" s="9"/>
      <c r="U33" s="27"/>
      <c r="V33" s="1"/>
      <c r="W33" s="1"/>
      <c r="X33" s="11" t="str">
        <f t="shared" si="14"/>
        <v/>
      </c>
      <c r="Y33" s="19" t="str">
        <f>IF(U33="","",SUBTOTAL(2,U$1:U33))</f>
        <v/>
      </c>
    </row>
    <row r="34" spans="1:25" ht="20.100000000000001" customHeight="1">
      <c r="A34" s="3">
        <f>IF(B34="","",SUBTOTAL(3,B$2:B34))</f>
        <v>33</v>
      </c>
      <c r="B34" s="17" t="s">
        <v>18</v>
      </c>
      <c r="C34" s="4">
        <v>882</v>
      </c>
      <c r="D34" s="22">
        <v>43348</v>
      </c>
      <c r="E34" s="8">
        <f t="shared" si="6"/>
        <v>1714</v>
      </c>
      <c r="F34" s="7">
        <v>1723</v>
      </c>
      <c r="G34" s="8">
        <f t="shared" si="0"/>
        <v>9</v>
      </c>
      <c r="H34" s="8">
        <f t="shared" si="1"/>
        <v>0</v>
      </c>
      <c r="I34" s="13">
        <f t="shared" si="7"/>
        <v>9</v>
      </c>
      <c r="J34" s="13">
        <f t="shared" si="10"/>
        <v>275</v>
      </c>
      <c r="K34" s="13">
        <f>G34/ورقة1!$C$3</f>
        <v>1.17</v>
      </c>
      <c r="L34" s="13">
        <f>H34/ورقة1!$D$3</f>
        <v>0</v>
      </c>
      <c r="M34" s="13">
        <f t="shared" si="8"/>
        <v>1.17</v>
      </c>
      <c r="N34" s="13">
        <f t="shared" si="2"/>
        <v>0.5</v>
      </c>
      <c r="O34" s="13">
        <f t="shared" si="11"/>
        <v>228.58000000000004</v>
      </c>
      <c r="P34" s="13">
        <f t="shared" si="12"/>
        <v>180</v>
      </c>
      <c r="Q34" s="11">
        <f t="shared" si="9"/>
        <v>240</v>
      </c>
      <c r="R34" s="11" t="str">
        <f>IF(P34&lt;&gt;"",IF(AND(P34&gt;Q33,P34&lt;=Q34),"ok",""),SUBTOTAL(3,U$2:U34))</f>
        <v/>
      </c>
      <c r="S34" s="1"/>
      <c r="T34" s="9"/>
      <c r="U34" s="27"/>
      <c r="V34" s="1"/>
      <c r="W34" s="1"/>
      <c r="X34" s="11" t="str">
        <f t="shared" si="14"/>
        <v/>
      </c>
      <c r="Y34" s="19" t="str">
        <f>IF(U34="","",SUBTOTAL(2,U$1:U34))</f>
        <v/>
      </c>
    </row>
    <row r="35" spans="1:25" ht="20.100000000000001" customHeight="1">
      <c r="A35" s="3">
        <f>IF(B35="","",SUBTOTAL(3,B$2:B35))</f>
        <v>34</v>
      </c>
      <c r="B35" s="17" t="s">
        <v>18</v>
      </c>
      <c r="C35" s="4">
        <v>884</v>
      </c>
      <c r="D35" s="22">
        <v>43349</v>
      </c>
      <c r="E35" s="8">
        <f t="shared" si="6"/>
        <v>1723</v>
      </c>
      <c r="F35" s="7">
        <v>1750</v>
      </c>
      <c r="G35" s="8">
        <f t="shared" si="0"/>
        <v>27</v>
      </c>
      <c r="H35" s="8">
        <f t="shared" si="1"/>
        <v>0</v>
      </c>
      <c r="I35" s="13">
        <f t="shared" si="7"/>
        <v>27</v>
      </c>
      <c r="J35" s="13">
        <f t="shared" si="10"/>
        <v>302</v>
      </c>
      <c r="K35" s="13">
        <f>G35/ورقة1!$C$3</f>
        <v>3.51</v>
      </c>
      <c r="L35" s="13">
        <f>H35/ورقة1!$D$3</f>
        <v>0</v>
      </c>
      <c r="M35" s="13">
        <f t="shared" si="8"/>
        <v>3.51</v>
      </c>
      <c r="N35" s="13">
        <f t="shared" si="2"/>
        <v>0.5</v>
      </c>
      <c r="O35" s="13">
        <f t="shared" si="11"/>
        <v>232.59000000000003</v>
      </c>
      <c r="P35" s="13">
        <f t="shared" si="12"/>
        <v>180</v>
      </c>
      <c r="Q35" s="11">
        <f t="shared" si="9"/>
        <v>240</v>
      </c>
      <c r="R35" s="11" t="str">
        <f>IF(P35&lt;&gt;"",IF(AND(P35&gt;Q34,P35&lt;=Q35),"ok",""),SUBTOTAL(3,U$2:U35))</f>
        <v/>
      </c>
      <c r="S35" s="1"/>
      <c r="T35" s="9"/>
      <c r="U35" s="27"/>
      <c r="V35" s="1"/>
      <c r="W35" s="1"/>
      <c r="X35" s="11" t="str">
        <f t="shared" si="14"/>
        <v/>
      </c>
      <c r="Y35" s="19" t="str">
        <f>IF(U35="","",SUBTOTAL(2,U$1:U35))</f>
        <v/>
      </c>
    </row>
    <row r="36" spans="1:25" ht="20.100000000000001" customHeight="1">
      <c r="A36" s="3">
        <f>IF(B36="","",SUBTOTAL(3,B$2:B36))</f>
        <v>35</v>
      </c>
      <c r="B36" s="17" t="s">
        <v>18</v>
      </c>
      <c r="C36" s="4">
        <v>888</v>
      </c>
      <c r="D36" s="22">
        <v>43351</v>
      </c>
      <c r="E36" s="8">
        <f t="shared" si="6"/>
        <v>1750</v>
      </c>
      <c r="F36" s="7">
        <v>1770</v>
      </c>
      <c r="G36" s="8">
        <f t="shared" si="0"/>
        <v>20</v>
      </c>
      <c r="H36" s="8">
        <f t="shared" si="1"/>
        <v>0</v>
      </c>
      <c r="I36" s="13">
        <f t="shared" si="7"/>
        <v>20</v>
      </c>
      <c r="J36" s="13">
        <f t="shared" si="10"/>
        <v>322</v>
      </c>
      <c r="K36" s="13">
        <f>G36/ورقة1!$C$3</f>
        <v>2.6</v>
      </c>
      <c r="L36" s="13">
        <f>H36/ورقة1!$D$3</f>
        <v>0</v>
      </c>
      <c r="M36" s="13">
        <f t="shared" si="8"/>
        <v>2.6</v>
      </c>
      <c r="N36" s="13">
        <f t="shared" si="2"/>
        <v>0.5</v>
      </c>
      <c r="O36" s="13">
        <f t="shared" si="11"/>
        <v>235.69000000000003</v>
      </c>
      <c r="P36" s="13">
        <f t="shared" si="12"/>
        <v>180</v>
      </c>
      <c r="Q36" s="11">
        <f t="shared" si="9"/>
        <v>240</v>
      </c>
      <c r="R36" s="11" t="str">
        <f>IF(P36&lt;&gt;"",IF(AND(P36&gt;Q35,P36&lt;=Q36),"ok",""),SUBTOTAL(3,U$2:U36))</f>
        <v/>
      </c>
      <c r="S36" s="1"/>
      <c r="T36" s="9"/>
      <c r="U36" s="27"/>
      <c r="V36" s="1"/>
      <c r="W36" s="1"/>
      <c r="X36" s="11" t="str">
        <f t="shared" si="14"/>
        <v/>
      </c>
      <c r="Y36" s="19" t="str">
        <f>IF(U36="","",SUBTOTAL(2,U$1:U36))</f>
        <v/>
      </c>
    </row>
    <row r="37" spans="1:25" ht="20.100000000000001" customHeight="1">
      <c r="A37" s="3">
        <f>IF(B37="","",SUBTOTAL(3,B$2:B37))</f>
        <v>36</v>
      </c>
      <c r="B37" s="17" t="s">
        <v>18</v>
      </c>
      <c r="C37" s="4">
        <v>889</v>
      </c>
      <c r="D37" s="22">
        <v>43351</v>
      </c>
      <c r="E37" s="8">
        <f t="shared" si="6"/>
        <v>1770</v>
      </c>
      <c r="F37" s="7">
        <v>1791</v>
      </c>
      <c r="G37" s="8">
        <f t="shared" si="0"/>
        <v>21</v>
      </c>
      <c r="H37" s="8">
        <f t="shared" si="1"/>
        <v>0</v>
      </c>
      <c r="I37" s="13">
        <f t="shared" si="7"/>
        <v>21</v>
      </c>
      <c r="J37" s="13">
        <f t="shared" si="10"/>
        <v>343</v>
      </c>
      <c r="K37" s="13">
        <f>G37/ورقة1!$C$3</f>
        <v>2.73</v>
      </c>
      <c r="L37" s="13">
        <f>H37/ورقة1!$D$3</f>
        <v>0</v>
      </c>
      <c r="M37" s="13">
        <f t="shared" si="8"/>
        <v>2.73</v>
      </c>
      <c r="N37" s="13">
        <f t="shared" si="2"/>
        <v>0.5</v>
      </c>
      <c r="O37" s="13">
        <f t="shared" si="11"/>
        <v>238.92000000000002</v>
      </c>
      <c r="P37" s="13">
        <f t="shared" si="12"/>
        <v>210</v>
      </c>
      <c r="Q37" s="11">
        <f t="shared" si="9"/>
        <v>240</v>
      </c>
      <c r="R37" s="11" t="str">
        <f>IF(P37&lt;&gt;"",IF(AND(P37&gt;Q36,P37&lt;=Q37),"ok",""),SUBTOTAL(3,U$2:U37))</f>
        <v/>
      </c>
      <c r="S37" s="1">
        <v>30</v>
      </c>
      <c r="T37" s="9">
        <f t="shared" si="17"/>
        <v>165</v>
      </c>
      <c r="U37" s="27">
        <f>U29+2</f>
        <v>12</v>
      </c>
      <c r="V37" s="1">
        <f>V29+315</f>
        <v>1785</v>
      </c>
      <c r="W37" s="1">
        <f>V41-V37</f>
        <v>315</v>
      </c>
      <c r="X37" s="11" t="str">
        <f t="shared" si="14"/>
        <v>ok</v>
      </c>
      <c r="Y37" s="19">
        <f>IF(U37="","",SUBTOTAL(2,U$1:U37))</f>
        <v>7</v>
      </c>
    </row>
    <row r="38" spans="1:25" ht="20.100000000000001" customHeight="1">
      <c r="A38" s="3">
        <f>IF(B38="","",SUBTOTAL(3,B$2:B38))</f>
        <v>37</v>
      </c>
      <c r="B38" s="17" t="s">
        <v>18</v>
      </c>
      <c r="C38" s="4">
        <v>892</v>
      </c>
      <c r="D38" s="22">
        <v>43352</v>
      </c>
      <c r="E38" s="8">
        <f t="shared" si="6"/>
        <v>1791</v>
      </c>
      <c r="F38" s="7">
        <v>1816</v>
      </c>
      <c r="G38" s="8">
        <f t="shared" si="0"/>
        <v>25</v>
      </c>
      <c r="H38" s="8">
        <f t="shared" si="1"/>
        <v>0</v>
      </c>
      <c r="I38" s="13">
        <f t="shared" si="7"/>
        <v>25</v>
      </c>
      <c r="J38" s="13">
        <f t="shared" si="10"/>
        <v>368</v>
      </c>
      <c r="K38" s="13">
        <f>G38/ورقة1!$C$3</f>
        <v>3.25</v>
      </c>
      <c r="L38" s="13">
        <f>H38/ورقة1!$D$3</f>
        <v>0</v>
      </c>
      <c r="M38" s="13">
        <f t="shared" si="8"/>
        <v>3.25</v>
      </c>
      <c r="N38" s="13">
        <f t="shared" si="2"/>
        <v>0.5</v>
      </c>
      <c r="O38" s="13">
        <f t="shared" si="11"/>
        <v>242.67000000000002</v>
      </c>
      <c r="P38" s="13">
        <f t="shared" si="12"/>
        <v>210</v>
      </c>
      <c r="Q38" s="11">
        <f t="shared" si="9"/>
        <v>240</v>
      </c>
      <c r="R38" s="11" t="str">
        <f>IF(P38&lt;&gt;"",IF(AND(P38&gt;Q37,P38&lt;=Q38),"ok",""),SUBTOTAL(3,U$2:U38))</f>
        <v/>
      </c>
      <c r="S38" s="1"/>
      <c r="T38" s="9"/>
      <c r="U38" s="27"/>
      <c r="V38" s="1"/>
      <c r="W38" s="1"/>
      <c r="X38" s="11" t="str">
        <f t="shared" si="14"/>
        <v/>
      </c>
      <c r="Y38" s="19" t="str">
        <f>IF(U38="","",SUBTOTAL(2,U$1:U38))</f>
        <v/>
      </c>
    </row>
    <row r="39" spans="1:25" ht="20.100000000000001" customHeight="1">
      <c r="A39" s="3">
        <f>IF(B39="","",SUBTOTAL(3,B$2:B39))</f>
        <v>38</v>
      </c>
      <c r="B39" s="17" t="s">
        <v>18</v>
      </c>
      <c r="C39" s="4">
        <v>893</v>
      </c>
      <c r="D39" s="22">
        <v>43352</v>
      </c>
      <c r="E39" s="8">
        <f t="shared" si="6"/>
        <v>1816</v>
      </c>
      <c r="F39" s="7">
        <v>1846</v>
      </c>
      <c r="G39" s="8">
        <f t="shared" si="0"/>
        <v>30</v>
      </c>
      <c r="H39" s="8">
        <f t="shared" si="1"/>
        <v>0</v>
      </c>
      <c r="I39" s="13">
        <f t="shared" si="7"/>
        <v>30</v>
      </c>
      <c r="J39" s="13">
        <f t="shared" si="10"/>
        <v>398</v>
      </c>
      <c r="K39" s="13">
        <f>G39/ورقة1!$C$3</f>
        <v>3.9</v>
      </c>
      <c r="L39" s="13">
        <f>H39/ورقة1!$D$3</f>
        <v>0</v>
      </c>
      <c r="M39" s="13">
        <f t="shared" si="8"/>
        <v>3.9</v>
      </c>
      <c r="N39" s="13">
        <f t="shared" si="2"/>
        <v>0.5</v>
      </c>
      <c r="O39" s="13">
        <f t="shared" si="11"/>
        <v>247.07000000000002</v>
      </c>
      <c r="P39" s="13">
        <f t="shared" si="12"/>
        <v>210</v>
      </c>
      <c r="Q39" s="11">
        <f t="shared" si="9"/>
        <v>240</v>
      </c>
      <c r="R39" s="11" t="str">
        <f>IF(P39&lt;&gt;"",IF(AND(P39&gt;Q38,P39&lt;=Q39),"ok",""),SUBTOTAL(3,U$2:U39))</f>
        <v/>
      </c>
      <c r="S39" s="1"/>
      <c r="T39" s="9"/>
      <c r="U39" s="27"/>
      <c r="V39" s="1"/>
      <c r="W39" s="1"/>
      <c r="X39" s="11" t="str">
        <f t="shared" si="14"/>
        <v/>
      </c>
      <c r="Y39" s="19" t="str">
        <f>IF(U39="","",SUBTOTAL(2,U$1:U39))</f>
        <v/>
      </c>
    </row>
    <row r="40" spans="1:25" ht="20.100000000000001" customHeight="1">
      <c r="A40" s="3">
        <f>IF(B40="","",SUBTOTAL(3,B$2:B40))</f>
        <v>39</v>
      </c>
      <c r="B40" s="17" t="s">
        <v>18</v>
      </c>
      <c r="C40" s="4">
        <v>895</v>
      </c>
      <c r="D40" s="22">
        <v>43353</v>
      </c>
      <c r="E40" s="8">
        <f t="shared" si="6"/>
        <v>1846</v>
      </c>
      <c r="F40" s="7">
        <v>1926</v>
      </c>
      <c r="G40" s="8">
        <f t="shared" si="0"/>
        <v>80</v>
      </c>
      <c r="H40" s="8">
        <f t="shared" si="1"/>
        <v>0</v>
      </c>
      <c r="I40" s="13">
        <f t="shared" si="7"/>
        <v>80</v>
      </c>
      <c r="J40" s="13">
        <f t="shared" si="10"/>
        <v>478</v>
      </c>
      <c r="K40" s="13">
        <f>G40/ورقة1!$C$3</f>
        <v>10.4</v>
      </c>
      <c r="L40" s="13">
        <f>H40/ورقة1!$D$3</f>
        <v>0</v>
      </c>
      <c r="M40" s="13">
        <f t="shared" si="8"/>
        <v>10.4</v>
      </c>
      <c r="N40" s="13">
        <f t="shared" si="2"/>
        <v>0.5</v>
      </c>
      <c r="O40" s="13">
        <f t="shared" si="11"/>
        <v>257.97000000000003</v>
      </c>
      <c r="P40" s="13">
        <f t="shared" si="12"/>
        <v>210</v>
      </c>
      <c r="Q40" s="11">
        <f t="shared" si="9"/>
        <v>270</v>
      </c>
      <c r="R40" s="11" t="str">
        <f>IF(P40&lt;&gt;"",IF(AND(P40&gt;Q39,P40&lt;=Q40),"ok",""),SUBTOTAL(3,U$2:U40))</f>
        <v/>
      </c>
      <c r="S40" s="1"/>
      <c r="T40" s="9"/>
      <c r="U40" s="27"/>
      <c r="V40" s="1"/>
      <c r="W40" s="1"/>
      <c r="X40" s="11" t="str">
        <f t="shared" si="14"/>
        <v/>
      </c>
      <c r="Y40" s="19" t="str">
        <f>IF(U40="","",SUBTOTAL(2,U$1:U40))</f>
        <v/>
      </c>
    </row>
    <row r="41" spans="1:25" ht="20.100000000000001" customHeight="1">
      <c r="A41" s="3">
        <f>IF(B41="","",SUBTOTAL(3,B$2:B41))</f>
        <v>40</v>
      </c>
      <c r="B41" s="17" t="s">
        <v>17</v>
      </c>
      <c r="C41" s="4">
        <v>897</v>
      </c>
      <c r="D41" s="22">
        <v>43354</v>
      </c>
      <c r="E41" s="8">
        <f t="shared" si="6"/>
        <v>1926</v>
      </c>
      <c r="F41" s="7">
        <v>2535</v>
      </c>
      <c r="G41" s="8">
        <f t="shared" si="0"/>
        <v>0</v>
      </c>
      <c r="H41" s="8">
        <f t="shared" si="1"/>
        <v>609</v>
      </c>
      <c r="I41" s="13">
        <f t="shared" si="7"/>
        <v>609</v>
      </c>
      <c r="J41" s="13">
        <f t="shared" si="10"/>
        <v>1087</v>
      </c>
      <c r="K41" s="13">
        <f>G41/ورقة1!$C$3</f>
        <v>0</v>
      </c>
      <c r="L41" s="13">
        <f>H41/ورقة1!$D$3</f>
        <v>66.989999999999995</v>
      </c>
      <c r="M41" s="13">
        <f t="shared" si="8"/>
        <v>66.989999999999995</v>
      </c>
      <c r="N41" s="13">
        <f t="shared" si="2"/>
        <v>0.5</v>
      </c>
      <c r="O41" s="13">
        <f t="shared" si="11"/>
        <v>325.46000000000004</v>
      </c>
      <c r="P41" s="13">
        <f t="shared" si="12"/>
        <v>240</v>
      </c>
      <c r="Q41" s="11">
        <f t="shared" si="9"/>
        <v>330</v>
      </c>
      <c r="R41" s="11" t="str">
        <f>IF(P41&lt;&gt;"",IF(AND(P41&gt;Q40,P41&lt;=Q41),"ok",""),SUBTOTAL(3,U$2:U41))</f>
        <v/>
      </c>
      <c r="S41" s="1">
        <v>30</v>
      </c>
      <c r="T41" s="9">
        <f t="shared" si="17"/>
        <v>165</v>
      </c>
      <c r="U41" s="27">
        <f>U37+1</f>
        <v>13</v>
      </c>
      <c r="V41" s="1">
        <f>V37+315</f>
        <v>2100</v>
      </c>
      <c r="W41" s="1">
        <f>V42-V41</f>
        <v>315</v>
      </c>
      <c r="X41" s="11" t="str">
        <f t="shared" si="14"/>
        <v>ok</v>
      </c>
      <c r="Y41" s="19">
        <f>IF(U41="","",SUBTOTAL(2,U$1:U41))</f>
        <v>8</v>
      </c>
    </row>
    <row r="42" spans="1:25" ht="20.100000000000001" customHeight="1">
      <c r="A42" s="3" t="str">
        <f>IF(B42="","",SUBTOTAL(3,B$2:B42))</f>
        <v/>
      </c>
      <c r="B42" s="13"/>
      <c r="C42" s="20">
        <v>897</v>
      </c>
      <c r="D42" s="23">
        <v>43354</v>
      </c>
      <c r="E42" s="13">
        <f>E41</f>
        <v>1926</v>
      </c>
      <c r="F42" s="13">
        <v>2535</v>
      </c>
      <c r="G42" s="13">
        <f t="shared" ref="G42" si="18">IF(B42="مدينة",F42-E42,0)</f>
        <v>0</v>
      </c>
      <c r="H42" s="13"/>
      <c r="I42" s="13">
        <f t="shared" ref="I42" si="19">G42+H42</f>
        <v>0</v>
      </c>
      <c r="J42" s="13">
        <f t="shared" si="10"/>
        <v>0</v>
      </c>
      <c r="K42" s="13">
        <f>G42/ورقة1!$C$3</f>
        <v>0</v>
      </c>
      <c r="L42" s="13">
        <f>H42/ورقة1!$D$3</f>
        <v>0</v>
      </c>
      <c r="M42" s="13">
        <f t="shared" si="8"/>
        <v>0</v>
      </c>
      <c r="N42" s="13">
        <f t="shared" si="2"/>
        <v>0</v>
      </c>
      <c r="O42" s="13">
        <f t="shared" si="11"/>
        <v>325.46000000000004</v>
      </c>
      <c r="P42" s="13">
        <f t="shared" si="12"/>
        <v>270</v>
      </c>
      <c r="Q42" s="11">
        <f t="shared" si="9"/>
        <v>330</v>
      </c>
      <c r="R42" s="11" t="str">
        <f>IF(P42&lt;&gt;"",IF(AND(P42&gt;Q41,P42&lt;=Q42),"ok",""),SUBTOTAL(3,U$2:U42))</f>
        <v/>
      </c>
      <c r="S42" s="1">
        <v>30</v>
      </c>
      <c r="T42" s="9">
        <f t="shared" si="17"/>
        <v>165</v>
      </c>
      <c r="U42" s="27">
        <f>U41+1</f>
        <v>14</v>
      </c>
      <c r="V42" s="1">
        <f>V41+315</f>
        <v>2415</v>
      </c>
      <c r="W42" s="1">
        <f>V48-V42</f>
        <v>315</v>
      </c>
      <c r="X42" s="11" t="str">
        <f t="shared" si="14"/>
        <v>ok</v>
      </c>
      <c r="Y42" s="19">
        <f>IF(U42="","",SUBTOTAL(2,U$1:U42))</f>
        <v>9</v>
      </c>
    </row>
    <row r="43" spans="1:25" ht="20.100000000000001" customHeight="1">
      <c r="A43" s="3">
        <f>IF(B43="","",SUBTOTAL(3,B$2:B43))</f>
        <v>41</v>
      </c>
      <c r="B43" s="17" t="s">
        <v>18</v>
      </c>
      <c r="C43" s="4">
        <v>899</v>
      </c>
      <c r="D43" s="22">
        <v>43355</v>
      </c>
      <c r="E43" s="8">
        <f>IF(D43="",0,F41)</f>
        <v>2535</v>
      </c>
      <c r="F43" s="7">
        <v>2569</v>
      </c>
      <c r="G43" s="8">
        <f t="shared" si="0"/>
        <v>34</v>
      </c>
      <c r="H43" s="8">
        <f t="shared" si="1"/>
        <v>0</v>
      </c>
      <c r="I43" s="13">
        <f t="shared" si="7"/>
        <v>34</v>
      </c>
      <c r="J43" s="13">
        <f t="shared" si="10"/>
        <v>34</v>
      </c>
      <c r="K43" s="13">
        <f>G43/ورقة1!$C$3</f>
        <v>4.42</v>
      </c>
      <c r="L43" s="13">
        <f>H43/ورقة1!$D$3</f>
        <v>0</v>
      </c>
      <c r="M43" s="13">
        <f t="shared" si="8"/>
        <v>4.42</v>
      </c>
      <c r="N43" s="13">
        <f t="shared" si="2"/>
        <v>0.5</v>
      </c>
      <c r="O43" s="13">
        <f t="shared" si="11"/>
        <v>330.38000000000005</v>
      </c>
      <c r="P43" s="13">
        <f t="shared" si="12"/>
        <v>270</v>
      </c>
      <c r="Q43" s="11" t="str">
        <f>IF(O43&lt;&gt;"",IF(AND(O43&gt;P42,O43&lt;=P43),"ok",""),SUBTOTAL(3,T$2:T43))</f>
        <v/>
      </c>
      <c r="R43" s="11" t="str">
        <f>IF(P43&lt;&gt;"",IF(AND(P43&gt;Q42,P43&lt;=Q43),"ok",""),SUBTOTAL(3,U$2:U43))</f>
        <v/>
      </c>
      <c r="S43" s="1"/>
      <c r="T43" s="9"/>
      <c r="U43" s="27"/>
      <c r="V43" s="1"/>
      <c r="W43" s="1"/>
      <c r="X43" s="11" t="str">
        <f t="shared" si="14"/>
        <v/>
      </c>
      <c r="Y43" s="19" t="str">
        <f>IF(U43="","",SUBTOTAL(2,U$1:U43))</f>
        <v/>
      </c>
    </row>
    <row r="44" spans="1:25" ht="20.100000000000001" customHeight="1">
      <c r="A44" s="3">
        <f>IF(B44="","",SUBTOTAL(3,B$2:B44))</f>
        <v>42</v>
      </c>
      <c r="B44" s="17" t="s">
        <v>18</v>
      </c>
      <c r="C44" s="4">
        <v>903</v>
      </c>
      <c r="D44" s="22">
        <v>43356</v>
      </c>
      <c r="E44" s="8">
        <f t="shared" si="6"/>
        <v>2569</v>
      </c>
      <c r="F44" s="7">
        <v>2619</v>
      </c>
      <c r="G44" s="8">
        <f t="shared" si="0"/>
        <v>50</v>
      </c>
      <c r="H44" s="8">
        <f t="shared" si="1"/>
        <v>0</v>
      </c>
      <c r="I44" s="13">
        <f t="shared" si="7"/>
        <v>50</v>
      </c>
      <c r="J44" s="13">
        <f t="shared" si="10"/>
        <v>84</v>
      </c>
      <c r="K44" s="13">
        <f>G44/ورقة1!$C$3</f>
        <v>6.5</v>
      </c>
      <c r="L44" s="13">
        <f>H44/ورقة1!$D$3</f>
        <v>0</v>
      </c>
      <c r="M44" s="13">
        <f t="shared" si="8"/>
        <v>6.5</v>
      </c>
      <c r="N44" s="13">
        <f t="shared" si="2"/>
        <v>0.5</v>
      </c>
      <c r="O44" s="13">
        <f t="shared" si="11"/>
        <v>337.38000000000005</v>
      </c>
      <c r="P44" s="13">
        <f t="shared" si="12"/>
        <v>270</v>
      </c>
      <c r="Q44" s="11" t="str">
        <f>IF(O44&lt;&gt;"",IF(AND(O44&gt;P43,O44&lt;=P44),"ok",""),SUBTOTAL(3,T$2:T44))</f>
        <v/>
      </c>
      <c r="R44" s="11" t="str">
        <f>IF(P44&lt;&gt;"",IF(AND(P44&gt;Q43,P44&lt;=Q44),"ok",""),SUBTOTAL(3,U$2:U44))</f>
        <v/>
      </c>
      <c r="S44" s="1"/>
      <c r="T44" s="9"/>
      <c r="U44" s="27"/>
      <c r="V44" s="1"/>
      <c r="W44" s="1"/>
      <c r="X44" s="11" t="str">
        <f t="shared" si="14"/>
        <v/>
      </c>
      <c r="Y44" s="19" t="str">
        <f>IF(U44="","",SUBTOTAL(2,U$1:U44))</f>
        <v/>
      </c>
    </row>
    <row r="45" spans="1:25" ht="20.100000000000001" customHeight="1">
      <c r="A45" s="3">
        <f>IF(B45="","",SUBTOTAL(3,B$2:B45))</f>
        <v>43</v>
      </c>
      <c r="B45" s="17" t="s">
        <v>18</v>
      </c>
      <c r="C45" s="4">
        <v>906</v>
      </c>
      <c r="D45" s="22">
        <v>43358</v>
      </c>
      <c r="E45" s="8">
        <f t="shared" si="6"/>
        <v>2619</v>
      </c>
      <c r="F45" s="7">
        <v>2660</v>
      </c>
      <c r="G45" s="8">
        <f t="shared" si="0"/>
        <v>41</v>
      </c>
      <c r="H45" s="8">
        <f t="shared" si="1"/>
        <v>0</v>
      </c>
      <c r="I45" s="13">
        <f t="shared" si="7"/>
        <v>41</v>
      </c>
      <c r="J45" s="13">
        <f t="shared" si="10"/>
        <v>125</v>
      </c>
      <c r="K45" s="13">
        <f>G45/ورقة1!$C$3</f>
        <v>5.33</v>
      </c>
      <c r="L45" s="13">
        <f>H45/ورقة1!$D$3</f>
        <v>0</v>
      </c>
      <c r="M45" s="13">
        <f t="shared" si="8"/>
        <v>5.33</v>
      </c>
      <c r="N45" s="13">
        <f t="shared" si="2"/>
        <v>0.5</v>
      </c>
      <c r="O45" s="13">
        <f t="shared" si="11"/>
        <v>343.21000000000004</v>
      </c>
      <c r="P45" s="13">
        <f t="shared" si="12"/>
        <v>270</v>
      </c>
      <c r="Q45" s="11" t="str">
        <f>IF(O45&lt;&gt;"",IF(AND(O45&gt;P44,O45&lt;=P45),"ok",""),SUBTOTAL(3,T$2:T45))</f>
        <v/>
      </c>
      <c r="R45" s="11" t="str">
        <f>IF(P45&lt;&gt;"",IF(AND(P45&gt;Q44,P45&lt;=Q45),"ok",""),SUBTOTAL(3,U$2:U45))</f>
        <v/>
      </c>
      <c r="S45" s="1"/>
      <c r="T45" s="9"/>
      <c r="U45" s="27"/>
      <c r="V45" s="1"/>
      <c r="W45" s="1"/>
      <c r="X45" s="11" t="str">
        <f t="shared" si="14"/>
        <v/>
      </c>
      <c r="Y45" s="19" t="str">
        <f>IF(U45="","",SUBTOTAL(2,U$1:U45))</f>
        <v/>
      </c>
    </row>
    <row r="46" spans="1:25" ht="20.100000000000001" customHeight="1">
      <c r="A46" s="3">
        <f>IF(B46="","",SUBTOTAL(3,B$2:B46))</f>
        <v>44</v>
      </c>
      <c r="B46" s="17" t="s">
        <v>18</v>
      </c>
      <c r="C46" s="4">
        <v>909</v>
      </c>
      <c r="D46" s="22">
        <v>43359</v>
      </c>
      <c r="E46" s="8">
        <f t="shared" si="6"/>
        <v>2660</v>
      </c>
      <c r="F46" s="7">
        <v>2689</v>
      </c>
      <c r="G46" s="8">
        <f t="shared" si="0"/>
        <v>29</v>
      </c>
      <c r="H46" s="8">
        <f t="shared" si="1"/>
        <v>0</v>
      </c>
      <c r="I46" s="13">
        <f t="shared" si="7"/>
        <v>29</v>
      </c>
      <c r="J46" s="13">
        <f t="shared" si="10"/>
        <v>154</v>
      </c>
      <c r="K46" s="13">
        <f>G46/ورقة1!$C$3</f>
        <v>3.77</v>
      </c>
      <c r="L46" s="13">
        <f>H46/ورقة1!$D$3</f>
        <v>0</v>
      </c>
      <c r="M46" s="13">
        <f t="shared" si="8"/>
        <v>3.77</v>
      </c>
      <c r="N46" s="13">
        <f t="shared" si="2"/>
        <v>0.5</v>
      </c>
      <c r="O46" s="13">
        <f t="shared" si="11"/>
        <v>347.48</v>
      </c>
      <c r="P46" s="13">
        <f t="shared" si="12"/>
        <v>270</v>
      </c>
      <c r="Q46" s="11" t="str">
        <f>IF(O46&lt;&gt;"",IF(AND(O46&gt;P45,O46&lt;=P46),"ok",""),SUBTOTAL(3,T$2:T46))</f>
        <v/>
      </c>
      <c r="R46" s="11" t="str">
        <f>IF(P46&lt;&gt;"",IF(AND(P46&gt;Q45,P46&lt;=Q46),"ok",""),SUBTOTAL(3,U$2:U46))</f>
        <v/>
      </c>
      <c r="S46" s="1"/>
      <c r="T46" s="9"/>
      <c r="U46" s="27"/>
      <c r="V46" s="1"/>
      <c r="W46" s="1"/>
      <c r="X46" s="11" t="str">
        <f t="shared" si="14"/>
        <v/>
      </c>
      <c r="Y46" s="19" t="str">
        <f>IF(U46="","",SUBTOTAL(2,U$1:U46))</f>
        <v/>
      </c>
    </row>
    <row r="47" spans="1:25" ht="20.100000000000001" customHeight="1">
      <c r="A47" s="3">
        <f>IF(B47="","",SUBTOTAL(3,B$2:B47))</f>
        <v>45</v>
      </c>
      <c r="B47" s="17" t="s">
        <v>18</v>
      </c>
      <c r="C47" s="4">
        <v>912</v>
      </c>
      <c r="D47" s="22">
        <v>43360</v>
      </c>
      <c r="E47" s="8">
        <f t="shared" si="6"/>
        <v>2689</v>
      </c>
      <c r="F47" s="7">
        <v>2719</v>
      </c>
      <c r="G47" s="8">
        <f t="shared" si="0"/>
        <v>30</v>
      </c>
      <c r="H47" s="8">
        <f t="shared" si="1"/>
        <v>0</v>
      </c>
      <c r="I47" s="13">
        <f t="shared" si="7"/>
        <v>30</v>
      </c>
      <c r="J47" s="13">
        <f t="shared" si="10"/>
        <v>184</v>
      </c>
      <c r="K47" s="13">
        <f>G47/ورقة1!$C$3</f>
        <v>3.9</v>
      </c>
      <c r="L47" s="13">
        <f>H47/ورقة1!$D$3</f>
        <v>0</v>
      </c>
      <c r="M47" s="13">
        <f t="shared" si="8"/>
        <v>3.9</v>
      </c>
      <c r="N47" s="13">
        <f t="shared" si="2"/>
        <v>0.5</v>
      </c>
      <c r="O47" s="13">
        <f t="shared" si="11"/>
        <v>351.88</v>
      </c>
      <c r="P47" s="13">
        <f t="shared" si="12"/>
        <v>270</v>
      </c>
      <c r="Q47" s="11" t="str">
        <f>IF(O47&lt;&gt;"",IF(AND(O47&gt;P46,O47&lt;=P47),"ok",""),SUBTOTAL(3,T$2:T47))</f>
        <v/>
      </c>
      <c r="R47" s="11" t="str">
        <f>IF(P47&lt;&gt;"",IF(AND(P47&gt;Q46,P47&lt;=Q47),"ok",""),SUBTOTAL(3,U$2:U47))</f>
        <v/>
      </c>
      <c r="S47" s="1"/>
      <c r="T47" s="9"/>
      <c r="U47" s="27"/>
      <c r="V47" s="1"/>
      <c r="W47" s="1"/>
      <c r="X47" s="11" t="str">
        <f t="shared" si="14"/>
        <v/>
      </c>
      <c r="Y47" s="19" t="str">
        <f>IF(U47="","",SUBTOTAL(2,U$1:U47))</f>
        <v/>
      </c>
    </row>
    <row r="48" spans="1:25" ht="20.100000000000001" customHeight="1">
      <c r="A48" s="3">
        <f>IF(B48="","",SUBTOTAL(3,B$2:B48))</f>
        <v>46</v>
      </c>
      <c r="B48" s="17" t="s">
        <v>18</v>
      </c>
      <c r="C48" s="4">
        <v>916</v>
      </c>
      <c r="D48" s="22">
        <v>43362</v>
      </c>
      <c r="E48" s="8">
        <f t="shared" si="6"/>
        <v>2719</v>
      </c>
      <c r="F48" s="7">
        <v>2762</v>
      </c>
      <c r="G48" s="8">
        <f t="shared" si="0"/>
        <v>43</v>
      </c>
      <c r="H48" s="8">
        <f t="shared" si="1"/>
        <v>0</v>
      </c>
      <c r="I48" s="13">
        <f t="shared" si="7"/>
        <v>43</v>
      </c>
      <c r="J48" s="13">
        <f t="shared" si="10"/>
        <v>227</v>
      </c>
      <c r="K48" s="13">
        <f>G48/ورقة1!$C$3</f>
        <v>5.59</v>
      </c>
      <c r="L48" s="13">
        <f>H48/ورقة1!$D$3</f>
        <v>0</v>
      </c>
      <c r="M48" s="13">
        <f t="shared" si="8"/>
        <v>5.59</v>
      </c>
      <c r="N48" s="13">
        <f t="shared" si="2"/>
        <v>0.5</v>
      </c>
      <c r="O48" s="13">
        <f t="shared" si="11"/>
        <v>357.96999999999997</v>
      </c>
      <c r="P48" s="13">
        <f t="shared" si="12"/>
        <v>300</v>
      </c>
      <c r="Q48" s="11" t="str">
        <f>IF(O48&lt;&gt;"",IF(AND(O48&gt;P47,O48&lt;=P48),"ok",""),SUBTOTAL(3,T$2:T48))</f>
        <v/>
      </c>
      <c r="R48" s="11" t="str">
        <f>IF(P48&lt;&gt;"",IF(AND(P48&gt;Q47,P48&lt;=Q48),"ok",""),SUBTOTAL(3,U$2:U48))</f>
        <v/>
      </c>
      <c r="S48" s="1">
        <v>30</v>
      </c>
      <c r="T48" s="9">
        <f t="shared" si="17"/>
        <v>165</v>
      </c>
      <c r="U48" s="27">
        <f>U42+2</f>
        <v>16</v>
      </c>
      <c r="V48" s="1">
        <f>V42+315</f>
        <v>2730</v>
      </c>
      <c r="W48" s="1">
        <f>V55-V48</f>
        <v>315</v>
      </c>
      <c r="X48" s="11" t="str">
        <f t="shared" si="14"/>
        <v>ok</v>
      </c>
      <c r="Y48" s="19">
        <f>IF(U48="","",SUBTOTAL(2,U$1:U48))</f>
        <v>10</v>
      </c>
    </row>
    <row r="49" spans="1:25" ht="20.100000000000001" customHeight="1">
      <c r="A49" s="3">
        <f>IF(B49="","",SUBTOTAL(3,B$2:B49))</f>
        <v>47</v>
      </c>
      <c r="B49" s="17" t="s">
        <v>18</v>
      </c>
      <c r="C49" s="4">
        <v>920</v>
      </c>
      <c r="D49" s="22">
        <v>43363</v>
      </c>
      <c r="E49" s="8">
        <f t="shared" si="6"/>
        <v>2762</v>
      </c>
      <c r="F49" s="7">
        <v>2834</v>
      </c>
      <c r="G49" s="8">
        <f t="shared" si="0"/>
        <v>72</v>
      </c>
      <c r="H49" s="8">
        <f t="shared" si="1"/>
        <v>0</v>
      </c>
      <c r="I49" s="13">
        <f t="shared" si="7"/>
        <v>72</v>
      </c>
      <c r="J49" s="13">
        <f t="shared" si="10"/>
        <v>299</v>
      </c>
      <c r="K49" s="13">
        <f>G49/ورقة1!$C$3</f>
        <v>9.36</v>
      </c>
      <c r="L49" s="13">
        <f>H49/ورقة1!$D$3</f>
        <v>0</v>
      </c>
      <c r="M49" s="13">
        <f t="shared" si="8"/>
        <v>9.36</v>
      </c>
      <c r="N49" s="13">
        <f t="shared" si="2"/>
        <v>0.5</v>
      </c>
      <c r="O49" s="13">
        <f t="shared" si="11"/>
        <v>367.83</v>
      </c>
      <c r="P49" s="13">
        <f t="shared" si="12"/>
        <v>300</v>
      </c>
      <c r="Q49" s="11" t="str">
        <f>IF(O49&lt;&gt;"",IF(AND(O49&gt;P48,O49&lt;=P49),"ok",""),SUBTOTAL(3,T$2:T49))</f>
        <v/>
      </c>
      <c r="R49" s="11" t="str">
        <f>IF(P49&lt;&gt;"",IF(AND(P49&gt;Q48,P49&lt;=Q49),"ok",""),SUBTOTAL(3,U$2:U49))</f>
        <v/>
      </c>
      <c r="S49" s="1"/>
      <c r="T49" s="9"/>
      <c r="U49" s="1"/>
      <c r="V49" s="1"/>
      <c r="W49" s="1"/>
      <c r="X49" s="11" t="str">
        <f t="shared" si="14"/>
        <v/>
      </c>
      <c r="Y49" s="19" t="str">
        <f>IF(U49="","",SUBTOTAL(2,U$1:U49))</f>
        <v/>
      </c>
    </row>
    <row r="50" spans="1:25" ht="20.100000000000001" customHeight="1">
      <c r="A50" s="3">
        <f>IF(B50="","",SUBTOTAL(3,B$2:B50))</f>
        <v>48</v>
      </c>
      <c r="B50" s="17" t="s">
        <v>18</v>
      </c>
      <c r="C50" s="4">
        <v>923</v>
      </c>
      <c r="D50" s="22">
        <v>43365</v>
      </c>
      <c r="E50" s="8">
        <f t="shared" si="6"/>
        <v>2834</v>
      </c>
      <c r="F50" s="7">
        <v>2882</v>
      </c>
      <c r="G50" s="8">
        <f t="shared" si="0"/>
        <v>48</v>
      </c>
      <c r="H50" s="8">
        <f t="shared" si="1"/>
        <v>0</v>
      </c>
      <c r="I50" s="13">
        <f t="shared" si="7"/>
        <v>48</v>
      </c>
      <c r="J50" s="13">
        <f t="shared" si="10"/>
        <v>347</v>
      </c>
      <c r="K50" s="13">
        <f>G50/ورقة1!$C$3</f>
        <v>6.24</v>
      </c>
      <c r="L50" s="13">
        <f>H50/ورقة1!$D$3</f>
        <v>0</v>
      </c>
      <c r="M50" s="13">
        <f t="shared" si="8"/>
        <v>6.24</v>
      </c>
      <c r="N50" s="13">
        <f t="shared" si="2"/>
        <v>0.5</v>
      </c>
      <c r="O50" s="13">
        <f t="shared" si="11"/>
        <v>374.57</v>
      </c>
      <c r="P50" s="13">
        <f t="shared" si="12"/>
        <v>300</v>
      </c>
      <c r="Q50" s="11" t="str">
        <f>IF(O50&lt;&gt;"",IF(AND(O50&gt;P49,O50&lt;=P50),"ok",""),SUBTOTAL(3,T$2:T50))</f>
        <v/>
      </c>
      <c r="R50" s="11" t="str">
        <f>IF(P50&lt;&gt;"",IF(AND(P50&gt;Q49,P50&lt;=Q50),"ok",""),SUBTOTAL(3,U$2:U50))</f>
        <v/>
      </c>
      <c r="S50" s="1"/>
      <c r="T50" s="9"/>
      <c r="U50" s="1"/>
      <c r="V50" s="1"/>
      <c r="W50" s="1"/>
      <c r="X50" s="11" t="str">
        <f t="shared" si="14"/>
        <v/>
      </c>
      <c r="Y50" s="19" t="str">
        <f>IF(U50="","",SUBTOTAL(2,U$1:U50))</f>
        <v/>
      </c>
    </row>
    <row r="51" spans="1:25" ht="20.100000000000001" customHeight="1">
      <c r="A51" s="3">
        <f>IF(B51="","",SUBTOTAL(3,B$2:B51))</f>
        <v>49</v>
      </c>
      <c r="B51" s="17" t="s">
        <v>18</v>
      </c>
      <c r="C51" s="4">
        <v>926</v>
      </c>
      <c r="D51" s="22">
        <v>43366</v>
      </c>
      <c r="E51" s="8">
        <f t="shared" si="6"/>
        <v>2882</v>
      </c>
      <c r="F51" s="7">
        <v>2894</v>
      </c>
      <c r="G51" s="8">
        <f t="shared" si="0"/>
        <v>12</v>
      </c>
      <c r="H51" s="8">
        <f t="shared" si="1"/>
        <v>0</v>
      </c>
      <c r="I51" s="13">
        <f t="shared" si="7"/>
        <v>12</v>
      </c>
      <c r="J51" s="13">
        <f t="shared" si="10"/>
        <v>359</v>
      </c>
      <c r="K51" s="13">
        <f>G51/ورقة1!$C$3</f>
        <v>1.56</v>
      </c>
      <c r="L51" s="13">
        <f>H51/ورقة1!$D$3</f>
        <v>0</v>
      </c>
      <c r="M51" s="13">
        <f t="shared" si="8"/>
        <v>1.56</v>
      </c>
      <c r="N51" s="13">
        <f t="shared" si="2"/>
        <v>0.5</v>
      </c>
      <c r="O51" s="13">
        <f t="shared" si="11"/>
        <v>376.63</v>
      </c>
      <c r="P51" s="13">
        <f t="shared" si="12"/>
        <v>300</v>
      </c>
      <c r="Q51" s="11" t="str">
        <f>IF(O51&lt;&gt;"",IF(AND(O51&gt;P50,O51&lt;=P51),"ok",""),SUBTOTAL(3,T$2:T51))</f>
        <v/>
      </c>
      <c r="R51" s="11" t="str">
        <f>IF(P51&lt;&gt;"",IF(AND(P51&gt;Q50,P51&lt;=Q51),"ok",""),SUBTOTAL(3,U$2:U51))</f>
        <v/>
      </c>
      <c r="S51" s="1"/>
      <c r="T51" s="9"/>
      <c r="U51" s="1"/>
      <c r="V51" s="1"/>
      <c r="W51" s="1"/>
      <c r="X51" s="11" t="str">
        <f t="shared" si="14"/>
        <v/>
      </c>
      <c r="Y51" s="19" t="str">
        <f>IF(U51="","",SUBTOTAL(2,U$1:U51))</f>
        <v/>
      </c>
    </row>
    <row r="52" spans="1:25" ht="20.100000000000001" customHeight="1">
      <c r="A52" s="3">
        <f>IF(B52="","",SUBTOTAL(3,B$2:B52))</f>
        <v>50</v>
      </c>
      <c r="B52" s="17" t="s">
        <v>18</v>
      </c>
      <c r="C52" s="4">
        <v>927</v>
      </c>
      <c r="D52" s="22">
        <v>43366</v>
      </c>
      <c r="E52" s="8">
        <f t="shared" si="6"/>
        <v>2894</v>
      </c>
      <c r="F52" s="7">
        <v>2924</v>
      </c>
      <c r="G52" s="8">
        <f t="shared" si="0"/>
        <v>30</v>
      </c>
      <c r="H52" s="8">
        <f t="shared" si="1"/>
        <v>0</v>
      </c>
      <c r="I52" s="13">
        <f t="shared" si="7"/>
        <v>30</v>
      </c>
      <c r="J52" s="13">
        <f t="shared" si="10"/>
        <v>389</v>
      </c>
      <c r="K52" s="13">
        <f>G52/ورقة1!$C$3</f>
        <v>3.9</v>
      </c>
      <c r="L52" s="13">
        <f>H52/ورقة1!$D$3</f>
        <v>0</v>
      </c>
      <c r="M52" s="13">
        <f t="shared" si="8"/>
        <v>3.9</v>
      </c>
      <c r="N52" s="13">
        <f t="shared" si="2"/>
        <v>0.5</v>
      </c>
      <c r="O52" s="13">
        <f t="shared" si="11"/>
        <v>381.03</v>
      </c>
      <c r="P52" s="13">
        <f t="shared" si="12"/>
        <v>300</v>
      </c>
      <c r="Q52" s="11" t="str">
        <f>IF(O52&lt;&gt;"",IF(AND(O52&gt;P51,O52&lt;=P52),"ok",""),SUBTOTAL(3,T$2:T52))</f>
        <v/>
      </c>
      <c r="R52" s="11" t="str">
        <f>IF(P52&lt;&gt;"",IF(AND(P52&gt;Q51,P52&lt;=Q52),"ok",""),SUBTOTAL(3,U$2:U52))</f>
        <v/>
      </c>
      <c r="S52" s="1"/>
      <c r="T52" s="9"/>
      <c r="U52" s="1"/>
      <c r="V52" s="1"/>
      <c r="W52" s="1"/>
      <c r="X52" s="11" t="str">
        <f t="shared" si="14"/>
        <v/>
      </c>
      <c r="Y52" s="19" t="str">
        <f>IF(U52="","",SUBTOTAL(2,U$1:U52))</f>
        <v/>
      </c>
    </row>
    <row r="53" spans="1:25" ht="20.100000000000001" customHeight="1">
      <c r="A53" s="3">
        <f>IF(B53="","",SUBTOTAL(3,B$2:B53))</f>
        <v>51</v>
      </c>
      <c r="B53" s="17" t="s">
        <v>18</v>
      </c>
      <c r="C53" s="4">
        <v>930</v>
      </c>
      <c r="D53" s="22">
        <v>43367</v>
      </c>
      <c r="E53" s="8">
        <f t="shared" si="6"/>
        <v>2924</v>
      </c>
      <c r="F53" s="7">
        <v>2978</v>
      </c>
      <c r="G53" s="8">
        <f t="shared" si="0"/>
        <v>54</v>
      </c>
      <c r="H53" s="8">
        <f t="shared" si="1"/>
        <v>0</v>
      </c>
      <c r="I53" s="13">
        <f t="shared" si="7"/>
        <v>54</v>
      </c>
      <c r="J53" s="13">
        <f t="shared" si="10"/>
        <v>443</v>
      </c>
      <c r="K53" s="13">
        <f>G53/ورقة1!$C$3</f>
        <v>7.02</v>
      </c>
      <c r="L53" s="13">
        <f>H53/ورقة1!$D$3</f>
        <v>0</v>
      </c>
      <c r="M53" s="13">
        <f t="shared" si="8"/>
        <v>7.02</v>
      </c>
      <c r="N53" s="13">
        <f t="shared" si="2"/>
        <v>0.5</v>
      </c>
      <c r="O53" s="13">
        <f t="shared" si="11"/>
        <v>388.54999999999995</v>
      </c>
      <c r="P53" s="13">
        <f t="shared" si="12"/>
        <v>300</v>
      </c>
      <c r="Q53" s="11" t="str">
        <f>IF(O53&lt;&gt;"",IF(AND(O53&gt;P52,O53&lt;=P53),"ok",""),SUBTOTAL(3,T$2:T53))</f>
        <v/>
      </c>
      <c r="R53" s="11" t="str">
        <f>IF(P53&lt;&gt;"",IF(AND(P53&gt;Q52,P53&lt;=Q53),"ok",""),SUBTOTAL(3,U$2:U53))</f>
        <v/>
      </c>
      <c r="S53" s="1"/>
      <c r="T53" s="9"/>
      <c r="U53" s="1"/>
      <c r="V53" s="1"/>
      <c r="W53" s="1"/>
      <c r="X53" s="11" t="str">
        <f t="shared" si="14"/>
        <v/>
      </c>
      <c r="Y53" s="19" t="str">
        <f>IF(U53="","",SUBTOTAL(2,U$1:U53))</f>
        <v/>
      </c>
    </row>
    <row r="54" spans="1:25" ht="20.100000000000001" customHeight="1">
      <c r="A54" s="3">
        <f>IF(B54="","",SUBTOTAL(3,B$2:B54))</f>
        <v>52</v>
      </c>
      <c r="B54" s="17" t="s">
        <v>18</v>
      </c>
      <c r="C54" s="4">
        <v>934</v>
      </c>
      <c r="D54" s="22">
        <v>43369</v>
      </c>
      <c r="E54" s="8">
        <f t="shared" si="6"/>
        <v>2978</v>
      </c>
      <c r="F54" s="7">
        <v>3017</v>
      </c>
      <c r="G54" s="8">
        <f t="shared" si="0"/>
        <v>39</v>
      </c>
      <c r="H54" s="8">
        <f t="shared" si="1"/>
        <v>0</v>
      </c>
      <c r="I54" s="13">
        <f t="shared" si="7"/>
        <v>39</v>
      </c>
      <c r="J54" s="13">
        <f t="shared" si="10"/>
        <v>482</v>
      </c>
      <c r="K54" s="13">
        <f>G54/ورقة1!$C$3</f>
        <v>5.07</v>
      </c>
      <c r="L54" s="13">
        <f>H54/ورقة1!$D$3</f>
        <v>0</v>
      </c>
      <c r="M54" s="13">
        <f t="shared" si="8"/>
        <v>5.07</v>
      </c>
      <c r="N54" s="13">
        <f t="shared" si="2"/>
        <v>0.5</v>
      </c>
      <c r="O54" s="13">
        <f t="shared" si="11"/>
        <v>394.11999999999995</v>
      </c>
      <c r="P54" s="13">
        <f t="shared" si="12"/>
        <v>300</v>
      </c>
      <c r="Q54" s="11" t="str">
        <f>IF(O54&lt;&gt;"",IF(AND(O54&gt;P53,O54&lt;=P54),"ok",""),SUBTOTAL(3,T$2:T54))</f>
        <v/>
      </c>
      <c r="R54" s="11" t="str">
        <f>IF(P54&lt;&gt;"",IF(AND(P54&gt;Q53,P54&lt;=Q54),"ok",""),SUBTOTAL(3,U$2:U54))</f>
        <v/>
      </c>
      <c r="S54" s="1"/>
      <c r="T54" s="9"/>
      <c r="U54" s="1"/>
      <c r="V54" s="1"/>
      <c r="W54" s="1"/>
      <c r="X54" s="11" t="str">
        <f t="shared" si="14"/>
        <v/>
      </c>
      <c r="Y54" s="19" t="str">
        <f>IF(U54="","",SUBTOTAL(2,U$1:U54))</f>
        <v/>
      </c>
    </row>
    <row r="55" spans="1:25" ht="20.100000000000001" customHeight="1">
      <c r="A55" s="3">
        <f>IF(B55="","",SUBTOTAL(3,B$2:B55))</f>
        <v>53</v>
      </c>
      <c r="B55" s="17" t="s">
        <v>17</v>
      </c>
      <c r="C55" s="4">
        <v>939</v>
      </c>
      <c r="D55" s="22">
        <v>43370</v>
      </c>
      <c r="E55" s="8">
        <f t="shared" si="6"/>
        <v>3017</v>
      </c>
      <c r="F55" s="7">
        <v>3444</v>
      </c>
      <c r="G55" s="8">
        <f t="shared" si="0"/>
        <v>0</v>
      </c>
      <c r="H55" s="8">
        <f t="shared" si="1"/>
        <v>427</v>
      </c>
      <c r="I55" s="13">
        <f t="shared" si="7"/>
        <v>427</v>
      </c>
      <c r="J55" s="13">
        <f t="shared" si="10"/>
        <v>909</v>
      </c>
      <c r="K55" s="13">
        <f>G55/ورقة1!$C$3</f>
        <v>0</v>
      </c>
      <c r="L55" s="13">
        <f>H55/ورقة1!$D$3</f>
        <v>46.97</v>
      </c>
      <c r="M55" s="13">
        <f t="shared" si="8"/>
        <v>46.97</v>
      </c>
      <c r="N55" s="13">
        <f t="shared" si="2"/>
        <v>0.5</v>
      </c>
      <c r="O55" s="13">
        <f t="shared" si="11"/>
        <v>441.58999999999992</v>
      </c>
      <c r="P55" s="13">
        <f t="shared" si="12"/>
        <v>330</v>
      </c>
      <c r="Q55" s="11" t="str">
        <f>IF(O55&lt;&gt;"",IF(AND(O55&gt;P54,O55&lt;=P55),"ok",""),SUBTOTAL(3,T$2:T55))</f>
        <v/>
      </c>
      <c r="R55" s="11" t="str">
        <f>IF(P55&lt;&gt;"",IF(AND(P55&gt;Q54,P55&lt;=Q55),"ok",""),SUBTOTAL(3,U$2:U55))</f>
        <v/>
      </c>
      <c r="S55" s="1">
        <v>30</v>
      </c>
      <c r="T55" s="9">
        <f t="shared" si="17"/>
        <v>165</v>
      </c>
      <c r="U55" s="28">
        <v>17</v>
      </c>
      <c r="V55" s="1">
        <f>V48+315</f>
        <v>3045</v>
      </c>
      <c r="W55" s="1">
        <f>V56-V55</f>
        <v>315</v>
      </c>
      <c r="X55" s="11" t="str">
        <f t="shared" si="14"/>
        <v>ok</v>
      </c>
      <c r="Y55" s="19">
        <f>IF(U55="","",SUBTOTAL(2,U$1:U55))</f>
        <v>11</v>
      </c>
    </row>
    <row r="56" spans="1:25" ht="20.100000000000001" customHeight="1">
      <c r="A56" s="3" t="str">
        <f>IF(B56="","",SUBTOTAL(3,B$2:B56))</f>
        <v/>
      </c>
      <c r="B56" s="13"/>
      <c r="C56" s="20">
        <v>939</v>
      </c>
      <c r="D56" s="23">
        <v>43370</v>
      </c>
      <c r="E56" s="13">
        <f>E55</f>
        <v>3017</v>
      </c>
      <c r="F56" s="13">
        <v>3444</v>
      </c>
      <c r="G56" s="13">
        <f t="shared" ref="G56" si="20">IF(B56="مدينة",F56-E56,0)</f>
        <v>0</v>
      </c>
      <c r="H56" s="13">
        <v>0</v>
      </c>
      <c r="I56" s="13">
        <f t="shared" ref="I56" si="21">G56+H56</f>
        <v>0</v>
      </c>
      <c r="J56" s="13">
        <f t="shared" si="10"/>
        <v>0</v>
      </c>
      <c r="K56" s="13">
        <f>G56/ورقة1!$C$3</f>
        <v>0</v>
      </c>
      <c r="L56" s="13">
        <f>H56/ورقة1!$D$3</f>
        <v>0</v>
      </c>
      <c r="M56" s="13">
        <f t="shared" si="8"/>
        <v>0</v>
      </c>
      <c r="N56" s="13">
        <f t="shared" si="2"/>
        <v>0</v>
      </c>
      <c r="O56" s="13">
        <f t="shared" si="11"/>
        <v>441.58999999999992</v>
      </c>
      <c r="P56" s="13">
        <f t="shared" si="12"/>
        <v>360</v>
      </c>
      <c r="Q56" s="11" t="str">
        <f>IF(O56&lt;&gt;"",IF(AND(O56&gt;P55,O56&lt;=P56),"ok",""),SUBTOTAL(3,T$2:T56))</f>
        <v/>
      </c>
      <c r="R56" s="11" t="str">
        <f>IF(P56&lt;&gt;"",IF(AND(P56&gt;Q55,P56&lt;=Q56),"ok",""),SUBTOTAL(3,U$2:U56))</f>
        <v/>
      </c>
      <c r="S56" s="1">
        <v>30</v>
      </c>
      <c r="T56" s="9">
        <f t="shared" si="17"/>
        <v>165</v>
      </c>
      <c r="U56" s="28">
        <f>U55+1</f>
        <v>18</v>
      </c>
      <c r="V56" s="1">
        <f>V55+315</f>
        <v>3360</v>
      </c>
      <c r="W56" s="1">
        <f>V64-V56</f>
        <v>315</v>
      </c>
      <c r="X56" s="11" t="str">
        <f t="shared" si="14"/>
        <v>ok</v>
      </c>
      <c r="Y56" s="19">
        <f>IF(U56="","",SUBTOTAL(2,U$1:U56))</f>
        <v>12</v>
      </c>
    </row>
    <row r="57" spans="1:25" ht="20.100000000000001" customHeight="1">
      <c r="A57" s="3">
        <f>IF(B57="","",SUBTOTAL(3,B$2:B57))</f>
        <v>54</v>
      </c>
      <c r="B57" s="17" t="s">
        <v>18</v>
      </c>
      <c r="C57" s="4">
        <v>946</v>
      </c>
      <c r="D57" s="22">
        <v>43372</v>
      </c>
      <c r="E57" s="8">
        <f>IF(D57="",0,F55)</f>
        <v>3444</v>
      </c>
      <c r="F57" s="7">
        <v>3498</v>
      </c>
      <c r="G57" s="8">
        <f t="shared" si="0"/>
        <v>54</v>
      </c>
      <c r="H57" s="8">
        <f t="shared" si="1"/>
        <v>0</v>
      </c>
      <c r="I57" s="13">
        <f t="shared" si="7"/>
        <v>54</v>
      </c>
      <c r="J57" s="13">
        <f t="shared" si="10"/>
        <v>54</v>
      </c>
      <c r="K57" s="13">
        <f>G57/ورقة1!$C$3</f>
        <v>7.02</v>
      </c>
      <c r="L57" s="13">
        <f>H57/ورقة1!$D$3</f>
        <v>0</v>
      </c>
      <c r="M57" s="13">
        <f t="shared" si="8"/>
        <v>7.02</v>
      </c>
      <c r="N57" s="13">
        <f t="shared" si="2"/>
        <v>0.5</v>
      </c>
      <c r="O57" s="13">
        <f t="shared" si="11"/>
        <v>449.1099999999999</v>
      </c>
      <c r="P57" s="13">
        <f t="shared" si="12"/>
        <v>360</v>
      </c>
      <c r="Q57" s="11" t="str">
        <f>IF(O57&lt;&gt;"",IF(AND(O57&gt;P56,O57&lt;=P57),"ok",""),SUBTOTAL(3,T$2:T57))</f>
        <v/>
      </c>
      <c r="R57" s="11" t="str">
        <f>IF(P57&lt;&gt;"",IF(AND(P57&gt;Q56,P57&lt;=Q57),"ok",""),SUBTOTAL(3,U$2:U57))</f>
        <v/>
      </c>
      <c r="S57" s="1"/>
      <c r="T57" s="9"/>
      <c r="U57" s="1"/>
      <c r="V57" s="1"/>
      <c r="W57" s="1"/>
      <c r="X57" s="11" t="str">
        <f t="shared" si="14"/>
        <v/>
      </c>
      <c r="Y57" s="19" t="str">
        <f>IF(U57="","",SUBTOTAL(2,U$1:U57))</f>
        <v/>
      </c>
    </row>
    <row r="58" spans="1:25" ht="20.100000000000001" customHeight="1">
      <c r="A58" s="3">
        <f>IF(B58="","",SUBTOTAL(3,B$2:B58))</f>
        <v>55</v>
      </c>
      <c r="B58" s="17" t="s">
        <v>18</v>
      </c>
      <c r="C58" s="4">
        <v>949</v>
      </c>
      <c r="D58" s="22">
        <v>43373</v>
      </c>
      <c r="E58" s="8">
        <f t="shared" si="6"/>
        <v>3498</v>
      </c>
      <c r="F58" s="7">
        <v>3555</v>
      </c>
      <c r="G58" s="8">
        <f t="shared" si="0"/>
        <v>57</v>
      </c>
      <c r="H58" s="8">
        <f t="shared" si="1"/>
        <v>0</v>
      </c>
      <c r="I58" s="13">
        <f t="shared" si="7"/>
        <v>57</v>
      </c>
      <c r="J58" s="13">
        <f t="shared" si="10"/>
        <v>111</v>
      </c>
      <c r="K58" s="13">
        <f>G58/ورقة1!$C$3</f>
        <v>7.41</v>
      </c>
      <c r="L58" s="13">
        <f>H58/ورقة1!$D$3</f>
        <v>0</v>
      </c>
      <c r="M58" s="13">
        <f t="shared" si="8"/>
        <v>7.41</v>
      </c>
      <c r="N58" s="13">
        <f t="shared" si="2"/>
        <v>0.5</v>
      </c>
      <c r="O58" s="13">
        <f t="shared" si="11"/>
        <v>457.01999999999992</v>
      </c>
      <c r="P58" s="13">
        <f t="shared" si="12"/>
        <v>360</v>
      </c>
      <c r="Q58" s="11" t="str">
        <f>IF(O58&lt;&gt;"",IF(AND(O58&gt;P57,O58&lt;=P58),"ok",""),SUBTOTAL(3,T$2:T58))</f>
        <v/>
      </c>
      <c r="R58" s="11" t="str">
        <f>IF(P58&lt;&gt;"",IF(AND(P58&gt;Q57,P58&lt;=Q58),"ok",""),SUBTOTAL(3,U$2:U58))</f>
        <v/>
      </c>
      <c r="S58" s="1"/>
      <c r="T58" s="9"/>
      <c r="U58" s="1"/>
      <c r="V58" s="1"/>
      <c r="W58" s="1"/>
      <c r="X58" s="11" t="str">
        <f t="shared" si="14"/>
        <v/>
      </c>
      <c r="Y58" s="19" t="str">
        <f>IF(U58="","",SUBTOTAL(2,U$1:U58))</f>
        <v/>
      </c>
    </row>
    <row r="59" spans="1:25" ht="20.100000000000001" customHeight="1">
      <c r="A59" s="3">
        <f>IF(B59="","",SUBTOTAL(3,B$2:B59))</f>
        <v>56</v>
      </c>
      <c r="B59" s="17" t="s">
        <v>18</v>
      </c>
      <c r="C59" s="4">
        <v>952</v>
      </c>
      <c r="D59" s="22">
        <v>43374</v>
      </c>
      <c r="E59" s="8">
        <f t="shared" si="6"/>
        <v>3555</v>
      </c>
      <c r="F59" s="7">
        <v>3571</v>
      </c>
      <c r="G59" s="8">
        <f t="shared" si="0"/>
        <v>16</v>
      </c>
      <c r="H59" s="8">
        <f t="shared" si="1"/>
        <v>0</v>
      </c>
      <c r="I59" s="13">
        <f t="shared" si="7"/>
        <v>16</v>
      </c>
      <c r="J59" s="13">
        <f t="shared" si="10"/>
        <v>127</v>
      </c>
      <c r="K59" s="13">
        <f>G59/ورقة1!$C$3</f>
        <v>2.08</v>
      </c>
      <c r="L59" s="13">
        <f>H59/ورقة1!$D$3</f>
        <v>0</v>
      </c>
      <c r="M59" s="13">
        <f t="shared" si="8"/>
        <v>2.08</v>
      </c>
      <c r="N59" s="13">
        <f t="shared" si="2"/>
        <v>0.5</v>
      </c>
      <c r="O59" s="13">
        <f t="shared" si="11"/>
        <v>459.59999999999991</v>
      </c>
      <c r="P59" s="13">
        <f t="shared" si="12"/>
        <v>360</v>
      </c>
      <c r="Q59" s="11" t="str">
        <f>IF(O59&lt;&gt;"",IF(AND(O59&gt;P58,O59&lt;=P59),"ok",""),SUBTOTAL(3,T$2:T59))</f>
        <v/>
      </c>
      <c r="R59" s="11" t="str">
        <f>IF(P59&lt;&gt;"",IF(AND(P59&gt;Q58,P59&lt;=Q59),"ok",""),SUBTOTAL(3,U$2:U59))</f>
        <v/>
      </c>
      <c r="S59" s="1"/>
      <c r="T59" s="9"/>
      <c r="U59" s="1"/>
      <c r="V59" s="1"/>
      <c r="W59" s="1"/>
      <c r="X59" s="11" t="str">
        <f t="shared" si="14"/>
        <v/>
      </c>
      <c r="Y59" s="19" t="str">
        <f>IF(U59="","",SUBTOTAL(2,U$1:U59))</f>
        <v/>
      </c>
    </row>
    <row r="60" spans="1:25" ht="20.100000000000001" customHeight="1">
      <c r="A60" s="3">
        <f>IF(B60="","",SUBTOTAL(3,B$2:B60))</f>
        <v>57</v>
      </c>
      <c r="B60" s="17" t="s">
        <v>18</v>
      </c>
      <c r="C60" s="4">
        <v>958</v>
      </c>
      <c r="D60" s="22"/>
      <c r="E60" s="8"/>
      <c r="F60" s="7"/>
      <c r="G60" s="8">
        <f t="shared" si="0"/>
        <v>0</v>
      </c>
      <c r="H60" s="8">
        <f t="shared" si="1"/>
        <v>0</v>
      </c>
      <c r="I60" s="13">
        <f t="shared" si="7"/>
        <v>0</v>
      </c>
      <c r="J60" s="13">
        <f t="shared" si="10"/>
        <v>0</v>
      </c>
      <c r="K60" s="13">
        <f>G60/ورقة1!$C$3</f>
        <v>0</v>
      </c>
      <c r="L60" s="13">
        <f>H60/ورقة1!$D$3</f>
        <v>0</v>
      </c>
      <c r="M60" s="13">
        <f t="shared" si="8"/>
        <v>0</v>
      </c>
      <c r="N60" s="13">
        <f t="shared" si="2"/>
        <v>0</v>
      </c>
      <c r="O60" s="13">
        <f t="shared" si="11"/>
        <v>459.59999999999991</v>
      </c>
      <c r="P60" s="13">
        <f t="shared" si="12"/>
        <v>360</v>
      </c>
      <c r="Q60" s="11" t="str">
        <f>IF(O60&lt;&gt;"",IF(AND(O60&gt;P59,O60&lt;=P60),"ok",""),SUBTOTAL(3,T$2:T60))</f>
        <v/>
      </c>
      <c r="R60" s="11" t="str">
        <f>IF(P60&lt;&gt;"",IF(AND(P60&gt;Q59,P60&lt;=Q60),"ok",""),SUBTOTAL(3,U$2:U60))</f>
        <v/>
      </c>
      <c r="S60" s="1"/>
      <c r="T60" s="9"/>
      <c r="U60" s="1"/>
      <c r="V60" s="1"/>
      <c r="W60" s="1"/>
      <c r="X60" s="11" t="str">
        <f t="shared" si="14"/>
        <v/>
      </c>
      <c r="Y60" s="19" t="str">
        <f>IF(U60="","",SUBTOTAL(2,U$1:U60))</f>
        <v/>
      </c>
    </row>
    <row r="61" spans="1:25" ht="20.100000000000001" customHeight="1">
      <c r="A61" s="3">
        <f>IF(B61="","",SUBTOTAL(3,B$2:B61))</f>
        <v>58</v>
      </c>
      <c r="B61" s="17" t="s">
        <v>18</v>
      </c>
      <c r="C61" s="4">
        <v>959</v>
      </c>
      <c r="D61" s="22">
        <v>43377</v>
      </c>
      <c r="E61" s="8">
        <f>F59</f>
        <v>3571</v>
      </c>
      <c r="F61" s="7">
        <v>3627</v>
      </c>
      <c r="G61" s="8">
        <f t="shared" si="0"/>
        <v>56</v>
      </c>
      <c r="H61" s="8">
        <f t="shared" si="1"/>
        <v>0</v>
      </c>
      <c r="I61" s="13">
        <f t="shared" si="7"/>
        <v>56</v>
      </c>
      <c r="J61" s="13">
        <f t="shared" si="10"/>
        <v>56</v>
      </c>
      <c r="K61" s="13">
        <f>G61/ورقة1!$C$3</f>
        <v>7.28</v>
      </c>
      <c r="L61" s="13">
        <f>H61/ورقة1!$D$3</f>
        <v>0</v>
      </c>
      <c r="M61" s="13">
        <f t="shared" si="8"/>
        <v>7.28</v>
      </c>
      <c r="N61" s="13">
        <f t="shared" si="2"/>
        <v>0.5</v>
      </c>
      <c r="O61" s="13">
        <f t="shared" si="11"/>
        <v>467.37999999999988</v>
      </c>
      <c r="P61" s="13">
        <f t="shared" si="12"/>
        <v>360</v>
      </c>
      <c r="Q61" s="11" t="str">
        <f>IF(O61&lt;&gt;"",IF(AND(O61&gt;P60,O61&lt;=P61),"ok",""),SUBTOTAL(3,T$2:T61))</f>
        <v/>
      </c>
      <c r="R61" s="11" t="str">
        <f>IF(P61&lt;&gt;"",IF(AND(P61&gt;Q60,P61&lt;=Q61),"ok",""),SUBTOTAL(3,U$2:U61))</f>
        <v/>
      </c>
      <c r="S61" s="1"/>
      <c r="T61" s="9"/>
      <c r="U61" s="1"/>
      <c r="V61" s="1"/>
      <c r="W61" s="1"/>
      <c r="X61" s="11" t="str">
        <f t="shared" si="14"/>
        <v/>
      </c>
      <c r="Y61" s="19" t="str">
        <f>IF(U61="","",SUBTOTAL(2,U$1:U61))</f>
        <v/>
      </c>
    </row>
    <row r="62" spans="1:25" ht="20.100000000000001" customHeight="1">
      <c r="A62" s="3">
        <f>IF(B62="","",SUBTOTAL(3,B$2:B62))</f>
        <v>59</v>
      </c>
      <c r="B62" s="17" t="s">
        <v>18</v>
      </c>
      <c r="C62" s="4">
        <v>962</v>
      </c>
      <c r="D62" s="22"/>
      <c r="E62" s="8"/>
      <c r="F62" s="7"/>
      <c r="G62" s="8">
        <f t="shared" si="0"/>
        <v>0</v>
      </c>
      <c r="H62" s="8">
        <f t="shared" si="1"/>
        <v>0</v>
      </c>
      <c r="I62" s="13">
        <f t="shared" si="7"/>
        <v>0</v>
      </c>
      <c r="J62" s="13">
        <f t="shared" si="10"/>
        <v>0</v>
      </c>
      <c r="K62" s="13">
        <f>G62/ورقة1!$C$3</f>
        <v>0</v>
      </c>
      <c r="L62" s="13">
        <f>H62/ورقة1!$D$3</f>
        <v>0</v>
      </c>
      <c r="M62" s="13">
        <f t="shared" si="8"/>
        <v>0</v>
      </c>
      <c r="N62" s="13">
        <f t="shared" si="2"/>
        <v>0</v>
      </c>
      <c r="O62" s="13">
        <f t="shared" si="11"/>
        <v>467.37999999999988</v>
      </c>
      <c r="P62" s="13">
        <f t="shared" si="12"/>
        <v>360</v>
      </c>
      <c r="Q62" s="11" t="str">
        <f>IF(O62&lt;&gt;"",IF(AND(O62&gt;P61,O62&lt;=P62),"ok",""),SUBTOTAL(3,T$2:T62))</f>
        <v/>
      </c>
      <c r="R62" s="11" t="str">
        <f>IF(P62&lt;&gt;"",IF(AND(P62&gt;Q61,P62&lt;=Q62),"ok",""),SUBTOTAL(3,U$2:U62))</f>
        <v/>
      </c>
      <c r="S62" s="1"/>
      <c r="T62" s="9"/>
      <c r="U62" s="1"/>
      <c r="V62" s="1"/>
      <c r="W62" s="1"/>
      <c r="X62" s="11" t="str">
        <f t="shared" si="14"/>
        <v/>
      </c>
      <c r="Y62" s="19" t="str">
        <f>IF(U62="","",SUBTOTAL(2,U$1:U62))</f>
        <v/>
      </c>
    </row>
    <row r="63" spans="1:25" ht="20.100000000000001" customHeight="1">
      <c r="A63" s="3">
        <f>IF(B63="","",SUBTOTAL(3,B$2:B63))</f>
        <v>60</v>
      </c>
      <c r="B63" s="17" t="s">
        <v>18</v>
      </c>
      <c r="C63" s="4">
        <v>964</v>
      </c>
      <c r="D63" s="22">
        <v>43377</v>
      </c>
      <c r="E63" s="8">
        <f>F61</f>
        <v>3627</v>
      </c>
      <c r="F63" s="7">
        <v>3631</v>
      </c>
      <c r="G63" s="8">
        <f t="shared" si="0"/>
        <v>4</v>
      </c>
      <c r="H63" s="8">
        <f t="shared" si="1"/>
        <v>0</v>
      </c>
      <c r="I63" s="13">
        <f t="shared" si="7"/>
        <v>4</v>
      </c>
      <c r="J63" s="13">
        <f t="shared" si="10"/>
        <v>4</v>
      </c>
      <c r="K63" s="13">
        <f>G63/ورقة1!$C$3</f>
        <v>0.52</v>
      </c>
      <c r="L63" s="13">
        <f>H63/ورقة1!$D$3</f>
        <v>0</v>
      </c>
      <c r="M63" s="13">
        <f t="shared" si="8"/>
        <v>0.52</v>
      </c>
      <c r="N63" s="13">
        <f t="shared" si="2"/>
        <v>0.5</v>
      </c>
      <c r="O63" s="13">
        <f t="shared" si="11"/>
        <v>468.39999999999986</v>
      </c>
      <c r="P63" s="13">
        <f t="shared" si="12"/>
        <v>360</v>
      </c>
      <c r="Q63" s="11" t="str">
        <f>IF(O63&lt;&gt;"",IF(AND(O63&gt;P62,O63&lt;=P63),"ok",""),SUBTOTAL(3,T$2:T63))</f>
        <v/>
      </c>
      <c r="R63" s="11" t="str">
        <f>IF(P63&lt;&gt;"",IF(AND(P63&gt;Q62,P63&lt;=Q63),"ok",""),SUBTOTAL(3,U$2:U63))</f>
        <v/>
      </c>
      <c r="S63" s="1"/>
      <c r="T63" s="9"/>
      <c r="U63" s="1"/>
      <c r="V63" s="1"/>
      <c r="W63" s="1"/>
      <c r="X63" s="11" t="str">
        <f t="shared" si="14"/>
        <v/>
      </c>
      <c r="Y63" s="19" t="str">
        <f>IF(U63="","",SUBTOTAL(2,U$1:U63))</f>
        <v/>
      </c>
    </row>
    <row r="64" spans="1:25" ht="20.100000000000001" customHeight="1">
      <c r="A64" s="3">
        <f>IF(B64="","",SUBTOTAL(3,B$2:B64))</f>
        <v>61</v>
      </c>
      <c r="B64" s="17" t="s">
        <v>18</v>
      </c>
      <c r="C64" s="4">
        <v>966</v>
      </c>
      <c r="D64" s="22">
        <v>43379</v>
      </c>
      <c r="E64" s="8">
        <f t="shared" si="6"/>
        <v>3631</v>
      </c>
      <c r="F64" s="7">
        <v>3701</v>
      </c>
      <c r="G64" s="8">
        <f t="shared" si="0"/>
        <v>70</v>
      </c>
      <c r="H64" s="8">
        <f t="shared" si="1"/>
        <v>0</v>
      </c>
      <c r="I64" s="13">
        <f t="shared" si="7"/>
        <v>70</v>
      </c>
      <c r="J64" s="13">
        <f t="shared" si="10"/>
        <v>74</v>
      </c>
      <c r="K64" s="13">
        <f>G64/ورقة1!$C$3</f>
        <v>9.1</v>
      </c>
      <c r="L64" s="13">
        <f>H64/ورقة1!$D$3</f>
        <v>0</v>
      </c>
      <c r="M64" s="13">
        <f t="shared" si="8"/>
        <v>9.1</v>
      </c>
      <c r="N64" s="13">
        <f t="shared" si="2"/>
        <v>0.5</v>
      </c>
      <c r="O64" s="13">
        <f t="shared" si="11"/>
        <v>477.99999999999989</v>
      </c>
      <c r="P64" s="13">
        <f t="shared" si="12"/>
        <v>390</v>
      </c>
      <c r="Q64" s="11" t="str">
        <f>IF(O64&lt;&gt;"",IF(AND(O64&gt;P63,O64&lt;=P64),"ok",""),SUBTOTAL(3,T$2:T64))</f>
        <v/>
      </c>
      <c r="R64" s="11" t="str">
        <f>IF(P64&lt;&gt;"",IF(AND(P64&gt;Q63,P64&lt;=Q64),"ok",""),SUBTOTAL(3,U$2:U64))</f>
        <v/>
      </c>
      <c r="S64" s="1">
        <v>30</v>
      </c>
      <c r="T64" s="9">
        <f t="shared" si="17"/>
        <v>165</v>
      </c>
      <c r="U64" s="28">
        <f>U56+1</f>
        <v>19</v>
      </c>
      <c r="V64" s="1">
        <f>V56+315</f>
        <v>3675</v>
      </c>
      <c r="W64" s="1">
        <f>V72-V64</f>
        <v>315</v>
      </c>
      <c r="X64" s="11" t="str">
        <f t="shared" si="14"/>
        <v>ok</v>
      </c>
      <c r="Y64" s="19">
        <f>IF(U64="","",SUBTOTAL(2,U$1:U64))</f>
        <v>13</v>
      </c>
    </row>
    <row r="65" spans="1:25" ht="20.100000000000001" customHeight="1">
      <c r="A65" s="3">
        <f>IF(B65="","",SUBTOTAL(3,B$2:B65))</f>
        <v>62</v>
      </c>
      <c r="B65" s="17" t="s">
        <v>18</v>
      </c>
      <c r="C65" s="4">
        <v>968</v>
      </c>
      <c r="D65" s="22"/>
      <c r="E65" s="8"/>
      <c r="F65" s="7"/>
      <c r="G65" s="8">
        <f t="shared" si="0"/>
        <v>0</v>
      </c>
      <c r="H65" s="8">
        <f t="shared" si="1"/>
        <v>0</v>
      </c>
      <c r="I65" s="13">
        <f t="shared" si="7"/>
        <v>0</v>
      </c>
      <c r="J65" s="13">
        <f t="shared" si="10"/>
        <v>0</v>
      </c>
      <c r="K65" s="13">
        <f>G65/ورقة1!$C$3</f>
        <v>0</v>
      </c>
      <c r="L65" s="13">
        <f>H65/ورقة1!$D$3</f>
        <v>0</v>
      </c>
      <c r="M65" s="13">
        <f t="shared" si="8"/>
        <v>0</v>
      </c>
      <c r="N65" s="13">
        <f t="shared" si="2"/>
        <v>0</v>
      </c>
      <c r="O65" s="13">
        <f t="shared" si="11"/>
        <v>477.99999999999989</v>
      </c>
      <c r="P65" s="13">
        <f t="shared" si="12"/>
        <v>390</v>
      </c>
      <c r="Q65" s="11" t="str">
        <f>IF(O65&lt;&gt;"",IF(AND(O65&gt;P64,O65&lt;=P65),"ok",""),SUBTOTAL(3,T$2:T65))</f>
        <v/>
      </c>
      <c r="R65" s="11" t="str">
        <f>IF(P65&lt;&gt;"",IF(AND(P65&gt;Q64,P65&lt;=Q65),"ok",""),SUBTOTAL(3,U$2:U65))</f>
        <v/>
      </c>
      <c r="S65" s="1"/>
      <c r="T65" s="9"/>
      <c r="U65" s="1"/>
      <c r="V65" s="1"/>
      <c r="W65" s="1"/>
      <c r="X65" s="11" t="str">
        <f t="shared" si="14"/>
        <v/>
      </c>
      <c r="Y65" s="19" t="str">
        <f>IF(U65="","",SUBTOTAL(2,U$1:U65))</f>
        <v/>
      </c>
    </row>
    <row r="66" spans="1:25" ht="20.100000000000001" customHeight="1">
      <c r="A66" s="3">
        <f>IF(B66="","",SUBTOTAL(3,B$2:B66))</f>
        <v>63</v>
      </c>
      <c r="B66" s="17" t="s">
        <v>18</v>
      </c>
      <c r="C66" s="4">
        <v>970</v>
      </c>
      <c r="D66" s="22">
        <v>43381</v>
      </c>
      <c r="E66" s="8">
        <f>F64</f>
        <v>3701</v>
      </c>
      <c r="F66" s="7">
        <v>3736</v>
      </c>
      <c r="G66" s="8">
        <f t="shared" si="0"/>
        <v>35</v>
      </c>
      <c r="H66" s="8">
        <f t="shared" si="1"/>
        <v>0</v>
      </c>
      <c r="I66" s="13">
        <f t="shared" si="7"/>
        <v>35</v>
      </c>
      <c r="J66" s="13">
        <f t="shared" si="10"/>
        <v>35</v>
      </c>
      <c r="K66" s="13">
        <f>G66/ورقة1!$C$3</f>
        <v>4.55</v>
      </c>
      <c r="L66" s="13">
        <f>H66/ورقة1!$D$3</f>
        <v>0</v>
      </c>
      <c r="M66" s="13">
        <f t="shared" si="8"/>
        <v>4.55</v>
      </c>
      <c r="N66" s="13">
        <f t="shared" ref="N66:N129" si="22">IF(I66=0,0,0.5)</f>
        <v>0.5</v>
      </c>
      <c r="O66" s="13">
        <f t="shared" si="11"/>
        <v>483.0499999999999</v>
      </c>
      <c r="P66" s="13">
        <f t="shared" si="12"/>
        <v>390</v>
      </c>
      <c r="Q66" s="11" t="str">
        <f>IF(O66&lt;&gt;"",IF(AND(O66&gt;P65,O66&lt;=P66),"ok",""),SUBTOTAL(3,T$2:T66))</f>
        <v/>
      </c>
      <c r="R66" s="11" t="str">
        <f>IF(P66&lt;&gt;"",IF(AND(P66&gt;Q65,P66&lt;=Q66),"ok",""),SUBTOTAL(3,U$2:U66))</f>
        <v/>
      </c>
      <c r="S66" s="1"/>
      <c r="T66" s="9"/>
      <c r="U66" s="1"/>
      <c r="V66" s="1"/>
      <c r="W66" s="1"/>
      <c r="X66" s="11" t="str">
        <f t="shared" si="14"/>
        <v/>
      </c>
      <c r="Y66" s="19" t="str">
        <f>IF(U66="","",SUBTOTAL(2,U$1:U66))</f>
        <v/>
      </c>
    </row>
    <row r="67" spans="1:25" ht="20.100000000000001" customHeight="1">
      <c r="A67" s="3">
        <f>IF(B67="","",SUBTOTAL(3,B$2:B67))</f>
        <v>64</v>
      </c>
      <c r="B67" s="16" t="s">
        <v>18</v>
      </c>
      <c r="C67" s="4">
        <v>974</v>
      </c>
      <c r="D67" s="22">
        <v>43383</v>
      </c>
      <c r="E67" s="8">
        <f t="shared" si="6"/>
        <v>3736</v>
      </c>
      <c r="F67" s="7">
        <v>3766</v>
      </c>
      <c r="G67" s="8">
        <f t="shared" si="0"/>
        <v>30</v>
      </c>
      <c r="H67" s="8">
        <f t="shared" si="1"/>
        <v>0</v>
      </c>
      <c r="I67" s="13">
        <f t="shared" si="7"/>
        <v>30</v>
      </c>
      <c r="J67" s="13">
        <f t="shared" si="10"/>
        <v>65</v>
      </c>
      <c r="K67" s="13">
        <f>G67/ورقة1!$C$3</f>
        <v>3.9</v>
      </c>
      <c r="L67" s="13">
        <f>H67/ورقة1!$D$3</f>
        <v>0</v>
      </c>
      <c r="M67" s="13">
        <f t="shared" ref="M67:M130" si="23">IF(I67=0,0,K67+L67)</f>
        <v>3.9</v>
      </c>
      <c r="N67" s="13">
        <f t="shared" si="22"/>
        <v>0.5</v>
      </c>
      <c r="O67" s="13">
        <f t="shared" si="11"/>
        <v>487.44999999999987</v>
      </c>
      <c r="P67" s="13">
        <f t="shared" si="12"/>
        <v>390</v>
      </c>
      <c r="Q67" s="11" t="str">
        <f>IF(O67&lt;&gt;"",IF(AND(O67&gt;P66,O67&lt;=P67),"ok",""),SUBTOTAL(3,T$2:T67))</f>
        <v/>
      </c>
      <c r="R67" s="11" t="str">
        <f>IF(P67&lt;&gt;"",IF(AND(P67&gt;Q66,P67&lt;=Q67),"ok",""),SUBTOTAL(3,U$2:U67))</f>
        <v/>
      </c>
      <c r="S67" s="1"/>
      <c r="T67" s="9"/>
      <c r="U67" s="1"/>
      <c r="V67" s="1"/>
      <c r="W67" s="1"/>
      <c r="X67" s="11" t="str">
        <f t="shared" si="14"/>
        <v/>
      </c>
      <c r="Y67" s="19" t="str">
        <f>IF(U67="","",SUBTOTAL(2,U$1:U67))</f>
        <v/>
      </c>
    </row>
    <row r="68" spans="1:25" ht="20.100000000000001" customHeight="1">
      <c r="A68" s="3">
        <f>IF(B68="","",SUBTOTAL(3,B$2:B68))</f>
        <v>65</v>
      </c>
      <c r="B68" s="16" t="s">
        <v>18</v>
      </c>
      <c r="C68" s="4">
        <v>979</v>
      </c>
      <c r="D68" s="22">
        <v>43384</v>
      </c>
      <c r="E68" s="8">
        <f t="shared" si="6"/>
        <v>3766</v>
      </c>
      <c r="F68" s="7">
        <v>3811</v>
      </c>
      <c r="G68" s="8">
        <f t="shared" si="0"/>
        <v>45</v>
      </c>
      <c r="H68" s="8">
        <f t="shared" si="1"/>
        <v>0</v>
      </c>
      <c r="I68" s="13">
        <f t="shared" si="7"/>
        <v>45</v>
      </c>
      <c r="J68" s="13">
        <f t="shared" ref="J68:J131" si="24">IF(I68=0,0,I68+J67)</f>
        <v>110</v>
      </c>
      <c r="K68" s="13">
        <f>G68/ورقة1!$C$3</f>
        <v>5.85</v>
      </c>
      <c r="L68" s="13">
        <f>H68/ورقة1!$D$3</f>
        <v>0</v>
      </c>
      <c r="M68" s="13">
        <f t="shared" si="23"/>
        <v>5.85</v>
      </c>
      <c r="N68" s="13">
        <f t="shared" si="22"/>
        <v>0.5</v>
      </c>
      <c r="O68" s="13">
        <f t="shared" ref="O68:O131" si="25">M68+N68+O67</f>
        <v>493.7999999999999</v>
      </c>
      <c r="P68" s="13">
        <f t="shared" ref="P68:P131" si="26">S68+P67</f>
        <v>390</v>
      </c>
      <c r="Q68" s="11" t="str">
        <f>IF(O68&lt;&gt;"",IF(AND(O68&gt;P67,O68&lt;=P68),"ok",""),SUBTOTAL(3,T$2:T68))</f>
        <v/>
      </c>
      <c r="R68" s="11" t="str">
        <f>IF(P68&lt;&gt;"",IF(AND(P68&gt;Q67,P68&lt;=Q68),"ok",""),SUBTOTAL(3,U$2:U68))</f>
        <v/>
      </c>
      <c r="S68" s="1"/>
      <c r="T68" s="9"/>
      <c r="U68" s="1"/>
      <c r="V68" s="1"/>
      <c r="W68" s="1"/>
      <c r="X68" s="11" t="str">
        <f t="shared" si="14"/>
        <v/>
      </c>
      <c r="Y68" s="19" t="str">
        <f>IF(U68="","",SUBTOTAL(2,U$1:U68))</f>
        <v/>
      </c>
    </row>
    <row r="69" spans="1:25" ht="20.100000000000001" customHeight="1">
      <c r="A69" s="3">
        <f>IF(B69="","",SUBTOTAL(3,B$2:B69))</f>
        <v>66</v>
      </c>
      <c r="B69" s="16" t="s">
        <v>18</v>
      </c>
      <c r="C69" s="4">
        <v>985</v>
      </c>
      <c r="D69" s="22">
        <v>43386</v>
      </c>
      <c r="E69" s="8">
        <f t="shared" si="6"/>
        <v>3811</v>
      </c>
      <c r="F69" s="7">
        <v>3840</v>
      </c>
      <c r="G69" s="8">
        <f t="shared" ref="G69:G135" si="27">IF(B69="مدينة",F69-E69,0)</f>
        <v>29</v>
      </c>
      <c r="H69" s="8">
        <f t="shared" ref="H69:H135" si="28">IF(B69="اقاليم",F69-E69,0)</f>
        <v>0</v>
      </c>
      <c r="I69" s="13">
        <f t="shared" si="7"/>
        <v>29</v>
      </c>
      <c r="J69" s="13">
        <f t="shared" si="24"/>
        <v>139</v>
      </c>
      <c r="K69" s="13">
        <f>G69/ورقة1!$C$3</f>
        <v>3.77</v>
      </c>
      <c r="L69" s="13">
        <f>H69/ورقة1!$D$3</f>
        <v>0</v>
      </c>
      <c r="M69" s="13">
        <f t="shared" si="23"/>
        <v>3.77</v>
      </c>
      <c r="N69" s="13">
        <f t="shared" si="22"/>
        <v>0.5</v>
      </c>
      <c r="O69" s="13">
        <f t="shared" si="25"/>
        <v>498.06999999999988</v>
      </c>
      <c r="P69" s="13">
        <f t="shared" si="26"/>
        <v>390</v>
      </c>
      <c r="Q69" s="11" t="str">
        <f>IF(O69&lt;&gt;"",IF(AND(O69&gt;P68,O69&lt;=P69),"ok",""),SUBTOTAL(3,T$2:T69))</f>
        <v/>
      </c>
      <c r="R69" s="11" t="str">
        <f>IF(P69&lt;&gt;"",IF(AND(P69&gt;Q68,P69&lt;=Q69),"ok",""),SUBTOTAL(3,U$2:U69))</f>
        <v/>
      </c>
      <c r="S69" s="1"/>
      <c r="T69" s="9"/>
      <c r="U69" s="1"/>
      <c r="V69" s="1"/>
      <c r="W69" s="1"/>
      <c r="X69" s="11" t="str">
        <f t="shared" si="14"/>
        <v/>
      </c>
      <c r="Y69" s="19" t="str">
        <f>IF(U69="","",SUBTOTAL(2,U$1:U69))</f>
        <v/>
      </c>
    </row>
    <row r="70" spans="1:25" ht="20.100000000000001" customHeight="1">
      <c r="A70" s="3">
        <f>IF(B70="","",SUBTOTAL(3,B$2:B70))</f>
        <v>67</v>
      </c>
      <c r="B70" s="17" t="s">
        <v>18</v>
      </c>
      <c r="C70" s="4">
        <v>990</v>
      </c>
      <c r="D70" s="22">
        <v>43387</v>
      </c>
      <c r="E70" s="8">
        <f t="shared" ref="E70:E136" si="29">IF(D70="",0,F69)</f>
        <v>3840</v>
      </c>
      <c r="F70" s="7">
        <v>3890</v>
      </c>
      <c r="G70" s="8">
        <f t="shared" si="27"/>
        <v>50</v>
      </c>
      <c r="H70" s="8">
        <f t="shared" si="28"/>
        <v>0</v>
      </c>
      <c r="I70" s="13">
        <f t="shared" ref="I70:I136" si="30">G70+H70</f>
        <v>50</v>
      </c>
      <c r="J70" s="13">
        <f t="shared" si="24"/>
        <v>189</v>
      </c>
      <c r="K70" s="13">
        <f>G70/ورقة1!$C$3</f>
        <v>6.5</v>
      </c>
      <c r="L70" s="13">
        <f>H70/ورقة1!$D$3</f>
        <v>0</v>
      </c>
      <c r="M70" s="13">
        <f t="shared" si="23"/>
        <v>6.5</v>
      </c>
      <c r="N70" s="13">
        <f t="shared" si="22"/>
        <v>0.5</v>
      </c>
      <c r="O70" s="13">
        <f t="shared" si="25"/>
        <v>505.06999999999988</v>
      </c>
      <c r="P70" s="13">
        <f t="shared" si="26"/>
        <v>390</v>
      </c>
      <c r="Q70" s="11" t="str">
        <f>IF(O70&lt;&gt;"",IF(AND(O70&gt;P69,O70&lt;=P70),"ok",""),SUBTOTAL(3,T$2:T70))</f>
        <v/>
      </c>
      <c r="R70" s="11" t="str">
        <f>IF(P70&lt;&gt;"",IF(AND(P70&gt;Q69,P70&lt;=Q70),"ok",""),SUBTOTAL(3,U$2:U70))</f>
        <v/>
      </c>
      <c r="S70" s="1"/>
      <c r="T70" s="9"/>
      <c r="U70" s="1"/>
      <c r="V70" s="1"/>
      <c r="W70" s="1"/>
      <c r="X70" s="11" t="str">
        <f t="shared" si="14"/>
        <v/>
      </c>
      <c r="Y70" s="19" t="str">
        <f>IF(U70="","",SUBTOTAL(2,U$1:U70))</f>
        <v/>
      </c>
    </row>
    <row r="71" spans="1:25" ht="20.100000000000001" customHeight="1">
      <c r="A71" s="3">
        <f>IF(B71="","",SUBTOTAL(3,B$2:B71))</f>
        <v>68</v>
      </c>
      <c r="B71" s="17" t="s">
        <v>18</v>
      </c>
      <c r="C71" s="4">
        <v>995</v>
      </c>
      <c r="D71" s="22">
        <v>43388</v>
      </c>
      <c r="E71" s="8">
        <f t="shared" si="29"/>
        <v>3890</v>
      </c>
      <c r="F71" s="7">
        <v>3948</v>
      </c>
      <c r="G71" s="8">
        <f t="shared" si="27"/>
        <v>58</v>
      </c>
      <c r="H71" s="8">
        <f t="shared" si="28"/>
        <v>0</v>
      </c>
      <c r="I71" s="13">
        <f t="shared" si="30"/>
        <v>58</v>
      </c>
      <c r="J71" s="13">
        <f t="shared" si="24"/>
        <v>247</v>
      </c>
      <c r="K71" s="13">
        <f>G71/ورقة1!$C$3</f>
        <v>7.54</v>
      </c>
      <c r="L71" s="13">
        <f>H71/ورقة1!$D$3</f>
        <v>0</v>
      </c>
      <c r="M71" s="13">
        <f t="shared" si="23"/>
        <v>7.54</v>
      </c>
      <c r="N71" s="13">
        <f t="shared" si="22"/>
        <v>0.5</v>
      </c>
      <c r="O71" s="13">
        <f t="shared" si="25"/>
        <v>513.1099999999999</v>
      </c>
      <c r="P71" s="13">
        <f t="shared" si="26"/>
        <v>390</v>
      </c>
      <c r="Q71" s="11" t="str">
        <f>IF(O71&lt;&gt;"",IF(AND(O71&gt;P70,O71&lt;=P71),"ok",""),SUBTOTAL(3,T$2:T71))</f>
        <v/>
      </c>
      <c r="R71" s="11" t="str">
        <f>IF(P71&lt;&gt;"",IF(AND(P71&gt;Q70,P71&lt;=Q71),"ok",""),SUBTOTAL(3,U$2:U71))</f>
        <v/>
      </c>
      <c r="S71" s="1"/>
      <c r="T71" s="9"/>
      <c r="U71" s="1"/>
      <c r="V71" s="1"/>
      <c r="W71" s="1"/>
      <c r="X71" s="11" t="str">
        <f t="shared" si="14"/>
        <v/>
      </c>
      <c r="Y71" s="19" t="str">
        <f>IF(U71="","",SUBTOTAL(2,U$1:U71))</f>
        <v/>
      </c>
    </row>
    <row r="72" spans="1:25" ht="20.100000000000001" customHeight="1">
      <c r="A72" s="3">
        <f>IF(B72="","",SUBTOTAL(3,B$2:B72))</f>
        <v>69</v>
      </c>
      <c r="B72" s="17" t="s">
        <v>18</v>
      </c>
      <c r="C72" s="4">
        <v>1000</v>
      </c>
      <c r="D72" s="22">
        <v>43391</v>
      </c>
      <c r="E72" s="8">
        <f t="shared" si="29"/>
        <v>3948</v>
      </c>
      <c r="F72" s="7">
        <v>4003</v>
      </c>
      <c r="G72" s="8">
        <f t="shared" si="27"/>
        <v>55</v>
      </c>
      <c r="H72" s="8">
        <f t="shared" si="28"/>
        <v>0</v>
      </c>
      <c r="I72" s="13">
        <f t="shared" si="30"/>
        <v>55</v>
      </c>
      <c r="J72" s="13">
        <f t="shared" si="24"/>
        <v>302</v>
      </c>
      <c r="K72" s="13">
        <f>G72/ورقة1!$C$3</f>
        <v>7.1499999999999995</v>
      </c>
      <c r="L72" s="13">
        <f>H72/ورقة1!$D$3</f>
        <v>0</v>
      </c>
      <c r="M72" s="13">
        <f t="shared" si="23"/>
        <v>7.1499999999999995</v>
      </c>
      <c r="N72" s="13">
        <f t="shared" si="22"/>
        <v>0.5</v>
      </c>
      <c r="O72" s="13">
        <f t="shared" si="25"/>
        <v>520.75999999999988</v>
      </c>
      <c r="P72" s="13">
        <f t="shared" si="26"/>
        <v>420</v>
      </c>
      <c r="Q72" s="11" t="str">
        <f>IF(O72&lt;&gt;"",IF(AND(O72&gt;P71,O72&lt;=P72),"ok",""),SUBTOTAL(3,T$2:T72))</f>
        <v/>
      </c>
      <c r="R72" s="11" t="str">
        <f>IF(P72&lt;&gt;"",IF(AND(P72&gt;Q71,P72&lt;=Q72),"ok",""),SUBTOTAL(3,U$2:U72))</f>
        <v/>
      </c>
      <c r="S72" s="1">
        <v>30</v>
      </c>
      <c r="T72" s="9">
        <f t="shared" ref="T72:T105" si="31">S72*5.5</f>
        <v>165</v>
      </c>
      <c r="U72" s="28">
        <f>U64+5</f>
        <v>24</v>
      </c>
      <c r="V72" s="1">
        <f>V64+315</f>
        <v>3990</v>
      </c>
      <c r="W72" s="1">
        <f t="shared" ref="W72:W106" si="32">V73-V72</f>
        <v>315</v>
      </c>
      <c r="X72" s="11" t="str">
        <f t="shared" si="14"/>
        <v>ok</v>
      </c>
      <c r="Y72" s="19">
        <f>IF(U72="","",SUBTOTAL(2,U$1:U72))</f>
        <v>14</v>
      </c>
    </row>
    <row r="73" spans="1:25" ht="20.100000000000001" customHeight="1">
      <c r="A73" s="3">
        <f>IF(B73="","",SUBTOTAL(3,B$2:B73))</f>
        <v>70</v>
      </c>
      <c r="B73" s="17" t="s">
        <v>17</v>
      </c>
      <c r="C73" s="4">
        <v>1004</v>
      </c>
      <c r="D73" s="22">
        <v>43393</v>
      </c>
      <c r="E73" s="8">
        <f t="shared" si="29"/>
        <v>4003</v>
      </c>
      <c r="F73" s="7">
        <v>4484</v>
      </c>
      <c r="G73" s="8">
        <f t="shared" si="27"/>
        <v>0</v>
      </c>
      <c r="H73" s="8">
        <f t="shared" si="28"/>
        <v>481</v>
      </c>
      <c r="I73" s="13">
        <f t="shared" si="30"/>
        <v>481</v>
      </c>
      <c r="J73" s="13">
        <f t="shared" si="24"/>
        <v>783</v>
      </c>
      <c r="K73" s="13">
        <f>G73/ورقة1!$C$3</f>
        <v>0</v>
      </c>
      <c r="L73" s="13">
        <f>H73/ورقة1!$D$3</f>
        <v>52.91</v>
      </c>
      <c r="M73" s="13">
        <f t="shared" si="23"/>
        <v>52.91</v>
      </c>
      <c r="N73" s="13">
        <f t="shared" si="22"/>
        <v>0.5</v>
      </c>
      <c r="O73" s="13">
        <f t="shared" si="25"/>
        <v>574.16999999999985</v>
      </c>
      <c r="P73" s="13">
        <f t="shared" si="26"/>
        <v>450</v>
      </c>
      <c r="Q73" s="11" t="str">
        <f>IF(O73&lt;&gt;"",IF(AND(O73&gt;P72,O73&lt;=P73),"ok",""),SUBTOTAL(3,T$2:T73))</f>
        <v/>
      </c>
      <c r="R73" s="11" t="str">
        <f>IF(P73&lt;&gt;"",IF(AND(P73&gt;Q72,P73&lt;=Q73),"ok",""),SUBTOTAL(3,U$2:U73))</f>
        <v/>
      </c>
      <c r="S73" s="1">
        <v>30</v>
      </c>
      <c r="T73" s="9">
        <f t="shared" si="31"/>
        <v>165</v>
      </c>
      <c r="U73" s="28">
        <f>U72+1</f>
        <v>25</v>
      </c>
      <c r="V73" s="1">
        <f t="shared" ref="V73:V107" si="33">V72+315</f>
        <v>4305</v>
      </c>
      <c r="W73" s="1">
        <f>V75-V73</f>
        <v>315</v>
      </c>
      <c r="X73" s="11" t="str">
        <f t="shared" si="14"/>
        <v>ok</v>
      </c>
      <c r="Y73" s="19">
        <f>IF(U73="","",SUBTOTAL(2,U$1:U73))</f>
        <v>15</v>
      </c>
    </row>
    <row r="74" spans="1:25" ht="20.100000000000001" customHeight="1">
      <c r="A74" s="3">
        <f>IF(B74="","",SUBTOTAL(3,B$2:B74))</f>
        <v>71</v>
      </c>
      <c r="B74" s="17" t="s">
        <v>18</v>
      </c>
      <c r="C74" s="4">
        <v>1006</v>
      </c>
      <c r="D74" s="22">
        <v>43394</v>
      </c>
      <c r="E74" s="8">
        <f t="shared" si="29"/>
        <v>4484</v>
      </c>
      <c r="F74" s="7">
        <v>4493</v>
      </c>
      <c r="G74" s="8">
        <f t="shared" si="27"/>
        <v>9</v>
      </c>
      <c r="H74" s="8">
        <f t="shared" si="28"/>
        <v>0</v>
      </c>
      <c r="I74" s="13">
        <f t="shared" si="30"/>
        <v>9</v>
      </c>
      <c r="J74" s="13">
        <f t="shared" si="24"/>
        <v>792</v>
      </c>
      <c r="K74" s="13">
        <f>G74/ورقة1!$C$3</f>
        <v>1.17</v>
      </c>
      <c r="L74" s="13">
        <f>H74/ورقة1!$D$3</f>
        <v>0</v>
      </c>
      <c r="M74" s="13">
        <f t="shared" si="23"/>
        <v>1.17</v>
      </c>
      <c r="N74" s="13">
        <f t="shared" si="22"/>
        <v>0.5</v>
      </c>
      <c r="O74" s="13">
        <f t="shared" si="25"/>
        <v>575.8399999999998</v>
      </c>
      <c r="P74" s="13">
        <f t="shared" si="26"/>
        <v>450</v>
      </c>
      <c r="Q74" s="11" t="str">
        <f>IF(O74&lt;&gt;"",IF(AND(O74&gt;P73,O74&lt;=P74),"ok",""),SUBTOTAL(3,T$2:T74))</f>
        <v/>
      </c>
      <c r="R74" s="11" t="str">
        <f>IF(P74&lt;&gt;"",IF(AND(P74&gt;Q73,P74&lt;=Q74),"ok",""),SUBTOTAL(3,U$2:U74))</f>
        <v/>
      </c>
      <c r="S74" s="1"/>
      <c r="T74" s="9"/>
      <c r="U74" s="1"/>
      <c r="V74" s="1"/>
      <c r="W74" s="1"/>
      <c r="X74" s="11" t="str">
        <f t="shared" si="14"/>
        <v/>
      </c>
      <c r="Y74" s="19" t="str">
        <f>IF(U74="","",SUBTOTAL(2,U$1:U74))</f>
        <v/>
      </c>
    </row>
    <row r="75" spans="1:25" ht="20.100000000000001" customHeight="1">
      <c r="A75" s="3">
        <f>IF(B75="","",SUBTOTAL(3,B$2:B75))</f>
        <v>72</v>
      </c>
      <c r="B75" s="17" t="s">
        <v>17</v>
      </c>
      <c r="C75" s="4">
        <v>1010</v>
      </c>
      <c r="D75" s="22">
        <v>43395</v>
      </c>
      <c r="E75" s="8">
        <f t="shared" si="29"/>
        <v>4493</v>
      </c>
      <c r="F75" s="7">
        <v>4949</v>
      </c>
      <c r="G75" s="8">
        <f t="shared" si="27"/>
        <v>0</v>
      </c>
      <c r="H75" s="8">
        <f t="shared" si="28"/>
        <v>456</v>
      </c>
      <c r="I75" s="13">
        <f t="shared" si="30"/>
        <v>456</v>
      </c>
      <c r="J75" s="13">
        <f t="shared" si="24"/>
        <v>1248</v>
      </c>
      <c r="K75" s="13">
        <f>G75/ورقة1!$C$3</f>
        <v>0</v>
      </c>
      <c r="L75" s="13">
        <f>H75/ورقة1!$D$3</f>
        <v>50.16</v>
      </c>
      <c r="M75" s="13">
        <f t="shared" si="23"/>
        <v>50.16</v>
      </c>
      <c r="N75" s="13">
        <f t="shared" si="22"/>
        <v>0.5</v>
      </c>
      <c r="O75" s="13">
        <f t="shared" si="25"/>
        <v>626.49999999999977</v>
      </c>
      <c r="P75" s="13">
        <f t="shared" si="26"/>
        <v>480</v>
      </c>
      <c r="Q75" s="11" t="str">
        <f>IF(O75&lt;&gt;"",IF(AND(O75&gt;P74,O75&lt;=P75),"ok",""),SUBTOTAL(3,T$2:T75))</f>
        <v/>
      </c>
      <c r="R75" s="11" t="str">
        <f>IF(P75&lt;&gt;"",IF(AND(P75&gt;Q74,P75&lt;=Q75),"ok",""),SUBTOTAL(3,U$2:U75))</f>
        <v/>
      </c>
      <c r="S75" s="1">
        <v>30</v>
      </c>
      <c r="T75" s="9">
        <f t="shared" si="31"/>
        <v>165</v>
      </c>
      <c r="U75" s="28">
        <f>U73+4</f>
        <v>29</v>
      </c>
      <c r="V75" s="1">
        <f>V73+315</f>
        <v>4620</v>
      </c>
      <c r="W75" s="1">
        <f>V76-V75</f>
        <v>315</v>
      </c>
      <c r="X75" s="11" t="str">
        <f t="shared" si="14"/>
        <v>ok</v>
      </c>
      <c r="Y75" s="19">
        <f>IF(U75="","",SUBTOTAL(2,U$1:U75))</f>
        <v>16</v>
      </c>
    </row>
    <row r="76" spans="1:25" ht="20.100000000000001" customHeight="1">
      <c r="A76" s="3" t="str">
        <f>IF(B76="","",SUBTOTAL(3,B$2:B76))</f>
        <v/>
      </c>
      <c r="B76" s="13"/>
      <c r="C76" s="20">
        <f>C75</f>
        <v>1010</v>
      </c>
      <c r="D76" s="23">
        <f t="shared" ref="D76:F76" si="34">D75</f>
        <v>43395</v>
      </c>
      <c r="E76" s="20">
        <f t="shared" si="34"/>
        <v>4493</v>
      </c>
      <c r="F76" s="20">
        <f t="shared" si="34"/>
        <v>4949</v>
      </c>
      <c r="G76" s="8"/>
      <c r="H76" s="8"/>
      <c r="I76" s="13"/>
      <c r="J76" s="13">
        <f t="shared" si="24"/>
        <v>0</v>
      </c>
      <c r="K76" s="13">
        <f>G76/ورقة1!$C$3</f>
        <v>0</v>
      </c>
      <c r="L76" s="13">
        <f>H76/ورقة1!$D$3</f>
        <v>0</v>
      </c>
      <c r="M76" s="13">
        <f t="shared" si="23"/>
        <v>0</v>
      </c>
      <c r="N76" s="13">
        <f t="shared" si="22"/>
        <v>0</v>
      </c>
      <c r="O76" s="13">
        <f t="shared" si="25"/>
        <v>626.49999999999977</v>
      </c>
      <c r="P76" s="13">
        <f t="shared" si="26"/>
        <v>510</v>
      </c>
      <c r="Q76" s="11" t="str">
        <f>IF(O76&lt;&gt;"",IF(AND(O76&gt;P75,O76&lt;=P76),"ok",""),SUBTOTAL(3,T$2:T76))</f>
        <v/>
      </c>
      <c r="R76" s="11" t="str">
        <f>IF(P76&lt;&gt;"",IF(AND(P76&gt;Q75,P76&lt;=Q76),"ok",""),SUBTOTAL(3,U$2:U76))</f>
        <v/>
      </c>
      <c r="S76" s="1">
        <v>30</v>
      </c>
      <c r="T76" s="9">
        <f t="shared" si="31"/>
        <v>165</v>
      </c>
      <c r="U76" s="28">
        <f>U75+1</f>
        <v>30</v>
      </c>
      <c r="V76" s="1">
        <f>V75+315</f>
        <v>4935</v>
      </c>
      <c r="W76" s="1">
        <f>V85-V76</f>
        <v>315</v>
      </c>
      <c r="X76" s="11" t="str">
        <f t="shared" si="14"/>
        <v>ok</v>
      </c>
      <c r="Y76" s="19">
        <f>IF(U76="","",SUBTOTAL(2,U$1:U76))</f>
        <v>17</v>
      </c>
    </row>
    <row r="77" spans="1:25" ht="20.100000000000001" customHeight="1">
      <c r="A77" s="3">
        <f>IF(B77="","",SUBTOTAL(3,B$2:B77))</f>
        <v>73</v>
      </c>
      <c r="B77" s="17" t="s">
        <v>18</v>
      </c>
      <c r="C77" s="4">
        <v>1016</v>
      </c>
      <c r="D77" s="22">
        <v>43397</v>
      </c>
      <c r="E77" s="8">
        <f>IF(D77="",0,F75)</f>
        <v>4949</v>
      </c>
      <c r="F77" s="7">
        <v>4971</v>
      </c>
      <c r="G77" s="8">
        <f t="shared" si="27"/>
        <v>22</v>
      </c>
      <c r="H77" s="8">
        <f t="shared" si="28"/>
        <v>0</v>
      </c>
      <c r="I77" s="13">
        <f t="shared" si="30"/>
        <v>22</v>
      </c>
      <c r="J77" s="13">
        <f t="shared" si="24"/>
        <v>22</v>
      </c>
      <c r="K77" s="13">
        <f>G77/ورقة1!$C$3</f>
        <v>2.86</v>
      </c>
      <c r="L77" s="13">
        <f>H77/ورقة1!$D$3</f>
        <v>0</v>
      </c>
      <c r="M77" s="13">
        <f t="shared" si="23"/>
        <v>2.86</v>
      </c>
      <c r="N77" s="13">
        <f t="shared" si="22"/>
        <v>0.5</v>
      </c>
      <c r="O77" s="13">
        <f t="shared" si="25"/>
        <v>629.85999999999979</v>
      </c>
      <c r="P77" s="13">
        <f t="shared" si="26"/>
        <v>510</v>
      </c>
      <c r="Q77" s="11" t="str">
        <f>IF(O77&lt;&gt;"",IF(AND(O77&gt;P76,O77&lt;=P77),"ok",""),SUBTOTAL(3,T$2:T77))</f>
        <v/>
      </c>
      <c r="R77" s="11" t="str">
        <f>IF(P77&lt;&gt;"",IF(AND(P77&gt;Q76,P77&lt;=Q77),"ok",""),SUBTOTAL(3,U$2:U77))</f>
        <v/>
      </c>
      <c r="S77" s="1"/>
      <c r="T77" s="9"/>
      <c r="U77" s="1"/>
      <c r="V77" s="1"/>
      <c r="W77" s="1"/>
      <c r="X77" s="11" t="str">
        <f t="shared" si="14"/>
        <v/>
      </c>
      <c r="Y77" s="19" t="str">
        <f>IF(U77="","",SUBTOTAL(2,U$1:U77))</f>
        <v/>
      </c>
    </row>
    <row r="78" spans="1:25" ht="20.100000000000001" customHeight="1">
      <c r="A78" s="3">
        <f>IF(B78="","",SUBTOTAL(3,B$2:B78))</f>
        <v>74</v>
      </c>
      <c r="B78" s="17" t="s">
        <v>18</v>
      </c>
      <c r="C78" s="4">
        <v>1018</v>
      </c>
      <c r="D78" s="22">
        <v>43398</v>
      </c>
      <c r="E78" s="8">
        <f t="shared" si="29"/>
        <v>4971</v>
      </c>
      <c r="F78" s="7">
        <v>4996</v>
      </c>
      <c r="G78" s="8">
        <f t="shared" si="27"/>
        <v>25</v>
      </c>
      <c r="H78" s="8">
        <f t="shared" si="28"/>
        <v>0</v>
      </c>
      <c r="I78" s="13">
        <f t="shared" si="30"/>
        <v>25</v>
      </c>
      <c r="J78" s="13">
        <f t="shared" si="24"/>
        <v>47</v>
      </c>
      <c r="K78" s="13">
        <f>G78/ورقة1!$C$3</f>
        <v>3.25</v>
      </c>
      <c r="L78" s="13">
        <f>H78/ورقة1!$D$3</f>
        <v>0</v>
      </c>
      <c r="M78" s="13">
        <f t="shared" si="23"/>
        <v>3.25</v>
      </c>
      <c r="N78" s="13">
        <f t="shared" si="22"/>
        <v>0.5</v>
      </c>
      <c r="O78" s="13">
        <f t="shared" si="25"/>
        <v>633.60999999999979</v>
      </c>
      <c r="P78" s="13">
        <f t="shared" si="26"/>
        <v>510</v>
      </c>
      <c r="Q78" s="11" t="str">
        <f>IF(O78&lt;&gt;"",IF(AND(O78&gt;P77,O78&lt;=P78),"ok",""),SUBTOTAL(3,T$2:T78))</f>
        <v/>
      </c>
      <c r="R78" s="11" t="str">
        <f>IF(P78&lt;&gt;"",IF(AND(P78&gt;Q77,P78&lt;=Q78),"ok",""),SUBTOTAL(3,U$2:U78))</f>
        <v/>
      </c>
      <c r="S78" s="1"/>
      <c r="T78" s="9"/>
      <c r="U78" s="1"/>
      <c r="V78" s="1"/>
      <c r="W78" s="1"/>
      <c r="X78" s="11" t="str">
        <f t="shared" si="14"/>
        <v/>
      </c>
      <c r="Y78" s="19" t="str">
        <f>IF(U78="","",SUBTOTAL(2,U$1:U78))</f>
        <v/>
      </c>
    </row>
    <row r="79" spans="1:25" ht="20.100000000000001" customHeight="1">
      <c r="A79" s="3">
        <f>IF(B79="","",SUBTOTAL(3,B$2:B79))</f>
        <v>75</v>
      </c>
      <c r="B79" s="17" t="s">
        <v>18</v>
      </c>
      <c r="C79" s="4">
        <v>1022</v>
      </c>
      <c r="D79" s="22">
        <v>43400</v>
      </c>
      <c r="E79" s="8">
        <f t="shared" si="29"/>
        <v>4996</v>
      </c>
      <c r="F79" s="7">
        <v>5015</v>
      </c>
      <c r="G79" s="8">
        <f t="shared" si="27"/>
        <v>19</v>
      </c>
      <c r="H79" s="8">
        <f t="shared" si="28"/>
        <v>0</v>
      </c>
      <c r="I79" s="13">
        <f t="shared" si="30"/>
        <v>19</v>
      </c>
      <c r="J79" s="13">
        <f t="shared" si="24"/>
        <v>66</v>
      </c>
      <c r="K79" s="13">
        <f>G79/ورقة1!$C$3</f>
        <v>2.4699999999999998</v>
      </c>
      <c r="L79" s="13">
        <f>H79/ورقة1!$D$3</f>
        <v>0</v>
      </c>
      <c r="M79" s="13">
        <f t="shared" si="23"/>
        <v>2.4699999999999998</v>
      </c>
      <c r="N79" s="13">
        <f t="shared" si="22"/>
        <v>0.5</v>
      </c>
      <c r="O79" s="13">
        <f t="shared" si="25"/>
        <v>636.57999999999981</v>
      </c>
      <c r="P79" s="13">
        <f t="shared" si="26"/>
        <v>510</v>
      </c>
      <c r="Q79" s="11" t="str">
        <f>IF(O79&lt;&gt;"",IF(AND(O79&gt;P78,O79&lt;=P79),"ok",""),SUBTOTAL(3,T$2:T79))</f>
        <v/>
      </c>
      <c r="R79" s="11" t="str">
        <f>IF(P79&lt;&gt;"",IF(AND(P79&gt;Q78,P79&lt;=Q79),"ok",""),SUBTOTAL(3,U$2:U79))</f>
        <v/>
      </c>
      <c r="S79" s="1"/>
      <c r="T79" s="9"/>
      <c r="U79" s="1"/>
      <c r="V79" s="1"/>
      <c r="W79" s="1"/>
      <c r="X79" s="11" t="str">
        <f t="shared" si="14"/>
        <v/>
      </c>
      <c r="Y79" s="19" t="str">
        <f>IF(U79="","",SUBTOTAL(2,U$1:U79))</f>
        <v/>
      </c>
    </row>
    <row r="80" spans="1:25" ht="20.100000000000001" customHeight="1">
      <c r="A80" s="3">
        <f>IF(B80="","",SUBTOTAL(3,B$2:B80))</f>
        <v>76</v>
      </c>
      <c r="B80" s="17" t="s">
        <v>18</v>
      </c>
      <c r="C80" s="4">
        <v>1025</v>
      </c>
      <c r="D80" s="22">
        <v>43401</v>
      </c>
      <c r="E80" s="8">
        <f t="shared" si="29"/>
        <v>5015</v>
      </c>
      <c r="F80" s="7">
        <v>5062</v>
      </c>
      <c r="G80" s="8">
        <f t="shared" si="27"/>
        <v>47</v>
      </c>
      <c r="H80" s="8">
        <f t="shared" si="28"/>
        <v>0</v>
      </c>
      <c r="I80" s="13">
        <f t="shared" si="30"/>
        <v>47</v>
      </c>
      <c r="J80" s="13">
        <f t="shared" si="24"/>
        <v>113</v>
      </c>
      <c r="K80" s="13">
        <f>G80/ورقة1!$C$3</f>
        <v>6.1099999999999994</v>
      </c>
      <c r="L80" s="13">
        <f>H80/ورقة1!$D$3</f>
        <v>0</v>
      </c>
      <c r="M80" s="13">
        <f t="shared" si="23"/>
        <v>6.1099999999999994</v>
      </c>
      <c r="N80" s="13">
        <f t="shared" si="22"/>
        <v>0.5</v>
      </c>
      <c r="O80" s="13">
        <f t="shared" si="25"/>
        <v>643.18999999999983</v>
      </c>
      <c r="P80" s="13">
        <f t="shared" si="26"/>
        <v>510</v>
      </c>
      <c r="Q80" s="11" t="str">
        <f>IF(O80&lt;&gt;"",IF(AND(O80&gt;P79,O80&lt;=P80),"ok",""),SUBTOTAL(3,T$2:T80))</f>
        <v/>
      </c>
      <c r="R80" s="11" t="str">
        <f>IF(P80&lt;&gt;"",IF(AND(P80&gt;Q79,P80&lt;=Q80),"ok",""),SUBTOTAL(3,U$2:U80))</f>
        <v/>
      </c>
      <c r="S80" s="1"/>
      <c r="T80" s="9"/>
      <c r="U80" s="1"/>
      <c r="V80" s="1"/>
      <c r="W80" s="1"/>
      <c r="X80" s="11" t="str">
        <f t="shared" ref="X80:X140" si="35">IF(V80&lt;&gt;"",IF(AND(V80&gt;=E80,V80&lt;=F80),"ok","NO"),"")</f>
        <v/>
      </c>
      <c r="Y80" s="19" t="str">
        <f>IF(U80="","",SUBTOTAL(2,U$1:U80))</f>
        <v/>
      </c>
    </row>
    <row r="81" spans="1:25" ht="20.100000000000001" customHeight="1">
      <c r="A81" s="3">
        <f>IF(B81="","",SUBTOTAL(3,B$2:B81))</f>
        <v>77</v>
      </c>
      <c r="B81" s="17" t="s">
        <v>18</v>
      </c>
      <c r="C81" s="4">
        <v>1027</v>
      </c>
      <c r="D81" s="22">
        <v>43402</v>
      </c>
      <c r="E81" s="8">
        <f t="shared" si="29"/>
        <v>5062</v>
      </c>
      <c r="F81" s="7">
        <v>5154</v>
      </c>
      <c r="G81" s="8">
        <f t="shared" si="27"/>
        <v>92</v>
      </c>
      <c r="H81" s="8">
        <f t="shared" si="28"/>
        <v>0</v>
      </c>
      <c r="I81" s="13">
        <f t="shared" si="30"/>
        <v>92</v>
      </c>
      <c r="J81" s="13">
        <f t="shared" si="24"/>
        <v>205</v>
      </c>
      <c r="K81" s="13">
        <f>G81/ورقة1!$C$3</f>
        <v>11.959999999999999</v>
      </c>
      <c r="L81" s="13">
        <f>H81/ورقة1!$D$3</f>
        <v>0</v>
      </c>
      <c r="M81" s="13">
        <f t="shared" si="23"/>
        <v>11.959999999999999</v>
      </c>
      <c r="N81" s="13">
        <f t="shared" si="22"/>
        <v>0.5</v>
      </c>
      <c r="O81" s="13">
        <f t="shared" si="25"/>
        <v>655.64999999999986</v>
      </c>
      <c r="P81" s="13">
        <f t="shared" si="26"/>
        <v>510</v>
      </c>
      <c r="Q81" s="11" t="str">
        <f>IF(O81&lt;&gt;"",IF(AND(O81&gt;P80,O81&lt;=P81),"ok",""),SUBTOTAL(3,T$2:T81))</f>
        <v/>
      </c>
      <c r="R81" s="11" t="str">
        <f>IF(P81&lt;&gt;"",IF(AND(P81&gt;Q80,P81&lt;=Q81),"ok",""),SUBTOTAL(3,U$2:U81))</f>
        <v/>
      </c>
      <c r="S81" s="1"/>
      <c r="T81" s="9"/>
      <c r="U81" s="1"/>
      <c r="V81" s="1"/>
      <c r="W81" s="1"/>
      <c r="X81" s="11" t="str">
        <f t="shared" si="35"/>
        <v/>
      </c>
      <c r="Y81" s="19" t="str">
        <f>IF(U81="","",SUBTOTAL(2,U$1:U81))</f>
        <v/>
      </c>
    </row>
    <row r="82" spans="1:25" ht="20.100000000000001" customHeight="1">
      <c r="A82" s="3">
        <f>IF(B82="","",SUBTOTAL(3,B$2:B82))</f>
        <v>78</v>
      </c>
      <c r="B82" s="17" t="s">
        <v>18</v>
      </c>
      <c r="C82" s="4">
        <v>1032</v>
      </c>
      <c r="D82" s="22">
        <v>43404</v>
      </c>
      <c r="E82" s="8">
        <f t="shared" si="29"/>
        <v>5154</v>
      </c>
      <c r="F82" s="7">
        <v>5195</v>
      </c>
      <c r="G82" s="8">
        <f t="shared" si="27"/>
        <v>41</v>
      </c>
      <c r="H82" s="8">
        <f t="shared" si="28"/>
        <v>0</v>
      </c>
      <c r="I82" s="13">
        <f t="shared" si="30"/>
        <v>41</v>
      </c>
      <c r="J82" s="13">
        <f t="shared" si="24"/>
        <v>246</v>
      </c>
      <c r="K82" s="13">
        <f>G82/ورقة1!$C$3</f>
        <v>5.33</v>
      </c>
      <c r="L82" s="13">
        <f>H82/ورقة1!$D$3</f>
        <v>0</v>
      </c>
      <c r="M82" s="13">
        <f t="shared" si="23"/>
        <v>5.33</v>
      </c>
      <c r="N82" s="13">
        <f t="shared" si="22"/>
        <v>0.5</v>
      </c>
      <c r="O82" s="13">
        <f t="shared" si="25"/>
        <v>661.4799999999999</v>
      </c>
      <c r="P82" s="13">
        <f t="shared" si="26"/>
        <v>510</v>
      </c>
      <c r="Q82" s="11" t="str">
        <f>IF(O82&lt;&gt;"",IF(AND(O82&gt;P81,O82&lt;=P82),"ok",""),SUBTOTAL(3,T$2:T82))</f>
        <v/>
      </c>
      <c r="R82" s="11" t="str">
        <f>IF(P82&lt;&gt;"",IF(AND(P82&gt;Q81,P82&lt;=Q82),"ok",""),SUBTOTAL(3,U$2:U82))</f>
        <v/>
      </c>
      <c r="S82" s="1"/>
      <c r="T82" s="9"/>
      <c r="U82" s="1"/>
      <c r="V82" s="1"/>
      <c r="W82" s="1"/>
      <c r="X82" s="11" t="str">
        <f t="shared" si="35"/>
        <v/>
      </c>
      <c r="Y82" s="19" t="str">
        <f>IF(U82="","",SUBTOTAL(2,U$1:U82))</f>
        <v/>
      </c>
    </row>
    <row r="83" spans="1:25" ht="20.100000000000001" customHeight="1">
      <c r="A83" s="3">
        <f>IF(B83="","",SUBTOTAL(3,B$2:B83))</f>
        <v>79</v>
      </c>
      <c r="B83" s="17" t="s">
        <v>18</v>
      </c>
      <c r="C83" s="4">
        <v>1039</v>
      </c>
      <c r="D83" s="22">
        <v>43407</v>
      </c>
      <c r="E83" s="8">
        <f t="shared" si="29"/>
        <v>5195</v>
      </c>
      <c r="F83" s="7">
        <v>5214</v>
      </c>
      <c r="G83" s="8">
        <f t="shared" si="27"/>
        <v>19</v>
      </c>
      <c r="H83" s="8">
        <f t="shared" si="28"/>
        <v>0</v>
      </c>
      <c r="I83" s="13">
        <f t="shared" si="30"/>
        <v>19</v>
      </c>
      <c r="J83" s="13">
        <f t="shared" si="24"/>
        <v>265</v>
      </c>
      <c r="K83" s="13">
        <f>G83/ورقة1!$C$3</f>
        <v>2.4699999999999998</v>
      </c>
      <c r="L83" s="13">
        <f>H83/ورقة1!$D$3</f>
        <v>0</v>
      </c>
      <c r="M83" s="13">
        <f t="shared" si="23"/>
        <v>2.4699999999999998</v>
      </c>
      <c r="N83" s="13">
        <f t="shared" si="22"/>
        <v>0.5</v>
      </c>
      <c r="O83" s="13">
        <f t="shared" si="25"/>
        <v>664.44999999999993</v>
      </c>
      <c r="P83" s="13">
        <f t="shared" si="26"/>
        <v>510</v>
      </c>
      <c r="Q83" s="11" t="str">
        <f>IF(O83&lt;&gt;"",IF(AND(O83&gt;P82,O83&lt;=P83),"ok",""),SUBTOTAL(3,T$2:T83))</f>
        <v/>
      </c>
      <c r="R83" s="11" t="str">
        <f>IF(P83&lt;&gt;"",IF(AND(P83&gt;Q82,P83&lt;=Q83),"ok",""),SUBTOTAL(3,U$2:U83))</f>
        <v/>
      </c>
      <c r="S83" s="1"/>
      <c r="T83" s="9"/>
      <c r="U83" s="1"/>
      <c r="V83" s="1"/>
      <c r="W83" s="1"/>
      <c r="X83" s="11" t="str">
        <f t="shared" si="35"/>
        <v/>
      </c>
      <c r="Y83" s="19" t="str">
        <f>IF(U83="","",SUBTOTAL(2,U$1:U83))</f>
        <v/>
      </c>
    </row>
    <row r="84" spans="1:25" ht="20.100000000000001" customHeight="1">
      <c r="A84" s="3">
        <f>IF(B84="","",SUBTOTAL(3,B$2:B84))</f>
        <v>80</v>
      </c>
      <c r="B84" s="17" t="s">
        <v>18</v>
      </c>
      <c r="C84" s="4">
        <v>1041</v>
      </c>
      <c r="D84" s="22">
        <v>43408</v>
      </c>
      <c r="E84" s="8">
        <f t="shared" si="29"/>
        <v>5214</v>
      </c>
      <c r="F84" s="7">
        <v>5245</v>
      </c>
      <c r="G84" s="8">
        <f t="shared" si="27"/>
        <v>31</v>
      </c>
      <c r="H84" s="8">
        <f t="shared" si="28"/>
        <v>0</v>
      </c>
      <c r="I84" s="13">
        <f t="shared" si="30"/>
        <v>31</v>
      </c>
      <c r="J84" s="13">
        <f t="shared" si="24"/>
        <v>296</v>
      </c>
      <c r="K84" s="13">
        <f>G84/ورقة1!$C$3</f>
        <v>4.03</v>
      </c>
      <c r="L84" s="13">
        <f>H84/ورقة1!$D$3</f>
        <v>0</v>
      </c>
      <c r="M84" s="13">
        <f t="shared" si="23"/>
        <v>4.03</v>
      </c>
      <c r="N84" s="13">
        <f t="shared" si="22"/>
        <v>0.5</v>
      </c>
      <c r="O84" s="13">
        <f t="shared" si="25"/>
        <v>668.9799999999999</v>
      </c>
      <c r="P84" s="13">
        <f t="shared" si="26"/>
        <v>510</v>
      </c>
      <c r="Q84" s="11" t="str">
        <f>IF(O84&lt;&gt;"",IF(AND(O84&gt;P83,O84&lt;=P84),"ok",""),SUBTOTAL(3,T$2:T84))</f>
        <v/>
      </c>
      <c r="R84" s="11" t="str">
        <f>IF(P84&lt;&gt;"",IF(AND(P84&gt;Q83,P84&lt;=Q84),"ok",""),SUBTOTAL(3,U$2:U84))</f>
        <v/>
      </c>
      <c r="S84" s="1"/>
      <c r="T84" s="9"/>
      <c r="U84" s="1"/>
      <c r="V84" s="1"/>
      <c r="W84" s="1"/>
      <c r="X84" s="11" t="str">
        <f t="shared" si="35"/>
        <v/>
      </c>
      <c r="Y84" s="19" t="str">
        <f>IF(U84="","",SUBTOTAL(2,U$1:U84))</f>
        <v/>
      </c>
    </row>
    <row r="85" spans="1:25" ht="20.100000000000001" customHeight="1">
      <c r="A85" s="3">
        <f>IF(B85="","",SUBTOTAL(3,B$2:B85))</f>
        <v>81</v>
      </c>
      <c r="B85" s="17" t="s">
        <v>17</v>
      </c>
      <c r="C85" s="4">
        <v>1047</v>
      </c>
      <c r="D85" s="22">
        <v>43411</v>
      </c>
      <c r="E85" s="8">
        <f t="shared" si="29"/>
        <v>5245</v>
      </c>
      <c r="F85" s="7">
        <v>5673</v>
      </c>
      <c r="G85" s="8">
        <f t="shared" si="27"/>
        <v>0</v>
      </c>
      <c r="H85" s="8">
        <f t="shared" si="28"/>
        <v>428</v>
      </c>
      <c r="I85" s="13">
        <f t="shared" si="30"/>
        <v>428</v>
      </c>
      <c r="J85" s="13">
        <f t="shared" si="24"/>
        <v>724</v>
      </c>
      <c r="K85" s="13">
        <f>G85/ورقة1!$C$3</f>
        <v>0</v>
      </c>
      <c r="L85" s="13">
        <f>H85/ورقة1!$D$3</f>
        <v>47.08</v>
      </c>
      <c r="M85" s="13">
        <f t="shared" si="23"/>
        <v>47.08</v>
      </c>
      <c r="N85" s="13">
        <f t="shared" si="22"/>
        <v>0.5</v>
      </c>
      <c r="O85" s="13">
        <f t="shared" si="25"/>
        <v>716.56</v>
      </c>
      <c r="P85" s="13">
        <f t="shared" si="26"/>
        <v>540</v>
      </c>
      <c r="Q85" s="11" t="str">
        <f>IF(O85&lt;&gt;"",IF(AND(O85&gt;P84,O85&lt;=P85),"ok",""),SUBTOTAL(3,T$2:T85))</f>
        <v/>
      </c>
      <c r="R85" s="11" t="str">
        <f>IF(P85&lt;&gt;"",IF(AND(P85&gt;Q84,P85&lt;=Q85),"ok",""),SUBTOTAL(3,U$2:U85))</f>
        <v/>
      </c>
      <c r="S85" s="1">
        <v>30</v>
      </c>
      <c r="T85" s="9">
        <f t="shared" si="31"/>
        <v>165</v>
      </c>
      <c r="U85" s="28">
        <f>U76+2</f>
        <v>32</v>
      </c>
      <c r="V85" s="1">
        <f>V76+315</f>
        <v>5250</v>
      </c>
      <c r="W85" s="1">
        <f>V86-V85</f>
        <v>315</v>
      </c>
      <c r="X85" s="11" t="str">
        <f t="shared" si="35"/>
        <v>ok</v>
      </c>
      <c r="Y85" s="19">
        <f>IF(U85="","",SUBTOTAL(2,U$1:U85))</f>
        <v>18</v>
      </c>
    </row>
    <row r="86" spans="1:25" ht="20.100000000000001" customHeight="1">
      <c r="A86" s="3" t="str">
        <f>IF(B86="","",SUBTOTAL(3,B$2:B86))</f>
        <v/>
      </c>
      <c r="B86" s="13"/>
      <c r="C86" s="20">
        <f>C85</f>
        <v>1047</v>
      </c>
      <c r="D86" s="23">
        <f t="shared" ref="D86:F86" si="36">D85</f>
        <v>43411</v>
      </c>
      <c r="E86" s="20">
        <f t="shared" si="36"/>
        <v>5245</v>
      </c>
      <c r="F86" s="20">
        <f t="shared" si="36"/>
        <v>5673</v>
      </c>
      <c r="G86" s="8"/>
      <c r="H86" s="8"/>
      <c r="I86" s="13"/>
      <c r="J86" s="13">
        <f t="shared" si="24"/>
        <v>0</v>
      </c>
      <c r="K86" s="13">
        <f>G86/ورقة1!$C$3</f>
        <v>0</v>
      </c>
      <c r="L86" s="13">
        <f>H86/ورقة1!$D$3</f>
        <v>0</v>
      </c>
      <c r="M86" s="13">
        <f t="shared" si="23"/>
        <v>0</v>
      </c>
      <c r="N86" s="13">
        <f t="shared" si="22"/>
        <v>0</v>
      </c>
      <c r="O86" s="13">
        <f t="shared" si="25"/>
        <v>716.56</v>
      </c>
      <c r="P86" s="13">
        <f t="shared" si="26"/>
        <v>570</v>
      </c>
      <c r="Q86" s="11" t="str">
        <f>IF(O86&lt;&gt;"",IF(AND(O86&gt;P85,O86&lt;=P86),"ok",""),SUBTOTAL(3,T$2:T86))</f>
        <v/>
      </c>
      <c r="R86" s="11" t="str">
        <f>IF(P86&lt;&gt;"",IF(AND(P86&gt;Q85,P86&lt;=Q86),"ok",""),SUBTOTAL(3,U$2:U86))</f>
        <v/>
      </c>
      <c r="S86" s="1">
        <v>30</v>
      </c>
      <c r="T86" s="9">
        <f t="shared" si="31"/>
        <v>165</v>
      </c>
      <c r="U86" s="28">
        <f>U85+1</f>
        <v>33</v>
      </c>
      <c r="V86" s="1">
        <f>V85+315</f>
        <v>5565</v>
      </c>
      <c r="W86" s="1">
        <f>V94-V86</f>
        <v>315</v>
      </c>
      <c r="X86" s="11" t="str">
        <f t="shared" si="35"/>
        <v>ok</v>
      </c>
      <c r="Y86" s="19">
        <f>IF(U86="","",SUBTOTAL(2,U$1:U86))</f>
        <v>19</v>
      </c>
    </row>
    <row r="87" spans="1:25" ht="20.100000000000001" customHeight="1">
      <c r="A87" s="3">
        <f>IF(B87="","",SUBTOTAL(3,B$2:B87))</f>
        <v>82</v>
      </c>
      <c r="B87" s="17" t="s">
        <v>18</v>
      </c>
      <c r="C87" s="4">
        <v>1049</v>
      </c>
      <c r="D87" s="22">
        <v>43412</v>
      </c>
      <c r="E87" s="8">
        <f>IF(D87="",0,F85)</f>
        <v>5673</v>
      </c>
      <c r="F87" s="7">
        <v>5731</v>
      </c>
      <c r="G87" s="8">
        <f t="shared" si="27"/>
        <v>58</v>
      </c>
      <c r="H87" s="8">
        <f t="shared" si="28"/>
        <v>0</v>
      </c>
      <c r="I87" s="13">
        <f t="shared" si="30"/>
        <v>58</v>
      </c>
      <c r="J87" s="13">
        <f t="shared" si="24"/>
        <v>58</v>
      </c>
      <c r="K87" s="13">
        <f>G87/ورقة1!$C$3</f>
        <v>7.54</v>
      </c>
      <c r="L87" s="13">
        <f>H87/ورقة1!$D$3</f>
        <v>0</v>
      </c>
      <c r="M87" s="13">
        <f t="shared" si="23"/>
        <v>7.54</v>
      </c>
      <c r="N87" s="13">
        <f t="shared" si="22"/>
        <v>0.5</v>
      </c>
      <c r="O87" s="13">
        <f t="shared" si="25"/>
        <v>724.59999999999991</v>
      </c>
      <c r="P87" s="13">
        <f t="shared" si="26"/>
        <v>570</v>
      </c>
      <c r="Q87" s="11" t="str">
        <f>IF(O87&lt;&gt;"",IF(AND(O87&gt;P86,O87&lt;=P87),"ok",""),SUBTOTAL(3,T$2:T87))</f>
        <v/>
      </c>
      <c r="R87" s="11" t="str">
        <f>IF(P87&lt;&gt;"",IF(AND(P87&gt;Q86,P87&lt;=Q87),"ok",""),SUBTOTAL(3,U$2:U87))</f>
        <v/>
      </c>
      <c r="S87" s="1"/>
      <c r="T87" s="9"/>
      <c r="U87" s="1"/>
      <c r="V87" s="1"/>
      <c r="W87" s="1"/>
      <c r="X87" s="11" t="str">
        <f t="shared" si="35"/>
        <v/>
      </c>
      <c r="Y87" s="19" t="str">
        <f>IF(U87="","",SUBTOTAL(2,U$1:U87))</f>
        <v/>
      </c>
    </row>
    <row r="88" spans="1:25" ht="20.100000000000001" customHeight="1">
      <c r="A88" s="3">
        <f>IF(B88="","",SUBTOTAL(3,B$2:B88))</f>
        <v>83</v>
      </c>
      <c r="B88" s="17" t="s">
        <v>18</v>
      </c>
      <c r="C88" s="4">
        <v>1053</v>
      </c>
      <c r="D88" s="22" t="s">
        <v>3</v>
      </c>
      <c r="E88" s="8">
        <v>0</v>
      </c>
      <c r="F88" s="7"/>
      <c r="G88" s="8">
        <f t="shared" si="27"/>
        <v>0</v>
      </c>
      <c r="H88" s="8">
        <f t="shared" si="28"/>
        <v>0</v>
      </c>
      <c r="I88" s="13">
        <f t="shared" si="30"/>
        <v>0</v>
      </c>
      <c r="J88" s="13">
        <f t="shared" si="24"/>
        <v>0</v>
      </c>
      <c r="K88" s="13">
        <f>G88/ورقة1!$C$3</f>
        <v>0</v>
      </c>
      <c r="L88" s="13">
        <f>H88/ورقة1!$D$3</f>
        <v>0</v>
      </c>
      <c r="M88" s="13">
        <f t="shared" si="23"/>
        <v>0</v>
      </c>
      <c r="N88" s="13">
        <f t="shared" si="22"/>
        <v>0</v>
      </c>
      <c r="O88" s="13">
        <f t="shared" si="25"/>
        <v>724.59999999999991</v>
      </c>
      <c r="P88" s="13">
        <f t="shared" si="26"/>
        <v>570</v>
      </c>
      <c r="Q88" s="11" t="str">
        <f>IF(O88&lt;&gt;"",IF(AND(O88&gt;P87,O88&lt;=P88),"ok",""),SUBTOTAL(3,T$2:T88))</f>
        <v/>
      </c>
      <c r="R88" s="11" t="str">
        <f>IF(P88&lt;&gt;"",IF(AND(P88&gt;Q87,P88&lt;=Q88),"ok",""),SUBTOTAL(3,U$2:U88))</f>
        <v/>
      </c>
      <c r="S88" s="1"/>
      <c r="T88" s="9"/>
      <c r="U88" s="1"/>
      <c r="V88" s="1"/>
      <c r="W88" s="1"/>
      <c r="X88" s="11" t="str">
        <f t="shared" si="35"/>
        <v/>
      </c>
      <c r="Y88" s="19" t="str">
        <f>IF(U88="","",SUBTOTAL(2,U$1:U88))</f>
        <v/>
      </c>
    </row>
    <row r="89" spans="1:25" ht="20.100000000000001" customHeight="1">
      <c r="A89" s="3">
        <f>IF(B89="","",SUBTOTAL(3,B$2:B89))</f>
        <v>84</v>
      </c>
      <c r="B89" s="17" t="s">
        <v>18</v>
      </c>
      <c r="C89" s="4">
        <v>1054</v>
      </c>
      <c r="D89" s="22">
        <v>43413</v>
      </c>
      <c r="E89" s="8">
        <f>F87</f>
        <v>5731</v>
      </c>
      <c r="F89" s="7">
        <v>5760</v>
      </c>
      <c r="G89" s="8">
        <f t="shared" si="27"/>
        <v>29</v>
      </c>
      <c r="H89" s="8">
        <f t="shared" si="28"/>
        <v>0</v>
      </c>
      <c r="I89" s="13">
        <f t="shared" si="30"/>
        <v>29</v>
      </c>
      <c r="J89" s="13">
        <f t="shared" si="24"/>
        <v>29</v>
      </c>
      <c r="K89" s="13">
        <f>G89/ورقة1!$C$3</f>
        <v>3.77</v>
      </c>
      <c r="L89" s="13">
        <f>H89/ورقة1!$D$3</f>
        <v>0</v>
      </c>
      <c r="M89" s="13">
        <f t="shared" si="23"/>
        <v>3.77</v>
      </c>
      <c r="N89" s="13">
        <f t="shared" si="22"/>
        <v>0.5</v>
      </c>
      <c r="O89" s="13">
        <f t="shared" si="25"/>
        <v>728.86999999999989</v>
      </c>
      <c r="P89" s="13">
        <f t="shared" si="26"/>
        <v>570</v>
      </c>
      <c r="Q89" s="11" t="str">
        <f>IF(O89&lt;&gt;"",IF(AND(O89&gt;P88,O89&lt;=P89),"ok",""),SUBTOTAL(3,T$2:T89))</f>
        <v/>
      </c>
      <c r="R89" s="11" t="str">
        <f>IF(P89&lt;&gt;"",IF(AND(P89&gt;Q88,P89&lt;=Q89),"ok",""),SUBTOTAL(3,U$2:U89))</f>
        <v/>
      </c>
      <c r="S89" s="1"/>
      <c r="T89" s="9"/>
      <c r="U89" s="1"/>
      <c r="V89" s="1"/>
      <c r="W89" s="1"/>
      <c r="X89" s="11" t="str">
        <f t="shared" si="35"/>
        <v/>
      </c>
      <c r="Y89" s="19" t="str">
        <f>IF(U89="","",SUBTOTAL(2,U$1:U89))</f>
        <v/>
      </c>
    </row>
    <row r="90" spans="1:25" ht="20.100000000000001" customHeight="1">
      <c r="A90" s="3">
        <f>IF(B90="","",SUBTOTAL(3,B$2:B90))</f>
        <v>85</v>
      </c>
      <c r="B90" s="17" t="s">
        <v>18</v>
      </c>
      <c r="C90" s="4">
        <v>1056</v>
      </c>
      <c r="D90" s="22">
        <v>43414</v>
      </c>
      <c r="E90" s="8">
        <f t="shared" si="29"/>
        <v>5760</v>
      </c>
      <c r="F90" s="7">
        <v>5778</v>
      </c>
      <c r="G90" s="8">
        <f t="shared" si="27"/>
        <v>18</v>
      </c>
      <c r="H90" s="8">
        <f t="shared" si="28"/>
        <v>0</v>
      </c>
      <c r="I90" s="13">
        <f t="shared" si="30"/>
        <v>18</v>
      </c>
      <c r="J90" s="13">
        <f t="shared" si="24"/>
        <v>47</v>
      </c>
      <c r="K90" s="13">
        <f>G90/ورقة1!$C$3</f>
        <v>2.34</v>
      </c>
      <c r="L90" s="13">
        <f>H90/ورقة1!$D$3</f>
        <v>0</v>
      </c>
      <c r="M90" s="13">
        <f t="shared" si="23"/>
        <v>2.34</v>
      </c>
      <c r="N90" s="13">
        <f t="shared" si="22"/>
        <v>0.5</v>
      </c>
      <c r="O90" s="13">
        <f t="shared" si="25"/>
        <v>731.70999999999992</v>
      </c>
      <c r="P90" s="13">
        <f t="shared" si="26"/>
        <v>570</v>
      </c>
      <c r="Q90" s="11" t="str">
        <f>IF(O90&lt;&gt;"",IF(AND(O90&gt;P89,O90&lt;=P90),"ok",""),SUBTOTAL(3,T$2:T90))</f>
        <v/>
      </c>
      <c r="R90" s="11" t="str">
        <f>IF(P90&lt;&gt;"",IF(AND(P90&gt;Q89,P90&lt;=Q90),"ok",""),SUBTOTAL(3,U$2:U90))</f>
        <v/>
      </c>
      <c r="S90" s="1"/>
      <c r="T90" s="9"/>
      <c r="U90" s="1"/>
      <c r="V90" s="1"/>
      <c r="W90" s="1"/>
      <c r="X90" s="11" t="str">
        <f t="shared" si="35"/>
        <v/>
      </c>
      <c r="Y90" s="19" t="str">
        <f>IF(U90="","",SUBTOTAL(2,U$1:U90))</f>
        <v/>
      </c>
    </row>
    <row r="91" spans="1:25" ht="20.100000000000001" customHeight="1">
      <c r="A91" s="3">
        <f>IF(B91="","",SUBTOTAL(3,B$2:B91))</f>
        <v>86</v>
      </c>
      <c r="B91" s="17" t="s">
        <v>18</v>
      </c>
      <c r="C91" s="4">
        <v>1058</v>
      </c>
      <c r="D91" s="22">
        <v>43415</v>
      </c>
      <c r="E91" s="8">
        <f t="shared" si="29"/>
        <v>5778</v>
      </c>
      <c r="F91" s="7">
        <v>5811</v>
      </c>
      <c r="G91" s="8">
        <f t="shared" si="27"/>
        <v>33</v>
      </c>
      <c r="H91" s="8">
        <f t="shared" si="28"/>
        <v>0</v>
      </c>
      <c r="I91" s="13">
        <f t="shared" si="30"/>
        <v>33</v>
      </c>
      <c r="J91" s="13">
        <f t="shared" si="24"/>
        <v>80</v>
      </c>
      <c r="K91" s="13">
        <f>G91/ورقة1!$C$3</f>
        <v>4.29</v>
      </c>
      <c r="L91" s="13">
        <f>H91/ورقة1!$D$3</f>
        <v>0</v>
      </c>
      <c r="M91" s="13">
        <f t="shared" si="23"/>
        <v>4.29</v>
      </c>
      <c r="N91" s="13">
        <f t="shared" si="22"/>
        <v>0.5</v>
      </c>
      <c r="O91" s="13">
        <f t="shared" si="25"/>
        <v>736.49999999999989</v>
      </c>
      <c r="P91" s="13">
        <f t="shared" si="26"/>
        <v>570</v>
      </c>
      <c r="Q91" s="11" t="str">
        <f>IF(O91&lt;&gt;"",IF(AND(O91&gt;P90,O91&lt;=P91),"ok",""),SUBTOTAL(3,T$2:T91))</f>
        <v/>
      </c>
      <c r="R91" s="11" t="str">
        <f>IF(P91&lt;&gt;"",IF(AND(P91&gt;Q90,P91&lt;=Q91),"ok",""),SUBTOTAL(3,U$2:U91))</f>
        <v/>
      </c>
      <c r="S91" s="1"/>
      <c r="T91" s="9"/>
      <c r="U91" s="1"/>
      <c r="V91" s="1"/>
      <c r="W91" s="1"/>
      <c r="X91" s="11" t="str">
        <f t="shared" si="35"/>
        <v/>
      </c>
      <c r="Y91" s="19" t="str">
        <f>IF(U91="","",SUBTOTAL(2,U$1:U91))</f>
        <v/>
      </c>
    </row>
    <row r="92" spans="1:25" ht="20.100000000000001" customHeight="1">
      <c r="A92" s="3">
        <f>IF(B92="","",SUBTOTAL(3,B$2:B92))</f>
        <v>87</v>
      </c>
      <c r="B92" s="17" t="s">
        <v>18</v>
      </c>
      <c r="C92" s="4">
        <v>1067</v>
      </c>
      <c r="D92" s="22">
        <v>43416</v>
      </c>
      <c r="E92" s="8">
        <f t="shared" si="29"/>
        <v>5811</v>
      </c>
      <c r="F92" s="7">
        <v>5829</v>
      </c>
      <c r="G92" s="8">
        <f t="shared" si="27"/>
        <v>18</v>
      </c>
      <c r="H92" s="8">
        <f t="shared" si="28"/>
        <v>0</v>
      </c>
      <c r="I92" s="13">
        <f t="shared" si="30"/>
        <v>18</v>
      </c>
      <c r="J92" s="13">
        <f t="shared" si="24"/>
        <v>98</v>
      </c>
      <c r="K92" s="13">
        <f>G92/ورقة1!$C$3</f>
        <v>2.34</v>
      </c>
      <c r="L92" s="13">
        <f>H92/ورقة1!$D$3</f>
        <v>0</v>
      </c>
      <c r="M92" s="13">
        <f t="shared" si="23"/>
        <v>2.34</v>
      </c>
      <c r="N92" s="13">
        <f t="shared" si="22"/>
        <v>0.5</v>
      </c>
      <c r="O92" s="13">
        <f t="shared" si="25"/>
        <v>739.33999999999992</v>
      </c>
      <c r="P92" s="13">
        <f t="shared" si="26"/>
        <v>570</v>
      </c>
      <c r="Q92" s="11" t="str">
        <f>IF(O92&lt;&gt;"",IF(AND(O92&gt;P91,O92&lt;=P92),"ok",""),SUBTOTAL(3,T$2:T92))</f>
        <v/>
      </c>
      <c r="R92" s="11" t="str">
        <f>IF(P92&lt;&gt;"",IF(AND(P92&gt;Q91,P92&lt;=Q92),"ok",""),SUBTOTAL(3,U$2:U92))</f>
        <v/>
      </c>
      <c r="S92" s="1"/>
      <c r="T92" s="9"/>
      <c r="U92" s="1"/>
      <c r="V92" s="1"/>
      <c r="W92" s="1"/>
      <c r="X92" s="11" t="str">
        <f t="shared" si="35"/>
        <v/>
      </c>
      <c r="Y92" s="19" t="str">
        <f>IF(U92="","",SUBTOTAL(2,U$1:U92))</f>
        <v/>
      </c>
    </row>
    <row r="93" spans="1:25" ht="20.100000000000001" customHeight="1">
      <c r="A93" s="3">
        <f>IF(B93="","",SUBTOTAL(3,B$2:B93))</f>
        <v>88</v>
      </c>
      <c r="B93" s="17" t="s">
        <v>18</v>
      </c>
      <c r="C93" s="4">
        <v>1069</v>
      </c>
      <c r="D93" s="22">
        <v>43418</v>
      </c>
      <c r="E93" s="8">
        <f t="shared" si="29"/>
        <v>5829</v>
      </c>
      <c r="F93" s="7">
        <v>5864</v>
      </c>
      <c r="G93" s="8">
        <f t="shared" si="27"/>
        <v>35</v>
      </c>
      <c r="H93" s="8">
        <f t="shared" si="28"/>
        <v>0</v>
      </c>
      <c r="I93" s="13">
        <f t="shared" si="30"/>
        <v>35</v>
      </c>
      <c r="J93" s="13">
        <f t="shared" si="24"/>
        <v>133</v>
      </c>
      <c r="K93" s="13">
        <f>G93/ورقة1!$C$3</f>
        <v>4.55</v>
      </c>
      <c r="L93" s="13">
        <f>H93/ورقة1!$D$3</f>
        <v>0</v>
      </c>
      <c r="M93" s="13">
        <f t="shared" si="23"/>
        <v>4.55</v>
      </c>
      <c r="N93" s="13">
        <f t="shared" si="22"/>
        <v>0.5</v>
      </c>
      <c r="O93" s="13">
        <f t="shared" si="25"/>
        <v>744.38999999999987</v>
      </c>
      <c r="P93" s="13">
        <f t="shared" si="26"/>
        <v>570</v>
      </c>
      <c r="Q93" s="11" t="str">
        <f>IF(O93&lt;&gt;"",IF(AND(O93&gt;P92,O93&lt;=P93),"ok",""),SUBTOTAL(3,T$2:T93))</f>
        <v/>
      </c>
      <c r="R93" s="11" t="str">
        <f>IF(P93&lt;&gt;"",IF(AND(P93&gt;Q92,P93&lt;=Q93),"ok",""),SUBTOTAL(3,U$2:U93))</f>
        <v/>
      </c>
      <c r="S93" s="1"/>
      <c r="T93" s="9"/>
      <c r="U93" s="1"/>
      <c r="V93" s="1"/>
      <c r="W93" s="1"/>
      <c r="X93" s="11" t="str">
        <f t="shared" si="35"/>
        <v/>
      </c>
      <c r="Y93" s="19" t="str">
        <f>IF(U93="","",SUBTOTAL(2,U$1:U93))</f>
        <v/>
      </c>
    </row>
    <row r="94" spans="1:25" ht="20.100000000000001" customHeight="1">
      <c r="A94" s="3">
        <f>IF(B94="","",SUBTOTAL(3,B$2:B94))</f>
        <v>89</v>
      </c>
      <c r="B94" s="17" t="s">
        <v>18</v>
      </c>
      <c r="C94" s="4">
        <v>1074</v>
      </c>
      <c r="D94" s="22">
        <v>43419</v>
      </c>
      <c r="E94" s="8">
        <f t="shared" si="29"/>
        <v>5864</v>
      </c>
      <c r="F94" s="7">
        <v>5944</v>
      </c>
      <c r="G94" s="8">
        <f t="shared" si="27"/>
        <v>80</v>
      </c>
      <c r="H94" s="8">
        <f t="shared" si="28"/>
        <v>0</v>
      </c>
      <c r="I94" s="13">
        <f t="shared" si="30"/>
        <v>80</v>
      </c>
      <c r="J94" s="13">
        <f t="shared" si="24"/>
        <v>213</v>
      </c>
      <c r="K94" s="13">
        <f>G94/ورقة1!$C$3</f>
        <v>10.4</v>
      </c>
      <c r="L94" s="13">
        <f>H94/ورقة1!$D$3</f>
        <v>0</v>
      </c>
      <c r="M94" s="13">
        <f t="shared" si="23"/>
        <v>10.4</v>
      </c>
      <c r="N94" s="13">
        <f t="shared" si="22"/>
        <v>0.5</v>
      </c>
      <c r="O94" s="13">
        <f t="shared" si="25"/>
        <v>755.28999999999985</v>
      </c>
      <c r="P94" s="13">
        <f t="shared" si="26"/>
        <v>600</v>
      </c>
      <c r="Q94" s="11" t="str">
        <f>IF(O94&lt;&gt;"",IF(AND(O94&gt;P93,O94&lt;=P94),"ok",""),SUBTOTAL(3,T$2:T94))</f>
        <v/>
      </c>
      <c r="R94" s="11" t="str">
        <f>IF(P94&lt;&gt;"",IF(AND(P94&gt;Q93,P94&lt;=Q94),"ok",""),SUBTOTAL(3,U$2:U94))</f>
        <v/>
      </c>
      <c r="S94" s="1">
        <v>30</v>
      </c>
      <c r="T94" s="9">
        <f t="shared" si="31"/>
        <v>165</v>
      </c>
      <c r="U94" s="28">
        <f>U86+2</f>
        <v>35</v>
      </c>
      <c r="V94" s="1">
        <f>V86+315</f>
        <v>5880</v>
      </c>
      <c r="W94" s="1">
        <f>V105-V94</f>
        <v>315</v>
      </c>
      <c r="X94" s="11" t="str">
        <f t="shared" si="35"/>
        <v>ok</v>
      </c>
      <c r="Y94" s="19">
        <f>IF(U94="","",SUBTOTAL(2,U$1:U94))</f>
        <v>20</v>
      </c>
    </row>
    <row r="95" spans="1:25" ht="20.100000000000001" customHeight="1">
      <c r="A95" s="3">
        <f>IF(B95="","",SUBTOTAL(3,B$2:B95))</f>
        <v>90</v>
      </c>
      <c r="B95" s="17" t="s">
        <v>18</v>
      </c>
      <c r="C95" s="4">
        <v>1075</v>
      </c>
      <c r="D95" s="22"/>
      <c r="E95" s="8">
        <f t="shared" si="29"/>
        <v>0</v>
      </c>
      <c r="F95" s="7"/>
      <c r="G95" s="8">
        <f t="shared" si="27"/>
        <v>0</v>
      </c>
      <c r="H95" s="8">
        <f t="shared" si="28"/>
        <v>0</v>
      </c>
      <c r="I95" s="13">
        <f t="shared" si="30"/>
        <v>0</v>
      </c>
      <c r="J95" s="13">
        <f t="shared" si="24"/>
        <v>0</v>
      </c>
      <c r="K95" s="13">
        <f>G95/ورقة1!$C$3</f>
        <v>0</v>
      </c>
      <c r="L95" s="13">
        <f>H95/ورقة1!$D$3</f>
        <v>0</v>
      </c>
      <c r="M95" s="13">
        <f t="shared" si="23"/>
        <v>0</v>
      </c>
      <c r="N95" s="13">
        <f t="shared" si="22"/>
        <v>0</v>
      </c>
      <c r="O95" s="13">
        <f t="shared" si="25"/>
        <v>755.28999999999985</v>
      </c>
      <c r="P95" s="13">
        <f t="shared" si="26"/>
        <v>600</v>
      </c>
      <c r="Q95" s="11" t="str">
        <f>IF(O95&lt;&gt;"",IF(AND(O95&gt;P94,O95&lt;=P95),"ok",""),SUBTOTAL(3,T$2:T95))</f>
        <v/>
      </c>
      <c r="R95" s="11" t="str">
        <f>IF(P95&lt;&gt;"",IF(AND(P95&gt;Q94,P95&lt;=Q95),"ok",""),SUBTOTAL(3,U$2:U95))</f>
        <v/>
      </c>
      <c r="S95" s="1"/>
      <c r="T95" s="9"/>
      <c r="U95" s="1"/>
      <c r="V95" s="1"/>
      <c r="W95" s="1"/>
      <c r="X95" s="11" t="str">
        <f t="shared" si="35"/>
        <v/>
      </c>
      <c r="Y95" s="19" t="str">
        <f>IF(U95="","",SUBTOTAL(2,U$1:U95))</f>
        <v/>
      </c>
    </row>
    <row r="96" spans="1:25" ht="20.100000000000001" customHeight="1">
      <c r="A96" s="3">
        <f>IF(B96="","",SUBTOTAL(3,B$2:B96))</f>
        <v>91</v>
      </c>
      <c r="B96" s="17" t="s">
        <v>18</v>
      </c>
      <c r="C96" s="4">
        <v>1079</v>
      </c>
      <c r="D96" s="22">
        <v>43421</v>
      </c>
      <c r="E96" s="8">
        <f>F94</f>
        <v>5944</v>
      </c>
      <c r="F96" s="7">
        <v>5970</v>
      </c>
      <c r="G96" s="8">
        <f t="shared" si="27"/>
        <v>26</v>
      </c>
      <c r="H96" s="8">
        <f t="shared" si="28"/>
        <v>0</v>
      </c>
      <c r="I96" s="13">
        <f t="shared" si="30"/>
        <v>26</v>
      </c>
      <c r="J96" s="13">
        <f t="shared" si="24"/>
        <v>26</v>
      </c>
      <c r="K96" s="13">
        <f>G96/ورقة1!$C$3</f>
        <v>3.38</v>
      </c>
      <c r="L96" s="13">
        <f>H96/ورقة1!$D$3</f>
        <v>0</v>
      </c>
      <c r="M96" s="13">
        <f t="shared" si="23"/>
        <v>3.38</v>
      </c>
      <c r="N96" s="13">
        <f t="shared" si="22"/>
        <v>0.5</v>
      </c>
      <c r="O96" s="13">
        <f t="shared" si="25"/>
        <v>759.16999999999985</v>
      </c>
      <c r="P96" s="13">
        <f t="shared" si="26"/>
        <v>600</v>
      </c>
      <c r="Q96" s="11" t="str">
        <f>IF(O96&lt;&gt;"",IF(AND(O96&gt;P95,O96&lt;=P96),"ok",""),SUBTOTAL(3,T$2:T96))</f>
        <v/>
      </c>
      <c r="R96" s="11" t="str">
        <f>IF(P96&lt;&gt;"",IF(AND(P96&gt;Q95,P96&lt;=Q96),"ok",""),SUBTOTAL(3,U$2:U96))</f>
        <v/>
      </c>
      <c r="S96" s="1"/>
      <c r="T96" s="9"/>
      <c r="U96" s="1"/>
      <c r="V96" s="1"/>
      <c r="W96" s="1"/>
      <c r="X96" s="11" t="str">
        <f t="shared" si="35"/>
        <v/>
      </c>
      <c r="Y96" s="19" t="str">
        <f>IF(U96="","",SUBTOTAL(2,U$1:U96))</f>
        <v/>
      </c>
    </row>
    <row r="97" spans="1:25" ht="20.100000000000001" customHeight="1">
      <c r="A97" s="3">
        <f>IF(B97="","",SUBTOTAL(3,B$2:B97))</f>
        <v>92</v>
      </c>
      <c r="B97" s="17" t="s">
        <v>18</v>
      </c>
      <c r="C97" s="4">
        <v>1082</v>
      </c>
      <c r="D97" s="22">
        <v>43422</v>
      </c>
      <c r="E97" s="8">
        <f t="shared" si="29"/>
        <v>5970</v>
      </c>
      <c r="F97" s="7">
        <v>6001</v>
      </c>
      <c r="G97" s="8">
        <f t="shared" si="27"/>
        <v>31</v>
      </c>
      <c r="H97" s="8">
        <f t="shared" si="28"/>
        <v>0</v>
      </c>
      <c r="I97" s="13">
        <f t="shared" si="30"/>
        <v>31</v>
      </c>
      <c r="J97" s="13">
        <f t="shared" si="24"/>
        <v>57</v>
      </c>
      <c r="K97" s="13">
        <f>G97/ورقة1!$C$3</f>
        <v>4.03</v>
      </c>
      <c r="L97" s="13">
        <f>H97/ورقة1!$D$3</f>
        <v>0</v>
      </c>
      <c r="M97" s="13">
        <f t="shared" si="23"/>
        <v>4.03</v>
      </c>
      <c r="N97" s="13">
        <f t="shared" si="22"/>
        <v>0.5</v>
      </c>
      <c r="O97" s="13">
        <f t="shared" si="25"/>
        <v>763.69999999999982</v>
      </c>
      <c r="P97" s="13">
        <f t="shared" si="26"/>
        <v>600</v>
      </c>
      <c r="Q97" s="11" t="str">
        <f>IF(O97&lt;&gt;"",IF(AND(O97&gt;P96,O97&lt;=P97),"ok",""),SUBTOTAL(3,T$2:T97))</f>
        <v/>
      </c>
      <c r="R97" s="11" t="str">
        <f>IF(P97&lt;&gt;"",IF(AND(P97&gt;Q96,P97&lt;=Q97),"ok",""),SUBTOTAL(3,U$2:U97))</f>
        <v/>
      </c>
      <c r="S97" s="1"/>
      <c r="T97" s="9"/>
      <c r="U97" s="1"/>
      <c r="V97" s="1"/>
      <c r="W97" s="1"/>
      <c r="X97" s="11" t="str">
        <f t="shared" si="35"/>
        <v/>
      </c>
      <c r="Y97" s="19" t="str">
        <f>IF(U97="","",SUBTOTAL(2,U$1:U97))</f>
        <v/>
      </c>
    </row>
    <row r="98" spans="1:25" ht="20.100000000000001" customHeight="1">
      <c r="A98" s="3">
        <f>IF(B98="","",SUBTOTAL(3,B$2:B98))</f>
        <v>93</v>
      </c>
      <c r="B98" s="17" t="s">
        <v>18</v>
      </c>
      <c r="C98" s="4">
        <v>1085</v>
      </c>
      <c r="D98" s="22">
        <v>43423</v>
      </c>
      <c r="E98" s="8">
        <f t="shared" si="29"/>
        <v>6001</v>
      </c>
      <c r="F98" s="7">
        <v>6046</v>
      </c>
      <c r="G98" s="8">
        <f t="shared" si="27"/>
        <v>45</v>
      </c>
      <c r="H98" s="8">
        <f t="shared" si="28"/>
        <v>0</v>
      </c>
      <c r="I98" s="13">
        <f t="shared" si="30"/>
        <v>45</v>
      </c>
      <c r="J98" s="13">
        <f t="shared" si="24"/>
        <v>102</v>
      </c>
      <c r="K98" s="13">
        <f>G98/ورقة1!$C$3</f>
        <v>5.85</v>
      </c>
      <c r="L98" s="13">
        <f>H98/ورقة1!$D$3</f>
        <v>0</v>
      </c>
      <c r="M98" s="13">
        <f t="shared" si="23"/>
        <v>5.85</v>
      </c>
      <c r="N98" s="13">
        <f t="shared" si="22"/>
        <v>0.5</v>
      </c>
      <c r="O98" s="13">
        <f t="shared" si="25"/>
        <v>770.04999999999984</v>
      </c>
      <c r="P98" s="13">
        <f t="shared" si="26"/>
        <v>600</v>
      </c>
      <c r="Q98" s="11" t="str">
        <f>IF(O98&lt;&gt;"",IF(AND(O98&gt;P97,O98&lt;=P98),"ok",""),SUBTOTAL(3,T$2:T98))</f>
        <v/>
      </c>
      <c r="R98" s="11" t="str">
        <f>IF(P98&lt;&gt;"",IF(AND(P98&gt;Q97,P98&lt;=Q98),"ok",""),SUBTOTAL(3,U$2:U98))</f>
        <v/>
      </c>
      <c r="S98" s="1"/>
      <c r="T98" s="9"/>
      <c r="U98" s="1"/>
      <c r="V98" s="1"/>
      <c r="W98" s="1"/>
      <c r="X98" s="11" t="str">
        <f t="shared" si="35"/>
        <v/>
      </c>
      <c r="Y98" s="19" t="str">
        <f>IF(U98="","",SUBTOTAL(2,U$1:U98))</f>
        <v/>
      </c>
    </row>
    <row r="99" spans="1:25" ht="20.100000000000001" customHeight="1">
      <c r="A99" s="3">
        <f>IF(B99="","",SUBTOTAL(3,B$2:B99))</f>
        <v>94</v>
      </c>
      <c r="B99" s="17" t="s">
        <v>18</v>
      </c>
      <c r="C99" s="4">
        <v>1087</v>
      </c>
      <c r="D99" s="22">
        <v>43423</v>
      </c>
      <c r="E99" s="8">
        <f t="shared" si="29"/>
        <v>6046</v>
      </c>
      <c r="F99" s="7">
        <v>6066</v>
      </c>
      <c r="G99" s="8">
        <f t="shared" si="27"/>
        <v>20</v>
      </c>
      <c r="H99" s="8">
        <f t="shared" si="28"/>
        <v>0</v>
      </c>
      <c r="I99" s="13">
        <f t="shared" si="30"/>
        <v>20</v>
      </c>
      <c r="J99" s="13">
        <f t="shared" si="24"/>
        <v>122</v>
      </c>
      <c r="K99" s="13">
        <f>G99/ورقة1!$C$3</f>
        <v>2.6</v>
      </c>
      <c r="L99" s="13">
        <f>H99/ورقة1!$D$3</f>
        <v>0</v>
      </c>
      <c r="M99" s="13">
        <f t="shared" si="23"/>
        <v>2.6</v>
      </c>
      <c r="N99" s="13">
        <f t="shared" si="22"/>
        <v>0.5</v>
      </c>
      <c r="O99" s="13">
        <f t="shared" si="25"/>
        <v>773.14999999999986</v>
      </c>
      <c r="P99" s="13">
        <f t="shared" si="26"/>
        <v>600</v>
      </c>
      <c r="Q99" s="11" t="str">
        <f>IF(O99&lt;&gt;"",IF(AND(O99&gt;P98,O99&lt;=P99),"ok",""),SUBTOTAL(3,T$2:T99))</f>
        <v/>
      </c>
      <c r="R99" s="11" t="str">
        <f>IF(P99&lt;&gt;"",IF(AND(P99&gt;Q98,P99&lt;=Q99),"ok",""),SUBTOTAL(3,U$2:U99))</f>
        <v/>
      </c>
      <c r="S99" s="1"/>
      <c r="T99" s="9"/>
      <c r="U99" s="1"/>
      <c r="V99" s="1"/>
      <c r="W99" s="1"/>
      <c r="X99" s="11" t="str">
        <f t="shared" si="35"/>
        <v/>
      </c>
      <c r="Y99" s="19" t="str">
        <f>IF(U99="","",SUBTOTAL(2,U$1:U99))</f>
        <v/>
      </c>
    </row>
    <row r="100" spans="1:25" ht="20.100000000000001" customHeight="1">
      <c r="A100" s="3">
        <f>IF(B100="","",SUBTOTAL(3,B$2:B100))</f>
        <v>95</v>
      </c>
      <c r="B100" s="17" t="s">
        <v>18</v>
      </c>
      <c r="C100" s="4">
        <v>1089</v>
      </c>
      <c r="D100" s="22">
        <v>43425</v>
      </c>
      <c r="E100" s="8">
        <f t="shared" si="29"/>
        <v>6066</v>
      </c>
      <c r="F100" s="7">
        <v>6079</v>
      </c>
      <c r="G100" s="8">
        <f t="shared" si="27"/>
        <v>13</v>
      </c>
      <c r="H100" s="8">
        <f t="shared" si="28"/>
        <v>0</v>
      </c>
      <c r="I100" s="13">
        <f t="shared" si="30"/>
        <v>13</v>
      </c>
      <c r="J100" s="13">
        <f t="shared" si="24"/>
        <v>135</v>
      </c>
      <c r="K100" s="13">
        <f>G100/ورقة1!$C$3</f>
        <v>1.69</v>
      </c>
      <c r="L100" s="13">
        <f>H100/ورقة1!$D$3</f>
        <v>0</v>
      </c>
      <c r="M100" s="13">
        <f t="shared" si="23"/>
        <v>1.69</v>
      </c>
      <c r="N100" s="13">
        <f t="shared" si="22"/>
        <v>0.5</v>
      </c>
      <c r="O100" s="13">
        <f t="shared" si="25"/>
        <v>775.33999999999992</v>
      </c>
      <c r="P100" s="13">
        <f t="shared" si="26"/>
        <v>600</v>
      </c>
      <c r="Q100" s="11" t="str">
        <f>IF(O100&lt;&gt;"",IF(AND(O100&gt;P99,O100&lt;=P100),"ok",""),SUBTOTAL(3,T$2:T100))</f>
        <v/>
      </c>
      <c r="R100" s="11" t="str">
        <f>IF(P100&lt;&gt;"",IF(AND(P100&gt;Q99,P100&lt;=Q100),"ok",""),SUBTOTAL(3,U$2:U100))</f>
        <v/>
      </c>
      <c r="S100" s="1"/>
      <c r="T100" s="9"/>
      <c r="U100" s="1"/>
      <c r="V100" s="1"/>
      <c r="W100" s="1"/>
      <c r="X100" s="11" t="str">
        <f t="shared" si="35"/>
        <v/>
      </c>
      <c r="Y100" s="19" t="str">
        <f>IF(U100="","",SUBTOTAL(2,U$1:U100))</f>
        <v/>
      </c>
    </row>
    <row r="101" spans="1:25" ht="20.100000000000001" customHeight="1">
      <c r="A101" s="3">
        <f>IF(B101="","",SUBTOTAL(3,B$2:B101))</f>
        <v>96</v>
      </c>
      <c r="B101" s="17" t="s">
        <v>18</v>
      </c>
      <c r="C101" s="4">
        <v>1091</v>
      </c>
      <c r="D101" s="22">
        <v>43426</v>
      </c>
      <c r="E101" s="8">
        <f t="shared" si="29"/>
        <v>6079</v>
      </c>
      <c r="F101" s="7">
        <v>6111</v>
      </c>
      <c r="G101" s="8">
        <f t="shared" si="27"/>
        <v>32</v>
      </c>
      <c r="H101" s="8">
        <f t="shared" si="28"/>
        <v>0</v>
      </c>
      <c r="I101" s="13">
        <f t="shared" si="30"/>
        <v>32</v>
      </c>
      <c r="J101" s="13">
        <f t="shared" si="24"/>
        <v>167</v>
      </c>
      <c r="K101" s="13">
        <f>G101/ورقة1!$C$3</f>
        <v>4.16</v>
      </c>
      <c r="L101" s="13">
        <f>H101/ورقة1!$D$3</f>
        <v>0</v>
      </c>
      <c r="M101" s="13">
        <f t="shared" si="23"/>
        <v>4.16</v>
      </c>
      <c r="N101" s="13">
        <f t="shared" si="22"/>
        <v>0.5</v>
      </c>
      <c r="O101" s="13">
        <f t="shared" si="25"/>
        <v>779.99999999999989</v>
      </c>
      <c r="P101" s="13">
        <f t="shared" si="26"/>
        <v>600</v>
      </c>
      <c r="Q101" s="11" t="str">
        <f>IF(O101&lt;&gt;"",IF(AND(O101&gt;P100,O101&lt;=P101),"ok",""),SUBTOTAL(3,T$2:T101))</f>
        <v/>
      </c>
      <c r="R101" s="11" t="str">
        <f>IF(P101&lt;&gt;"",IF(AND(P101&gt;Q100,P101&lt;=Q101),"ok",""),SUBTOTAL(3,U$2:U101))</f>
        <v/>
      </c>
      <c r="S101" s="1"/>
      <c r="T101" s="9"/>
      <c r="U101" s="1"/>
      <c r="V101" s="1"/>
      <c r="W101" s="1"/>
      <c r="X101" s="11" t="str">
        <f t="shared" si="35"/>
        <v/>
      </c>
      <c r="Y101" s="19" t="str">
        <f>IF(U101="","",SUBTOTAL(2,U$1:U101))</f>
        <v/>
      </c>
    </row>
    <row r="102" spans="1:25" ht="20.100000000000001" customHeight="1">
      <c r="A102" s="3">
        <f>IF(B102="","",SUBTOTAL(3,B$2:B102))</f>
        <v>97</v>
      </c>
      <c r="B102" s="17" t="s">
        <v>18</v>
      </c>
      <c r="C102" s="4">
        <v>1094</v>
      </c>
      <c r="D102" s="22">
        <v>43428</v>
      </c>
      <c r="E102" s="8">
        <f t="shared" si="29"/>
        <v>6111</v>
      </c>
      <c r="F102" s="7">
        <v>6130</v>
      </c>
      <c r="G102" s="8">
        <f t="shared" si="27"/>
        <v>19</v>
      </c>
      <c r="H102" s="8">
        <f t="shared" si="28"/>
        <v>0</v>
      </c>
      <c r="I102" s="13">
        <f t="shared" si="30"/>
        <v>19</v>
      </c>
      <c r="J102" s="13">
        <f t="shared" si="24"/>
        <v>186</v>
      </c>
      <c r="K102" s="13">
        <f>G102/ورقة1!$C$3</f>
        <v>2.4699999999999998</v>
      </c>
      <c r="L102" s="13">
        <f>H102/ورقة1!$D$3</f>
        <v>0</v>
      </c>
      <c r="M102" s="13">
        <f t="shared" si="23"/>
        <v>2.4699999999999998</v>
      </c>
      <c r="N102" s="13">
        <f t="shared" si="22"/>
        <v>0.5</v>
      </c>
      <c r="O102" s="13">
        <f t="shared" si="25"/>
        <v>782.96999999999991</v>
      </c>
      <c r="P102" s="13">
        <f t="shared" si="26"/>
        <v>600</v>
      </c>
      <c r="Q102" s="11" t="str">
        <f>IF(O102&lt;&gt;"",IF(AND(O102&gt;P101,O102&lt;=P102),"ok",""),SUBTOTAL(3,T$2:T102))</f>
        <v/>
      </c>
      <c r="R102" s="11" t="str">
        <f>IF(P102&lt;&gt;"",IF(AND(P102&gt;Q101,P102&lt;=Q102),"ok",""),SUBTOTAL(3,U$2:U102))</f>
        <v/>
      </c>
      <c r="S102" s="1"/>
      <c r="T102" s="9"/>
      <c r="U102" s="1"/>
      <c r="V102" s="1"/>
      <c r="W102" s="1"/>
      <c r="X102" s="11" t="str">
        <f t="shared" si="35"/>
        <v/>
      </c>
      <c r="Y102" s="19" t="str">
        <f>IF(U102="","",SUBTOTAL(2,U$1:U102))</f>
        <v/>
      </c>
    </row>
    <row r="103" spans="1:25" ht="20.100000000000001" customHeight="1">
      <c r="A103" s="3">
        <f>IF(B103="","",SUBTOTAL(3,B$2:B103))</f>
        <v>98</v>
      </c>
      <c r="B103" s="17" t="s">
        <v>18</v>
      </c>
      <c r="C103" s="4">
        <v>1098</v>
      </c>
      <c r="D103" s="22">
        <v>43428</v>
      </c>
      <c r="E103" s="8">
        <f t="shared" si="29"/>
        <v>6130</v>
      </c>
      <c r="F103" s="7">
        <v>6147</v>
      </c>
      <c r="G103" s="8">
        <f t="shared" si="27"/>
        <v>17</v>
      </c>
      <c r="H103" s="8">
        <f t="shared" si="28"/>
        <v>0</v>
      </c>
      <c r="I103" s="13">
        <f t="shared" si="30"/>
        <v>17</v>
      </c>
      <c r="J103" s="13">
        <f t="shared" si="24"/>
        <v>203</v>
      </c>
      <c r="K103" s="13">
        <f>G103/ورقة1!$C$3</f>
        <v>2.21</v>
      </c>
      <c r="L103" s="13">
        <f>H103/ورقة1!$D$3</f>
        <v>0</v>
      </c>
      <c r="M103" s="13">
        <f t="shared" si="23"/>
        <v>2.21</v>
      </c>
      <c r="N103" s="13">
        <f t="shared" si="22"/>
        <v>0.5</v>
      </c>
      <c r="O103" s="13">
        <f t="shared" si="25"/>
        <v>785.68</v>
      </c>
      <c r="P103" s="13">
        <f t="shared" si="26"/>
        <v>600</v>
      </c>
      <c r="Q103" s="11" t="str">
        <f>IF(O103&lt;&gt;"",IF(AND(O103&gt;P102,O103&lt;=P103),"ok",""),SUBTOTAL(3,T$2:T103))</f>
        <v/>
      </c>
      <c r="R103" s="11" t="str">
        <f>IF(P103&lt;&gt;"",IF(AND(P103&gt;Q102,P103&lt;=Q103),"ok",""),SUBTOTAL(3,U$2:U103))</f>
        <v/>
      </c>
      <c r="S103" s="1"/>
      <c r="T103" s="9"/>
      <c r="U103" s="1"/>
      <c r="V103" s="1"/>
      <c r="W103" s="1"/>
      <c r="X103" s="11" t="str">
        <f t="shared" si="35"/>
        <v/>
      </c>
      <c r="Y103" s="19" t="str">
        <f>IF(U103="","",SUBTOTAL(2,U$1:U103))</f>
        <v/>
      </c>
    </row>
    <row r="104" spans="1:25" ht="20.100000000000001" customHeight="1">
      <c r="A104" s="3">
        <f>IF(B104="","",SUBTOTAL(3,B$2:B104))</f>
        <v>99</v>
      </c>
      <c r="B104" s="17" t="s">
        <v>18</v>
      </c>
      <c r="C104" s="4">
        <v>1100</v>
      </c>
      <c r="D104" s="22">
        <v>43429</v>
      </c>
      <c r="E104" s="8">
        <f t="shared" si="29"/>
        <v>6147</v>
      </c>
      <c r="F104" s="7">
        <v>6178</v>
      </c>
      <c r="G104" s="8">
        <f t="shared" si="27"/>
        <v>31</v>
      </c>
      <c r="H104" s="8">
        <f t="shared" si="28"/>
        <v>0</v>
      </c>
      <c r="I104" s="13">
        <f t="shared" si="30"/>
        <v>31</v>
      </c>
      <c r="J104" s="13">
        <f t="shared" si="24"/>
        <v>234</v>
      </c>
      <c r="K104" s="13">
        <f>G104/ورقة1!$C$3</f>
        <v>4.03</v>
      </c>
      <c r="L104" s="13">
        <f>H104/ورقة1!$D$3</f>
        <v>0</v>
      </c>
      <c r="M104" s="13">
        <f t="shared" si="23"/>
        <v>4.03</v>
      </c>
      <c r="N104" s="13">
        <f t="shared" si="22"/>
        <v>0.5</v>
      </c>
      <c r="O104" s="13">
        <f t="shared" si="25"/>
        <v>790.20999999999992</v>
      </c>
      <c r="P104" s="13">
        <f t="shared" si="26"/>
        <v>600</v>
      </c>
      <c r="Q104" s="11" t="str">
        <f>IF(O104&lt;&gt;"",IF(AND(O104&gt;P103,O104&lt;=P104),"ok",""),SUBTOTAL(3,T$2:T104))</f>
        <v/>
      </c>
      <c r="R104" s="11" t="str">
        <f>IF(P104&lt;&gt;"",IF(AND(P104&gt;Q103,P104&lt;=Q104),"ok",""),SUBTOTAL(3,U$2:U104))</f>
        <v/>
      </c>
      <c r="S104" s="1"/>
      <c r="T104" s="9"/>
      <c r="U104" s="1"/>
      <c r="V104" s="1"/>
      <c r="W104" s="1"/>
      <c r="X104" s="11" t="str">
        <f t="shared" si="35"/>
        <v/>
      </c>
      <c r="Y104" s="19" t="str">
        <f>IF(U104="","",SUBTOTAL(2,U$1:U104))</f>
        <v/>
      </c>
    </row>
    <row r="105" spans="1:25" ht="20.100000000000001" customHeight="1">
      <c r="A105" s="3">
        <f>IF(B105="","",SUBTOTAL(3,B$2:B105))</f>
        <v>100</v>
      </c>
      <c r="B105" s="17" t="s">
        <v>17</v>
      </c>
      <c r="C105" s="4">
        <v>1102</v>
      </c>
      <c r="D105" s="22">
        <v>43430</v>
      </c>
      <c r="E105" s="8">
        <f t="shared" si="29"/>
        <v>6178</v>
      </c>
      <c r="F105" s="7">
        <v>6562</v>
      </c>
      <c r="G105" s="8">
        <f t="shared" si="27"/>
        <v>0</v>
      </c>
      <c r="H105" s="8">
        <f t="shared" si="28"/>
        <v>384</v>
      </c>
      <c r="I105" s="13">
        <f t="shared" si="30"/>
        <v>384</v>
      </c>
      <c r="J105" s="13">
        <f t="shared" si="24"/>
        <v>618</v>
      </c>
      <c r="K105" s="13">
        <f>G105/ورقة1!$C$3</f>
        <v>0</v>
      </c>
      <c r="L105" s="13">
        <f>H105/ورقة1!$D$3</f>
        <v>42.239999999999995</v>
      </c>
      <c r="M105" s="13">
        <f t="shared" si="23"/>
        <v>42.239999999999995</v>
      </c>
      <c r="N105" s="13">
        <f t="shared" si="22"/>
        <v>0.5</v>
      </c>
      <c r="O105" s="13">
        <f t="shared" si="25"/>
        <v>832.94999999999993</v>
      </c>
      <c r="P105" s="13">
        <f t="shared" si="26"/>
        <v>630</v>
      </c>
      <c r="Q105" s="11" t="str">
        <f>IF(O105&lt;&gt;"",IF(AND(O105&gt;P104,O105&lt;=P105),"ok",""),SUBTOTAL(3,T$2:T105))</f>
        <v/>
      </c>
      <c r="R105" s="11" t="str">
        <f>IF(P105&lt;&gt;"",IF(AND(P105&gt;Q104,P105&lt;=Q105),"ok",""),SUBTOTAL(3,U$2:U105))</f>
        <v/>
      </c>
      <c r="S105" s="1">
        <v>30</v>
      </c>
      <c r="T105" s="9">
        <f t="shared" si="31"/>
        <v>165</v>
      </c>
      <c r="U105" s="28">
        <f>U94+3</f>
        <v>38</v>
      </c>
      <c r="V105" s="1">
        <f>V94+315</f>
        <v>6195</v>
      </c>
      <c r="W105" s="1">
        <f>V106-V105</f>
        <v>315</v>
      </c>
      <c r="X105" s="11" t="str">
        <f t="shared" si="35"/>
        <v>ok</v>
      </c>
      <c r="Y105" s="19">
        <f>IF(U105="","",SUBTOTAL(2,U$1:U105))</f>
        <v>21</v>
      </c>
    </row>
    <row r="106" spans="1:25" ht="20.100000000000001" customHeight="1">
      <c r="A106" s="3" t="str">
        <f>IF(B106="","",SUBTOTAL(3,B$2:B106))</f>
        <v/>
      </c>
      <c r="B106" s="13"/>
      <c r="C106" s="20">
        <f>C105</f>
        <v>1102</v>
      </c>
      <c r="D106" s="23">
        <f t="shared" ref="D106:F106" si="37">D105</f>
        <v>43430</v>
      </c>
      <c r="E106" s="20">
        <f t="shared" si="37"/>
        <v>6178</v>
      </c>
      <c r="F106" s="20">
        <f t="shared" si="37"/>
        <v>6562</v>
      </c>
      <c r="G106" s="8"/>
      <c r="H106" s="8"/>
      <c r="I106" s="13"/>
      <c r="J106" s="13">
        <f t="shared" si="24"/>
        <v>0</v>
      </c>
      <c r="K106" s="13">
        <f>G106/ورقة1!$C$3</f>
        <v>0</v>
      </c>
      <c r="L106" s="13">
        <f>H106/ورقة1!$D$3</f>
        <v>0</v>
      </c>
      <c r="M106" s="13">
        <f t="shared" si="23"/>
        <v>0</v>
      </c>
      <c r="N106" s="13">
        <f t="shared" si="22"/>
        <v>0</v>
      </c>
      <c r="O106" s="13">
        <f t="shared" si="25"/>
        <v>832.94999999999993</v>
      </c>
      <c r="P106" s="13">
        <f t="shared" si="26"/>
        <v>660</v>
      </c>
      <c r="Q106" s="11" t="str">
        <f>IF(O106&lt;&gt;"",IF(AND(O106&gt;P105,O106&lt;=P106),"ok",""),SUBTOTAL(3,T$2:T106))</f>
        <v/>
      </c>
      <c r="R106" s="11" t="str">
        <f>IF(P106&lt;&gt;"",IF(AND(P106&gt;Q105,P106&lt;=Q106),"ok",""),SUBTOTAL(3,U$2:U106))</f>
        <v/>
      </c>
      <c r="S106" s="1">
        <v>30</v>
      </c>
      <c r="T106" s="9">
        <f t="shared" ref="T106:T136" si="38">S106*5.5</f>
        <v>165</v>
      </c>
      <c r="U106" s="28">
        <f>U105+1</f>
        <v>39</v>
      </c>
      <c r="V106" s="1">
        <f>V105+315</f>
        <v>6510</v>
      </c>
      <c r="W106" s="1">
        <f t="shared" si="32"/>
        <v>315</v>
      </c>
      <c r="X106" s="11" t="str">
        <f t="shared" si="35"/>
        <v>ok</v>
      </c>
      <c r="Y106" s="19">
        <f>IF(U106="","",SUBTOTAL(2,U$1:U106))</f>
        <v>22</v>
      </c>
    </row>
    <row r="107" spans="1:25" ht="20.100000000000001" customHeight="1">
      <c r="A107" s="3">
        <f>IF(B107="","",SUBTOTAL(3,B$2:B107))</f>
        <v>101</v>
      </c>
      <c r="B107" s="17" t="s">
        <v>17</v>
      </c>
      <c r="C107" s="4">
        <v>1103</v>
      </c>
      <c r="D107" s="22">
        <v>43431</v>
      </c>
      <c r="E107" s="8">
        <f>IF(D107="",0,F105)</f>
        <v>6562</v>
      </c>
      <c r="F107" s="7">
        <v>6962</v>
      </c>
      <c r="G107" s="8">
        <f t="shared" si="27"/>
        <v>0</v>
      </c>
      <c r="H107" s="8">
        <f t="shared" si="28"/>
        <v>400</v>
      </c>
      <c r="I107" s="13">
        <f t="shared" si="30"/>
        <v>400</v>
      </c>
      <c r="J107" s="13">
        <f t="shared" si="24"/>
        <v>400</v>
      </c>
      <c r="K107" s="13">
        <f>G107/ورقة1!$C$3</f>
        <v>0</v>
      </c>
      <c r="L107" s="13">
        <f>H107/ورقة1!$D$3</f>
        <v>43.999999999999993</v>
      </c>
      <c r="M107" s="13">
        <f t="shared" si="23"/>
        <v>43.999999999999993</v>
      </c>
      <c r="N107" s="13">
        <f t="shared" si="22"/>
        <v>0.5</v>
      </c>
      <c r="O107" s="13">
        <f t="shared" si="25"/>
        <v>877.44999999999993</v>
      </c>
      <c r="P107" s="13">
        <f t="shared" si="26"/>
        <v>690</v>
      </c>
      <c r="Q107" s="11" t="str">
        <f>IF(O107&lt;&gt;"",IF(AND(O107&gt;P106,O107&lt;=P107),"ok",""),SUBTOTAL(3,T$2:T107))</f>
        <v/>
      </c>
      <c r="R107" s="11" t="str">
        <f>IF(P107&lt;&gt;"",IF(AND(P107&gt;Q106,P107&lt;=Q107),"ok",""),SUBTOTAL(3,U$2:U107))</f>
        <v/>
      </c>
      <c r="S107" s="1">
        <v>30</v>
      </c>
      <c r="T107" s="9">
        <f t="shared" si="38"/>
        <v>165</v>
      </c>
      <c r="U107" s="28">
        <f>U106+1</f>
        <v>40</v>
      </c>
      <c r="V107" s="1">
        <f t="shared" si="33"/>
        <v>6825</v>
      </c>
      <c r="W107" s="1">
        <f>V113-V107</f>
        <v>315</v>
      </c>
      <c r="X107" s="11" t="str">
        <f t="shared" si="35"/>
        <v>ok</v>
      </c>
      <c r="Y107" s="19">
        <f>IF(U107="","",SUBTOTAL(2,U$1:U107))</f>
        <v>23</v>
      </c>
    </row>
    <row r="108" spans="1:25" ht="20.100000000000001" customHeight="1">
      <c r="A108" s="3">
        <f>IF(B108="","",SUBTOTAL(3,B$2:B108))</f>
        <v>102</v>
      </c>
      <c r="B108" s="17" t="s">
        <v>18</v>
      </c>
      <c r="C108" s="4">
        <v>1109</v>
      </c>
      <c r="D108" s="22">
        <v>43432</v>
      </c>
      <c r="E108" s="8">
        <f t="shared" si="29"/>
        <v>6962</v>
      </c>
      <c r="F108" s="7">
        <v>6996</v>
      </c>
      <c r="G108" s="8">
        <f t="shared" si="27"/>
        <v>34</v>
      </c>
      <c r="H108" s="8">
        <f t="shared" si="28"/>
        <v>0</v>
      </c>
      <c r="I108" s="13">
        <f t="shared" si="30"/>
        <v>34</v>
      </c>
      <c r="J108" s="13">
        <f t="shared" si="24"/>
        <v>434</v>
      </c>
      <c r="K108" s="13">
        <f>G108/ورقة1!$C$3</f>
        <v>4.42</v>
      </c>
      <c r="L108" s="13">
        <f>H108/ورقة1!$D$3</f>
        <v>0</v>
      </c>
      <c r="M108" s="13">
        <f t="shared" si="23"/>
        <v>4.42</v>
      </c>
      <c r="N108" s="13">
        <f t="shared" si="22"/>
        <v>0.5</v>
      </c>
      <c r="O108" s="13">
        <f t="shared" si="25"/>
        <v>882.36999999999989</v>
      </c>
      <c r="P108" s="13">
        <f t="shared" si="26"/>
        <v>690</v>
      </c>
      <c r="Q108" s="11" t="str">
        <f>IF(O108&lt;&gt;"",IF(AND(O108&gt;P107,O108&lt;=P108),"ok",""),SUBTOTAL(3,T$2:T108))</f>
        <v/>
      </c>
      <c r="R108" s="11" t="str">
        <f>IF(P108&lt;&gt;"",IF(AND(P108&gt;Q107,P108&lt;=Q108),"ok",""),SUBTOTAL(3,U$2:U108))</f>
        <v/>
      </c>
      <c r="S108" s="1"/>
      <c r="T108" s="9"/>
      <c r="U108" s="1"/>
      <c r="V108" s="1"/>
      <c r="W108" s="1"/>
      <c r="X108" s="11" t="str">
        <f t="shared" si="35"/>
        <v/>
      </c>
      <c r="Y108" s="19" t="str">
        <f>IF(U108="","",SUBTOTAL(2,U$1:U108))</f>
        <v/>
      </c>
    </row>
    <row r="109" spans="1:25" ht="20.100000000000001" customHeight="1">
      <c r="A109" s="3">
        <f>IF(B109="","",SUBTOTAL(3,B$2:B109))</f>
        <v>103</v>
      </c>
      <c r="B109" s="17" t="s">
        <v>18</v>
      </c>
      <c r="C109" s="4">
        <v>1111</v>
      </c>
      <c r="D109" s="22">
        <v>43433</v>
      </c>
      <c r="E109" s="8">
        <f t="shared" si="29"/>
        <v>6996</v>
      </c>
      <c r="F109" s="7">
        <v>7035</v>
      </c>
      <c r="G109" s="8">
        <f t="shared" si="27"/>
        <v>39</v>
      </c>
      <c r="H109" s="8">
        <f t="shared" si="28"/>
        <v>0</v>
      </c>
      <c r="I109" s="13">
        <f t="shared" si="30"/>
        <v>39</v>
      </c>
      <c r="J109" s="13">
        <f t="shared" si="24"/>
        <v>473</v>
      </c>
      <c r="K109" s="13">
        <f>G109/ورقة1!$C$3</f>
        <v>5.07</v>
      </c>
      <c r="L109" s="13">
        <f>H109/ورقة1!$D$3</f>
        <v>0</v>
      </c>
      <c r="M109" s="13">
        <f t="shared" si="23"/>
        <v>5.07</v>
      </c>
      <c r="N109" s="13">
        <f t="shared" si="22"/>
        <v>0.5</v>
      </c>
      <c r="O109" s="13">
        <f t="shared" si="25"/>
        <v>887.93999999999994</v>
      </c>
      <c r="P109" s="13">
        <f t="shared" si="26"/>
        <v>690</v>
      </c>
      <c r="Q109" s="11" t="str">
        <f>IF(O109&lt;&gt;"",IF(AND(O109&gt;P108,O109&lt;=P109),"ok",""),SUBTOTAL(3,T$2:T109))</f>
        <v/>
      </c>
      <c r="R109" s="11" t="str">
        <f>IF(P109&lt;&gt;"",IF(AND(P109&gt;Q108,P109&lt;=Q109),"ok",""),SUBTOTAL(3,U$2:U109))</f>
        <v/>
      </c>
      <c r="S109" s="1"/>
      <c r="T109" s="9"/>
      <c r="U109" s="1"/>
      <c r="V109" s="1"/>
      <c r="W109" s="1"/>
      <c r="X109" s="11" t="str">
        <f t="shared" si="35"/>
        <v/>
      </c>
      <c r="Y109" s="19" t="str">
        <f>IF(U109="","",SUBTOTAL(2,U$1:U109))</f>
        <v/>
      </c>
    </row>
    <row r="110" spans="1:25" ht="20.100000000000001" customHeight="1">
      <c r="A110" s="3">
        <f>IF(B110="","",SUBTOTAL(3,B$2:B110))</f>
        <v>104</v>
      </c>
      <c r="B110" s="17" t="s">
        <v>18</v>
      </c>
      <c r="C110" s="4">
        <v>1112</v>
      </c>
      <c r="D110" s="22">
        <v>43434</v>
      </c>
      <c r="E110" s="8">
        <f t="shared" si="29"/>
        <v>7035</v>
      </c>
      <c r="F110" s="7">
        <v>7074</v>
      </c>
      <c r="G110" s="8">
        <f t="shared" si="27"/>
        <v>39</v>
      </c>
      <c r="H110" s="8">
        <f t="shared" si="28"/>
        <v>0</v>
      </c>
      <c r="I110" s="13">
        <f t="shared" si="30"/>
        <v>39</v>
      </c>
      <c r="J110" s="13">
        <f t="shared" si="24"/>
        <v>512</v>
      </c>
      <c r="K110" s="13">
        <f>G110/ورقة1!$C$3</f>
        <v>5.07</v>
      </c>
      <c r="L110" s="13">
        <f>H110/ورقة1!$D$3</f>
        <v>0</v>
      </c>
      <c r="M110" s="13">
        <f t="shared" si="23"/>
        <v>5.07</v>
      </c>
      <c r="N110" s="13">
        <f t="shared" si="22"/>
        <v>0.5</v>
      </c>
      <c r="O110" s="13">
        <f t="shared" si="25"/>
        <v>893.51</v>
      </c>
      <c r="P110" s="13">
        <f t="shared" si="26"/>
        <v>690</v>
      </c>
      <c r="Q110" s="11" t="str">
        <f>IF(O110&lt;&gt;"",IF(AND(O110&gt;P109,O110&lt;=P110),"ok",""),SUBTOTAL(3,T$2:T110))</f>
        <v/>
      </c>
      <c r="R110" s="11" t="str">
        <f>IF(P110&lt;&gt;"",IF(AND(P110&gt;Q109,P110&lt;=Q110),"ok",""),SUBTOTAL(3,U$2:U110))</f>
        <v/>
      </c>
      <c r="S110" s="1"/>
      <c r="T110" s="9"/>
      <c r="U110" s="1"/>
      <c r="V110" s="1"/>
      <c r="W110" s="1"/>
      <c r="X110" s="11" t="str">
        <f t="shared" si="35"/>
        <v/>
      </c>
      <c r="Y110" s="19" t="str">
        <f>IF(U110="","",SUBTOTAL(2,U$1:U110))</f>
        <v/>
      </c>
    </row>
    <row r="111" spans="1:25" ht="20.100000000000001" customHeight="1">
      <c r="A111" s="3">
        <f>IF(B111="","",SUBTOTAL(3,B$2:B111))</f>
        <v>105</v>
      </c>
      <c r="B111" s="17" t="s">
        <v>18</v>
      </c>
      <c r="C111" s="4">
        <v>1114</v>
      </c>
      <c r="D111" s="22">
        <v>43435</v>
      </c>
      <c r="E111" s="8">
        <f t="shared" si="29"/>
        <v>7074</v>
      </c>
      <c r="F111" s="7">
        <v>7111</v>
      </c>
      <c r="G111" s="8">
        <f t="shared" si="27"/>
        <v>37</v>
      </c>
      <c r="H111" s="8">
        <f t="shared" si="28"/>
        <v>0</v>
      </c>
      <c r="I111" s="13">
        <f t="shared" si="30"/>
        <v>37</v>
      </c>
      <c r="J111" s="13">
        <f t="shared" si="24"/>
        <v>549</v>
      </c>
      <c r="K111" s="13">
        <f>G111/ورقة1!$C$3</f>
        <v>4.8099999999999996</v>
      </c>
      <c r="L111" s="13">
        <f>H111/ورقة1!$D$3</f>
        <v>0</v>
      </c>
      <c r="M111" s="13">
        <f t="shared" si="23"/>
        <v>4.8099999999999996</v>
      </c>
      <c r="N111" s="13">
        <f t="shared" si="22"/>
        <v>0.5</v>
      </c>
      <c r="O111" s="13">
        <f t="shared" si="25"/>
        <v>898.81999999999994</v>
      </c>
      <c r="P111" s="13">
        <f t="shared" si="26"/>
        <v>690</v>
      </c>
      <c r="Q111" s="11" t="str">
        <f>IF(O111&lt;&gt;"",IF(AND(O111&gt;P110,O111&lt;=P111),"ok",""),SUBTOTAL(3,T$2:T111))</f>
        <v/>
      </c>
      <c r="R111" s="11" t="str">
        <f>IF(P111&lt;&gt;"",IF(AND(P111&gt;Q110,P111&lt;=Q111),"ok",""),SUBTOTAL(3,U$2:U111))</f>
        <v/>
      </c>
      <c r="S111" s="1"/>
      <c r="T111" s="9"/>
      <c r="U111" s="1"/>
      <c r="V111" s="1"/>
      <c r="W111" s="1"/>
      <c r="X111" s="11" t="str">
        <f t="shared" si="35"/>
        <v/>
      </c>
      <c r="Y111" s="19" t="str">
        <f>IF(U111="","",SUBTOTAL(2,U$1:U111))</f>
        <v/>
      </c>
    </row>
    <row r="112" spans="1:25" ht="20.100000000000001" customHeight="1">
      <c r="A112" s="3">
        <f>IF(B112="","",SUBTOTAL(3,B$2:B112))</f>
        <v>106</v>
      </c>
      <c r="B112" s="17" t="s">
        <v>18</v>
      </c>
      <c r="C112" s="4">
        <v>1115</v>
      </c>
      <c r="D112" s="22"/>
      <c r="E112" s="8">
        <f t="shared" si="29"/>
        <v>0</v>
      </c>
      <c r="F112" s="7"/>
      <c r="G112" s="8">
        <f t="shared" si="27"/>
        <v>0</v>
      </c>
      <c r="H112" s="8">
        <f t="shared" si="28"/>
        <v>0</v>
      </c>
      <c r="I112" s="13">
        <f t="shared" si="30"/>
        <v>0</v>
      </c>
      <c r="J112" s="13">
        <f t="shared" si="24"/>
        <v>0</v>
      </c>
      <c r="K112" s="13">
        <f>G112/ورقة1!$C$3</f>
        <v>0</v>
      </c>
      <c r="L112" s="13">
        <f>H112/ورقة1!$D$3</f>
        <v>0</v>
      </c>
      <c r="M112" s="13">
        <f t="shared" si="23"/>
        <v>0</v>
      </c>
      <c r="N112" s="13">
        <f t="shared" si="22"/>
        <v>0</v>
      </c>
      <c r="O112" s="13">
        <f t="shared" si="25"/>
        <v>898.81999999999994</v>
      </c>
      <c r="P112" s="13">
        <f t="shared" si="26"/>
        <v>690</v>
      </c>
      <c r="Q112" s="11" t="str">
        <f>IF(O112&lt;&gt;"",IF(AND(O112&gt;P111,O112&lt;=P112),"ok",""),SUBTOTAL(3,T$2:T112))</f>
        <v/>
      </c>
      <c r="R112" s="11" t="str">
        <f>IF(P112&lt;&gt;"",IF(AND(P112&gt;Q111,P112&lt;=Q112),"ok",""),SUBTOTAL(3,U$2:U112))</f>
        <v/>
      </c>
      <c r="S112" s="1"/>
      <c r="T112" s="9"/>
      <c r="U112" s="1"/>
      <c r="V112" s="1"/>
      <c r="W112" s="1"/>
      <c r="X112" s="11" t="str">
        <f t="shared" si="35"/>
        <v/>
      </c>
      <c r="Y112" s="19" t="str">
        <f>IF(U112="","",SUBTOTAL(2,U$1:U112))</f>
        <v/>
      </c>
    </row>
    <row r="113" spans="1:25" ht="20.100000000000001" customHeight="1">
      <c r="A113" s="3">
        <f>IF(B113="","",SUBTOTAL(3,B$2:B113))</f>
        <v>107</v>
      </c>
      <c r="B113" s="17" t="s">
        <v>18</v>
      </c>
      <c r="C113" s="4">
        <v>1119</v>
      </c>
      <c r="D113" s="22">
        <v>43436</v>
      </c>
      <c r="E113" s="8">
        <v>7111</v>
      </c>
      <c r="F113" s="7">
        <v>7150</v>
      </c>
      <c r="G113" s="8">
        <f t="shared" si="27"/>
        <v>39</v>
      </c>
      <c r="H113" s="8">
        <f t="shared" si="28"/>
        <v>0</v>
      </c>
      <c r="I113" s="13">
        <f t="shared" si="30"/>
        <v>39</v>
      </c>
      <c r="J113" s="13">
        <f t="shared" si="24"/>
        <v>39</v>
      </c>
      <c r="K113" s="13">
        <f>G113/ورقة1!$C$3</f>
        <v>5.07</v>
      </c>
      <c r="L113" s="13">
        <f>H113/ورقة1!$D$3</f>
        <v>0</v>
      </c>
      <c r="M113" s="13">
        <f t="shared" si="23"/>
        <v>5.07</v>
      </c>
      <c r="N113" s="13">
        <f t="shared" si="22"/>
        <v>0.5</v>
      </c>
      <c r="O113" s="13">
        <f t="shared" si="25"/>
        <v>904.39</v>
      </c>
      <c r="P113" s="13">
        <f t="shared" si="26"/>
        <v>720</v>
      </c>
      <c r="Q113" s="11" t="str">
        <f>IF(O113&lt;&gt;"",IF(AND(O113&gt;P112,O113&lt;=P113),"ok",""),SUBTOTAL(3,T$2:T113))</f>
        <v/>
      </c>
      <c r="R113" s="11" t="str">
        <f>IF(P113&lt;&gt;"",IF(AND(P113&gt;Q112,P113&lt;=Q113),"ok",""),SUBTOTAL(3,U$2:U113))</f>
        <v/>
      </c>
      <c r="S113" s="1">
        <v>30</v>
      </c>
      <c r="T113" s="9">
        <f t="shared" si="38"/>
        <v>165</v>
      </c>
      <c r="U113" s="28">
        <f>U107+2</f>
        <v>42</v>
      </c>
      <c r="V113" s="1">
        <f>V107+315</f>
        <v>7140</v>
      </c>
      <c r="W113" s="1">
        <f>V124-V113</f>
        <v>315</v>
      </c>
      <c r="X113" s="11" t="str">
        <f t="shared" si="35"/>
        <v>ok</v>
      </c>
      <c r="Y113" s="19">
        <f>IF(U113="","",SUBTOTAL(2,U$1:U113))</f>
        <v>24</v>
      </c>
    </row>
    <row r="114" spans="1:25" ht="20.100000000000001" customHeight="1">
      <c r="A114" s="3">
        <f>IF(B114="","",SUBTOTAL(3,B$2:B114))</f>
        <v>108</v>
      </c>
      <c r="B114" s="17" t="s">
        <v>18</v>
      </c>
      <c r="C114" s="4">
        <v>1122</v>
      </c>
      <c r="D114" s="22">
        <v>43437</v>
      </c>
      <c r="E114" s="8">
        <f t="shared" si="29"/>
        <v>7150</v>
      </c>
      <c r="F114" s="7">
        <v>7161</v>
      </c>
      <c r="G114" s="8">
        <f t="shared" si="27"/>
        <v>11</v>
      </c>
      <c r="H114" s="8">
        <f t="shared" si="28"/>
        <v>0</v>
      </c>
      <c r="I114" s="13">
        <f t="shared" si="30"/>
        <v>11</v>
      </c>
      <c r="J114" s="13">
        <f t="shared" si="24"/>
        <v>50</v>
      </c>
      <c r="K114" s="13">
        <f>G114/ورقة1!$C$3</f>
        <v>1.43</v>
      </c>
      <c r="L114" s="13">
        <f>H114/ورقة1!$D$3</f>
        <v>0</v>
      </c>
      <c r="M114" s="13">
        <f t="shared" si="23"/>
        <v>1.43</v>
      </c>
      <c r="N114" s="13">
        <f t="shared" si="22"/>
        <v>0.5</v>
      </c>
      <c r="O114" s="13">
        <f t="shared" si="25"/>
        <v>906.31999999999994</v>
      </c>
      <c r="P114" s="13">
        <f t="shared" si="26"/>
        <v>720</v>
      </c>
      <c r="Q114" s="11" t="str">
        <f>IF(O114&lt;&gt;"",IF(AND(O114&gt;P113,O114&lt;=P114),"ok",""),SUBTOTAL(3,T$2:T114))</f>
        <v/>
      </c>
      <c r="R114" s="11" t="str">
        <f>IF(P114&lt;&gt;"",IF(AND(P114&gt;Q113,P114&lt;=Q114),"ok",""),SUBTOTAL(3,U$2:U114))</f>
        <v/>
      </c>
      <c r="S114" s="1"/>
      <c r="T114" s="9"/>
      <c r="U114" s="1"/>
      <c r="V114" s="1"/>
      <c r="W114" s="1"/>
      <c r="X114" s="11" t="str">
        <f t="shared" si="35"/>
        <v/>
      </c>
      <c r="Y114" s="19" t="str">
        <f>IF(U114="","",SUBTOTAL(2,U$1:U114))</f>
        <v/>
      </c>
    </row>
    <row r="115" spans="1:25" ht="20.100000000000001" customHeight="1">
      <c r="A115" s="3">
        <f>IF(B115="","",SUBTOTAL(3,B$2:B115))</f>
        <v>109</v>
      </c>
      <c r="B115" s="17" t="s">
        <v>18</v>
      </c>
      <c r="C115" s="4">
        <v>1123</v>
      </c>
      <c r="D115" s="22">
        <v>43437</v>
      </c>
      <c r="E115" s="8">
        <f t="shared" si="29"/>
        <v>7161</v>
      </c>
      <c r="F115" s="7">
        <v>7179</v>
      </c>
      <c r="G115" s="8">
        <f t="shared" si="27"/>
        <v>18</v>
      </c>
      <c r="H115" s="8">
        <f t="shared" si="28"/>
        <v>0</v>
      </c>
      <c r="I115" s="13">
        <f t="shared" si="30"/>
        <v>18</v>
      </c>
      <c r="J115" s="13">
        <f t="shared" si="24"/>
        <v>68</v>
      </c>
      <c r="K115" s="13">
        <f>G115/ورقة1!$C$3</f>
        <v>2.34</v>
      </c>
      <c r="L115" s="13">
        <f>H115/ورقة1!$D$3</f>
        <v>0</v>
      </c>
      <c r="M115" s="13">
        <f t="shared" si="23"/>
        <v>2.34</v>
      </c>
      <c r="N115" s="13">
        <f t="shared" si="22"/>
        <v>0.5</v>
      </c>
      <c r="O115" s="13">
        <f t="shared" si="25"/>
        <v>909.16</v>
      </c>
      <c r="P115" s="13">
        <f t="shared" si="26"/>
        <v>720</v>
      </c>
      <c r="Q115" s="11" t="str">
        <f>IF(O115&lt;&gt;"",IF(AND(O115&gt;P114,O115&lt;=P115),"ok",""),SUBTOTAL(3,T$2:T115))</f>
        <v/>
      </c>
      <c r="R115" s="11" t="str">
        <f>IF(P115&lt;&gt;"",IF(AND(P115&gt;Q114,P115&lt;=Q115),"ok",""),SUBTOTAL(3,U$2:U115))</f>
        <v/>
      </c>
      <c r="S115" s="1"/>
      <c r="T115" s="9"/>
      <c r="U115" s="1"/>
      <c r="V115" s="1"/>
      <c r="W115" s="1"/>
      <c r="X115" s="11" t="str">
        <f t="shared" si="35"/>
        <v/>
      </c>
      <c r="Y115" s="19" t="str">
        <f>IF(U115="","",SUBTOTAL(2,U$1:U115))</f>
        <v/>
      </c>
    </row>
    <row r="116" spans="1:25" ht="20.100000000000001" customHeight="1">
      <c r="A116" s="3">
        <f>IF(B116="","",SUBTOTAL(3,B$2:B116))</f>
        <v>110</v>
      </c>
      <c r="B116" s="17" t="s">
        <v>18</v>
      </c>
      <c r="C116" s="4">
        <v>1125</v>
      </c>
      <c r="D116" s="22"/>
      <c r="E116" s="8">
        <f t="shared" si="29"/>
        <v>0</v>
      </c>
      <c r="F116" s="7"/>
      <c r="G116" s="8">
        <f t="shared" si="27"/>
        <v>0</v>
      </c>
      <c r="H116" s="8">
        <f t="shared" si="28"/>
        <v>0</v>
      </c>
      <c r="I116" s="13">
        <f t="shared" si="30"/>
        <v>0</v>
      </c>
      <c r="J116" s="13">
        <f t="shared" si="24"/>
        <v>0</v>
      </c>
      <c r="K116" s="13">
        <f>G116/ورقة1!$C$3</f>
        <v>0</v>
      </c>
      <c r="L116" s="13">
        <f>H116/ورقة1!$D$3</f>
        <v>0</v>
      </c>
      <c r="M116" s="13">
        <f t="shared" si="23"/>
        <v>0</v>
      </c>
      <c r="N116" s="13">
        <f t="shared" si="22"/>
        <v>0</v>
      </c>
      <c r="O116" s="13">
        <f t="shared" si="25"/>
        <v>909.16</v>
      </c>
      <c r="P116" s="13">
        <f t="shared" si="26"/>
        <v>720</v>
      </c>
      <c r="Q116" s="11" t="str">
        <f>IF(O116&lt;&gt;"",IF(AND(O116&gt;P115,O116&lt;=P116),"ok",""),SUBTOTAL(3,T$2:T116))</f>
        <v/>
      </c>
      <c r="R116" s="11" t="str">
        <f>IF(P116&lt;&gt;"",IF(AND(P116&gt;Q115,P116&lt;=Q116),"ok",""),SUBTOTAL(3,U$2:U116))</f>
        <v/>
      </c>
      <c r="S116" s="1"/>
      <c r="T116" s="9"/>
      <c r="U116" s="1"/>
      <c r="V116" s="1"/>
      <c r="W116" s="1"/>
      <c r="X116" s="11" t="str">
        <f t="shared" si="35"/>
        <v/>
      </c>
      <c r="Y116" s="19" t="str">
        <f>IF(U116="","",SUBTOTAL(2,U$1:U116))</f>
        <v/>
      </c>
    </row>
    <row r="117" spans="1:25" ht="20.100000000000001" customHeight="1">
      <c r="A117" s="3">
        <f>IF(B117="","",SUBTOTAL(3,B$2:B117))</f>
        <v>111</v>
      </c>
      <c r="B117" s="17" t="s">
        <v>18</v>
      </c>
      <c r="C117" s="4">
        <v>1128</v>
      </c>
      <c r="D117" s="22">
        <v>43439</v>
      </c>
      <c r="E117" s="8">
        <f>F115</f>
        <v>7179</v>
      </c>
      <c r="F117" s="7">
        <v>7197</v>
      </c>
      <c r="G117" s="8">
        <f t="shared" si="27"/>
        <v>18</v>
      </c>
      <c r="H117" s="8">
        <f t="shared" si="28"/>
        <v>0</v>
      </c>
      <c r="I117" s="13">
        <f t="shared" si="30"/>
        <v>18</v>
      </c>
      <c r="J117" s="13">
        <f t="shared" si="24"/>
        <v>18</v>
      </c>
      <c r="K117" s="13">
        <f>G117/ورقة1!$C$3</f>
        <v>2.34</v>
      </c>
      <c r="L117" s="13">
        <f>H117/ورقة1!$D$3</f>
        <v>0</v>
      </c>
      <c r="M117" s="13">
        <f t="shared" si="23"/>
        <v>2.34</v>
      </c>
      <c r="N117" s="13">
        <f t="shared" si="22"/>
        <v>0.5</v>
      </c>
      <c r="O117" s="13">
        <f t="shared" si="25"/>
        <v>912</v>
      </c>
      <c r="P117" s="13">
        <f t="shared" si="26"/>
        <v>720</v>
      </c>
      <c r="Q117" s="11" t="str">
        <f>IF(O117&lt;&gt;"",IF(AND(O117&gt;P116,O117&lt;=P117),"ok",""),SUBTOTAL(3,T$2:T117))</f>
        <v/>
      </c>
      <c r="R117" s="11" t="str">
        <f>IF(P117&lt;&gt;"",IF(AND(P117&gt;Q116,P117&lt;=Q117),"ok",""),SUBTOTAL(3,U$2:U117))</f>
        <v/>
      </c>
      <c r="S117" s="1"/>
      <c r="T117" s="9"/>
      <c r="U117" s="1"/>
      <c r="V117" s="1"/>
      <c r="W117" s="1"/>
      <c r="X117" s="11" t="str">
        <f t="shared" si="35"/>
        <v/>
      </c>
      <c r="Y117" s="19" t="str">
        <f>IF(U117="","",SUBTOTAL(2,U$1:U117))</f>
        <v/>
      </c>
    </row>
    <row r="118" spans="1:25" ht="20.100000000000001" customHeight="1">
      <c r="A118" s="3">
        <f>IF(B118="","",SUBTOTAL(3,B$2:B118))</f>
        <v>112</v>
      </c>
      <c r="B118" s="17" t="s">
        <v>18</v>
      </c>
      <c r="C118" s="4">
        <v>1130</v>
      </c>
      <c r="D118" s="22">
        <v>43440</v>
      </c>
      <c r="E118" s="8">
        <f t="shared" si="29"/>
        <v>7197</v>
      </c>
      <c r="F118" s="7">
        <v>7224</v>
      </c>
      <c r="G118" s="8">
        <f t="shared" si="27"/>
        <v>27</v>
      </c>
      <c r="H118" s="8">
        <f t="shared" si="28"/>
        <v>0</v>
      </c>
      <c r="I118" s="13">
        <f t="shared" si="30"/>
        <v>27</v>
      </c>
      <c r="J118" s="13">
        <f t="shared" si="24"/>
        <v>45</v>
      </c>
      <c r="K118" s="13">
        <f>G118/ورقة1!$C$3</f>
        <v>3.51</v>
      </c>
      <c r="L118" s="13">
        <f>H118/ورقة1!$D$3</f>
        <v>0</v>
      </c>
      <c r="M118" s="13">
        <f t="shared" si="23"/>
        <v>3.51</v>
      </c>
      <c r="N118" s="13">
        <f t="shared" si="22"/>
        <v>0.5</v>
      </c>
      <c r="O118" s="13">
        <f t="shared" si="25"/>
        <v>916.01</v>
      </c>
      <c r="P118" s="13">
        <f t="shared" si="26"/>
        <v>720</v>
      </c>
      <c r="Q118" s="11" t="str">
        <f>IF(O118&lt;&gt;"",IF(AND(O118&gt;P117,O118&lt;=P118),"ok",""),SUBTOTAL(3,T$2:T118))</f>
        <v/>
      </c>
      <c r="R118" s="11" t="str">
        <f>IF(P118&lt;&gt;"",IF(AND(P118&gt;Q117,P118&lt;=Q118),"ok",""),SUBTOTAL(3,U$2:U118))</f>
        <v/>
      </c>
      <c r="S118" s="1"/>
      <c r="T118" s="9"/>
      <c r="U118" s="1"/>
      <c r="V118" s="1"/>
      <c r="W118" s="1"/>
      <c r="X118" s="11" t="str">
        <f t="shared" si="35"/>
        <v/>
      </c>
      <c r="Y118" s="19" t="str">
        <f>IF(U118="","",SUBTOTAL(2,U$1:U118))</f>
        <v/>
      </c>
    </row>
    <row r="119" spans="1:25" ht="20.100000000000001" customHeight="1">
      <c r="A119" s="3">
        <f>IF(B119="","",SUBTOTAL(3,B$2:B119))</f>
        <v>113</v>
      </c>
      <c r="B119" s="17" t="s">
        <v>18</v>
      </c>
      <c r="C119" s="4">
        <v>1136</v>
      </c>
      <c r="D119" s="22">
        <v>43442</v>
      </c>
      <c r="E119" s="8">
        <f t="shared" si="29"/>
        <v>7224</v>
      </c>
      <c r="F119" s="7">
        <v>7284</v>
      </c>
      <c r="G119" s="8">
        <f t="shared" si="27"/>
        <v>60</v>
      </c>
      <c r="H119" s="8">
        <f t="shared" si="28"/>
        <v>0</v>
      </c>
      <c r="I119" s="13">
        <f t="shared" si="30"/>
        <v>60</v>
      </c>
      <c r="J119" s="13">
        <f t="shared" si="24"/>
        <v>105</v>
      </c>
      <c r="K119" s="13">
        <f>G119/ورقة1!$C$3</f>
        <v>7.8</v>
      </c>
      <c r="L119" s="13">
        <f>H119/ورقة1!$D$3</f>
        <v>0</v>
      </c>
      <c r="M119" s="13">
        <f t="shared" si="23"/>
        <v>7.8</v>
      </c>
      <c r="N119" s="13">
        <f t="shared" si="22"/>
        <v>0.5</v>
      </c>
      <c r="O119" s="13">
        <f t="shared" si="25"/>
        <v>924.31</v>
      </c>
      <c r="P119" s="13">
        <f t="shared" si="26"/>
        <v>720</v>
      </c>
      <c r="Q119" s="11" t="str">
        <f>IF(O119&lt;&gt;"",IF(AND(O119&gt;P118,O119&lt;=P119),"ok",""),SUBTOTAL(3,T$2:T119))</f>
        <v/>
      </c>
      <c r="R119" s="11" t="str">
        <f>IF(P119&lt;&gt;"",IF(AND(P119&gt;Q118,P119&lt;=Q119),"ok",""),SUBTOTAL(3,U$2:U119))</f>
        <v/>
      </c>
      <c r="S119" s="1"/>
      <c r="T119" s="9"/>
      <c r="U119" s="1"/>
      <c r="V119" s="1"/>
      <c r="W119" s="1"/>
      <c r="X119" s="11" t="str">
        <f t="shared" si="35"/>
        <v/>
      </c>
      <c r="Y119" s="19" t="str">
        <f>IF(U119="","",SUBTOTAL(2,U$1:U119))</f>
        <v/>
      </c>
    </row>
    <row r="120" spans="1:25" ht="20.100000000000001" customHeight="1">
      <c r="A120" s="3">
        <f>IF(B120="","",SUBTOTAL(3,B$2:B120))</f>
        <v>114</v>
      </c>
      <c r="B120" s="17" t="s">
        <v>18</v>
      </c>
      <c r="C120" s="4">
        <v>1140</v>
      </c>
      <c r="D120" s="22">
        <v>43443</v>
      </c>
      <c r="E120" s="8">
        <f t="shared" si="29"/>
        <v>7284</v>
      </c>
      <c r="F120" s="7">
        <v>7329</v>
      </c>
      <c r="G120" s="8">
        <f t="shared" si="27"/>
        <v>45</v>
      </c>
      <c r="H120" s="8">
        <f t="shared" si="28"/>
        <v>0</v>
      </c>
      <c r="I120" s="13">
        <f t="shared" si="30"/>
        <v>45</v>
      </c>
      <c r="J120" s="13">
        <f t="shared" si="24"/>
        <v>150</v>
      </c>
      <c r="K120" s="13">
        <f>G120/ورقة1!$C$3</f>
        <v>5.85</v>
      </c>
      <c r="L120" s="13">
        <f>H120/ورقة1!$D$3</f>
        <v>0</v>
      </c>
      <c r="M120" s="13">
        <f t="shared" si="23"/>
        <v>5.85</v>
      </c>
      <c r="N120" s="13">
        <f t="shared" si="22"/>
        <v>0.5</v>
      </c>
      <c r="O120" s="13">
        <f t="shared" si="25"/>
        <v>930.66</v>
      </c>
      <c r="P120" s="13">
        <f t="shared" si="26"/>
        <v>720</v>
      </c>
      <c r="Q120" s="11" t="str">
        <f>IF(O120&lt;&gt;"",IF(AND(O120&gt;P119,O120&lt;=P120),"ok",""),SUBTOTAL(3,T$2:T120))</f>
        <v/>
      </c>
      <c r="R120" s="11" t="str">
        <f>IF(P120&lt;&gt;"",IF(AND(P120&gt;Q119,P120&lt;=Q120),"ok",""),SUBTOTAL(3,U$2:U120))</f>
        <v/>
      </c>
      <c r="S120" s="1"/>
      <c r="T120" s="9"/>
      <c r="U120" s="1"/>
      <c r="V120" s="1"/>
      <c r="W120" s="1"/>
      <c r="X120" s="11" t="str">
        <f t="shared" si="35"/>
        <v/>
      </c>
      <c r="Y120" s="19" t="str">
        <f>IF(U120="","",SUBTOTAL(2,U$1:U120))</f>
        <v/>
      </c>
    </row>
    <row r="121" spans="1:25" ht="20.100000000000001" customHeight="1">
      <c r="A121" s="3">
        <f>IF(B121="","",SUBTOTAL(3,B$2:B121))</f>
        <v>115</v>
      </c>
      <c r="B121" s="17" t="s">
        <v>18</v>
      </c>
      <c r="C121" s="4">
        <v>1143</v>
      </c>
      <c r="D121" s="22">
        <v>43444</v>
      </c>
      <c r="E121" s="8">
        <f t="shared" si="29"/>
        <v>7329</v>
      </c>
      <c r="F121" s="7">
        <v>7394</v>
      </c>
      <c r="G121" s="8">
        <f t="shared" si="27"/>
        <v>65</v>
      </c>
      <c r="H121" s="8">
        <f t="shared" si="28"/>
        <v>0</v>
      </c>
      <c r="I121" s="13">
        <f t="shared" si="30"/>
        <v>65</v>
      </c>
      <c r="J121" s="13">
        <f t="shared" si="24"/>
        <v>215</v>
      </c>
      <c r="K121" s="13">
        <f>G121/ورقة1!$C$3</f>
        <v>8.4499999999999993</v>
      </c>
      <c r="L121" s="13">
        <f>H121/ورقة1!$D$3</f>
        <v>0</v>
      </c>
      <c r="M121" s="13">
        <f t="shared" si="23"/>
        <v>8.4499999999999993</v>
      </c>
      <c r="N121" s="13">
        <f t="shared" si="22"/>
        <v>0.5</v>
      </c>
      <c r="O121" s="13">
        <f t="shared" si="25"/>
        <v>939.61</v>
      </c>
      <c r="P121" s="13">
        <f t="shared" si="26"/>
        <v>720</v>
      </c>
      <c r="Q121" s="11" t="str">
        <f>IF(O121&lt;&gt;"",IF(AND(O121&gt;P120,O121&lt;=P121),"ok",""),SUBTOTAL(3,T$2:T121))</f>
        <v/>
      </c>
      <c r="R121" s="11" t="str">
        <f>IF(P121&lt;&gt;"",IF(AND(P121&gt;Q120,P121&lt;=Q121),"ok",""),SUBTOTAL(3,U$2:U121))</f>
        <v/>
      </c>
      <c r="S121" s="1"/>
      <c r="T121" s="9"/>
      <c r="U121" s="1"/>
      <c r="V121" s="1"/>
      <c r="W121" s="1"/>
      <c r="X121" s="11" t="str">
        <f t="shared" si="35"/>
        <v/>
      </c>
      <c r="Y121" s="19" t="str">
        <f>IF(U121="","",SUBTOTAL(2,U$1:U121))</f>
        <v/>
      </c>
    </row>
    <row r="122" spans="1:25" ht="20.100000000000001" customHeight="1">
      <c r="A122" s="3">
        <f>IF(B122="","",SUBTOTAL(3,B$2:B122))</f>
        <v>116</v>
      </c>
      <c r="B122" s="17" t="s">
        <v>18</v>
      </c>
      <c r="C122" s="4">
        <v>1148</v>
      </c>
      <c r="D122" s="22">
        <v>43446</v>
      </c>
      <c r="E122" s="8">
        <f t="shared" si="29"/>
        <v>7394</v>
      </c>
      <c r="F122" s="7">
        <v>7413</v>
      </c>
      <c r="G122" s="8">
        <f t="shared" si="27"/>
        <v>19</v>
      </c>
      <c r="H122" s="8">
        <f t="shared" si="28"/>
        <v>0</v>
      </c>
      <c r="I122" s="13">
        <f t="shared" si="30"/>
        <v>19</v>
      </c>
      <c r="J122" s="13">
        <f t="shared" si="24"/>
        <v>234</v>
      </c>
      <c r="K122" s="13">
        <f>G122/ورقة1!$C$3</f>
        <v>2.4699999999999998</v>
      </c>
      <c r="L122" s="13">
        <f>H122/ورقة1!$D$3</f>
        <v>0</v>
      </c>
      <c r="M122" s="13">
        <f t="shared" si="23"/>
        <v>2.4699999999999998</v>
      </c>
      <c r="N122" s="13">
        <f t="shared" si="22"/>
        <v>0.5</v>
      </c>
      <c r="O122" s="13">
        <f t="shared" si="25"/>
        <v>942.58</v>
      </c>
      <c r="P122" s="13">
        <f t="shared" si="26"/>
        <v>720</v>
      </c>
      <c r="Q122" s="11" t="str">
        <f>IF(O122&lt;&gt;"",IF(AND(O122&gt;P121,O122&lt;=P122),"ok",""),SUBTOTAL(3,T$2:T122))</f>
        <v/>
      </c>
      <c r="R122" s="11" t="str">
        <f>IF(P122&lt;&gt;"",IF(AND(P122&gt;Q121,P122&lt;=Q122),"ok",""),SUBTOTAL(3,U$2:U122))</f>
        <v/>
      </c>
      <c r="S122" s="1"/>
      <c r="T122" s="9"/>
      <c r="U122" s="1"/>
      <c r="V122" s="1"/>
      <c r="W122" s="1"/>
      <c r="X122" s="11" t="str">
        <f t="shared" si="35"/>
        <v/>
      </c>
      <c r="Y122" s="19" t="str">
        <f>IF(U122="","",SUBTOTAL(2,U$1:U122))</f>
        <v/>
      </c>
    </row>
    <row r="123" spans="1:25" ht="20.100000000000001" customHeight="1">
      <c r="A123" s="3">
        <f>IF(B123="","",SUBTOTAL(3,B$2:B123))</f>
        <v>117</v>
      </c>
      <c r="B123" s="17" t="s">
        <v>18</v>
      </c>
      <c r="C123" s="4">
        <v>1149</v>
      </c>
      <c r="D123" s="22">
        <v>43446</v>
      </c>
      <c r="E123" s="8">
        <f t="shared" si="29"/>
        <v>7413</v>
      </c>
      <c r="F123" s="7">
        <v>7435</v>
      </c>
      <c r="G123" s="8">
        <f t="shared" si="27"/>
        <v>22</v>
      </c>
      <c r="H123" s="8">
        <f t="shared" si="28"/>
        <v>0</v>
      </c>
      <c r="I123" s="13">
        <f t="shared" si="30"/>
        <v>22</v>
      </c>
      <c r="J123" s="13">
        <f t="shared" si="24"/>
        <v>256</v>
      </c>
      <c r="K123" s="13">
        <f>G123/ورقة1!$C$3</f>
        <v>2.86</v>
      </c>
      <c r="L123" s="13">
        <f>H123/ورقة1!$D$3</f>
        <v>0</v>
      </c>
      <c r="M123" s="13">
        <f t="shared" si="23"/>
        <v>2.86</v>
      </c>
      <c r="N123" s="13">
        <f t="shared" si="22"/>
        <v>0.5</v>
      </c>
      <c r="O123" s="13">
        <f t="shared" si="25"/>
        <v>945.94</v>
      </c>
      <c r="P123" s="13">
        <f t="shared" si="26"/>
        <v>720</v>
      </c>
      <c r="Q123" s="11" t="str">
        <f>IF(O123&lt;&gt;"",IF(AND(O123&gt;P122,O123&lt;=P123),"ok",""),SUBTOTAL(3,T$2:T123))</f>
        <v/>
      </c>
      <c r="R123" s="11" t="str">
        <f>IF(P123&lt;&gt;"",IF(AND(P123&gt;Q122,P123&lt;=Q123),"ok",""),SUBTOTAL(3,U$2:U123))</f>
        <v/>
      </c>
      <c r="S123" s="1"/>
      <c r="T123" s="9"/>
      <c r="U123" s="1"/>
      <c r="V123" s="1"/>
      <c r="W123" s="1"/>
      <c r="X123" s="11" t="str">
        <f t="shared" si="35"/>
        <v/>
      </c>
      <c r="Y123" s="19" t="str">
        <f>IF(U123="","",SUBTOTAL(2,U$1:U123))</f>
        <v/>
      </c>
    </row>
    <row r="124" spans="1:25" ht="20.100000000000001" customHeight="1">
      <c r="A124" s="3">
        <f>IF(B124="","",SUBTOTAL(3,B$2:B124))</f>
        <v>118</v>
      </c>
      <c r="B124" s="17" t="s">
        <v>18</v>
      </c>
      <c r="C124" s="4">
        <v>1151</v>
      </c>
      <c r="D124" s="22">
        <v>43447</v>
      </c>
      <c r="E124" s="8">
        <f t="shared" si="29"/>
        <v>7435</v>
      </c>
      <c r="F124" s="7">
        <v>7487</v>
      </c>
      <c r="G124" s="8">
        <f t="shared" si="27"/>
        <v>52</v>
      </c>
      <c r="H124" s="8">
        <f t="shared" si="28"/>
        <v>0</v>
      </c>
      <c r="I124" s="13">
        <f t="shared" si="30"/>
        <v>52</v>
      </c>
      <c r="J124" s="13">
        <f t="shared" si="24"/>
        <v>308</v>
      </c>
      <c r="K124" s="13">
        <f>G124/ورقة1!$C$3</f>
        <v>6.76</v>
      </c>
      <c r="L124" s="13">
        <f>H124/ورقة1!$D$3</f>
        <v>0</v>
      </c>
      <c r="M124" s="13">
        <f t="shared" si="23"/>
        <v>6.76</v>
      </c>
      <c r="N124" s="13">
        <f t="shared" si="22"/>
        <v>0.5</v>
      </c>
      <c r="O124" s="13">
        <f t="shared" si="25"/>
        <v>953.2</v>
      </c>
      <c r="P124" s="13">
        <f t="shared" si="26"/>
        <v>750</v>
      </c>
      <c r="Q124" s="11" t="str">
        <f>IF(O124&lt;&gt;"",IF(AND(O124&gt;P123,O124&lt;=P124),"ok",""),SUBTOTAL(3,T$2:T124))</f>
        <v/>
      </c>
      <c r="R124" s="11" t="str">
        <f>IF(P124&lt;&gt;"",IF(AND(P124&gt;Q123,P124&lt;=Q124),"ok",""),SUBTOTAL(3,U$2:U124))</f>
        <v/>
      </c>
      <c r="S124" s="1">
        <v>30</v>
      </c>
      <c r="T124" s="9">
        <f t="shared" si="38"/>
        <v>165</v>
      </c>
      <c r="U124" s="28">
        <f>U113+1</f>
        <v>43</v>
      </c>
      <c r="V124" s="1">
        <f>V113+315</f>
        <v>7455</v>
      </c>
      <c r="W124" s="1">
        <f>V131-V124</f>
        <v>315</v>
      </c>
      <c r="X124" s="11" t="str">
        <f t="shared" si="35"/>
        <v>ok</v>
      </c>
      <c r="Y124" s="19">
        <f>IF(U124="","",SUBTOTAL(2,U$1:U124))</f>
        <v>25</v>
      </c>
    </row>
    <row r="125" spans="1:25" ht="20.100000000000001" customHeight="1">
      <c r="A125" s="3">
        <f>IF(B125="","",SUBTOTAL(3,B$2:B125))</f>
        <v>119</v>
      </c>
      <c r="B125" s="17" t="s">
        <v>18</v>
      </c>
      <c r="C125" s="4">
        <v>1155</v>
      </c>
      <c r="D125" s="22">
        <v>43450</v>
      </c>
      <c r="E125" s="8">
        <f t="shared" si="29"/>
        <v>7487</v>
      </c>
      <c r="F125" s="7">
        <v>7518</v>
      </c>
      <c r="G125" s="8">
        <f t="shared" si="27"/>
        <v>31</v>
      </c>
      <c r="H125" s="8">
        <f t="shared" si="28"/>
        <v>0</v>
      </c>
      <c r="I125" s="13">
        <f t="shared" si="30"/>
        <v>31</v>
      </c>
      <c r="J125" s="13">
        <f t="shared" si="24"/>
        <v>339</v>
      </c>
      <c r="K125" s="13">
        <f>G125/ورقة1!$C$3</f>
        <v>4.03</v>
      </c>
      <c r="L125" s="13">
        <f>H125/ورقة1!$D$3</f>
        <v>0</v>
      </c>
      <c r="M125" s="13">
        <f t="shared" si="23"/>
        <v>4.03</v>
      </c>
      <c r="N125" s="13">
        <f t="shared" si="22"/>
        <v>0.5</v>
      </c>
      <c r="O125" s="13">
        <f t="shared" si="25"/>
        <v>957.73</v>
      </c>
      <c r="P125" s="13">
        <f t="shared" si="26"/>
        <v>750</v>
      </c>
      <c r="Q125" s="11" t="str">
        <f>IF(O125&lt;&gt;"",IF(AND(O125&gt;P124,O125&lt;=P125),"ok",""),SUBTOTAL(3,T$2:T125))</f>
        <v/>
      </c>
      <c r="R125" s="11" t="str">
        <f>IF(P125&lt;&gt;"",IF(AND(P125&gt;Q124,P125&lt;=Q125),"ok",""),SUBTOTAL(3,U$2:U125))</f>
        <v/>
      </c>
      <c r="S125" s="1"/>
      <c r="T125" s="1"/>
      <c r="U125" s="1"/>
      <c r="V125" s="1"/>
      <c r="W125" s="1"/>
      <c r="X125" s="11" t="str">
        <f t="shared" si="35"/>
        <v/>
      </c>
      <c r="Y125" s="19"/>
    </row>
    <row r="126" spans="1:25" ht="20.100000000000001" customHeight="1">
      <c r="A126" s="3">
        <f>IF(B126="","",SUBTOTAL(3,B$2:B126))</f>
        <v>120</v>
      </c>
      <c r="B126" s="17" t="s">
        <v>18</v>
      </c>
      <c r="C126" s="4">
        <v>1156</v>
      </c>
      <c r="D126" s="22">
        <v>43450</v>
      </c>
      <c r="E126" s="8">
        <f t="shared" si="29"/>
        <v>7518</v>
      </c>
      <c r="F126" s="7">
        <v>7548</v>
      </c>
      <c r="G126" s="8">
        <f t="shared" si="27"/>
        <v>30</v>
      </c>
      <c r="H126" s="8">
        <f t="shared" si="28"/>
        <v>0</v>
      </c>
      <c r="I126" s="13">
        <f t="shared" si="30"/>
        <v>30</v>
      </c>
      <c r="J126" s="13">
        <f t="shared" si="24"/>
        <v>369</v>
      </c>
      <c r="K126" s="13">
        <f>G126/ورقة1!$C$3</f>
        <v>3.9</v>
      </c>
      <c r="L126" s="13">
        <f>H126/ورقة1!$D$3</f>
        <v>0</v>
      </c>
      <c r="M126" s="13">
        <f t="shared" si="23"/>
        <v>3.9</v>
      </c>
      <c r="N126" s="13">
        <f t="shared" si="22"/>
        <v>0.5</v>
      </c>
      <c r="O126" s="13">
        <f t="shared" si="25"/>
        <v>962.13</v>
      </c>
      <c r="P126" s="13">
        <f t="shared" si="26"/>
        <v>750</v>
      </c>
      <c r="Q126" s="11" t="str">
        <f>IF(O126&lt;&gt;"",IF(AND(O126&gt;P125,O126&lt;=P126),"ok",""),SUBTOTAL(3,T$2:T126))</f>
        <v/>
      </c>
      <c r="R126" s="11" t="str">
        <f>IF(P126&lt;&gt;"",IF(AND(P126&gt;Q125,P126&lt;=Q126),"ok",""),SUBTOTAL(3,U$2:U126))</f>
        <v/>
      </c>
      <c r="S126" s="1"/>
      <c r="T126" s="1"/>
      <c r="U126" s="1"/>
      <c r="V126" s="1"/>
      <c r="W126" s="1"/>
      <c r="X126" s="11" t="str">
        <f t="shared" si="35"/>
        <v/>
      </c>
      <c r="Y126" s="19"/>
    </row>
    <row r="127" spans="1:25" ht="20.100000000000001" customHeight="1">
      <c r="A127" s="3">
        <f>IF(B127="","",SUBTOTAL(3,B$2:B127))</f>
        <v>121</v>
      </c>
      <c r="B127" s="17" t="s">
        <v>18</v>
      </c>
      <c r="C127" s="4">
        <v>1159</v>
      </c>
      <c r="D127" s="22">
        <v>43451</v>
      </c>
      <c r="E127" s="8">
        <f t="shared" si="29"/>
        <v>7548</v>
      </c>
      <c r="F127" s="7">
        <v>7631</v>
      </c>
      <c r="G127" s="8">
        <f t="shared" si="27"/>
        <v>83</v>
      </c>
      <c r="H127" s="8">
        <f t="shared" si="28"/>
        <v>0</v>
      </c>
      <c r="I127" s="13">
        <f t="shared" si="30"/>
        <v>83</v>
      </c>
      <c r="J127" s="13">
        <f t="shared" si="24"/>
        <v>452</v>
      </c>
      <c r="K127" s="13">
        <f>G127/ورقة1!$C$3</f>
        <v>10.79</v>
      </c>
      <c r="L127" s="13">
        <f>H127/ورقة1!$D$3</f>
        <v>0</v>
      </c>
      <c r="M127" s="13">
        <f t="shared" si="23"/>
        <v>10.79</v>
      </c>
      <c r="N127" s="13">
        <f t="shared" si="22"/>
        <v>0.5</v>
      </c>
      <c r="O127" s="13">
        <f t="shared" si="25"/>
        <v>973.42</v>
      </c>
      <c r="P127" s="13">
        <f t="shared" si="26"/>
        <v>750</v>
      </c>
      <c r="Q127" s="11" t="str">
        <f>IF(O127&lt;&gt;"",IF(AND(O127&gt;P126,O127&lt;=P127),"ok",""),SUBTOTAL(3,T$2:T127))</f>
        <v/>
      </c>
      <c r="R127" s="11" t="str">
        <f>IF(P127&lt;&gt;"",IF(AND(P127&gt;Q126,P127&lt;=Q127),"ok",""),SUBTOTAL(3,U$2:U127))</f>
        <v/>
      </c>
      <c r="S127" s="1"/>
      <c r="T127" s="1"/>
      <c r="U127" s="1"/>
      <c r="V127" s="1"/>
      <c r="W127" s="1"/>
      <c r="X127" s="11" t="str">
        <f t="shared" si="35"/>
        <v/>
      </c>
      <c r="Y127" s="19"/>
    </row>
    <row r="128" spans="1:25" ht="20.100000000000001" customHeight="1">
      <c r="A128" s="3">
        <f>IF(B128="","",SUBTOTAL(3,B$2:B128))</f>
        <v>122</v>
      </c>
      <c r="B128" s="17" t="s">
        <v>18</v>
      </c>
      <c r="C128" s="4">
        <v>1160</v>
      </c>
      <c r="D128" s="22">
        <v>43453</v>
      </c>
      <c r="E128" s="8">
        <f t="shared" si="29"/>
        <v>7631</v>
      </c>
      <c r="F128" s="7">
        <v>7688</v>
      </c>
      <c r="G128" s="8">
        <f t="shared" si="27"/>
        <v>57</v>
      </c>
      <c r="H128" s="8">
        <f t="shared" si="28"/>
        <v>0</v>
      </c>
      <c r="I128" s="13">
        <f t="shared" si="30"/>
        <v>57</v>
      </c>
      <c r="J128" s="13">
        <f t="shared" si="24"/>
        <v>509</v>
      </c>
      <c r="K128" s="13">
        <f>G128/ورقة1!$C$3</f>
        <v>7.41</v>
      </c>
      <c r="L128" s="13">
        <f>H128/ورقة1!$D$3</f>
        <v>0</v>
      </c>
      <c r="M128" s="13">
        <f t="shared" si="23"/>
        <v>7.41</v>
      </c>
      <c r="N128" s="13">
        <f t="shared" si="22"/>
        <v>0.5</v>
      </c>
      <c r="O128" s="13">
        <f t="shared" si="25"/>
        <v>981.32999999999993</v>
      </c>
      <c r="P128" s="13">
        <f t="shared" si="26"/>
        <v>750</v>
      </c>
      <c r="Q128" s="11" t="str">
        <f>IF(O128&lt;&gt;"",IF(AND(O128&gt;P127,O128&lt;=P128),"ok",""),SUBTOTAL(3,T$2:T128))</f>
        <v/>
      </c>
      <c r="R128" s="11" t="str">
        <f>IF(P128&lt;&gt;"",IF(AND(P128&gt;Q127,P128&lt;=Q128),"ok",""),SUBTOTAL(3,U$2:U128))</f>
        <v/>
      </c>
      <c r="S128" s="1"/>
      <c r="T128" s="1"/>
      <c r="U128" s="1"/>
      <c r="V128" s="1"/>
      <c r="W128" s="1"/>
      <c r="X128" s="11" t="str">
        <f t="shared" si="35"/>
        <v/>
      </c>
      <c r="Y128" s="19"/>
    </row>
    <row r="129" spans="1:25" ht="20.100000000000001" customHeight="1">
      <c r="A129" s="3">
        <f>IF(B129="","",SUBTOTAL(3,B$2:B129))</f>
        <v>123</v>
      </c>
      <c r="B129" s="17" t="s">
        <v>18</v>
      </c>
      <c r="C129" s="4">
        <v>1163</v>
      </c>
      <c r="D129" s="22">
        <v>43454</v>
      </c>
      <c r="E129" s="8">
        <f t="shared" si="29"/>
        <v>7688</v>
      </c>
      <c r="F129" s="7">
        <v>7727</v>
      </c>
      <c r="G129" s="8">
        <f t="shared" si="27"/>
        <v>39</v>
      </c>
      <c r="H129" s="8">
        <f t="shared" si="28"/>
        <v>0</v>
      </c>
      <c r="I129" s="13">
        <f t="shared" si="30"/>
        <v>39</v>
      </c>
      <c r="J129" s="13">
        <f t="shared" si="24"/>
        <v>548</v>
      </c>
      <c r="K129" s="13">
        <f>G129/ورقة1!$C$3</f>
        <v>5.07</v>
      </c>
      <c r="L129" s="13">
        <f>H129/ورقة1!$D$3</f>
        <v>0</v>
      </c>
      <c r="M129" s="13">
        <f t="shared" si="23"/>
        <v>5.07</v>
      </c>
      <c r="N129" s="13">
        <f t="shared" si="22"/>
        <v>0.5</v>
      </c>
      <c r="O129" s="13">
        <f t="shared" si="25"/>
        <v>986.9</v>
      </c>
      <c r="P129" s="13">
        <f t="shared" si="26"/>
        <v>750</v>
      </c>
      <c r="Q129" s="11" t="str">
        <f>IF(O129&lt;&gt;"",IF(AND(O129&gt;P128,O129&lt;=P129),"ok",""),SUBTOTAL(3,T$2:T129))</f>
        <v/>
      </c>
      <c r="R129" s="11" t="str">
        <f>IF(P129&lt;&gt;"",IF(AND(P129&gt;Q128,P129&lt;=Q129),"ok",""),SUBTOTAL(3,U$2:U129))</f>
        <v/>
      </c>
      <c r="S129" s="1"/>
      <c r="T129" s="1"/>
      <c r="U129" s="1"/>
      <c r="V129" s="1"/>
      <c r="W129" s="1"/>
      <c r="X129" s="11" t="str">
        <f t="shared" si="35"/>
        <v/>
      </c>
      <c r="Y129" s="19"/>
    </row>
    <row r="130" spans="1:25" ht="20.100000000000001" customHeight="1">
      <c r="A130" s="3">
        <v>124</v>
      </c>
      <c r="B130" s="17" t="s">
        <v>18</v>
      </c>
      <c r="C130" s="4">
        <v>1167</v>
      </c>
      <c r="D130" s="22">
        <v>43456</v>
      </c>
      <c r="E130" s="8">
        <f t="shared" si="29"/>
        <v>7727</v>
      </c>
      <c r="F130" s="7">
        <v>7744</v>
      </c>
      <c r="G130" s="8">
        <f t="shared" si="27"/>
        <v>17</v>
      </c>
      <c r="H130" s="8">
        <f t="shared" si="28"/>
        <v>0</v>
      </c>
      <c r="I130" s="13">
        <f t="shared" si="30"/>
        <v>17</v>
      </c>
      <c r="J130" s="13">
        <f t="shared" si="24"/>
        <v>565</v>
      </c>
      <c r="K130" s="13">
        <f>G130/ورقة1!$C$3</f>
        <v>2.21</v>
      </c>
      <c r="L130" s="13">
        <f>H130/ورقة1!$D$3</f>
        <v>0</v>
      </c>
      <c r="M130" s="13">
        <f t="shared" si="23"/>
        <v>2.21</v>
      </c>
      <c r="N130" s="13">
        <f t="shared" ref="N130:N140" si="39">IF(I130=0,0,0.5)</f>
        <v>0.5</v>
      </c>
      <c r="O130" s="13">
        <f t="shared" si="25"/>
        <v>989.61</v>
      </c>
      <c r="P130" s="13">
        <f t="shared" si="26"/>
        <v>750</v>
      </c>
      <c r="Q130" s="11" t="str">
        <f>IF(O130&lt;&gt;"",IF(AND(O130&gt;P129,O130&lt;=P130),"ok",""),SUBTOTAL(3,T$2:T130))</f>
        <v/>
      </c>
      <c r="R130" s="11" t="str">
        <f>IF(P130&lt;&gt;"",IF(AND(P130&gt;Q129,P130&lt;=Q130),"ok",""),SUBTOTAL(3,U$2:U130))</f>
        <v/>
      </c>
      <c r="S130" s="1"/>
      <c r="T130" s="1"/>
      <c r="U130" s="1"/>
      <c r="V130" s="1"/>
      <c r="W130" s="1"/>
      <c r="X130" s="11" t="str">
        <f t="shared" si="35"/>
        <v/>
      </c>
      <c r="Y130" s="19"/>
    </row>
    <row r="131" spans="1:25" ht="20.100000000000001" customHeight="1">
      <c r="A131" s="3">
        <v>125</v>
      </c>
      <c r="B131" s="17" t="s">
        <v>18</v>
      </c>
      <c r="C131" s="4">
        <v>1169</v>
      </c>
      <c r="D131" s="22">
        <v>43457</v>
      </c>
      <c r="E131" s="8">
        <f t="shared" si="29"/>
        <v>7744</v>
      </c>
      <c r="F131" s="7">
        <v>7776</v>
      </c>
      <c r="G131" s="8">
        <f t="shared" si="27"/>
        <v>32</v>
      </c>
      <c r="H131" s="8">
        <f t="shared" si="28"/>
        <v>0</v>
      </c>
      <c r="I131" s="13">
        <f t="shared" si="30"/>
        <v>32</v>
      </c>
      <c r="J131" s="13">
        <f t="shared" si="24"/>
        <v>597</v>
      </c>
      <c r="K131" s="13">
        <f>G131/ورقة1!$C$3</f>
        <v>4.16</v>
      </c>
      <c r="L131" s="13">
        <f>H131/ورقة1!$D$3</f>
        <v>0</v>
      </c>
      <c r="M131" s="13">
        <f t="shared" ref="M131:M140" si="40">IF(I131=0,0,K131+L131)</f>
        <v>4.16</v>
      </c>
      <c r="N131" s="13">
        <f t="shared" si="39"/>
        <v>0.5</v>
      </c>
      <c r="O131" s="13">
        <f t="shared" si="25"/>
        <v>994.27</v>
      </c>
      <c r="P131" s="13">
        <f t="shared" si="26"/>
        <v>780</v>
      </c>
      <c r="Q131" s="11" t="str">
        <f>IF(O131&lt;&gt;"",IF(AND(O131&gt;P130,O131&lt;=P131),"ok",""),SUBTOTAL(3,T$2:T131))</f>
        <v/>
      </c>
      <c r="R131" s="11" t="str">
        <f>IF(P131&lt;&gt;"",IF(AND(P131&gt;Q130,P131&lt;=Q131),"ok",""),SUBTOTAL(3,U$2:U131))</f>
        <v/>
      </c>
      <c r="S131" s="1">
        <v>30</v>
      </c>
      <c r="T131" s="9">
        <f t="shared" si="38"/>
        <v>165</v>
      </c>
      <c r="U131" s="28">
        <f>U124+2</f>
        <v>45</v>
      </c>
      <c r="V131" s="1">
        <f>V124+315</f>
        <v>7770</v>
      </c>
      <c r="W131" s="1">
        <f>V136-V131</f>
        <v>315</v>
      </c>
      <c r="X131" s="11" t="str">
        <f t="shared" si="35"/>
        <v>ok</v>
      </c>
      <c r="Y131" s="19">
        <f>IF(U131="","",SUBTOTAL(2,U$1:U131))</f>
        <v>26</v>
      </c>
    </row>
    <row r="132" spans="1:25" ht="20.100000000000001" customHeight="1">
      <c r="A132" s="3">
        <v>126</v>
      </c>
      <c r="B132" s="17" t="s">
        <v>18</v>
      </c>
      <c r="C132" s="4">
        <v>1171</v>
      </c>
      <c r="D132" s="22">
        <v>43458</v>
      </c>
      <c r="E132" s="8">
        <f t="shared" si="29"/>
        <v>7776</v>
      </c>
      <c r="F132" s="7">
        <v>7816</v>
      </c>
      <c r="G132" s="8">
        <f t="shared" si="27"/>
        <v>40</v>
      </c>
      <c r="H132" s="8">
        <f t="shared" si="28"/>
        <v>0</v>
      </c>
      <c r="I132" s="13">
        <f t="shared" si="30"/>
        <v>40</v>
      </c>
      <c r="J132" s="13">
        <f t="shared" ref="J132:J140" si="41">IF(I132=0,0,I132+J131)</f>
        <v>637</v>
      </c>
      <c r="K132" s="13">
        <f>G132/ورقة1!$C$3</f>
        <v>5.2</v>
      </c>
      <c r="L132" s="13">
        <f>H132/ورقة1!$D$3</f>
        <v>0</v>
      </c>
      <c r="M132" s="13">
        <f t="shared" si="40"/>
        <v>5.2</v>
      </c>
      <c r="N132" s="13">
        <f t="shared" si="39"/>
        <v>0.5</v>
      </c>
      <c r="O132" s="13">
        <f t="shared" ref="O132:O140" si="42">M132+N132+O131</f>
        <v>999.97</v>
      </c>
      <c r="P132" s="13">
        <f t="shared" ref="P132:P140" si="43">S132+P131</f>
        <v>780</v>
      </c>
      <c r="Q132" s="11" t="str">
        <f>IF(O132&lt;&gt;"",IF(AND(O132&gt;P131,O132&lt;=P132),"ok",""),SUBTOTAL(3,T$2:T132))</f>
        <v/>
      </c>
      <c r="R132" s="11" t="str">
        <f>IF(P132&lt;&gt;"",IF(AND(P132&gt;Q131,P132&lt;=Q132),"ok",""),SUBTOTAL(3,U$2:U132))</f>
        <v/>
      </c>
      <c r="S132" s="1"/>
      <c r="T132" s="9"/>
      <c r="U132" s="1"/>
      <c r="V132" s="1"/>
      <c r="W132" s="1"/>
      <c r="X132" s="11" t="str">
        <f t="shared" si="35"/>
        <v/>
      </c>
      <c r="Y132" s="19"/>
    </row>
    <row r="133" spans="1:25" ht="20.100000000000001" customHeight="1">
      <c r="A133" s="3">
        <v>127</v>
      </c>
      <c r="B133" s="13" t="s">
        <v>18</v>
      </c>
      <c r="C133" s="4">
        <v>1172</v>
      </c>
      <c r="D133" s="22">
        <v>43458</v>
      </c>
      <c r="E133" s="8">
        <f t="shared" si="29"/>
        <v>7816</v>
      </c>
      <c r="F133" s="7">
        <v>7821</v>
      </c>
      <c r="G133" s="8">
        <f t="shared" si="27"/>
        <v>5</v>
      </c>
      <c r="H133" s="8">
        <f t="shared" si="28"/>
        <v>0</v>
      </c>
      <c r="I133" s="13">
        <f t="shared" si="30"/>
        <v>5</v>
      </c>
      <c r="J133" s="13">
        <f t="shared" si="41"/>
        <v>642</v>
      </c>
      <c r="K133" s="13">
        <f>G133/ورقة1!$C$3</f>
        <v>0.65</v>
      </c>
      <c r="L133" s="13">
        <f>H133/ورقة1!$D$3</f>
        <v>0</v>
      </c>
      <c r="M133" s="13">
        <f t="shared" si="40"/>
        <v>0.65</v>
      </c>
      <c r="N133" s="13">
        <f t="shared" si="39"/>
        <v>0.5</v>
      </c>
      <c r="O133" s="13">
        <f t="shared" si="42"/>
        <v>1001.12</v>
      </c>
      <c r="P133" s="13">
        <f t="shared" si="43"/>
        <v>780</v>
      </c>
      <c r="Q133" s="11" t="str">
        <f>IF(O133&lt;&gt;"",IF(AND(O133&gt;P132,O133&lt;=P133),"ok",""),SUBTOTAL(3,T$2:T133))</f>
        <v/>
      </c>
      <c r="R133" s="11" t="str">
        <f>IF(P133&lt;&gt;"",IF(AND(P133&gt;Q132,P133&lt;=Q133),"ok",""),SUBTOTAL(3,U$2:U133))</f>
        <v/>
      </c>
      <c r="S133" s="1"/>
      <c r="T133" s="9"/>
      <c r="U133" s="1"/>
      <c r="V133" s="1"/>
      <c r="W133" s="1"/>
      <c r="X133" s="11" t="str">
        <f t="shared" si="35"/>
        <v/>
      </c>
      <c r="Y133" s="19"/>
    </row>
    <row r="134" spans="1:25" ht="20.100000000000001" customHeight="1">
      <c r="A134" s="3">
        <v>128</v>
      </c>
      <c r="B134" s="13" t="s">
        <v>18</v>
      </c>
      <c r="C134" s="4">
        <v>1174</v>
      </c>
      <c r="D134" s="22">
        <v>43459</v>
      </c>
      <c r="E134" s="8">
        <f t="shared" si="29"/>
        <v>7821</v>
      </c>
      <c r="F134" s="7">
        <v>7897</v>
      </c>
      <c r="G134" s="8">
        <f t="shared" si="27"/>
        <v>76</v>
      </c>
      <c r="H134" s="8">
        <f t="shared" si="28"/>
        <v>0</v>
      </c>
      <c r="I134" s="13">
        <f t="shared" si="30"/>
        <v>76</v>
      </c>
      <c r="J134" s="13">
        <f t="shared" si="41"/>
        <v>718</v>
      </c>
      <c r="K134" s="13">
        <f>G134/ورقة1!$C$3</f>
        <v>9.879999999999999</v>
      </c>
      <c r="L134" s="13">
        <f>H134/ورقة1!$D$3</f>
        <v>0</v>
      </c>
      <c r="M134" s="13">
        <f t="shared" si="40"/>
        <v>9.879999999999999</v>
      </c>
      <c r="N134" s="13">
        <f t="shared" si="39"/>
        <v>0.5</v>
      </c>
      <c r="O134" s="13">
        <f t="shared" si="42"/>
        <v>1011.5</v>
      </c>
      <c r="P134" s="13">
        <f t="shared" si="43"/>
        <v>780</v>
      </c>
      <c r="Q134" s="11" t="str">
        <f>IF(O134&lt;&gt;"",IF(AND(O134&gt;P133,O134&lt;=P134),"ok",""),SUBTOTAL(3,T$2:T134))</f>
        <v/>
      </c>
      <c r="R134" s="11" t="str">
        <f>IF(P134&lt;&gt;"",IF(AND(P134&gt;Q133,P134&lt;=Q134),"ok",""),SUBTOTAL(3,U$2:U134))</f>
        <v/>
      </c>
      <c r="S134" s="1"/>
      <c r="T134" s="9"/>
      <c r="U134" s="1"/>
      <c r="V134" s="1"/>
      <c r="W134" s="1"/>
      <c r="X134" s="11" t="str">
        <f t="shared" si="35"/>
        <v/>
      </c>
      <c r="Y134" s="19"/>
    </row>
    <row r="135" spans="1:25" ht="20.100000000000001" customHeight="1">
      <c r="A135" s="3">
        <v>129</v>
      </c>
      <c r="B135" s="13" t="s">
        <v>18</v>
      </c>
      <c r="C135" s="4">
        <v>1176</v>
      </c>
      <c r="D135" s="22">
        <v>43460</v>
      </c>
      <c r="E135" s="8">
        <f t="shared" si="29"/>
        <v>7897</v>
      </c>
      <c r="F135" s="7">
        <v>7936</v>
      </c>
      <c r="G135" s="8">
        <f t="shared" si="27"/>
        <v>39</v>
      </c>
      <c r="H135" s="8">
        <f t="shared" si="28"/>
        <v>0</v>
      </c>
      <c r="I135" s="13">
        <f t="shared" si="30"/>
        <v>39</v>
      </c>
      <c r="J135" s="13">
        <f t="shared" si="41"/>
        <v>757</v>
      </c>
      <c r="K135" s="13">
        <f>G135/ورقة1!$C$3</f>
        <v>5.07</v>
      </c>
      <c r="L135" s="13">
        <f>H135/ورقة1!$D$3</f>
        <v>0</v>
      </c>
      <c r="M135" s="13">
        <f t="shared" si="40"/>
        <v>5.07</v>
      </c>
      <c r="N135" s="13">
        <f t="shared" si="39"/>
        <v>0.5</v>
      </c>
      <c r="O135" s="13">
        <f t="shared" si="42"/>
        <v>1017.07</v>
      </c>
      <c r="P135" s="13">
        <f t="shared" si="43"/>
        <v>780</v>
      </c>
      <c r="Q135" s="11" t="str">
        <f>IF(O135&lt;&gt;"",IF(AND(O135&gt;P134,O135&lt;=P135),"ok",""),SUBTOTAL(3,T$2:T135))</f>
        <v/>
      </c>
      <c r="R135" s="11" t="str">
        <f>IF(P135&lt;&gt;"",IF(AND(P135&gt;Q134,P135&lt;=Q135),"ok",""),SUBTOTAL(3,U$2:U135))</f>
        <v/>
      </c>
      <c r="S135" s="1"/>
      <c r="T135" s="9"/>
      <c r="U135" s="1"/>
      <c r="V135" s="1"/>
      <c r="W135" s="1"/>
      <c r="X135" s="11" t="str">
        <f t="shared" si="35"/>
        <v/>
      </c>
      <c r="Y135" s="19"/>
    </row>
    <row r="136" spans="1:25" ht="20.100000000000001" customHeight="1">
      <c r="A136" s="3">
        <v>130</v>
      </c>
      <c r="B136" s="17" t="s">
        <v>18</v>
      </c>
      <c r="C136" s="4">
        <v>1179</v>
      </c>
      <c r="D136" s="22">
        <v>43461</v>
      </c>
      <c r="E136" s="8">
        <f t="shared" si="29"/>
        <v>7936</v>
      </c>
      <c r="F136" s="7">
        <v>8106</v>
      </c>
      <c r="G136" s="8">
        <f t="shared" ref="G136:G140" si="44">IF(B136="مدينة",F136-E136,0)</f>
        <v>170</v>
      </c>
      <c r="H136" s="8">
        <f t="shared" ref="H136:H140" si="45">IF(B136="اقاليم",F136-E136,0)</f>
        <v>0</v>
      </c>
      <c r="I136" s="13">
        <f t="shared" si="30"/>
        <v>170</v>
      </c>
      <c r="J136" s="13">
        <f t="shared" si="41"/>
        <v>927</v>
      </c>
      <c r="K136" s="13">
        <f>G136/ورقة1!$C$3</f>
        <v>22.099999999999998</v>
      </c>
      <c r="L136" s="13">
        <f>H136/ورقة1!$D$3</f>
        <v>0</v>
      </c>
      <c r="M136" s="13">
        <f t="shared" si="40"/>
        <v>22.099999999999998</v>
      </c>
      <c r="N136" s="13">
        <f t="shared" si="39"/>
        <v>0.5</v>
      </c>
      <c r="O136" s="13">
        <f t="shared" si="42"/>
        <v>1039.67</v>
      </c>
      <c r="P136" s="13">
        <f t="shared" si="43"/>
        <v>810</v>
      </c>
      <c r="Q136" s="11" t="str">
        <f>IF(O136&lt;&gt;"",IF(AND(O136&gt;P135,O136&lt;=P136),"ok",""),SUBTOTAL(3,T$2:T136))</f>
        <v/>
      </c>
      <c r="R136" s="11" t="str">
        <f>IF(P136&lt;&gt;"",IF(AND(P136&gt;Q135,P136&lt;=Q136),"ok",""),SUBTOTAL(3,U$2:U136))</f>
        <v/>
      </c>
      <c r="S136" s="1">
        <v>30</v>
      </c>
      <c r="T136" s="9">
        <f t="shared" si="38"/>
        <v>165</v>
      </c>
      <c r="U136" s="28">
        <f>U131+1</f>
        <v>46</v>
      </c>
      <c r="V136" s="1">
        <f>V131+315</f>
        <v>8085</v>
      </c>
      <c r="W136" s="1" t="e">
        <f>#REF!-V136</f>
        <v>#REF!</v>
      </c>
      <c r="X136" s="11" t="str">
        <f t="shared" si="35"/>
        <v>ok</v>
      </c>
      <c r="Y136" s="19">
        <f>IF(U136="","",SUBTOTAL(2,U$1:U136))</f>
        <v>27</v>
      </c>
    </row>
    <row r="137" spans="1:25" ht="20.100000000000001" customHeight="1">
      <c r="A137" s="3">
        <v>131</v>
      </c>
      <c r="B137" s="16" t="s">
        <v>18</v>
      </c>
      <c r="C137" s="29">
        <v>1182</v>
      </c>
      <c r="D137" s="22">
        <v>43462</v>
      </c>
      <c r="E137" s="8">
        <f t="shared" ref="E137:E140" si="46">IF(D137="",0,F136)</f>
        <v>8106</v>
      </c>
      <c r="F137" s="7">
        <v>8155</v>
      </c>
      <c r="G137" s="8">
        <f t="shared" si="44"/>
        <v>49</v>
      </c>
      <c r="H137" s="8">
        <f t="shared" si="45"/>
        <v>0</v>
      </c>
      <c r="I137" s="13">
        <f t="shared" ref="I137:I140" si="47">G137+H137</f>
        <v>49</v>
      </c>
      <c r="J137" s="13">
        <f t="shared" si="41"/>
        <v>976</v>
      </c>
      <c r="K137" s="13">
        <f>G137/ورقة1!$C$3</f>
        <v>6.37</v>
      </c>
      <c r="L137" s="13">
        <f>H137/ورقة1!$D$3</f>
        <v>0</v>
      </c>
      <c r="M137" s="13">
        <f t="shared" si="40"/>
        <v>6.37</v>
      </c>
      <c r="N137" s="13">
        <f t="shared" si="39"/>
        <v>0.5</v>
      </c>
      <c r="O137" s="13">
        <f t="shared" si="42"/>
        <v>1046.54</v>
      </c>
      <c r="P137" s="13">
        <f t="shared" si="43"/>
        <v>810</v>
      </c>
      <c r="Q137" s="11" t="str">
        <f>IF(O137&lt;&gt;"",IF(AND(O137&gt;P136,O137&lt;=P137),"ok",""),SUBTOTAL(3,T$2:T137))</f>
        <v/>
      </c>
      <c r="R137" s="11" t="str">
        <f>IF(P137&lt;&gt;"",IF(AND(P137&gt;Q136,P137&lt;=Q137),"ok",""),SUBTOTAL(3,U$2:U137))</f>
        <v/>
      </c>
      <c r="S137" s="1"/>
      <c r="T137" s="9"/>
      <c r="U137" s="1"/>
      <c r="V137" s="1"/>
      <c r="W137" s="1"/>
      <c r="X137" s="11" t="str">
        <f t="shared" si="35"/>
        <v/>
      </c>
      <c r="Y137" s="19"/>
    </row>
    <row r="138" spans="1:25" ht="20.100000000000001" customHeight="1">
      <c r="A138" s="3">
        <v>132</v>
      </c>
      <c r="B138" s="21" t="s">
        <v>18</v>
      </c>
      <c r="C138" s="4">
        <v>1183</v>
      </c>
      <c r="D138" s="22">
        <v>43463</v>
      </c>
      <c r="E138" s="8">
        <f t="shared" si="46"/>
        <v>8155</v>
      </c>
      <c r="F138" s="7">
        <v>8173</v>
      </c>
      <c r="G138" s="8">
        <f t="shared" si="44"/>
        <v>18</v>
      </c>
      <c r="H138" s="8">
        <f t="shared" si="45"/>
        <v>0</v>
      </c>
      <c r="I138" s="13">
        <f t="shared" si="47"/>
        <v>18</v>
      </c>
      <c r="J138" s="13">
        <f t="shared" si="41"/>
        <v>994</v>
      </c>
      <c r="K138" s="13">
        <f>G138/ورقة1!$C$3</f>
        <v>2.34</v>
      </c>
      <c r="L138" s="13">
        <f>H138/ورقة1!$D$3</f>
        <v>0</v>
      </c>
      <c r="M138" s="13">
        <f t="shared" si="40"/>
        <v>2.34</v>
      </c>
      <c r="N138" s="13">
        <f t="shared" si="39"/>
        <v>0.5</v>
      </c>
      <c r="O138" s="13">
        <f t="shared" si="42"/>
        <v>1049.3799999999999</v>
      </c>
      <c r="P138" s="13">
        <f t="shared" si="43"/>
        <v>810</v>
      </c>
      <c r="Q138" s="11" t="str">
        <f>IF(O138&lt;&gt;"",IF(AND(O138&gt;P137,O138&lt;=P138),"ok",""),SUBTOTAL(3,T$2:T138))</f>
        <v/>
      </c>
      <c r="R138" s="11" t="str">
        <f>IF(P138&lt;&gt;"",IF(AND(P138&gt;Q137,P138&lt;=Q138),"ok",""),SUBTOTAL(3,U$2:U138))</f>
        <v/>
      </c>
      <c r="S138" s="1"/>
      <c r="T138" s="9"/>
      <c r="U138" s="1"/>
      <c r="V138" s="1"/>
      <c r="W138" s="1"/>
      <c r="X138" s="11" t="str">
        <f t="shared" si="35"/>
        <v/>
      </c>
      <c r="Y138" s="19"/>
    </row>
    <row r="139" spans="1:25" ht="20.100000000000001" customHeight="1">
      <c r="A139" s="3">
        <f>IF(B139="","",SUBTOTAL(3,B$2:B139))</f>
        <v>133</v>
      </c>
      <c r="B139" s="16" t="s">
        <v>18</v>
      </c>
      <c r="C139" s="4">
        <v>1189</v>
      </c>
      <c r="D139" s="22">
        <v>43464</v>
      </c>
      <c r="E139" s="8">
        <f t="shared" si="46"/>
        <v>8173</v>
      </c>
      <c r="F139" s="7">
        <v>8255</v>
      </c>
      <c r="G139" s="8">
        <f t="shared" si="44"/>
        <v>82</v>
      </c>
      <c r="H139" s="8">
        <f t="shared" si="45"/>
        <v>0</v>
      </c>
      <c r="I139" s="13">
        <f t="shared" si="47"/>
        <v>82</v>
      </c>
      <c r="J139" s="13">
        <f t="shared" si="41"/>
        <v>1076</v>
      </c>
      <c r="K139" s="13">
        <f>G139/ورقة1!$C$3</f>
        <v>10.66</v>
      </c>
      <c r="L139" s="13">
        <f>H139/ورقة1!$D$3</f>
        <v>0</v>
      </c>
      <c r="M139" s="13">
        <f t="shared" si="40"/>
        <v>10.66</v>
      </c>
      <c r="N139" s="13">
        <f t="shared" si="39"/>
        <v>0.5</v>
      </c>
      <c r="O139" s="13">
        <f t="shared" si="42"/>
        <v>1060.54</v>
      </c>
      <c r="P139" s="13">
        <f t="shared" si="43"/>
        <v>810</v>
      </c>
      <c r="Q139" s="11" t="str">
        <f>IF(O139&lt;&gt;"",IF(AND(O139&gt;P138,O139&lt;=P139),"ok",""),SUBTOTAL(3,T$2:T139))</f>
        <v/>
      </c>
      <c r="R139" s="11" t="str">
        <f>IF(P139&lt;&gt;"",IF(AND(P139&gt;Q138,P139&lt;=Q139),"ok",""),SUBTOTAL(3,U$2:U139))</f>
        <v/>
      </c>
      <c r="S139" s="1"/>
      <c r="T139" s="9"/>
      <c r="U139" s="1"/>
      <c r="V139" s="1"/>
      <c r="W139" s="1"/>
      <c r="X139" s="11" t="str">
        <f t="shared" si="35"/>
        <v/>
      </c>
      <c r="Y139" s="19"/>
    </row>
    <row r="140" spans="1:25" ht="20.100000000000001" customHeight="1">
      <c r="A140" s="3">
        <v>134</v>
      </c>
      <c r="B140" s="17" t="s">
        <v>18</v>
      </c>
      <c r="C140" s="4">
        <v>1190</v>
      </c>
      <c r="D140" s="22">
        <v>43465</v>
      </c>
      <c r="E140" s="8">
        <f t="shared" si="46"/>
        <v>8255</v>
      </c>
      <c r="F140" s="7">
        <v>8361</v>
      </c>
      <c r="G140" s="8">
        <f t="shared" si="44"/>
        <v>106</v>
      </c>
      <c r="H140" s="8">
        <f t="shared" si="45"/>
        <v>0</v>
      </c>
      <c r="I140" s="13">
        <f t="shared" si="47"/>
        <v>106</v>
      </c>
      <c r="J140" s="13">
        <f t="shared" si="41"/>
        <v>1182</v>
      </c>
      <c r="K140" s="13">
        <f>G140/ورقة1!$C$3</f>
        <v>13.78</v>
      </c>
      <c r="L140" s="13">
        <f>H140/ورقة1!$D$3</f>
        <v>0</v>
      </c>
      <c r="M140" s="13">
        <f t="shared" si="40"/>
        <v>13.78</v>
      </c>
      <c r="N140" s="13">
        <f t="shared" si="39"/>
        <v>0.5</v>
      </c>
      <c r="O140" s="13">
        <f t="shared" si="42"/>
        <v>1074.82</v>
      </c>
      <c r="P140" s="13">
        <f t="shared" si="43"/>
        <v>810</v>
      </c>
      <c r="Q140" s="11" t="str">
        <f>IF(O140&lt;&gt;"",IF(AND(O140&gt;P139,O140&lt;=P140),"ok",""),SUBTOTAL(3,T$2:T140))</f>
        <v/>
      </c>
      <c r="R140" s="11" t="str">
        <f>IF(P140&lt;&gt;"",IF(AND(P140&gt;Q139,P140&lt;=Q140),"ok",""),SUBTOTAL(3,U$2:U140))</f>
        <v/>
      </c>
      <c r="S140" s="1"/>
      <c r="T140" s="9"/>
      <c r="U140" s="1"/>
      <c r="V140" s="1"/>
      <c r="W140" s="1"/>
      <c r="X140" s="11" t="str">
        <f t="shared" si="35"/>
        <v/>
      </c>
      <c r="Y140" s="19"/>
    </row>
  </sheetData>
  <autoFilter ref="A1:Y140">
    <filterColumn colId="9"/>
    <filterColumn colId="10"/>
    <filterColumn colId="11"/>
    <filterColumn colId="12"/>
    <filterColumn colId="13"/>
    <filterColumn colId="14"/>
    <filterColumn colId="15"/>
    <filterColumn colId="16"/>
    <filterColumn colId="17"/>
  </autoFilter>
  <conditionalFormatting sqref="X2:X140">
    <cfRule type="cellIs" dxfId="4" priority="21" operator="equal">
      <formula>"NO"</formula>
    </cfRule>
  </conditionalFormatting>
  <conditionalFormatting sqref="Y2:Y140">
    <cfRule type="notContainsBlanks" dxfId="3" priority="19">
      <formula>LEN(TRIM(Y2))&gt;0</formula>
    </cfRule>
  </conditionalFormatting>
  <conditionalFormatting sqref="D2:D140">
    <cfRule type="cellIs" dxfId="2" priority="18" operator="equal">
      <formula>"لاغي"</formula>
    </cfRule>
  </conditionalFormatting>
  <conditionalFormatting sqref="Q2:R140">
    <cfRule type="cellIs" dxfId="1" priority="1" operator="equal">
      <formula>"Ok"</formula>
    </cfRule>
  </conditionalFormatting>
  <pageMargins left="0.70866141732283472" right="0.70866141732283472" top="0.74803149606299213" bottom="1.0236220472440944" header="0.31496062992125984" footer="0.31496062992125984"/>
  <pageSetup paperSize="9" scale="47" orientation="portrait" r:id="rId1"/>
  <headerFooter>
    <oddFooter xml:space="preserve">&amp;L&amp;C  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2:D3"/>
  <sheetViews>
    <sheetView rightToLeft="1" workbookViewId="0">
      <selection activeCell="E11" sqref="E11"/>
    </sheetView>
  </sheetViews>
  <sheetFormatPr defaultRowHeight="14.25"/>
  <cols>
    <col min="2" max="2" width="10.75" bestFit="1" customWidth="1"/>
  </cols>
  <sheetData>
    <row r="2" spans="2:4" ht="15">
      <c r="B2" s="37" t="s">
        <v>27</v>
      </c>
      <c r="C2" s="38" t="s">
        <v>18</v>
      </c>
      <c r="D2" s="38" t="s">
        <v>17</v>
      </c>
    </row>
    <row r="3" spans="2:4">
      <c r="B3" s="39" t="s">
        <v>19</v>
      </c>
      <c r="C3" s="40">
        <f>100/13</f>
        <v>7.6923076923076925</v>
      </c>
      <c r="D3" s="40">
        <f>100/11</f>
        <v>9.0909090909090917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2</vt:i4>
      </vt:variant>
    </vt:vector>
  </HeadingPairs>
  <TitlesOfParts>
    <vt:vector size="5" baseType="lpstr">
      <vt:lpstr>car1</vt:lpstr>
      <vt:lpstr>car2</vt:lpstr>
      <vt:lpstr>ورقة1</vt:lpstr>
      <vt:lpstr>'car1'!Print_Area</vt:lpstr>
      <vt:lpstr>'car2'!Print_Area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2020-01-08T15:09:47Z</dcterms:modified>
</cp:coreProperties>
</file>