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-150" windowWidth="15600" windowHeight="11760" tabRatio="771"/>
  </bookViews>
  <sheets>
    <sheet name="car1" sheetId="53" r:id="rId1"/>
    <sheet name="car2" sheetId="25" r:id="rId2"/>
    <sheet name="ورقة1" sheetId="54" r:id="rId3"/>
  </sheets>
  <definedNames>
    <definedName name="_xlnm._FilterDatabase" localSheetId="0" hidden="1">'car1'!$A$1:$Y$539</definedName>
    <definedName name="_xlnm._FilterDatabase" localSheetId="1" hidden="1">'car2'!$A$1:$Y$140</definedName>
    <definedName name="_xlnm.Print_Area" localSheetId="0">'car1'!$A$1:$Y$539</definedName>
    <definedName name="_xlnm.Print_Area" localSheetId="1">'car2'!$A$1:$Y$140</definedName>
  </definedNames>
  <calcPr calcId="162913"/>
</workbook>
</file>

<file path=xl/calcChain.xml><?xml version="1.0" encoding="utf-8"?>
<calcChain xmlns="http://schemas.openxmlformats.org/spreadsheetml/2006/main">
  <c r="Q3" i="53" l="1"/>
  <c r="Q4" i="53"/>
  <c r="Q5" i="53"/>
  <c r="Q6" i="53"/>
  <c r="Q7" i="53"/>
  <c r="Q8" i="53"/>
  <c r="Q9" i="53"/>
  <c r="Q10" i="53"/>
  <c r="Q11" i="53"/>
  <c r="Q12" i="53"/>
  <c r="Q13" i="53"/>
  <c r="Q14" i="53"/>
  <c r="Q15" i="53"/>
  <c r="Q16" i="53"/>
  <c r="Q17" i="53"/>
  <c r="Q18" i="53"/>
  <c r="Q19" i="53"/>
  <c r="Q20" i="53"/>
  <c r="Q21" i="53"/>
  <c r="Q22" i="53"/>
  <c r="Q23" i="53"/>
  <c r="Q24" i="53"/>
  <c r="Q25" i="53"/>
  <c r="Q26" i="53"/>
  <c r="Q27" i="53"/>
  <c r="Q28" i="53"/>
  <c r="Q29" i="53"/>
  <c r="Q30" i="53"/>
  <c r="Q31" i="53"/>
  <c r="Q32" i="53"/>
  <c r="Q33" i="53"/>
  <c r="Q34" i="53"/>
  <c r="Q35" i="53"/>
  <c r="Q36" i="53"/>
  <c r="Q37" i="53"/>
  <c r="Q38" i="53"/>
  <c r="Q39" i="53"/>
  <c r="Q40" i="53"/>
  <c r="Q41" i="53"/>
  <c r="Q42" i="53"/>
  <c r="Q43" i="53"/>
  <c r="Q44" i="53"/>
  <c r="Q45" i="53"/>
  <c r="Q46" i="53"/>
  <c r="Q47" i="53"/>
  <c r="Q48" i="53"/>
  <c r="Q49" i="53"/>
  <c r="Q50" i="53"/>
  <c r="Q51" i="53"/>
  <c r="Q52" i="53"/>
  <c r="Q53" i="53"/>
  <c r="Q54" i="53"/>
  <c r="Q55" i="53"/>
  <c r="Q56" i="53"/>
  <c r="Q57" i="53"/>
  <c r="Q58" i="53"/>
  <c r="Q59" i="53"/>
  <c r="Q60" i="53"/>
  <c r="Q61" i="53"/>
  <c r="Q62" i="53"/>
  <c r="Q63" i="53"/>
  <c r="Q64" i="53"/>
  <c r="Q65" i="53"/>
  <c r="Q66" i="53"/>
  <c r="Q67" i="53"/>
  <c r="Q68" i="53"/>
  <c r="Q69" i="53"/>
  <c r="Q70" i="53"/>
  <c r="Q71" i="53"/>
  <c r="Q72" i="53"/>
  <c r="Q73" i="53"/>
  <c r="Q74" i="53"/>
  <c r="Q75" i="53"/>
  <c r="Q76" i="53"/>
  <c r="Q77" i="53"/>
  <c r="Q78" i="53"/>
  <c r="Q79" i="53"/>
  <c r="Q80" i="53"/>
  <c r="Q81" i="53"/>
  <c r="Q82" i="53"/>
  <c r="Q83" i="53"/>
  <c r="Q84" i="53"/>
  <c r="Q85" i="53"/>
  <c r="Q86" i="53"/>
  <c r="Q87" i="53"/>
  <c r="Q88" i="53"/>
  <c r="Q89" i="53"/>
  <c r="Q90" i="53"/>
  <c r="Q91" i="53"/>
  <c r="Q92" i="53"/>
  <c r="Q93" i="53"/>
  <c r="Q94" i="53"/>
  <c r="Q95" i="53"/>
  <c r="Q2" i="53"/>
  <c r="P2" i="53" l="1"/>
  <c r="P3" i="53" s="1"/>
  <c r="P4" i="53" s="1"/>
  <c r="P5" i="53" s="1"/>
  <c r="P6" i="53" s="1"/>
  <c r="P7" i="53" s="1"/>
  <c r="P8" i="53" s="1"/>
  <c r="P9" i="53" s="1"/>
  <c r="P10" i="53" s="1"/>
  <c r="P11" i="53" s="1"/>
  <c r="P12" i="53" s="1"/>
  <c r="P13" i="53" s="1"/>
  <c r="P14" i="53" s="1"/>
  <c r="P15" i="53" s="1"/>
  <c r="P16" i="53" s="1"/>
  <c r="P17" i="53" s="1"/>
  <c r="P18" i="53" s="1"/>
  <c r="P19" i="53" s="1"/>
  <c r="P20" i="53" s="1"/>
  <c r="P21" i="53" s="1"/>
  <c r="P22" i="53" s="1"/>
  <c r="P23" i="53" s="1"/>
  <c r="P24" i="53" s="1"/>
  <c r="P25" i="53" s="1"/>
  <c r="P26" i="53" s="1"/>
  <c r="P27" i="53" s="1"/>
  <c r="P28" i="53" s="1"/>
  <c r="P29" i="53" s="1"/>
  <c r="P30" i="53" s="1"/>
  <c r="P31" i="53" s="1"/>
  <c r="P32" i="53" s="1"/>
  <c r="P33" i="53" s="1"/>
  <c r="P34" i="53" s="1"/>
  <c r="P35" i="53" s="1"/>
  <c r="P36" i="53" s="1"/>
  <c r="P37" i="53" s="1"/>
  <c r="P38" i="53" s="1"/>
  <c r="P39" i="53" s="1"/>
  <c r="P40" i="53" s="1"/>
  <c r="P41" i="53" s="1"/>
  <c r="P42" i="53" s="1"/>
  <c r="P43" i="53" s="1"/>
  <c r="P44" i="53" s="1"/>
  <c r="P45" i="53" s="1"/>
  <c r="P46" i="53" s="1"/>
  <c r="P47" i="53" s="1"/>
  <c r="P48" i="53" s="1"/>
  <c r="P49" i="53" s="1"/>
  <c r="P50" i="53" s="1"/>
  <c r="P51" i="53" s="1"/>
  <c r="P52" i="53" s="1"/>
  <c r="P53" i="53" s="1"/>
  <c r="P54" i="53" s="1"/>
  <c r="P55" i="53" s="1"/>
  <c r="P56" i="53" s="1"/>
  <c r="P57" i="53" s="1"/>
  <c r="P58" i="53" s="1"/>
  <c r="P59" i="53" s="1"/>
  <c r="P60" i="53" s="1"/>
  <c r="P61" i="53" s="1"/>
  <c r="P62" i="53" s="1"/>
  <c r="P63" i="53" s="1"/>
  <c r="P64" i="53" s="1"/>
  <c r="P65" i="53" s="1"/>
  <c r="P66" i="53" s="1"/>
  <c r="P67" i="53" s="1"/>
  <c r="P68" i="53" s="1"/>
  <c r="P69" i="53" s="1"/>
  <c r="P70" i="53" s="1"/>
  <c r="P71" i="53" s="1"/>
  <c r="P72" i="53" s="1"/>
  <c r="P73" i="53" s="1"/>
  <c r="P74" i="53" s="1"/>
  <c r="P75" i="53" s="1"/>
  <c r="P76" i="53" s="1"/>
  <c r="P77" i="53" s="1"/>
  <c r="P78" i="53" s="1"/>
  <c r="P79" i="53" s="1"/>
  <c r="P80" i="53" s="1"/>
  <c r="P81" i="53" s="1"/>
  <c r="P82" i="53" s="1"/>
  <c r="P83" i="53" s="1"/>
  <c r="P84" i="53" s="1"/>
  <c r="P85" i="53" s="1"/>
  <c r="P86" i="53" s="1"/>
  <c r="P87" i="53" s="1"/>
  <c r="P88" i="53" s="1"/>
  <c r="P89" i="53" s="1"/>
  <c r="P90" i="53" s="1"/>
  <c r="P91" i="53" s="1"/>
  <c r="P92" i="53" s="1"/>
  <c r="P93" i="53" s="1"/>
  <c r="P94" i="53" s="1"/>
  <c r="P95" i="53" s="1"/>
  <c r="N106" i="25"/>
  <c r="M106" i="25"/>
  <c r="J106" i="25"/>
  <c r="N86" i="25"/>
  <c r="M86" i="25"/>
  <c r="L86" i="25"/>
  <c r="J86" i="25"/>
  <c r="N76" i="25"/>
  <c r="M76" i="25"/>
  <c r="J76" i="25"/>
  <c r="L56" i="25"/>
  <c r="N15" i="25"/>
  <c r="M15" i="25"/>
  <c r="L15" i="25"/>
  <c r="J15" i="25"/>
  <c r="P2" i="25"/>
  <c r="P3" i="25" s="1"/>
  <c r="P4" i="25" s="1"/>
  <c r="P5" i="25" s="1"/>
  <c r="P6" i="25" s="1"/>
  <c r="P7" i="25" s="1"/>
  <c r="P8" i="25" s="1"/>
  <c r="P9" i="25" s="1"/>
  <c r="P10" i="25" s="1"/>
  <c r="P11" i="25" s="1"/>
  <c r="P12" i="25" s="1"/>
  <c r="P13" i="25" s="1"/>
  <c r="P14" i="25" s="1"/>
  <c r="P15" i="25" s="1"/>
  <c r="P16" i="25" s="1"/>
  <c r="P17" i="25" s="1"/>
  <c r="P18" i="25" s="1"/>
  <c r="P19" i="25" s="1"/>
  <c r="P20" i="25" s="1"/>
  <c r="P21" i="25" s="1"/>
  <c r="P22" i="25" s="1"/>
  <c r="P23" i="25" s="1"/>
  <c r="P24" i="25" s="1"/>
  <c r="P25" i="25" s="1"/>
  <c r="P26" i="25" s="1"/>
  <c r="P27" i="25" s="1"/>
  <c r="P28" i="25" s="1"/>
  <c r="P29" i="25" s="1"/>
  <c r="P30" i="25" s="1"/>
  <c r="P31" i="25" s="1"/>
  <c r="P32" i="25" s="1"/>
  <c r="N2" i="25"/>
  <c r="J2" i="25"/>
  <c r="U25" i="53"/>
  <c r="D3" i="54"/>
  <c r="C3" i="54"/>
  <c r="K106" i="25" s="1"/>
  <c r="Y95" i="53"/>
  <c r="X95" i="53"/>
  <c r="H95" i="53"/>
  <c r="L95" i="53" s="1"/>
  <c r="E95" i="53"/>
  <c r="G95" i="53" s="1"/>
  <c r="K95" i="53" s="1"/>
  <c r="A95" i="53"/>
  <c r="Y94" i="53"/>
  <c r="X94" i="53"/>
  <c r="H94" i="53"/>
  <c r="L94" i="53" s="1"/>
  <c r="G94" i="53"/>
  <c r="K94" i="53" s="1"/>
  <c r="A94" i="53"/>
  <c r="T93" i="53"/>
  <c r="H93" i="53"/>
  <c r="L93" i="53" s="1"/>
  <c r="E93" i="53"/>
  <c r="G93" i="53" s="1"/>
  <c r="K93" i="53" s="1"/>
  <c r="A93" i="53"/>
  <c r="Y92" i="53"/>
  <c r="X92" i="53"/>
  <c r="H92" i="53"/>
  <c r="L92" i="53" s="1"/>
  <c r="E92" i="53"/>
  <c r="G92" i="53" s="1"/>
  <c r="K92" i="53" s="1"/>
  <c r="A92" i="53"/>
  <c r="T91" i="53"/>
  <c r="H91" i="53"/>
  <c r="L91" i="53" s="1"/>
  <c r="E91" i="53"/>
  <c r="G91" i="53" s="1"/>
  <c r="K91" i="53" s="1"/>
  <c r="A91" i="53"/>
  <c r="Y90" i="53"/>
  <c r="X90" i="53"/>
  <c r="H90" i="53"/>
  <c r="L90" i="53" s="1"/>
  <c r="E90" i="53"/>
  <c r="G90" i="53" s="1"/>
  <c r="K90" i="53" s="1"/>
  <c r="A90" i="53"/>
  <c r="Y89" i="53"/>
  <c r="X89" i="53"/>
  <c r="H89" i="53"/>
  <c r="L89" i="53" s="1"/>
  <c r="E89" i="53"/>
  <c r="G89" i="53" s="1"/>
  <c r="K89" i="53" s="1"/>
  <c r="A89" i="53"/>
  <c r="Y88" i="53"/>
  <c r="X88" i="53"/>
  <c r="H88" i="53"/>
  <c r="L88" i="53" s="1"/>
  <c r="G88" i="53"/>
  <c r="K88" i="53" s="1"/>
  <c r="A88" i="53"/>
  <c r="T87" i="53"/>
  <c r="H87" i="53"/>
  <c r="L87" i="53" s="1"/>
  <c r="E87" i="53"/>
  <c r="G87" i="53" s="1"/>
  <c r="K87" i="53" s="1"/>
  <c r="A87" i="53"/>
  <c r="Y86" i="53"/>
  <c r="X86" i="53"/>
  <c r="H86" i="53"/>
  <c r="L86" i="53" s="1"/>
  <c r="E86" i="53"/>
  <c r="G86" i="53" s="1"/>
  <c r="K86" i="53" s="1"/>
  <c r="A86" i="53"/>
  <c r="Y85" i="53"/>
  <c r="X85" i="53"/>
  <c r="H85" i="53"/>
  <c r="L85" i="53" s="1"/>
  <c r="E85" i="53"/>
  <c r="G85" i="53" s="1"/>
  <c r="K85" i="53" s="1"/>
  <c r="A85" i="53"/>
  <c r="T84" i="53"/>
  <c r="H84" i="53"/>
  <c r="L84" i="53" s="1"/>
  <c r="E84" i="53"/>
  <c r="G84" i="53" s="1"/>
  <c r="K84" i="53" s="1"/>
  <c r="A84" i="53"/>
  <c r="Y83" i="53"/>
  <c r="X83" i="53"/>
  <c r="H83" i="53"/>
  <c r="L83" i="53" s="1"/>
  <c r="E83" i="53"/>
  <c r="G83" i="53" s="1"/>
  <c r="K83" i="53" s="1"/>
  <c r="A83" i="53"/>
  <c r="Y82" i="53"/>
  <c r="X82" i="53"/>
  <c r="H82" i="53"/>
  <c r="L82" i="53" s="1"/>
  <c r="E82" i="53"/>
  <c r="G82" i="53" s="1"/>
  <c r="K82" i="53" s="1"/>
  <c r="A82" i="53"/>
  <c r="Y81" i="53"/>
  <c r="X81" i="53"/>
  <c r="H81" i="53"/>
  <c r="L81" i="53" s="1"/>
  <c r="G81" i="53"/>
  <c r="K81" i="53" s="1"/>
  <c r="A81" i="53"/>
  <c r="T80" i="53"/>
  <c r="H80" i="53"/>
  <c r="L80" i="53" s="1"/>
  <c r="E80" i="53"/>
  <c r="G80" i="53" s="1"/>
  <c r="K80" i="53" s="1"/>
  <c r="A80" i="53"/>
  <c r="Y79" i="53"/>
  <c r="X79" i="53"/>
  <c r="H79" i="53"/>
  <c r="L79" i="53" s="1"/>
  <c r="E79" i="53"/>
  <c r="G79" i="53" s="1"/>
  <c r="K79" i="53" s="1"/>
  <c r="A79" i="53"/>
  <c r="T78" i="53"/>
  <c r="H78" i="53"/>
  <c r="L78" i="53" s="1"/>
  <c r="E78" i="53"/>
  <c r="G78" i="53" s="1"/>
  <c r="K78" i="53" s="1"/>
  <c r="A78" i="53"/>
  <c r="Y77" i="53"/>
  <c r="X77" i="53"/>
  <c r="H77" i="53"/>
  <c r="L77" i="53" s="1"/>
  <c r="E77" i="53"/>
  <c r="G77" i="53" s="1"/>
  <c r="K77" i="53" s="1"/>
  <c r="A77" i="53"/>
  <c r="T76" i="53"/>
  <c r="H76" i="53"/>
  <c r="L76" i="53" s="1"/>
  <c r="E76" i="53"/>
  <c r="G76" i="53" s="1"/>
  <c r="K76" i="53" s="1"/>
  <c r="A76" i="53"/>
  <c r="Y75" i="53"/>
  <c r="X75" i="53"/>
  <c r="H75" i="53"/>
  <c r="L75" i="53" s="1"/>
  <c r="E75" i="53"/>
  <c r="G75" i="53" s="1"/>
  <c r="K75" i="53" s="1"/>
  <c r="A75" i="53"/>
  <c r="Y74" i="53"/>
  <c r="X74" i="53"/>
  <c r="H74" i="53"/>
  <c r="L74" i="53" s="1"/>
  <c r="E74" i="53"/>
  <c r="G74" i="53" s="1"/>
  <c r="K74" i="53" s="1"/>
  <c r="A74" i="53"/>
  <c r="Y73" i="53"/>
  <c r="X73" i="53"/>
  <c r="H73" i="53"/>
  <c r="L73" i="53" s="1"/>
  <c r="G73" i="53"/>
  <c r="K73" i="53" s="1"/>
  <c r="A73" i="53"/>
  <c r="T72" i="53"/>
  <c r="H72" i="53"/>
  <c r="L72" i="53" s="1"/>
  <c r="E72" i="53"/>
  <c r="G72" i="53" s="1"/>
  <c r="K72" i="53" s="1"/>
  <c r="A72" i="53"/>
  <c r="Y71" i="53"/>
  <c r="X71" i="53"/>
  <c r="H71" i="53"/>
  <c r="L71" i="53" s="1"/>
  <c r="E71" i="53"/>
  <c r="G71" i="53" s="1"/>
  <c r="K71" i="53" s="1"/>
  <c r="A71" i="53"/>
  <c r="T70" i="53"/>
  <c r="H70" i="53"/>
  <c r="L70" i="53" s="1"/>
  <c r="E70" i="53"/>
  <c r="G70" i="53" s="1"/>
  <c r="K70" i="53" s="1"/>
  <c r="A70" i="53"/>
  <c r="Y69" i="53"/>
  <c r="X69" i="53"/>
  <c r="H69" i="53"/>
  <c r="L69" i="53" s="1"/>
  <c r="E69" i="53"/>
  <c r="G69" i="53" s="1"/>
  <c r="K69" i="53" s="1"/>
  <c r="A69" i="53"/>
  <c r="Y68" i="53"/>
  <c r="X68" i="53"/>
  <c r="H68" i="53"/>
  <c r="L68" i="53" s="1"/>
  <c r="G68" i="53"/>
  <c r="K68" i="53" s="1"/>
  <c r="A68" i="53"/>
  <c r="T67" i="53"/>
  <c r="H67" i="53"/>
  <c r="L67" i="53" s="1"/>
  <c r="E67" i="53"/>
  <c r="G67" i="53" s="1"/>
  <c r="K67" i="53" s="1"/>
  <c r="A67" i="53"/>
  <c r="Y66" i="53"/>
  <c r="X66" i="53"/>
  <c r="H66" i="53"/>
  <c r="L66" i="53" s="1"/>
  <c r="E66" i="53"/>
  <c r="G66" i="53" s="1"/>
  <c r="K66" i="53" s="1"/>
  <c r="A66" i="53"/>
  <c r="Y65" i="53"/>
  <c r="X65" i="53"/>
  <c r="H65" i="53"/>
  <c r="L65" i="53" s="1"/>
  <c r="E65" i="53"/>
  <c r="G65" i="53" s="1"/>
  <c r="K65" i="53" s="1"/>
  <c r="A65" i="53"/>
  <c r="T64" i="53"/>
  <c r="H64" i="53"/>
  <c r="L64" i="53" s="1"/>
  <c r="E64" i="53"/>
  <c r="G64" i="53" s="1"/>
  <c r="K64" i="53" s="1"/>
  <c r="A64" i="53"/>
  <c r="Y63" i="53"/>
  <c r="X63" i="53"/>
  <c r="H63" i="53"/>
  <c r="L63" i="53" s="1"/>
  <c r="E63" i="53"/>
  <c r="G63" i="53" s="1"/>
  <c r="K63" i="53" s="1"/>
  <c r="A63" i="53"/>
  <c r="Y62" i="53"/>
  <c r="X62" i="53"/>
  <c r="H62" i="53"/>
  <c r="L62" i="53" s="1"/>
  <c r="E62" i="53"/>
  <c r="G62" i="53" s="1"/>
  <c r="K62" i="53" s="1"/>
  <c r="A62" i="53"/>
  <c r="Y61" i="53"/>
  <c r="X61" i="53"/>
  <c r="H61" i="53"/>
  <c r="L61" i="53" s="1"/>
  <c r="G61" i="53"/>
  <c r="K61" i="53" s="1"/>
  <c r="A61" i="53"/>
  <c r="T60" i="53"/>
  <c r="H60" i="53"/>
  <c r="L60" i="53" s="1"/>
  <c r="E60" i="53"/>
  <c r="G60" i="53" s="1"/>
  <c r="K60" i="53" s="1"/>
  <c r="A60" i="53"/>
  <c r="Y59" i="53"/>
  <c r="X59" i="53"/>
  <c r="H59" i="53"/>
  <c r="L59" i="53" s="1"/>
  <c r="E59" i="53"/>
  <c r="G59" i="53" s="1"/>
  <c r="K59" i="53" s="1"/>
  <c r="A59" i="53"/>
  <c r="Y58" i="53"/>
  <c r="X58" i="53"/>
  <c r="H58" i="53"/>
  <c r="L58" i="53" s="1"/>
  <c r="E58" i="53"/>
  <c r="G58" i="53" s="1"/>
  <c r="K58" i="53" s="1"/>
  <c r="A58" i="53"/>
  <c r="T57" i="53"/>
  <c r="H57" i="53"/>
  <c r="L57" i="53" s="1"/>
  <c r="E57" i="53"/>
  <c r="G57" i="53" s="1"/>
  <c r="K57" i="53" s="1"/>
  <c r="A57" i="53"/>
  <c r="Y56" i="53"/>
  <c r="X56" i="53"/>
  <c r="H56" i="53"/>
  <c r="L56" i="53" s="1"/>
  <c r="E56" i="53"/>
  <c r="G56" i="53" s="1"/>
  <c r="K56" i="53" s="1"/>
  <c r="A56" i="53"/>
  <c r="Y55" i="53"/>
  <c r="X55" i="53"/>
  <c r="H55" i="53"/>
  <c r="L55" i="53" s="1"/>
  <c r="E55" i="53"/>
  <c r="G55" i="53" s="1"/>
  <c r="K55" i="53" s="1"/>
  <c r="A55" i="53"/>
  <c r="Y54" i="53"/>
  <c r="X54" i="53"/>
  <c r="H54" i="53"/>
  <c r="L54" i="53" s="1"/>
  <c r="E54" i="53"/>
  <c r="G54" i="53" s="1"/>
  <c r="K54" i="53" s="1"/>
  <c r="A54" i="53"/>
  <c r="Y53" i="53"/>
  <c r="X53" i="53"/>
  <c r="H53" i="53"/>
  <c r="L53" i="53" s="1"/>
  <c r="G53" i="53"/>
  <c r="K53" i="53" s="1"/>
  <c r="A53" i="53"/>
  <c r="T52" i="53"/>
  <c r="H52" i="53"/>
  <c r="L52" i="53" s="1"/>
  <c r="E52" i="53"/>
  <c r="G52" i="53" s="1"/>
  <c r="K52" i="53" s="1"/>
  <c r="A52" i="53"/>
  <c r="Y51" i="53"/>
  <c r="X51" i="53"/>
  <c r="H51" i="53"/>
  <c r="L51" i="53" s="1"/>
  <c r="E51" i="53"/>
  <c r="G51" i="53" s="1"/>
  <c r="K51" i="53" s="1"/>
  <c r="A51" i="53"/>
  <c r="T50" i="53"/>
  <c r="H50" i="53"/>
  <c r="L50" i="53" s="1"/>
  <c r="E50" i="53"/>
  <c r="G50" i="53" s="1"/>
  <c r="K50" i="53" s="1"/>
  <c r="A50" i="53"/>
  <c r="Y49" i="53"/>
  <c r="X49" i="53"/>
  <c r="H49" i="53"/>
  <c r="L49" i="53" s="1"/>
  <c r="E49" i="53"/>
  <c r="G49" i="53" s="1"/>
  <c r="K49" i="53" s="1"/>
  <c r="A49" i="53"/>
  <c r="Y48" i="53"/>
  <c r="X48" i="53"/>
  <c r="H48" i="53"/>
  <c r="L48" i="53" s="1"/>
  <c r="E48" i="53"/>
  <c r="G48" i="53" s="1"/>
  <c r="K48" i="53" s="1"/>
  <c r="A48" i="53"/>
  <c r="Y47" i="53"/>
  <c r="X47" i="53"/>
  <c r="H47" i="53"/>
  <c r="L47" i="53" s="1"/>
  <c r="E47" i="53"/>
  <c r="G47" i="53" s="1"/>
  <c r="K47" i="53" s="1"/>
  <c r="A47" i="53"/>
  <c r="T46" i="53"/>
  <c r="H46" i="53"/>
  <c r="L46" i="53" s="1"/>
  <c r="E46" i="53"/>
  <c r="G46" i="53" s="1"/>
  <c r="K46" i="53" s="1"/>
  <c r="A46" i="53"/>
  <c r="Y45" i="53"/>
  <c r="X45" i="53"/>
  <c r="H45" i="53"/>
  <c r="L45" i="53" s="1"/>
  <c r="E45" i="53"/>
  <c r="G45" i="53" s="1"/>
  <c r="K45" i="53" s="1"/>
  <c r="A45" i="53"/>
  <c r="Y44" i="53"/>
  <c r="X44" i="53"/>
  <c r="H44" i="53"/>
  <c r="L44" i="53" s="1"/>
  <c r="G44" i="53"/>
  <c r="K44" i="53" s="1"/>
  <c r="A44" i="53"/>
  <c r="T43" i="53"/>
  <c r="H43" i="53"/>
  <c r="L43" i="53" s="1"/>
  <c r="E43" i="53"/>
  <c r="G43" i="53" s="1"/>
  <c r="K43" i="53" s="1"/>
  <c r="A43" i="53"/>
  <c r="Y42" i="53"/>
  <c r="X42" i="53"/>
  <c r="H42" i="53"/>
  <c r="L42" i="53" s="1"/>
  <c r="E42" i="53"/>
  <c r="G42" i="53" s="1"/>
  <c r="K42" i="53" s="1"/>
  <c r="A42" i="53"/>
  <c r="Y41" i="53"/>
  <c r="X41" i="53"/>
  <c r="H41" i="53"/>
  <c r="L41" i="53" s="1"/>
  <c r="E41" i="53"/>
  <c r="G41" i="53" s="1"/>
  <c r="K41" i="53" s="1"/>
  <c r="A41" i="53"/>
  <c r="T40" i="53"/>
  <c r="H40" i="53"/>
  <c r="L40" i="53" s="1"/>
  <c r="E40" i="53"/>
  <c r="G40" i="53" s="1"/>
  <c r="K40" i="53" s="1"/>
  <c r="A40" i="53"/>
  <c r="Y39" i="53"/>
  <c r="X39" i="53"/>
  <c r="H39" i="53"/>
  <c r="L39" i="53" s="1"/>
  <c r="E39" i="53"/>
  <c r="G39" i="53" s="1"/>
  <c r="K39" i="53" s="1"/>
  <c r="A39" i="53"/>
  <c r="Y38" i="53"/>
  <c r="X38" i="53"/>
  <c r="H38" i="53"/>
  <c r="L38" i="53" s="1"/>
  <c r="E38" i="53"/>
  <c r="G38" i="53" s="1"/>
  <c r="K38" i="53" s="1"/>
  <c r="A38" i="53"/>
  <c r="Y37" i="53"/>
  <c r="X37" i="53"/>
  <c r="H37" i="53"/>
  <c r="L37" i="53" s="1"/>
  <c r="G37" i="53"/>
  <c r="K37" i="53" s="1"/>
  <c r="A37" i="53"/>
  <c r="T36" i="53"/>
  <c r="H36" i="53"/>
  <c r="L36" i="53" s="1"/>
  <c r="E36" i="53"/>
  <c r="G36" i="53" s="1"/>
  <c r="K36" i="53" s="1"/>
  <c r="A36" i="53"/>
  <c r="Y35" i="53"/>
  <c r="X35" i="53"/>
  <c r="H35" i="53"/>
  <c r="L35" i="53" s="1"/>
  <c r="E35" i="53"/>
  <c r="G35" i="53" s="1"/>
  <c r="K35" i="53" s="1"/>
  <c r="A35" i="53"/>
  <c r="Y34" i="53"/>
  <c r="X34" i="53"/>
  <c r="H34" i="53"/>
  <c r="L34" i="53" s="1"/>
  <c r="E34" i="53"/>
  <c r="G34" i="53" s="1"/>
  <c r="K34" i="53" s="1"/>
  <c r="A34" i="53"/>
  <c r="T33" i="53"/>
  <c r="H33" i="53"/>
  <c r="L33" i="53" s="1"/>
  <c r="E33" i="53"/>
  <c r="G33" i="53" s="1"/>
  <c r="K33" i="53" s="1"/>
  <c r="A33" i="53"/>
  <c r="Y32" i="53"/>
  <c r="X32" i="53"/>
  <c r="H32" i="53"/>
  <c r="L32" i="53" s="1"/>
  <c r="E32" i="53"/>
  <c r="G32" i="53" s="1"/>
  <c r="K32" i="53" s="1"/>
  <c r="A32" i="53"/>
  <c r="Y31" i="53"/>
  <c r="X31" i="53"/>
  <c r="H31" i="53"/>
  <c r="L31" i="53" s="1"/>
  <c r="E31" i="53"/>
  <c r="G31" i="53" s="1"/>
  <c r="K31" i="53" s="1"/>
  <c r="A31" i="53"/>
  <c r="T30" i="53"/>
  <c r="H30" i="53"/>
  <c r="L30" i="53" s="1"/>
  <c r="E30" i="53"/>
  <c r="G30" i="53" s="1"/>
  <c r="K30" i="53" s="1"/>
  <c r="A30" i="53"/>
  <c r="Y29" i="53"/>
  <c r="X29" i="53"/>
  <c r="H29" i="53"/>
  <c r="L29" i="53" s="1"/>
  <c r="E29" i="53"/>
  <c r="G29" i="53" s="1"/>
  <c r="K29" i="53" s="1"/>
  <c r="A29" i="53"/>
  <c r="Y28" i="53"/>
  <c r="X28" i="53"/>
  <c r="H28" i="53"/>
  <c r="L28" i="53" s="1"/>
  <c r="G28" i="53"/>
  <c r="K28" i="53" s="1"/>
  <c r="A28" i="53"/>
  <c r="V27" i="53"/>
  <c r="V30" i="53" s="1"/>
  <c r="T27" i="53"/>
  <c r="H27" i="53"/>
  <c r="L27" i="53" s="1"/>
  <c r="E27" i="53"/>
  <c r="G27" i="53" s="1"/>
  <c r="K27" i="53" s="1"/>
  <c r="A27" i="53"/>
  <c r="Y26" i="53"/>
  <c r="X26" i="53"/>
  <c r="H26" i="53"/>
  <c r="L26" i="53" s="1"/>
  <c r="E26" i="53"/>
  <c r="G26" i="53" s="1"/>
  <c r="K26" i="53" s="1"/>
  <c r="A26" i="53"/>
  <c r="V25" i="53"/>
  <c r="T25" i="53"/>
  <c r="H25" i="53"/>
  <c r="L25" i="53" s="1"/>
  <c r="E25" i="53"/>
  <c r="G25" i="53" s="1"/>
  <c r="K25" i="53" s="1"/>
  <c r="A25" i="53"/>
  <c r="Y24" i="53"/>
  <c r="X24" i="53"/>
  <c r="H24" i="53"/>
  <c r="L24" i="53" s="1"/>
  <c r="E24" i="53"/>
  <c r="G24" i="53" s="1"/>
  <c r="K24" i="53" s="1"/>
  <c r="A24" i="53"/>
  <c r="Y23" i="53"/>
  <c r="X23" i="53"/>
  <c r="H23" i="53"/>
  <c r="L23" i="53" s="1"/>
  <c r="E23" i="53"/>
  <c r="G23" i="53" s="1"/>
  <c r="K23" i="53" s="1"/>
  <c r="A23" i="53"/>
  <c r="Y22" i="53"/>
  <c r="W22" i="53"/>
  <c r="T22" i="53"/>
  <c r="H22" i="53"/>
  <c r="L22" i="53" s="1"/>
  <c r="E22" i="53"/>
  <c r="X22" i="53" s="1"/>
  <c r="A22" i="53"/>
  <c r="Y21" i="53"/>
  <c r="X21" i="53"/>
  <c r="T21" i="53"/>
  <c r="H21" i="53"/>
  <c r="L21" i="53" s="1"/>
  <c r="E21" i="53"/>
  <c r="G21" i="53" s="1"/>
  <c r="K21" i="53" s="1"/>
  <c r="A21" i="53"/>
  <c r="Y20" i="53"/>
  <c r="X20" i="53"/>
  <c r="T20" i="53"/>
  <c r="H20" i="53"/>
  <c r="L20" i="53" s="1"/>
  <c r="E20" i="53"/>
  <c r="G20" i="53" s="1"/>
  <c r="K20" i="53" s="1"/>
  <c r="A20" i="53"/>
  <c r="Y19" i="53"/>
  <c r="W19" i="53"/>
  <c r="T19" i="53"/>
  <c r="H19" i="53"/>
  <c r="L19" i="53" s="1"/>
  <c r="E19" i="53"/>
  <c r="X19" i="53" s="1"/>
  <c r="A19" i="53"/>
  <c r="Y18" i="53"/>
  <c r="X18" i="53"/>
  <c r="T18" i="53"/>
  <c r="H18" i="53"/>
  <c r="L18" i="53" s="1"/>
  <c r="E18" i="53"/>
  <c r="G18" i="53" s="1"/>
  <c r="K18" i="53" s="1"/>
  <c r="A18" i="53"/>
  <c r="Y17" i="53"/>
  <c r="X17" i="53"/>
  <c r="T17" i="53"/>
  <c r="H17" i="53"/>
  <c r="L17" i="53" s="1"/>
  <c r="E17" i="53"/>
  <c r="G17" i="53" s="1"/>
  <c r="K17" i="53" s="1"/>
  <c r="A17" i="53"/>
  <c r="Y16" i="53"/>
  <c r="X16" i="53"/>
  <c r="T16" i="53"/>
  <c r="H16" i="53"/>
  <c r="L16" i="53" s="1"/>
  <c r="E16" i="53"/>
  <c r="G16" i="53" s="1"/>
  <c r="K16" i="53" s="1"/>
  <c r="A16" i="53"/>
  <c r="Y15" i="53"/>
  <c r="W15" i="53"/>
  <c r="T15" i="53"/>
  <c r="H15" i="53"/>
  <c r="L15" i="53" s="1"/>
  <c r="E15" i="53"/>
  <c r="A15" i="53"/>
  <c r="Y14" i="53"/>
  <c r="X14" i="53"/>
  <c r="T14" i="53"/>
  <c r="H14" i="53"/>
  <c r="L14" i="53" s="1"/>
  <c r="E14" i="53"/>
  <c r="G14" i="53" s="1"/>
  <c r="K14" i="53" s="1"/>
  <c r="A14" i="53"/>
  <c r="Y13" i="53"/>
  <c r="X13" i="53"/>
  <c r="T13" i="53"/>
  <c r="H13" i="53"/>
  <c r="L13" i="53" s="1"/>
  <c r="E13" i="53"/>
  <c r="G13" i="53" s="1"/>
  <c r="K13" i="53" s="1"/>
  <c r="A13" i="53"/>
  <c r="Y12" i="53"/>
  <c r="X12" i="53"/>
  <c r="T12" i="53"/>
  <c r="H12" i="53"/>
  <c r="L12" i="53" s="1"/>
  <c r="E12" i="53"/>
  <c r="G12" i="53" s="1"/>
  <c r="K12" i="53" s="1"/>
  <c r="A12" i="53"/>
  <c r="Y11" i="53"/>
  <c r="W11" i="53"/>
  <c r="T11" i="53"/>
  <c r="H11" i="53"/>
  <c r="L11" i="53" s="1"/>
  <c r="E11" i="53"/>
  <c r="X11" i="53" s="1"/>
  <c r="A11" i="53"/>
  <c r="Y10" i="53"/>
  <c r="X10" i="53"/>
  <c r="T10" i="53"/>
  <c r="H10" i="53"/>
  <c r="L10" i="53" s="1"/>
  <c r="E10" i="53"/>
  <c r="G10" i="53" s="1"/>
  <c r="K10" i="53" s="1"/>
  <c r="A10" i="53"/>
  <c r="Y9" i="53"/>
  <c r="X9" i="53"/>
  <c r="T9" i="53"/>
  <c r="H9" i="53"/>
  <c r="L9" i="53" s="1"/>
  <c r="E9" i="53"/>
  <c r="G9" i="53" s="1"/>
  <c r="K9" i="53" s="1"/>
  <c r="A9" i="53"/>
  <c r="Y8" i="53"/>
  <c r="W8" i="53"/>
  <c r="T8" i="53"/>
  <c r="H8" i="53"/>
  <c r="L8" i="53" s="1"/>
  <c r="E8" i="53"/>
  <c r="A8" i="53"/>
  <c r="Y7" i="53"/>
  <c r="X7" i="53"/>
  <c r="T7" i="53"/>
  <c r="H7" i="53"/>
  <c r="L7" i="53" s="1"/>
  <c r="E7" i="53"/>
  <c r="G7" i="53" s="1"/>
  <c r="K7" i="53" s="1"/>
  <c r="A7" i="53"/>
  <c r="Y6" i="53"/>
  <c r="X6" i="53"/>
  <c r="T6" i="53"/>
  <c r="H6" i="53"/>
  <c r="L6" i="53" s="1"/>
  <c r="E6" i="53"/>
  <c r="G6" i="53" s="1"/>
  <c r="K6" i="53" s="1"/>
  <c r="A6" i="53"/>
  <c r="Y5" i="53"/>
  <c r="X5" i="53"/>
  <c r="T5" i="53"/>
  <c r="H5" i="53"/>
  <c r="L5" i="53" s="1"/>
  <c r="E5" i="53"/>
  <c r="G5" i="53" s="1"/>
  <c r="K5" i="53" s="1"/>
  <c r="A5" i="53"/>
  <c r="Y4" i="53"/>
  <c r="X4" i="53"/>
  <c r="T4" i="53"/>
  <c r="H4" i="53"/>
  <c r="L4" i="53" s="1"/>
  <c r="E4" i="53"/>
  <c r="G4" i="53" s="1"/>
  <c r="K4" i="53" s="1"/>
  <c r="A4" i="53"/>
  <c r="Y3" i="53"/>
  <c r="W3" i="53"/>
  <c r="T3" i="53"/>
  <c r="H3" i="53"/>
  <c r="L3" i="53" s="1"/>
  <c r="E3" i="53"/>
  <c r="X3" i="53" s="1"/>
  <c r="A3" i="53"/>
  <c r="Y2" i="53"/>
  <c r="X2" i="53"/>
  <c r="W2" i="53"/>
  <c r="T2" i="53"/>
  <c r="H2" i="53"/>
  <c r="L2" i="53" s="1"/>
  <c r="G2" i="53"/>
  <c r="K2" i="53" s="1"/>
  <c r="A2" i="53"/>
  <c r="K76" i="25" l="1"/>
  <c r="K86" i="25"/>
  <c r="K15" i="25"/>
  <c r="W25" i="53"/>
  <c r="L42" i="25"/>
  <c r="L76" i="25"/>
  <c r="L106" i="25"/>
  <c r="G22" i="53"/>
  <c r="K22" i="53" s="1"/>
  <c r="P33" i="25"/>
  <c r="G15" i="53"/>
  <c r="K15" i="53" s="1"/>
  <c r="X15" i="53"/>
  <c r="X25" i="53"/>
  <c r="I9" i="53"/>
  <c r="M9" i="53" s="1"/>
  <c r="I16" i="53"/>
  <c r="M16" i="53" s="1"/>
  <c r="I17" i="53"/>
  <c r="M17" i="53" s="1"/>
  <c r="I18" i="53"/>
  <c r="M18" i="53" s="1"/>
  <c r="I24" i="53"/>
  <c r="M24" i="53" s="1"/>
  <c r="V33" i="53"/>
  <c r="W27" i="53"/>
  <c r="X30" i="53"/>
  <c r="I32" i="53"/>
  <c r="M32" i="53" s="1"/>
  <c r="I41" i="53"/>
  <c r="M41" i="53" s="1"/>
  <c r="I43" i="53"/>
  <c r="M43" i="53" s="1"/>
  <c r="I46" i="53"/>
  <c r="M46" i="53" s="1"/>
  <c r="I52" i="53"/>
  <c r="M52" i="53" s="1"/>
  <c r="I55" i="53"/>
  <c r="M55" i="53" s="1"/>
  <c r="I57" i="53"/>
  <c r="M57" i="53" s="1"/>
  <c r="I66" i="53"/>
  <c r="M66" i="53" s="1"/>
  <c r="I69" i="53"/>
  <c r="M69" i="53" s="1"/>
  <c r="I77" i="53"/>
  <c r="M77" i="53" s="1"/>
  <c r="I85" i="53"/>
  <c r="M85" i="53" s="1"/>
  <c r="I87" i="53"/>
  <c r="M87" i="53" s="1"/>
  <c r="I90" i="53"/>
  <c r="M90" i="53" s="1"/>
  <c r="I10" i="53"/>
  <c r="M10" i="53" s="1"/>
  <c r="I21" i="53"/>
  <c r="M21" i="53" s="1"/>
  <c r="I23" i="53"/>
  <c r="M23" i="53" s="1"/>
  <c r="I25" i="53"/>
  <c r="M25" i="53" s="1"/>
  <c r="I31" i="53"/>
  <c r="M31" i="53" s="1"/>
  <c r="I33" i="53"/>
  <c r="M33" i="53" s="1"/>
  <c r="I42" i="53"/>
  <c r="M42" i="53" s="1"/>
  <c r="I45" i="53"/>
  <c r="M45" i="53" s="1"/>
  <c r="I51" i="53"/>
  <c r="M51" i="53" s="1"/>
  <c r="I54" i="53"/>
  <c r="M54" i="53" s="1"/>
  <c r="I56" i="53"/>
  <c r="M56" i="53" s="1"/>
  <c r="I65" i="53"/>
  <c r="M65" i="53" s="1"/>
  <c r="I67" i="53"/>
  <c r="M67" i="53" s="1"/>
  <c r="I70" i="53"/>
  <c r="M70" i="53" s="1"/>
  <c r="I78" i="53"/>
  <c r="M78" i="53" s="1"/>
  <c r="I86" i="53"/>
  <c r="M86" i="53" s="1"/>
  <c r="I89" i="53"/>
  <c r="M89" i="53" s="1"/>
  <c r="I91" i="53"/>
  <c r="M91" i="53" s="1"/>
  <c r="I4" i="53"/>
  <c r="M4" i="53" s="1"/>
  <c r="I5" i="53"/>
  <c r="M5" i="53" s="1"/>
  <c r="I6" i="53"/>
  <c r="M6" i="53" s="1"/>
  <c r="I7" i="53"/>
  <c r="M7" i="53" s="1"/>
  <c r="I12" i="53"/>
  <c r="M12" i="53" s="1"/>
  <c r="I13" i="53"/>
  <c r="M13" i="53" s="1"/>
  <c r="I14" i="53"/>
  <c r="M14" i="53" s="1"/>
  <c r="I15" i="53"/>
  <c r="M15" i="53" s="1"/>
  <c r="I20" i="53"/>
  <c r="M20" i="53" s="1"/>
  <c r="I22" i="53"/>
  <c r="M22" i="53" s="1"/>
  <c r="Y25" i="53"/>
  <c r="I26" i="53"/>
  <c r="M26" i="53" s="1"/>
  <c r="I27" i="53"/>
  <c r="M27" i="53" s="1"/>
  <c r="X27" i="53"/>
  <c r="I28" i="53"/>
  <c r="M28" i="53" s="1"/>
  <c r="I29" i="53"/>
  <c r="M29" i="53" s="1"/>
  <c r="I30" i="53"/>
  <c r="M30" i="53" s="1"/>
  <c r="I34" i="53"/>
  <c r="M34" i="53" s="1"/>
  <c r="I35" i="53"/>
  <c r="M35" i="53" s="1"/>
  <c r="I36" i="53"/>
  <c r="M36" i="53" s="1"/>
  <c r="I37" i="53"/>
  <c r="M37" i="53" s="1"/>
  <c r="I38" i="53"/>
  <c r="M38" i="53" s="1"/>
  <c r="I39" i="53"/>
  <c r="M39" i="53" s="1"/>
  <c r="I40" i="53"/>
  <c r="M40" i="53" s="1"/>
  <c r="I47" i="53"/>
  <c r="M47" i="53" s="1"/>
  <c r="I48" i="53"/>
  <c r="M48" i="53" s="1"/>
  <c r="I49" i="53"/>
  <c r="M49" i="53" s="1"/>
  <c r="I50" i="53"/>
  <c r="M50" i="53" s="1"/>
  <c r="I58" i="53"/>
  <c r="M58" i="53" s="1"/>
  <c r="I59" i="53"/>
  <c r="M59" i="53" s="1"/>
  <c r="I60" i="53"/>
  <c r="M60" i="53" s="1"/>
  <c r="I61" i="53"/>
  <c r="M61" i="53" s="1"/>
  <c r="I62" i="53"/>
  <c r="M62" i="53" s="1"/>
  <c r="I63" i="53"/>
  <c r="M63" i="53" s="1"/>
  <c r="I64" i="53"/>
  <c r="M64" i="53" s="1"/>
  <c r="I71" i="53"/>
  <c r="M71" i="53" s="1"/>
  <c r="I72" i="53"/>
  <c r="M72" i="53" s="1"/>
  <c r="I73" i="53"/>
  <c r="M73" i="53" s="1"/>
  <c r="I74" i="53"/>
  <c r="M74" i="53" s="1"/>
  <c r="I75" i="53"/>
  <c r="M75" i="53" s="1"/>
  <c r="I76" i="53"/>
  <c r="M76" i="53" s="1"/>
  <c r="I79" i="53"/>
  <c r="M79" i="53" s="1"/>
  <c r="I80" i="53"/>
  <c r="M80" i="53" s="1"/>
  <c r="I81" i="53"/>
  <c r="M81" i="53" s="1"/>
  <c r="I82" i="53"/>
  <c r="M82" i="53" s="1"/>
  <c r="I83" i="53"/>
  <c r="M83" i="53" s="1"/>
  <c r="I84" i="53"/>
  <c r="M84" i="53" s="1"/>
  <c r="I92" i="53"/>
  <c r="M92" i="53" s="1"/>
  <c r="I93" i="53"/>
  <c r="M93" i="53" s="1"/>
  <c r="I94" i="53"/>
  <c r="M94" i="53" s="1"/>
  <c r="I95" i="53"/>
  <c r="M95" i="53" s="1"/>
  <c r="I2" i="53"/>
  <c r="G3" i="53"/>
  <c r="K3" i="53" s="1"/>
  <c r="G8" i="53"/>
  <c r="K8" i="53" s="1"/>
  <c r="X8" i="53"/>
  <c r="G11" i="53"/>
  <c r="K11" i="53" s="1"/>
  <c r="G19" i="53"/>
  <c r="K19" i="53" s="1"/>
  <c r="U27" i="53"/>
  <c r="I44" i="53"/>
  <c r="M44" i="53" s="1"/>
  <c r="I53" i="53"/>
  <c r="M53" i="53" s="1"/>
  <c r="I68" i="53"/>
  <c r="M68" i="53" s="1"/>
  <c r="I88" i="53"/>
  <c r="M88" i="53" s="1"/>
  <c r="P34" i="25" l="1"/>
  <c r="N68" i="53"/>
  <c r="J68" i="53"/>
  <c r="N44" i="53"/>
  <c r="J44" i="53"/>
  <c r="J45" i="53" s="1"/>
  <c r="J46" i="53" s="1"/>
  <c r="J47" i="53" s="1"/>
  <c r="J48" i="53" s="1"/>
  <c r="J49" i="53" s="1"/>
  <c r="J50" i="53" s="1"/>
  <c r="J51" i="53" s="1"/>
  <c r="J52" i="53" s="1"/>
  <c r="I11" i="53"/>
  <c r="M11" i="53" s="1"/>
  <c r="I8" i="53"/>
  <c r="M8" i="53" s="1"/>
  <c r="M2" i="53"/>
  <c r="N2" i="53"/>
  <c r="J2" i="53"/>
  <c r="N95" i="53"/>
  <c r="N93" i="53"/>
  <c r="N84" i="53"/>
  <c r="N82" i="53"/>
  <c r="N80" i="53"/>
  <c r="N76" i="53"/>
  <c r="N74" i="53"/>
  <c r="N72" i="53"/>
  <c r="N64" i="53"/>
  <c r="N62" i="53"/>
  <c r="N60" i="53"/>
  <c r="N58" i="53"/>
  <c r="N49" i="53"/>
  <c r="N47" i="53"/>
  <c r="N39" i="53"/>
  <c r="N37" i="53"/>
  <c r="J37" i="53"/>
  <c r="N35" i="53"/>
  <c r="N30" i="53"/>
  <c r="N28" i="53"/>
  <c r="J28" i="53"/>
  <c r="N26" i="53"/>
  <c r="N20" i="53"/>
  <c r="N15" i="53"/>
  <c r="N13" i="53"/>
  <c r="N6" i="53"/>
  <c r="N4" i="53"/>
  <c r="N88" i="53"/>
  <c r="J88" i="53"/>
  <c r="J89" i="53" s="1"/>
  <c r="J90" i="53" s="1"/>
  <c r="J91" i="53" s="1"/>
  <c r="J92" i="53" s="1"/>
  <c r="J93" i="53" s="1"/>
  <c r="N53" i="53"/>
  <c r="J53" i="53"/>
  <c r="J54" i="53" s="1"/>
  <c r="J55" i="53" s="1"/>
  <c r="J56" i="53" s="1"/>
  <c r="J57" i="53" s="1"/>
  <c r="J58" i="53" s="1"/>
  <c r="J59" i="53" s="1"/>
  <c r="J60" i="53" s="1"/>
  <c r="U30" i="53"/>
  <c r="Y27" i="53"/>
  <c r="I19" i="53"/>
  <c r="M19" i="53" s="1"/>
  <c r="I3" i="53"/>
  <c r="M3" i="53" s="1"/>
  <c r="N94" i="53"/>
  <c r="J94" i="53"/>
  <c r="J95" i="53" s="1"/>
  <c r="N92" i="53"/>
  <c r="N83" i="53"/>
  <c r="N81" i="53"/>
  <c r="J81" i="53"/>
  <c r="J82" i="53" s="1"/>
  <c r="J83" i="53" s="1"/>
  <c r="J84" i="53" s="1"/>
  <c r="J85" i="53" s="1"/>
  <c r="J86" i="53" s="1"/>
  <c r="J87" i="53" s="1"/>
  <c r="N79" i="53"/>
  <c r="N75" i="53"/>
  <c r="N73" i="53"/>
  <c r="J73" i="53"/>
  <c r="J74" i="53" s="1"/>
  <c r="J75" i="53" s="1"/>
  <c r="J76" i="53" s="1"/>
  <c r="J77" i="53" s="1"/>
  <c r="J78" i="53" s="1"/>
  <c r="J79" i="53" s="1"/>
  <c r="J80" i="53" s="1"/>
  <c r="N71" i="53"/>
  <c r="N63" i="53"/>
  <c r="N61" i="53"/>
  <c r="J61" i="53"/>
  <c r="J62" i="53" s="1"/>
  <c r="J63" i="53" s="1"/>
  <c r="J64" i="53" s="1"/>
  <c r="J65" i="53" s="1"/>
  <c r="J66" i="53" s="1"/>
  <c r="J67" i="53" s="1"/>
  <c r="N59" i="53"/>
  <c r="N50" i="53"/>
  <c r="N48" i="53"/>
  <c r="N40" i="53"/>
  <c r="N38" i="53"/>
  <c r="J38" i="53"/>
  <c r="J39" i="53" s="1"/>
  <c r="J40" i="53" s="1"/>
  <c r="J41" i="53" s="1"/>
  <c r="J42" i="53" s="1"/>
  <c r="J43" i="53" s="1"/>
  <c r="N36" i="53"/>
  <c r="N34" i="53"/>
  <c r="N29" i="53"/>
  <c r="J29" i="53"/>
  <c r="J30" i="53" s="1"/>
  <c r="J31" i="53" s="1"/>
  <c r="J32" i="53" s="1"/>
  <c r="J33" i="53" s="1"/>
  <c r="J34" i="53" s="1"/>
  <c r="J35" i="53" s="1"/>
  <c r="J36" i="53" s="1"/>
  <c r="N27" i="53"/>
  <c r="N22" i="53"/>
  <c r="N14" i="53"/>
  <c r="N12" i="53"/>
  <c r="N7" i="53"/>
  <c r="N5" i="53"/>
  <c r="N91" i="53"/>
  <c r="N89" i="53"/>
  <c r="N86" i="53"/>
  <c r="N78" i="53"/>
  <c r="N70" i="53"/>
  <c r="N67" i="53"/>
  <c r="N65" i="53"/>
  <c r="N56" i="53"/>
  <c r="N54" i="53"/>
  <c r="N51" i="53"/>
  <c r="N45" i="53"/>
  <c r="N42" i="53"/>
  <c r="N33" i="53"/>
  <c r="N31" i="53"/>
  <c r="N25" i="53"/>
  <c r="N23" i="53"/>
  <c r="N21" i="53"/>
  <c r="N10" i="53"/>
  <c r="N90" i="53"/>
  <c r="N87" i="53"/>
  <c r="N85" i="53"/>
  <c r="N77" i="53"/>
  <c r="N69" i="53"/>
  <c r="J69" i="53"/>
  <c r="J70" i="53" s="1"/>
  <c r="J71" i="53" s="1"/>
  <c r="J72" i="53" s="1"/>
  <c r="N66" i="53"/>
  <c r="N57" i="53"/>
  <c r="N55" i="53"/>
  <c r="N52" i="53"/>
  <c r="N46" i="53"/>
  <c r="N43" i="53"/>
  <c r="N41" i="53"/>
  <c r="N32" i="53"/>
  <c r="X33" i="53"/>
  <c r="W30" i="53"/>
  <c r="V36" i="53"/>
  <c r="N24" i="53"/>
  <c r="N18" i="53"/>
  <c r="N17" i="53"/>
  <c r="N16" i="53"/>
  <c r="N9" i="53"/>
  <c r="P35" i="25" l="1"/>
  <c r="V40" i="53"/>
  <c r="X36" i="53"/>
  <c r="W33" i="53"/>
  <c r="Y30" i="53"/>
  <c r="U33" i="53"/>
  <c r="O2" i="53"/>
  <c r="N3" i="53"/>
  <c r="J3" i="53"/>
  <c r="J4" i="53" s="1"/>
  <c r="J5" i="53" s="1"/>
  <c r="J6" i="53" s="1"/>
  <c r="J7" i="53" s="1"/>
  <c r="J8" i="53" s="1"/>
  <c r="J9" i="53" s="1"/>
  <c r="J10" i="53" s="1"/>
  <c r="J11" i="53" s="1"/>
  <c r="J12" i="53" s="1"/>
  <c r="J13" i="53" s="1"/>
  <c r="J14" i="53" s="1"/>
  <c r="J15" i="53" s="1"/>
  <c r="J16" i="53" s="1"/>
  <c r="J17" i="53" s="1"/>
  <c r="J18" i="53" s="1"/>
  <c r="J19" i="53" s="1"/>
  <c r="J20" i="53" s="1"/>
  <c r="J21" i="53" s="1"/>
  <c r="J22" i="53" s="1"/>
  <c r="J23" i="53" s="1"/>
  <c r="J24" i="53" s="1"/>
  <c r="J25" i="53" s="1"/>
  <c r="J26" i="53" s="1"/>
  <c r="J27" i="53" s="1"/>
  <c r="N19" i="53"/>
  <c r="N8" i="53"/>
  <c r="N11" i="53"/>
  <c r="P36" i="25" l="1"/>
  <c r="R2" i="53"/>
  <c r="U36" i="53"/>
  <c r="Y33" i="53"/>
  <c r="V43" i="53"/>
  <c r="W36" i="53"/>
  <c r="X40" i="53"/>
  <c r="O3" i="53"/>
  <c r="P37" i="25" l="1"/>
  <c r="R3" i="53"/>
  <c r="O4" i="53"/>
  <c r="U40" i="53"/>
  <c r="Y36" i="53"/>
  <c r="V46" i="53"/>
  <c r="X43" i="53"/>
  <c r="W40" i="53"/>
  <c r="X137" i="25"/>
  <c r="X138" i="25"/>
  <c r="X139" i="25"/>
  <c r="X140" i="25"/>
  <c r="X132" i="25"/>
  <c r="X133" i="25"/>
  <c r="X134" i="25"/>
  <c r="X135" i="25"/>
  <c r="X130" i="25"/>
  <c r="X129" i="25"/>
  <c r="X125" i="25"/>
  <c r="X126" i="25"/>
  <c r="X127" i="25"/>
  <c r="X128" i="25"/>
  <c r="A15" i="25"/>
  <c r="A16" i="25"/>
  <c r="A17" i="25"/>
  <c r="A18" i="25"/>
  <c r="A4" i="25"/>
  <c r="A5" i="25"/>
  <c r="A6" i="25"/>
  <c r="A7" i="25"/>
  <c r="A8" i="25"/>
  <c r="A9" i="25"/>
  <c r="A10" i="25"/>
  <c r="A11" i="25"/>
  <c r="A12" i="25"/>
  <c r="A13" i="25"/>
  <c r="A14" i="25"/>
  <c r="A19" i="25"/>
  <c r="A20" i="25"/>
  <c r="A21" i="25"/>
  <c r="A22" i="25"/>
  <c r="A23" i="25"/>
  <c r="A24" i="25"/>
  <c r="A25" i="25"/>
  <c r="A26" i="25"/>
  <c r="A27" i="25"/>
  <c r="A28" i="25"/>
  <c r="A29" i="25"/>
  <c r="A30" i="25"/>
  <c r="A31" i="25"/>
  <c r="A32" i="25"/>
  <c r="A33" i="25"/>
  <c r="A34" i="25"/>
  <c r="A35" i="25"/>
  <c r="A36" i="25"/>
  <c r="A37" i="25"/>
  <c r="A38" i="25"/>
  <c r="A39" i="25"/>
  <c r="A40" i="25"/>
  <c r="A41" i="25"/>
  <c r="A42" i="25"/>
  <c r="A43" i="25"/>
  <c r="A44" i="25"/>
  <c r="A45" i="25"/>
  <c r="A46" i="25"/>
  <c r="A47" i="25"/>
  <c r="A48" i="25"/>
  <c r="A49" i="25"/>
  <c r="A50" i="25"/>
  <c r="A51" i="25"/>
  <c r="A52" i="25"/>
  <c r="A53" i="25"/>
  <c r="A54" i="25"/>
  <c r="A55" i="25"/>
  <c r="A56" i="25"/>
  <c r="A57" i="25"/>
  <c r="A58" i="25"/>
  <c r="A59" i="25"/>
  <c r="A60" i="25"/>
  <c r="A61" i="25"/>
  <c r="A62" i="25"/>
  <c r="A63" i="25"/>
  <c r="A64" i="25"/>
  <c r="A65" i="25"/>
  <c r="A66" i="25"/>
  <c r="A67" i="25"/>
  <c r="A68" i="25"/>
  <c r="A69" i="25"/>
  <c r="A70" i="25"/>
  <c r="A71" i="25"/>
  <c r="A72" i="25"/>
  <c r="A73" i="25"/>
  <c r="A74" i="25"/>
  <c r="A75" i="25"/>
  <c r="A76" i="25"/>
  <c r="A77" i="25"/>
  <c r="A78" i="25"/>
  <c r="A79" i="25"/>
  <c r="A80" i="25"/>
  <c r="A81" i="25"/>
  <c r="A82" i="25"/>
  <c r="A83" i="25"/>
  <c r="A84" i="25"/>
  <c r="A85" i="25"/>
  <c r="A86" i="25"/>
  <c r="A87" i="25"/>
  <c r="A88" i="25"/>
  <c r="A89" i="25"/>
  <c r="A90" i="25"/>
  <c r="A91" i="25"/>
  <c r="A92" i="25"/>
  <c r="A93" i="25"/>
  <c r="A94" i="25"/>
  <c r="A95" i="25"/>
  <c r="A96" i="25"/>
  <c r="A97" i="25"/>
  <c r="A98" i="25"/>
  <c r="A99" i="25"/>
  <c r="A100" i="25"/>
  <c r="A101" i="25"/>
  <c r="A102" i="25"/>
  <c r="A103" i="25"/>
  <c r="A104" i="25"/>
  <c r="A105" i="25"/>
  <c r="A106" i="25"/>
  <c r="A107" i="25"/>
  <c r="A108" i="25"/>
  <c r="A109" i="25"/>
  <c r="A110" i="25"/>
  <c r="A111" i="25"/>
  <c r="A112" i="25"/>
  <c r="A113" i="25"/>
  <c r="A114" i="25"/>
  <c r="A115" i="25"/>
  <c r="A116" i="25"/>
  <c r="A117" i="25"/>
  <c r="A118" i="25"/>
  <c r="A119" i="25"/>
  <c r="A120" i="25"/>
  <c r="A121" i="25"/>
  <c r="A122" i="25"/>
  <c r="A123" i="25"/>
  <c r="A124" i="25"/>
  <c r="A125" i="25"/>
  <c r="A126" i="25"/>
  <c r="A127" i="25"/>
  <c r="A128" i="25"/>
  <c r="A129" i="25"/>
  <c r="A139" i="25"/>
  <c r="U56" i="25"/>
  <c r="Y3" i="25"/>
  <c r="Y5" i="25"/>
  <c r="Y7" i="25"/>
  <c r="Y8" i="25"/>
  <c r="Y9" i="25"/>
  <c r="Y10" i="25"/>
  <c r="Y11" i="25"/>
  <c r="Y13" i="25"/>
  <c r="Y14" i="25"/>
  <c r="Y16" i="25"/>
  <c r="Y17" i="25"/>
  <c r="Y18" i="25"/>
  <c r="Y19" i="25"/>
  <c r="Y20" i="25"/>
  <c r="Y22" i="25"/>
  <c r="Y23" i="25"/>
  <c r="Y24" i="25"/>
  <c r="Y25" i="25"/>
  <c r="Y26" i="25"/>
  <c r="Y27" i="25"/>
  <c r="Y28" i="25"/>
  <c r="Y30" i="25"/>
  <c r="Y31" i="25"/>
  <c r="Y32" i="25"/>
  <c r="Y33" i="25"/>
  <c r="Y34" i="25"/>
  <c r="Y35" i="25"/>
  <c r="Y36" i="25"/>
  <c r="Y38" i="25"/>
  <c r="Y39" i="25"/>
  <c r="Y40" i="25"/>
  <c r="Y43" i="25"/>
  <c r="Y44" i="25"/>
  <c r="Y45" i="25"/>
  <c r="Y46" i="25"/>
  <c r="Y47" i="25"/>
  <c r="Y49" i="25"/>
  <c r="Y50" i="25"/>
  <c r="Y51" i="25"/>
  <c r="Y52" i="25"/>
  <c r="Y53" i="25"/>
  <c r="Y54" i="25"/>
  <c r="Y57" i="25"/>
  <c r="Y58" i="25"/>
  <c r="Y59" i="25"/>
  <c r="Y60" i="25"/>
  <c r="Y61" i="25"/>
  <c r="Y62" i="25"/>
  <c r="Y63" i="25"/>
  <c r="Y65" i="25"/>
  <c r="Y66" i="25"/>
  <c r="Y67" i="25"/>
  <c r="Y68" i="25"/>
  <c r="Y69" i="25"/>
  <c r="Y70" i="25"/>
  <c r="Y71" i="25"/>
  <c r="Y74" i="25"/>
  <c r="Y77" i="25"/>
  <c r="Y78" i="25"/>
  <c r="Y79" i="25"/>
  <c r="Y80" i="25"/>
  <c r="Y81" i="25"/>
  <c r="Y82" i="25"/>
  <c r="Y83" i="25"/>
  <c r="Y84" i="25"/>
  <c r="Y87" i="25"/>
  <c r="Y88" i="25"/>
  <c r="Y89" i="25"/>
  <c r="Y90" i="25"/>
  <c r="Y91" i="25"/>
  <c r="Y92" i="25"/>
  <c r="Y93" i="25"/>
  <c r="Y95" i="25"/>
  <c r="Y96" i="25"/>
  <c r="Y97" i="25"/>
  <c r="Y98" i="25"/>
  <c r="Y99" i="25"/>
  <c r="Y100" i="25"/>
  <c r="Y101" i="25"/>
  <c r="Y102" i="25"/>
  <c r="Y103" i="25"/>
  <c r="Y104" i="25"/>
  <c r="Y108" i="25"/>
  <c r="Y109" i="25"/>
  <c r="Y110" i="25"/>
  <c r="Y111" i="25"/>
  <c r="Y112" i="25"/>
  <c r="Y114" i="25"/>
  <c r="Y115" i="25"/>
  <c r="Y116" i="25"/>
  <c r="Y117" i="25"/>
  <c r="Y118" i="25"/>
  <c r="Y119" i="25"/>
  <c r="Y120" i="25"/>
  <c r="Y121" i="25"/>
  <c r="Y122" i="25"/>
  <c r="Y123" i="25"/>
  <c r="X114" i="25"/>
  <c r="X115" i="25"/>
  <c r="X116" i="25"/>
  <c r="X117" i="25"/>
  <c r="X118" i="25"/>
  <c r="X119" i="25"/>
  <c r="X120" i="25"/>
  <c r="X121" i="25"/>
  <c r="X122" i="25"/>
  <c r="X123" i="25"/>
  <c r="X108" i="25"/>
  <c r="X109" i="25"/>
  <c r="X110" i="25"/>
  <c r="X111" i="25"/>
  <c r="X112" i="25"/>
  <c r="D106" i="25"/>
  <c r="F106" i="25"/>
  <c r="C106" i="25"/>
  <c r="X95" i="25"/>
  <c r="X96" i="25"/>
  <c r="X97" i="25"/>
  <c r="X98" i="25"/>
  <c r="X99" i="25"/>
  <c r="X100" i="25"/>
  <c r="X101" i="25"/>
  <c r="X102" i="25"/>
  <c r="X103" i="25"/>
  <c r="X104" i="25"/>
  <c r="X87" i="25"/>
  <c r="X88" i="25"/>
  <c r="X89" i="25"/>
  <c r="X90" i="25"/>
  <c r="X91" i="25"/>
  <c r="X92" i="25"/>
  <c r="X93" i="25"/>
  <c r="D86" i="25"/>
  <c r="F86" i="25"/>
  <c r="C86" i="25"/>
  <c r="X77" i="25"/>
  <c r="X78" i="25"/>
  <c r="X79" i="25"/>
  <c r="X80" i="25"/>
  <c r="X81" i="25"/>
  <c r="X82" i="25"/>
  <c r="X83" i="25"/>
  <c r="X84" i="25"/>
  <c r="D76" i="25"/>
  <c r="F76" i="25"/>
  <c r="C76" i="25"/>
  <c r="X74" i="25"/>
  <c r="X65" i="25"/>
  <c r="X66" i="25"/>
  <c r="X67" i="25"/>
  <c r="X68" i="25"/>
  <c r="X69" i="25"/>
  <c r="X70" i="25"/>
  <c r="X71" i="25"/>
  <c r="T106" i="25"/>
  <c r="T107" i="25"/>
  <c r="T113" i="25"/>
  <c r="T124" i="25"/>
  <c r="T131" i="25"/>
  <c r="T136" i="25"/>
  <c r="X3" i="25"/>
  <c r="X5" i="25"/>
  <c r="X7" i="25"/>
  <c r="X8" i="25"/>
  <c r="X9" i="25"/>
  <c r="X10" i="25"/>
  <c r="X11" i="25"/>
  <c r="X13" i="25"/>
  <c r="X14" i="25"/>
  <c r="X16" i="25"/>
  <c r="X17" i="25"/>
  <c r="X18" i="25"/>
  <c r="X19" i="25"/>
  <c r="X20" i="25"/>
  <c r="X22" i="25"/>
  <c r="X23" i="25"/>
  <c r="X24" i="25"/>
  <c r="X25" i="25"/>
  <c r="X26" i="25"/>
  <c r="X27" i="25"/>
  <c r="X28" i="25"/>
  <c r="X30" i="25"/>
  <c r="X31" i="25"/>
  <c r="X32" i="25"/>
  <c r="X33" i="25"/>
  <c r="X34" i="25"/>
  <c r="X35" i="25"/>
  <c r="X36" i="25"/>
  <c r="X38" i="25"/>
  <c r="X39" i="25"/>
  <c r="X40" i="25"/>
  <c r="X43" i="25"/>
  <c r="X44" i="25"/>
  <c r="X45" i="25"/>
  <c r="X46" i="25"/>
  <c r="X47" i="25"/>
  <c r="X49" i="25"/>
  <c r="X50" i="25"/>
  <c r="X51" i="25"/>
  <c r="X52" i="25"/>
  <c r="X53" i="25"/>
  <c r="X54" i="25"/>
  <c r="X57" i="25"/>
  <c r="X58" i="25"/>
  <c r="X59" i="25"/>
  <c r="X60" i="25"/>
  <c r="X61" i="25"/>
  <c r="X62" i="25"/>
  <c r="X63" i="25"/>
  <c r="A3" i="25"/>
  <c r="E117" i="25"/>
  <c r="G117" i="25" s="1"/>
  <c r="K117" i="25" s="1"/>
  <c r="G113" i="25"/>
  <c r="K113" i="25" s="1"/>
  <c r="E96" i="25"/>
  <c r="G96" i="25" s="1"/>
  <c r="K96" i="25" s="1"/>
  <c r="E89" i="25"/>
  <c r="G89" i="25" s="1"/>
  <c r="K89" i="25" s="1"/>
  <c r="T73" i="25"/>
  <c r="T75" i="25"/>
  <c r="T76" i="25"/>
  <c r="T85" i="25"/>
  <c r="T86" i="25"/>
  <c r="T94" i="25"/>
  <c r="T105" i="25"/>
  <c r="T72" i="25"/>
  <c r="G56" i="25"/>
  <c r="K56" i="25" s="1"/>
  <c r="V4" i="25"/>
  <c r="V6" i="25" s="1"/>
  <c r="G42" i="25"/>
  <c r="K42" i="25" s="1"/>
  <c r="E66" i="25"/>
  <c r="G66" i="25" s="1"/>
  <c r="K66" i="25" s="1"/>
  <c r="E63" i="25"/>
  <c r="E61" i="25"/>
  <c r="G61" i="25" s="1"/>
  <c r="K61" i="25" s="1"/>
  <c r="E28" i="25"/>
  <c r="G28" i="25" s="1"/>
  <c r="K28" i="25" s="1"/>
  <c r="E26" i="25"/>
  <c r="G26" i="25" s="1"/>
  <c r="K26" i="25" s="1"/>
  <c r="E29" i="25"/>
  <c r="G29" i="25" s="1"/>
  <c r="K29" i="25" s="1"/>
  <c r="E30" i="25"/>
  <c r="G30" i="25" s="1"/>
  <c r="K30" i="25" s="1"/>
  <c r="E31" i="25"/>
  <c r="G31" i="25" s="1"/>
  <c r="K31" i="25" s="1"/>
  <c r="E32" i="25"/>
  <c r="G32" i="25" s="1"/>
  <c r="K32" i="25" s="1"/>
  <c r="E33" i="25"/>
  <c r="E34" i="25"/>
  <c r="G34" i="25" s="1"/>
  <c r="K34" i="25" s="1"/>
  <c r="E35" i="25"/>
  <c r="G35" i="25" s="1"/>
  <c r="K35" i="25" s="1"/>
  <c r="E36" i="25"/>
  <c r="G36" i="25" s="1"/>
  <c r="K36" i="25" s="1"/>
  <c r="E37" i="25"/>
  <c r="E38" i="25"/>
  <c r="G38" i="25" s="1"/>
  <c r="K38" i="25" s="1"/>
  <c r="E39" i="25"/>
  <c r="G39" i="25" s="1"/>
  <c r="K39" i="25" s="1"/>
  <c r="E40" i="25"/>
  <c r="G40" i="25" s="1"/>
  <c r="K40" i="25" s="1"/>
  <c r="E41" i="25"/>
  <c r="E42" i="25" s="1"/>
  <c r="E43" i="25"/>
  <c r="G43" i="25" s="1"/>
  <c r="K43" i="25" s="1"/>
  <c r="E44" i="25"/>
  <c r="G44" i="25" s="1"/>
  <c r="K44" i="25" s="1"/>
  <c r="E45" i="25"/>
  <c r="G45" i="25" s="1"/>
  <c r="K45" i="25" s="1"/>
  <c r="E46" i="25"/>
  <c r="E47" i="25"/>
  <c r="G47" i="25" s="1"/>
  <c r="K47" i="25" s="1"/>
  <c r="E48" i="25"/>
  <c r="G48" i="25" s="1"/>
  <c r="K48" i="25" s="1"/>
  <c r="E49" i="25"/>
  <c r="G49" i="25" s="1"/>
  <c r="K49" i="25" s="1"/>
  <c r="E50" i="25"/>
  <c r="G50" i="25" s="1"/>
  <c r="K50" i="25" s="1"/>
  <c r="E51" i="25"/>
  <c r="G51" i="25" s="1"/>
  <c r="K51" i="25" s="1"/>
  <c r="E52" i="25"/>
  <c r="G52" i="25" s="1"/>
  <c r="K52" i="25" s="1"/>
  <c r="E53" i="25"/>
  <c r="G53" i="25" s="1"/>
  <c r="K53" i="25" s="1"/>
  <c r="E54" i="25"/>
  <c r="E55" i="25"/>
  <c r="H55" i="25" s="1"/>
  <c r="L55" i="25" s="1"/>
  <c r="E57" i="25"/>
  <c r="G57" i="25" s="1"/>
  <c r="K57" i="25" s="1"/>
  <c r="E58" i="25"/>
  <c r="G58" i="25" s="1"/>
  <c r="K58" i="25" s="1"/>
  <c r="E59" i="25"/>
  <c r="E64" i="25"/>
  <c r="G64" i="25" s="1"/>
  <c r="K64" i="25" s="1"/>
  <c r="E67" i="25"/>
  <c r="G67" i="25" s="1"/>
  <c r="K67" i="25" s="1"/>
  <c r="E68" i="25"/>
  <c r="G68" i="25" s="1"/>
  <c r="K68" i="25" s="1"/>
  <c r="E69" i="25"/>
  <c r="E70" i="25"/>
  <c r="G70" i="25" s="1"/>
  <c r="K70" i="25" s="1"/>
  <c r="E71" i="25"/>
  <c r="G71" i="25" s="1"/>
  <c r="K71" i="25" s="1"/>
  <c r="E72" i="25"/>
  <c r="G72" i="25" s="1"/>
  <c r="K72" i="25" s="1"/>
  <c r="E73" i="25"/>
  <c r="H73" i="25" s="1"/>
  <c r="L73" i="25" s="1"/>
  <c r="E74" i="25"/>
  <c r="G74" i="25" s="1"/>
  <c r="K74" i="25" s="1"/>
  <c r="E75" i="25"/>
  <c r="E76" i="25" s="1"/>
  <c r="E77" i="25"/>
  <c r="G77" i="25" s="1"/>
  <c r="K77" i="25" s="1"/>
  <c r="E78" i="25"/>
  <c r="E79" i="25"/>
  <c r="G79" i="25" s="1"/>
  <c r="K79" i="25" s="1"/>
  <c r="E80" i="25"/>
  <c r="G80" i="25" s="1"/>
  <c r="K80" i="25" s="1"/>
  <c r="E81" i="25"/>
  <c r="G81" i="25" s="1"/>
  <c r="K81" i="25" s="1"/>
  <c r="E82" i="25"/>
  <c r="G82" i="25" s="1"/>
  <c r="K82" i="25" s="1"/>
  <c r="E83" i="25"/>
  <c r="G83" i="25" s="1"/>
  <c r="K83" i="25" s="1"/>
  <c r="E84" i="25"/>
  <c r="G84" i="25" s="1"/>
  <c r="K84" i="25" s="1"/>
  <c r="E85" i="25"/>
  <c r="E86" i="25" s="1"/>
  <c r="E87" i="25"/>
  <c r="G87" i="25" s="1"/>
  <c r="K87" i="25" s="1"/>
  <c r="E90" i="25"/>
  <c r="G90" i="25" s="1"/>
  <c r="K90" i="25" s="1"/>
  <c r="E91" i="25"/>
  <c r="G91" i="25" s="1"/>
  <c r="K91" i="25" s="1"/>
  <c r="E92" i="25"/>
  <c r="G92" i="25" s="1"/>
  <c r="K92" i="25" s="1"/>
  <c r="E93" i="25"/>
  <c r="G93" i="25" s="1"/>
  <c r="K93" i="25" s="1"/>
  <c r="E94" i="25"/>
  <c r="G94" i="25" s="1"/>
  <c r="K94" i="25" s="1"/>
  <c r="E95" i="25"/>
  <c r="G95" i="25" s="1"/>
  <c r="K95" i="25" s="1"/>
  <c r="E97" i="25"/>
  <c r="G97" i="25" s="1"/>
  <c r="K97" i="25" s="1"/>
  <c r="E98" i="25"/>
  <c r="G98" i="25" s="1"/>
  <c r="K98" i="25" s="1"/>
  <c r="E99" i="25"/>
  <c r="G99" i="25" s="1"/>
  <c r="K99" i="25" s="1"/>
  <c r="E100" i="25"/>
  <c r="G100" i="25" s="1"/>
  <c r="K100" i="25" s="1"/>
  <c r="E101" i="25"/>
  <c r="G101" i="25" s="1"/>
  <c r="K101" i="25" s="1"/>
  <c r="E102" i="25"/>
  <c r="G102" i="25" s="1"/>
  <c r="K102" i="25" s="1"/>
  <c r="E103" i="25"/>
  <c r="G103" i="25" s="1"/>
  <c r="K103" i="25" s="1"/>
  <c r="E104" i="25"/>
  <c r="G104" i="25" s="1"/>
  <c r="K104" i="25" s="1"/>
  <c r="E105" i="25"/>
  <c r="E106" i="25" s="1"/>
  <c r="E107" i="25"/>
  <c r="H107" i="25" s="1"/>
  <c r="L107" i="25" s="1"/>
  <c r="E108" i="25"/>
  <c r="G108" i="25" s="1"/>
  <c r="K108" i="25" s="1"/>
  <c r="E109" i="25"/>
  <c r="G109" i="25" s="1"/>
  <c r="K109" i="25" s="1"/>
  <c r="E110" i="25"/>
  <c r="G110" i="25" s="1"/>
  <c r="K110" i="25" s="1"/>
  <c r="E111" i="25"/>
  <c r="G111" i="25" s="1"/>
  <c r="K111" i="25" s="1"/>
  <c r="E112" i="25"/>
  <c r="G112" i="25" s="1"/>
  <c r="K112" i="25" s="1"/>
  <c r="E114" i="25"/>
  <c r="G114" i="25" s="1"/>
  <c r="K114" i="25" s="1"/>
  <c r="E115" i="25"/>
  <c r="G115" i="25" s="1"/>
  <c r="K115" i="25" s="1"/>
  <c r="E116" i="25"/>
  <c r="G116" i="25" s="1"/>
  <c r="K116" i="25" s="1"/>
  <c r="E118" i="25"/>
  <c r="G118" i="25" s="1"/>
  <c r="K118" i="25" s="1"/>
  <c r="E119" i="25"/>
  <c r="G119" i="25" s="1"/>
  <c r="K119" i="25" s="1"/>
  <c r="E120" i="25"/>
  <c r="G120" i="25" s="1"/>
  <c r="K120" i="25" s="1"/>
  <c r="E121" i="25"/>
  <c r="E122" i="25"/>
  <c r="G122" i="25" s="1"/>
  <c r="K122" i="25" s="1"/>
  <c r="E123" i="25"/>
  <c r="G123" i="25" s="1"/>
  <c r="K123" i="25" s="1"/>
  <c r="E124" i="25"/>
  <c r="G124" i="25" s="1"/>
  <c r="K124" i="25" s="1"/>
  <c r="E125" i="25"/>
  <c r="E126" i="25"/>
  <c r="G126" i="25" s="1"/>
  <c r="K126" i="25" s="1"/>
  <c r="E127" i="25"/>
  <c r="G127" i="25" s="1"/>
  <c r="K127" i="25" s="1"/>
  <c r="E128" i="25"/>
  <c r="G128" i="25" s="1"/>
  <c r="K128" i="25" s="1"/>
  <c r="E129" i="25"/>
  <c r="E130" i="25"/>
  <c r="G130" i="25" s="1"/>
  <c r="K130" i="25" s="1"/>
  <c r="E131" i="25"/>
  <c r="G131" i="25" s="1"/>
  <c r="K131" i="25" s="1"/>
  <c r="E132" i="25"/>
  <c r="G132" i="25" s="1"/>
  <c r="K132" i="25" s="1"/>
  <c r="E133" i="25"/>
  <c r="G133" i="25" s="1"/>
  <c r="K133" i="25" s="1"/>
  <c r="E134" i="25"/>
  <c r="G134" i="25" s="1"/>
  <c r="K134" i="25" s="1"/>
  <c r="E135" i="25"/>
  <c r="G135" i="25" s="1"/>
  <c r="K135" i="25" s="1"/>
  <c r="E136" i="25"/>
  <c r="G136" i="25" s="1"/>
  <c r="K136" i="25" s="1"/>
  <c r="E137" i="25"/>
  <c r="E138" i="25"/>
  <c r="G138" i="25" s="1"/>
  <c r="K138" i="25" s="1"/>
  <c r="E139" i="25"/>
  <c r="G139" i="25" s="1"/>
  <c r="K139" i="25" s="1"/>
  <c r="E140" i="25"/>
  <c r="G140" i="25" s="1"/>
  <c r="K140" i="25" s="1"/>
  <c r="E4" i="25"/>
  <c r="G4" i="25" s="1"/>
  <c r="K4" i="25" s="1"/>
  <c r="E5" i="25"/>
  <c r="G5" i="25" s="1"/>
  <c r="K5" i="25" s="1"/>
  <c r="E6" i="25"/>
  <c r="H6" i="25" s="1"/>
  <c r="L6" i="25" s="1"/>
  <c r="E7" i="25"/>
  <c r="G7" i="25" s="1"/>
  <c r="K7" i="25" s="1"/>
  <c r="E8" i="25"/>
  <c r="G8" i="25" s="1"/>
  <c r="K8" i="25" s="1"/>
  <c r="E9" i="25"/>
  <c r="G9" i="25" s="1"/>
  <c r="K9" i="25" s="1"/>
  <c r="E10" i="25"/>
  <c r="G10" i="25" s="1"/>
  <c r="K10" i="25" s="1"/>
  <c r="E11" i="25"/>
  <c r="G11" i="25" s="1"/>
  <c r="K11" i="25" s="1"/>
  <c r="E12" i="25"/>
  <c r="G12" i="25" s="1"/>
  <c r="K12" i="25" s="1"/>
  <c r="E13" i="25"/>
  <c r="G13" i="25" s="1"/>
  <c r="K13" i="25" s="1"/>
  <c r="E14" i="25"/>
  <c r="G14" i="25" s="1"/>
  <c r="K14" i="25" s="1"/>
  <c r="E16" i="25"/>
  <c r="G16" i="25" s="1"/>
  <c r="K16" i="25" s="1"/>
  <c r="E17" i="25"/>
  <c r="G17" i="25" s="1"/>
  <c r="K17" i="25" s="1"/>
  <c r="E18" i="25"/>
  <c r="G18" i="25" s="1"/>
  <c r="K18" i="25" s="1"/>
  <c r="E19" i="25"/>
  <c r="G19" i="25" s="1"/>
  <c r="K19" i="25" s="1"/>
  <c r="E20" i="25"/>
  <c r="G20" i="25" s="1"/>
  <c r="K20" i="25" s="1"/>
  <c r="E21" i="25"/>
  <c r="H21" i="25" s="1"/>
  <c r="L21" i="25" s="1"/>
  <c r="E22" i="25"/>
  <c r="G22" i="25" s="1"/>
  <c r="K22" i="25" s="1"/>
  <c r="E23" i="25"/>
  <c r="G23" i="25" s="1"/>
  <c r="K23" i="25" s="1"/>
  <c r="E24" i="25"/>
  <c r="G24" i="25" s="1"/>
  <c r="K24" i="25" s="1"/>
  <c r="E3" i="25"/>
  <c r="T64" i="25"/>
  <c r="T56" i="25"/>
  <c r="T55" i="25"/>
  <c r="T48" i="25"/>
  <c r="T42" i="25"/>
  <c r="T41" i="25"/>
  <c r="T37" i="25"/>
  <c r="T29" i="25"/>
  <c r="T21" i="25"/>
  <c r="T12" i="25"/>
  <c r="T6" i="25"/>
  <c r="T4" i="25"/>
  <c r="U6" i="25"/>
  <c r="X2" i="25"/>
  <c r="Y4" i="25"/>
  <c r="T2" i="25"/>
  <c r="H140" i="25"/>
  <c r="L140" i="25" s="1"/>
  <c r="H139" i="25"/>
  <c r="L139" i="25" s="1"/>
  <c r="H138" i="25"/>
  <c r="L138" i="25" s="1"/>
  <c r="H137" i="25"/>
  <c r="L137" i="25" s="1"/>
  <c r="G137" i="25"/>
  <c r="K137" i="25" s="1"/>
  <c r="H136" i="25"/>
  <c r="L136" i="25" s="1"/>
  <c r="H135" i="25"/>
  <c r="L135" i="25" s="1"/>
  <c r="H134" i="25"/>
  <c r="L134" i="25" s="1"/>
  <c r="H133" i="25"/>
  <c r="L133" i="25" s="1"/>
  <c r="H132" i="25"/>
  <c r="L132" i="25" s="1"/>
  <c r="H131" i="25"/>
  <c r="L131" i="25" s="1"/>
  <c r="H130" i="25"/>
  <c r="L130" i="25" s="1"/>
  <c r="H129" i="25"/>
  <c r="L129" i="25" s="1"/>
  <c r="G129" i="25"/>
  <c r="K129" i="25" s="1"/>
  <c r="H128" i="25"/>
  <c r="L128" i="25" s="1"/>
  <c r="H127" i="25"/>
  <c r="L127" i="25" s="1"/>
  <c r="H126" i="25"/>
  <c r="L126" i="25" s="1"/>
  <c r="H125" i="25"/>
  <c r="L125" i="25" s="1"/>
  <c r="G125" i="25"/>
  <c r="K125" i="25" s="1"/>
  <c r="H124" i="25"/>
  <c r="L124" i="25" s="1"/>
  <c r="H123" i="25"/>
  <c r="L123" i="25" s="1"/>
  <c r="H122" i="25"/>
  <c r="L122" i="25" s="1"/>
  <c r="H121" i="25"/>
  <c r="L121" i="25" s="1"/>
  <c r="G121" i="25"/>
  <c r="K121" i="25" s="1"/>
  <c r="H120" i="25"/>
  <c r="L120" i="25" s="1"/>
  <c r="H119" i="25"/>
  <c r="L119" i="25" s="1"/>
  <c r="H118" i="25"/>
  <c r="L118" i="25" s="1"/>
  <c r="H117" i="25"/>
  <c r="L117" i="25" s="1"/>
  <c r="H116" i="25"/>
  <c r="L116" i="25" s="1"/>
  <c r="H115" i="25"/>
  <c r="L115" i="25" s="1"/>
  <c r="H114" i="25"/>
  <c r="L114" i="25" s="1"/>
  <c r="H113" i="25"/>
  <c r="L113" i="25" s="1"/>
  <c r="H112" i="25"/>
  <c r="L112" i="25" s="1"/>
  <c r="H111" i="25"/>
  <c r="L111" i="25" s="1"/>
  <c r="H110" i="25"/>
  <c r="L110" i="25" s="1"/>
  <c r="H109" i="25"/>
  <c r="L109" i="25" s="1"/>
  <c r="H108" i="25"/>
  <c r="L108" i="25" s="1"/>
  <c r="G107" i="25"/>
  <c r="K107" i="25" s="1"/>
  <c r="G105" i="25"/>
  <c r="K105" i="25" s="1"/>
  <c r="H104" i="25"/>
  <c r="L104" i="25" s="1"/>
  <c r="H103" i="25"/>
  <c r="L103" i="25" s="1"/>
  <c r="H102" i="25"/>
  <c r="L102" i="25" s="1"/>
  <c r="H101" i="25"/>
  <c r="L101" i="25" s="1"/>
  <c r="H100" i="25"/>
  <c r="L100" i="25" s="1"/>
  <c r="H99" i="25"/>
  <c r="L99" i="25" s="1"/>
  <c r="H98" i="25"/>
  <c r="L98" i="25" s="1"/>
  <c r="H97" i="25"/>
  <c r="L97" i="25" s="1"/>
  <c r="H96" i="25"/>
  <c r="L96" i="25" s="1"/>
  <c r="H95" i="25"/>
  <c r="L95" i="25" s="1"/>
  <c r="H94" i="25"/>
  <c r="L94" i="25" s="1"/>
  <c r="H93" i="25"/>
  <c r="L93" i="25" s="1"/>
  <c r="H92" i="25"/>
  <c r="L92" i="25" s="1"/>
  <c r="H91" i="25"/>
  <c r="L91" i="25" s="1"/>
  <c r="H90" i="25"/>
  <c r="L90" i="25" s="1"/>
  <c r="H89" i="25"/>
  <c r="L89" i="25" s="1"/>
  <c r="H88" i="25"/>
  <c r="L88" i="25" s="1"/>
  <c r="G88" i="25"/>
  <c r="K88" i="25" s="1"/>
  <c r="H87" i="25"/>
  <c r="L87" i="25" s="1"/>
  <c r="G85" i="25"/>
  <c r="K85" i="25" s="1"/>
  <c r="H84" i="25"/>
  <c r="L84" i="25" s="1"/>
  <c r="H83" i="25"/>
  <c r="L83" i="25" s="1"/>
  <c r="H82" i="25"/>
  <c r="L82" i="25" s="1"/>
  <c r="H81" i="25"/>
  <c r="L81" i="25" s="1"/>
  <c r="H80" i="25"/>
  <c r="L80" i="25" s="1"/>
  <c r="H79" i="25"/>
  <c r="L79" i="25" s="1"/>
  <c r="H78" i="25"/>
  <c r="L78" i="25" s="1"/>
  <c r="G78" i="25"/>
  <c r="K78" i="25" s="1"/>
  <c r="H77" i="25"/>
  <c r="L77" i="25" s="1"/>
  <c r="G75" i="25"/>
  <c r="K75" i="25" s="1"/>
  <c r="H74" i="25"/>
  <c r="L74" i="25" s="1"/>
  <c r="G73" i="25"/>
  <c r="K73" i="25" s="1"/>
  <c r="H72" i="25"/>
  <c r="L72" i="25" s="1"/>
  <c r="H71" i="25"/>
  <c r="L71" i="25" s="1"/>
  <c r="H70" i="25"/>
  <c r="L70" i="25" s="1"/>
  <c r="H69" i="25"/>
  <c r="L69" i="25" s="1"/>
  <c r="G69" i="25"/>
  <c r="K69" i="25" s="1"/>
  <c r="H68" i="25"/>
  <c r="L68" i="25" s="1"/>
  <c r="H67" i="25"/>
  <c r="L67" i="25" s="1"/>
  <c r="H66" i="25"/>
  <c r="L66" i="25" s="1"/>
  <c r="H65" i="25"/>
  <c r="L65" i="25" s="1"/>
  <c r="G65" i="25"/>
  <c r="K65" i="25" s="1"/>
  <c r="H64" i="25"/>
  <c r="L64" i="25" s="1"/>
  <c r="H63" i="25"/>
  <c r="L63" i="25" s="1"/>
  <c r="G63" i="25"/>
  <c r="K63" i="25" s="1"/>
  <c r="H62" i="25"/>
  <c r="L62" i="25" s="1"/>
  <c r="G62" i="25"/>
  <c r="K62" i="25" s="1"/>
  <c r="H61" i="25"/>
  <c r="L61" i="25" s="1"/>
  <c r="H60" i="25"/>
  <c r="L60" i="25" s="1"/>
  <c r="G60" i="25"/>
  <c r="K60" i="25" s="1"/>
  <c r="H59" i="25"/>
  <c r="L59" i="25" s="1"/>
  <c r="G59" i="25"/>
  <c r="K59" i="25" s="1"/>
  <c r="H58" i="25"/>
  <c r="L58" i="25" s="1"/>
  <c r="H57" i="25"/>
  <c r="L57" i="25" s="1"/>
  <c r="G55" i="25"/>
  <c r="K55" i="25" s="1"/>
  <c r="H54" i="25"/>
  <c r="L54" i="25" s="1"/>
  <c r="G54" i="25"/>
  <c r="K54" i="25" s="1"/>
  <c r="H53" i="25"/>
  <c r="L53" i="25" s="1"/>
  <c r="H52" i="25"/>
  <c r="L52" i="25" s="1"/>
  <c r="H51" i="25"/>
  <c r="L51" i="25" s="1"/>
  <c r="H50" i="25"/>
  <c r="L50" i="25" s="1"/>
  <c r="H49" i="25"/>
  <c r="L49" i="25" s="1"/>
  <c r="H48" i="25"/>
  <c r="L48" i="25" s="1"/>
  <c r="H47" i="25"/>
  <c r="L47" i="25" s="1"/>
  <c r="H46" i="25"/>
  <c r="L46" i="25" s="1"/>
  <c r="G46" i="25"/>
  <c r="K46" i="25" s="1"/>
  <c r="H45" i="25"/>
  <c r="L45" i="25" s="1"/>
  <c r="H44" i="25"/>
  <c r="L44" i="25" s="1"/>
  <c r="H43" i="25"/>
  <c r="L43" i="25" s="1"/>
  <c r="G41" i="25"/>
  <c r="K41" i="25" s="1"/>
  <c r="H40" i="25"/>
  <c r="L40" i="25" s="1"/>
  <c r="H39" i="25"/>
  <c r="L39" i="25" s="1"/>
  <c r="H38" i="25"/>
  <c r="L38" i="25" s="1"/>
  <c r="H37" i="25"/>
  <c r="L37" i="25" s="1"/>
  <c r="G37" i="25"/>
  <c r="K37" i="25" s="1"/>
  <c r="H36" i="25"/>
  <c r="L36" i="25" s="1"/>
  <c r="H35" i="25"/>
  <c r="L35" i="25" s="1"/>
  <c r="H34" i="25"/>
  <c r="L34" i="25" s="1"/>
  <c r="H33" i="25"/>
  <c r="L33" i="25" s="1"/>
  <c r="G33" i="25"/>
  <c r="K33" i="25" s="1"/>
  <c r="H32" i="25"/>
  <c r="L32" i="25" s="1"/>
  <c r="H31" i="25"/>
  <c r="L31" i="25" s="1"/>
  <c r="H30" i="25"/>
  <c r="L30" i="25" s="1"/>
  <c r="H29" i="25"/>
  <c r="L29" i="25" s="1"/>
  <c r="H28" i="25"/>
  <c r="L28" i="25" s="1"/>
  <c r="H27" i="25"/>
  <c r="L27" i="25" s="1"/>
  <c r="G27" i="25"/>
  <c r="K27" i="25" s="1"/>
  <c r="H26" i="25"/>
  <c r="L26" i="25" s="1"/>
  <c r="H25" i="25"/>
  <c r="L25" i="25" s="1"/>
  <c r="G25" i="25"/>
  <c r="K25" i="25" s="1"/>
  <c r="H24" i="25"/>
  <c r="L24" i="25" s="1"/>
  <c r="H23" i="25"/>
  <c r="L23" i="25" s="1"/>
  <c r="H22" i="25"/>
  <c r="L22" i="25" s="1"/>
  <c r="G21" i="25"/>
  <c r="K21" i="25" s="1"/>
  <c r="H20" i="25"/>
  <c r="L20" i="25" s="1"/>
  <c r="H19" i="25"/>
  <c r="L19" i="25" s="1"/>
  <c r="H18" i="25"/>
  <c r="L18" i="25" s="1"/>
  <c r="H17" i="25"/>
  <c r="L17" i="25" s="1"/>
  <c r="H16" i="25"/>
  <c r="L16" i="25" s="1"/>
  <c r="H14" i="25"/>
  <c r="L14" i="25" s="1"/>
  <c r="H13" i="25"/>
  <c r="L13" i="25" s="1"/>
  <c r="H12" i="25"/>
  <c r="L12" i="25" s="1"/>
  <c r="H11" i="25"/>
  <c r="L11" i="25" s="1"/>
  <c r="H10" i="25"/>
  <c r="L10" i="25" s="1"/>
  <c r="H9" i="25"/>
  <c r="L9" i="25" s="1"/>
  <c r="H8" i="25"/>
  <c r="L8" i="25" s="1"/>
  <c r="H7" i="25"/>
  <c r="L7" i="25" s="1"/>
  <c r="G6" i="25"/>
  <c r="K6" i="25" s="1"/>
  <c r="H5" i="25"/>
  <c r="L5" i="25" s="1"/>
  <c r="H4" i="25"/>
  <c r="L4" i="25" s="1"/>
  <c r="H3" i="25"/>
  <c r="L3" i="25" s="1"/>
  <c r="G3" i="25"/>
  <c r="K3" i="25" s="1"/>
  <c r="H2" i="25"/>
  <c r="L2" i="25" s="1"/>
  <c r="G2" i="25"/>
  <c r="K2" i="25" s="1"/>
  <c r="A2" i="25"/>
  <c r="M2" i="25" l="1"/>
  <c r="O2" i="25" s="1"/>
  <c r="P38" i="25"/>
  <c r="R4" i="53"/>
  <c r="O5" i="53"/>
  <c r="X46" i="53"/>
  <c r="V50" i="53"/>
  <c r="W43" i="53"/>
  <c r="Y40" i="53"/>
  <c r="U43" i="53"/>
  <c r="H75" i="25"/>
  <c r="U64" i="25"/>
  <c r="H85" i="25"/>
  <c r="H105" i="25"/>
  <c r="Y6" i="25"/>
  <c r="H41" i="25"/>
  <c r="X6" i="25"/>
  <c r="X4" i="25"/>
  <c r="Y2" i="25"/>
  <c r="E56" i="25"/>
  <c r="I56" i="25"/>
  <c r="V12" i="25"/>
  <c r="X12" i="25" s="1"/>
  <c r="I42" i="25"/>
  <c r="I26" i="25"/>
  <c r="N26" i="25" s="1"/>
  <c r="U12" i="25"/>
  <c r="Y12" i="25" s="1"/>
  <c r="I28" i="25"/>
  <c r="N28" i="25" s="1"/>
  <c r="I30" i="25"/>
  <c r="N30" i="25" s="1"/>
  <c r="W2" i="25"/>
  <c r="I27" i="25"/>
  <c r="I31" i="25"/>
  <c r="N31" i="25" s="1"/>
  <c r="W4" i="25"/>
  <c r="I3" i="25"/>
  <c r="I4" i="25"/>
  <c r="I5" i="25"/>
  <c r="I6" i="25"/>
  <c r="I7" i="25"/>
  <c r="M7" i="25" s="1"/>
  <c r="I8" i="25"/>
  <c r="N8" i="25" s="1"/>
  <c r="I9" i="25"/>
  <c r="N9" i="25" s="1"/>
  <c r="I10" i="25"/>
  <c r="N10" i="25" s="1"/>
  <c r="I11" i="25"/>
  <c r="N11" i="25" s="1"/>
  <c r="I12" i="25"/>
  <c r="N12" i="25" s="1"/>
  <c r="I13" i="25"/>
  <c r="N13" i="25" s="1"/>
  <c r="I14" i="25"/>
  <c r="N14" i="25" s="1"/>
  <c r="I16" i="25"/>
  <c r="M16" i="25" s="1"/>
  <c r="I17" i="25"/>
  <c r="I18" i="25"/>
  <c r="I19" i="25"/>
  <c r="I20" i="25"/>
  <c r="M20" i="25" s="1"/>
  <c r="I21" i="25"/>
  <c r="N21" i="25" s="1"/>
  <c r="I22" i="25"/>
  <c r="N22" i="25" s="1"/>
  <c r="I23" i="25"/>
  <c r="N23" i="25" s="1"/>
  <c r="I24" i="25"/>
  <c r="N24" i="25" s="1"/>
  <c r="I25" i="25"/>
  <c r="I29" i="25"/>
  <c r="N29" i="25" s="1"/>
  <c r="I32" i="25"/>
  <c r="N32" i="25" s="1"/>
  <c r="I33" i="25"/>
  <c r="N33" i="25" s="1"/>
  <c r="I34" i="25"/>
  <c r="N34" i="25" s="1"/>
  <c r="I35" i="25"/>
  <c r="N35" i="25" s="1"/>
  <c r="I36" i="25"/>
  <c r="N36" i="25" s="1"/>
  <c r="I37" i="25"/>
  <c r="N37" i="25" s="1"/>
  <c r="I38" i="25"/>
  <c r="N38" i="25" s="1"/>
  <c r="I39" i="25"/>
  <c r="N39" i="25" s="1"/>
  <c r="I40" i="25"/>
  <c r="N40" i="25" s="1"/>
  <c r="I43" i="25"/>
  <c r="I44" i="25"/>
  <c r="N44" i="25" s="1"/>
  <c r="I45" i="25"/>
  <c r="I46" i="25"/>
  <c r="N46" i="25" s="1"/>
  <c r="I47" i="25"/>
  <c r="N47" i="25" s="1"/>
  <c r="I48" i="25"/>
  <c r="N48" i="25" s="1"/>
  <c r="I49" i="25"/>
  <c r="N49" i="25" s="1"/>
  <c r="I50" i="25"/>
  <c r="N50" i="25" s="1"/>
  <c r="I51" i="25"/>
  <c r="N51" i="25" s="1"/>
  <c r="I52" i="25"/>
  <c r="N52" i="25" s="1"/>
  <c r="I53" i="25"/>
  <c r="N53" i="25" s="1"/>
  <c r="I54" i="25"/>
  <c r="N54" i="25" s="1"/>
  <c r="I55" i="25"/>
  <c r="N55" i="25" s="1"/>
  <c r="I57" i="25"/>
  <c r="I58" i="25"/>
  <c r="N58" i="25" s="1"/>
  <c r="I59" i="25"/>
  <c r="N59" i="25" s="1"/>
  <c r="I60" i="25"/>
  <c r="I61" i="25"/>
  <c r="I62" i="25"/>
  <c r="I63" i="25"/>
  <c r="I64" i="25"/>
  <c r="N64" i="25" s="1"/>
  <c r="I65" i="25"/>
  <c r="I66" i="25"/>
  <c r="N66" i="25" s="1"/>
  <c r="I67" i="25"/>
  <c r="N67" i="25" s="1"/>
  <c r="I68" i="25"/>
  <c r="N68" i="25" s="1"/>
  <c r="I69" i="25"/>
  <c r="N69" i="25" s="1"/>
  <c r="I70" i="25"/>
  <c r="N70" i="25" s="1"/>
  <c r="I71" i="25"/>
  <c r="N71" i="25" s="1"/>
  <c r="I72" i="25"/>
  <c r="N72" i="25" s="1"/>
  <c r="I73" i="25"/>
  <c r="N73" i="25" s="1"/>
  <c r="I74" i="25"/>
  <c r="N74" i="25" s="1"/>
  <c r="I77" i="25"/>
  <c r="I78" i="25"/>
  <c r="N78" i="25" s="1"/>
  <c r="I79" i="25"/>
  <c r="N79" i="25" s="1"/>
  <c r="I80" i="25"/>
  <c r="N80" i="25" s="1"/>
  <c r="I81" i="25"/>
  <c r="N81" i="25" s="1"/>
  <c r="I82" i="25"/>
  <c r="N82" i="25" s="1"/>
  <c r="I83" i="25"/>
  <c r="N83" i="25" s="1"/>
  <c r="I84" i="25"/>
  <c r="N84" i="25" s="1"/>
  <c r="I87" i="25"/>
  <c r="I88" i="25"/>
  <c r="I89" i="25"/>
  <c r="I90" i="25"/>
  <c r="N90" i="25" s="1"/>
  <c r="I91" i="25"/>
  <c r="N91" i="25" s="1"/>
  <c r="I92" i="25"/>
  <c r="N92" i="25" s="1"/>
  <c r="I93" i="25"/>
  <c r="N93" i="25" s="1"/>
  <c r="I94" i="25"/>
  <c r="N94" i="25" s="1"/>
  <c r="I95" i="25"/>
  <c r="I96" i="25"/>
  <c r="N96" i="25" s="1"/>
  <c r="I97" i="25"/>
  <c r="N97" i="25" s="1"/>
  <c r="I98" i="25"/>
  <c r="N98" i="25" s="1"/>
  <c r="I99" i="25"/>
  <c r="N99" i="25" s="1"/>
  <c r="I100" i="25"/>
  <c r="N100" i="25" s="1"/>
  <c r="I101" i="25"/>
  <c r="N101" i="25" s="1"/>
  <c r="I102" i="25"/>
  <c r="N102" i="25" s="1"/>
  <c r="I103" i="25"/>
  <c r="N103" i="25" s="1"/>
  <c r="I104" i="25"/>
  <c r="N104" i="25" s="1"/>
  <c r="I107" i="25"/>
  <c r="I108" i="25"/>
  <c r="N108" i="25" s="1"/>
  <c r="I109" i="25"/>
  <c r="N109" i="25" s="1"/>
  <c r="I110" i="25"/>
  <c r="N110" i="25" s="1"/>
  <c r="I111" i="25"/>
  <c r="N111" i="25" s="1"/>
  <c r="I112" i="25"/>
  <c r="I113" i="25"/>
  <c r="I114" i="25"/>
  <c r="N114" i="25" s="1"/>
  <c r="I115" i="25"/>
  <c r="N115" i="25" s="1"/>
  <c r="I116" i="25"/>
  <c r="I117" i="25"/>
  <c r="I118" i="25"/>
  <c r="N118" i="25" s="1"/>
  <c r="I119" i="25"/>
  <c r="N119" i="25" s="1"/>
  <c r="I120" i="25"/>
  <c r="N120" i="25" s="1"/>
  <c r="I121" i="25"/>
  <c r="N121" i="25" s="1"/>
  <c r="I122" i="25"/>
  <c r="N122" i="25" s="1"/>
  <c r="I123" i="25"/>
  <c r="N123" i="25" s="1"/>
  <c r="I124" i="25"/>
  <c r="N124" i="25" s="1"/>
  <c r="I125" i="25"/>
  <c r="N125" i="25" s="1"/>
  <c r="I126" i="25"/>
  <c r="N126" i="25" s="1"/>
  <c r="I127" i="25"/>
  <c r="N127" i="25" s="1"/>
  <c r="I128" i="25"/>
  <c r="N128" i="25" s="1"/>
  <c r="I129" i="25"/>
  <c r="N129" i="25" s="1"/>
  <c r="I130" i="25"/>
  <c r="N130" i="25" s="1"/>
  <c r="I131" i="25"/>
  <c r="N131" i="25" s="1"/>
  <c r="I132" i="25"/>
  <c r="N132" i="25" s="1"/>
  <c r="I134" i="25"/>
  <c r="N134" i="25" s="1"/>
  <c r="I135" i="25"/>
  <c r="N135" i="25" s="1"/>
  <c r="I136" i="25"/>
  <c r="N136" i="25" s="1"/>
  <c r="I138" i="25"/>
  <c r="N138" i="25" s="1"/>
  <c r="I139" i="25"/>
  <c r="N139" i="25" s="1"/>
  <c r="I140" i="25"/>
  <c r="N140" i="25" s="1"/>
  <c r="I133" i="25"/>
  <c r="N133" i="25" s="1"/>
  <c r="I137" i="25"/>
  <c r="N137" i="25" s="1"/>
  <c r="Q2" i="25" l="1"/>
  <c r="R2" i="25" s="1"/>
  <c r="N117" i="25"/>
  <c r="N113" i="25"/>
  <c r="J107" i="25"/>
  <c r="J108" i="25" s="1"/>
  <c r="J109" i="25" s="1"/>
  <c r="J110" i="25" s="1"/>
  <c r="J111" i="25" s="1"/>
  <c r="N107" i="25"/>
  <c r="N95" i="25"/>
  <c r="J95" i="25"/>
  <c r="J96" i="25" s="1"/>
  <c r="J97" i="25" s="1"/>
  <c r="J98" i="25" s="1"/>
  <c r="J99" i="25" s="1"/>
  <c r="J100" i="25" s="1"/>
  <c r="J101" i="25" s="1"/>
  <c r="J102" i="25" s="1"/>
  <c r="J103" i="25" s="1"/>
  <c r="J104" i="25" s="1"/>
  <c r="M95" i="25"/>
  <c r="N89" i="25"/>
  <c r="J87" i="25"/>
  <c r="N87" i="25"/>
  <c r="N77" i="25"/>
  <c r="J77" i="25"/>
  <c r="J78" i="25" s="1"/>
  <c r="J79" i="25" s="1"/>
  <c r="J80" i="25" s="1"/>
  <c r="J81" i="25" s="1"/>
  <c r="J82" i="25" s="1"/>
  <c r="J83" i="25" s="1"/>
  <c r="J84" i="25" s="1"/>
  <c r="M65" i="25"/>
  <c r="N65" i="25"/>
  <c r="J65" i="25"/>
  <c r="J66" i="25" s="1"/>
  <c r="J67" i="25" s="1"/>
  <c r="J68" i="25" s="1"/>
  <c r="J69" i="25" s="1"/>
  <c r="J70" i="25" s="1"/>
  <c r="J71" i="25" s="1"/>
  <c r="J72" i="25" s="1"/>
  <c r="J73" i="25" s="1"/>
  <c r="J74" i="25" s="1"/>
  <c r="N63" i="25"/>
  <c r="N61" i="25"/>
  <c r="N57" i="25"/>
  <c r="M25" i="25"/>
  <c r="N25" i="25"/>
  <c r="J25" i="25"/>
  <c r="J26" i="25" s="1"/>
  <c r="N19" i="25"/>
  <c r="N17" i="25"/>
  <c r="N6" i="25"/>
  <c r="N4" i="25"/>
  <c r="I85" i="25"/>
  <c r="L85" i="25"/>
  <c r="I75" i="25"/>
  <c r="L75" i="25"/>
  <c r="M96" i="25"/>
  <c r="M29" i="25"/>
  <c r="M35" i="25"/>
  <c r="M44" i="25"/>
  <c r="M50" i="25"/>
  <c r="M57" i="25"/>
  <c r="M71" i="25"/>
  <c r="M82" i="25"/>
  <c r="M87" i="25"/>
  <c r="M93" i="25"/>
  <c r="M100" i="25"/>
  <c r="M104" i="25"/>
  <c r="M111" i="25"/>
  <c r="M119" i="25"/>
  <c r="M127" i="25"/>
  <c r="M133" i="25"/>
  <c r="M139" i="25"/>
  <c r="M8" i="25"/>
  <c r="M12" i="25"/>
  <c r="M17" i="25"/>
  <c r="M23" i="25"/>
  <c r="M107" i="25"/>
  <c r="M55" i="25"/>
  <c r="M6" i="25"/>
  <c r="M89" i="25"/>
  <c r="M61" i="25"/>
  <c r="M30" i="25"/>
  <c r="M34" i="25"/>
  <c r="M38" i="25"/>
  <c r="M47" i="25"/>
  <c r="M51" i="25"/>
  <c r="M58" i="25"/>
  <c r="M68" i="25"/>
  <c r="M72" i="25"/>
  <c r="M77" i="25"/>
  <c r="M81" i="25"/>
  <c r="M90" i="25"/>
  <c r="M94" i="25"/>
  <c r="M99" i="25"/>
  <c r="M103" i="25"/>
  <c r="M110" i="25"/>
  <c r="M118" i="25"/>
  <c r="M122" i="25"/>
  <c r="M126" i="25"/>
  <c r="M130" i="25"/>
  <c r="M134" i="25"/>
  <c r="M138" i="25"/>
  <c r="M11" i="25"/>
  <c r="M24" i="25"/>
  <c r="M137" i="25"/>
  <c r="M78" i="25"/>
  <c r="M73" i="25"/>
  <c r="M46" i="25"/>
  <c r="M33" i="25"/>
  <c r="M63" i="25"/>
  <c r="M37" i="25"/>
  <c r="M116" i="25"/>
  <c r="N116" i="25"/>
  <c r="J116" i="25"/>
  <c r="J117" i="25" s="1"/>
  <c r="J118" i="25" s="1"/>
  <c r="J119" i="25" s="1"/>
  <c r="J120" i="25" s="1"/>
  <c r="J121" i="25" s="1"/>
  <c r="J122" i="25" s="1"/>
  <c r="J123" i="25" s="1"/>
  <c r="J124" i="25" s="1"/>
  <c r="J125" i="25" s="1"/>
  <c r="J126" i="25" s="1"/>
  <c r="J127" i="25" s="1"/>
  <c r="J128" i="25" s="1"/>
  <c r="J129" i="25" s="1"/>
  <c r="J130" i="25" s="1"/>
  <c r="J131" i="25" s="1"/>
  <c r="J132" i="25" s="1"/>
  <c r="J133" i="25" s="1"/>
  <c r="J134" i="25" s="1"/>
  <c r="J135" i="25" s="1"/>
  <c r="J136" i="25" s="1"/>
  <c r="J137" i="25" s="1"/>
  <c r="J138" i="25" s="1"/>
  <c r="J139" i="25" s="1"/>
  <c r="J140" i="25" s="1"/>
  <c r="N112" i="25"/>
  <c r="J112" i="25"/>
  <c r="J113" i="25" s="1"/>
  <c r="J114" i="25" s="1"/>
  <c r="J115" i="25" s="1"/>
  <c r="M112" i="25"/>
  <c r="N88" i="25"/>
  <c r="J88" i="25"/>
  <c r="J89" i="25" s="1"/>
  <c r="J90" i="25" s="1"/>
  <c r="J91" i="25" s="1"/>
  <c r="J92" i="25" s="1"/>
  <c r="J93" i="25" s="1"/>
  <c r="J94" i="25" s="1"/>
  <c r="M88" i="25"/>
  <c r="M62" i="25"/>
  <c r="N62" i="25"/>
  <c r="J62" i="25"/>
  <c r="J63" i="25" s="1"/>
  <c r="J64" i="25" s="1"/>
  <c r="N60" i="25"/>
  <c r="J60" i="25"/>
  <c r="J61" i="25" s="1"/>
  <c r="M60" i="25"/>
  <c r="N45" i="25"/>
  <c r="M45" i="25"/>
  <c r="N43" i="25"/>
  <c r="M43" i="25"/>
  <c r="N20" i="25"/>
  <c r="N18" i="25"/>
  <c r="N16" i="25"/>
  <c r="J16" i="25"/>
  <c r="J17" i="25" s="1"/>
  <c r="J18" i="25" s="1"/>
  <c r="J19" i="25" s="1"/>
  <c r="J20" i="25" s="1"/>
  <c r="J21" i="25" s="1"/>
  <c r="J22" i="25" s="1"/>
  <c r="J23" i="25" s="1"/>
  <c r="J24" i="25" s="1"/>
  <c r="N7" i="25"/>
  <c r="N5" i="25"/>
  <c r="N3" i="25"/>
  <c r="J3" i="25"/>
  <c r="J4" i="25" s="1"/>
  <c r="M27" i="25"/>
  <c r="N27" i="25"/>
  <c r="J27" i="25"/>
  <c r="J28" i="25" s="1"/>
  <c r="J29" i="25" s="1"/>
  <c r="J30" i="25" s="1"/>
  <c r="J31" i="25" s="1"/>
  <c r="J32" i="25" s="1"/>
  <c r="J33" i="25" s="1"/>
  <c r="J34" i="25" s="1"/>
  <c r="J35" i="25" s="1"/>
  <c r="J36" i="25" s="1"/>
  <c r="J37" i="25" s="1"/>
  <c r="J38" i="25" s="1"/>
  <c r="J39" i="25" s="1"/>
  <c r="J40" i="25" s="1"/>
  <c r="N42" i="25"/>
  <c r="J42" i="25"/>
  <c r="J43" i="25" s="1"/>
  <c r="J44" i="25" s="1"/>
  <c r="J45" i="25" s="1"/>
  <c r="J46" i="25" s="1"/>
  <c r="J47" i="25" s="1"/>
  <c r="J48" i="25" s="1"/>
  <c r="J49" i="25" s="1"/>
  <c r="J50" i="25" s="1"/>
  <c r="J51" i="25" s="1"/>
  <c r="J52" i="25" s="1"/>
  <c r="J53" i="25" s="1"/>
  <c r="J54" i="25" s="1"/>
  <c r="J55" i="25" s="1"/>
  <c r="M42" i="25"/>
  <c r="M56" i="25"/>
  <c r="N56" i="25"/>
  <c r="J56" i="25"/>
  <c r="J57" i="25" s="1"/>
  <c r="J58" i="25" s="1"/>
  <c r="J59" i="25" s="1"/>
  <c r="I41" i="25"/>
  <c r="L41" i="25"/>
  <c r="I105" i="25"/>
  <c r="L105" i="25"/>
  <c r="M117" i="25"/>
  <c r="M28" i="25"/>
  <c r="M31" i="25"/>
  <c r="M39" i="25"/>
  <c r="M48" i="25"/>
  <c r="M52" i="25"/>
  <c r="M67" i="25"/>
  <c r="M80" i="25"/>
  <c r="M84" i="25"/>
  <c r="M91" i="25"/>
  <c r="M98" i="25"/>
  <c r="M102" i="25"/>
  <c r="M109" i="25"/>
  <c r="M114" i="25"/>
  <c r="M123" i="25"/>
  <c r="M131" i="25"/>
  <c r="M135" i="25"/>
  <c r="M4" i="25"/>
  <c r="M10" i="25"/>
  <c r="M14" i="25"/>
  <c r="M19" i="25"/>
  <c r="M129" i="25"/>
  <c r="M69" i="25"/>
  <c r="M21" i="25"/>
  <c r="M3" i="25"/>
  <c r="O3" i="25" s="1"/>
  <c r="Q3" i="25" s="1"/>
  <c r="M113" i="25"/>
  <c r="M66" i="25"/>
  <c r="M26" i="25"/>
  <c r="M32" i="25"/>
  <c r="M36" i="25"/>
  <c r="M40" i="25"/>
  <c r="M49" i="25"/>
  <c r="M53" i="25"/>
  <c r="M64" i="25"/>
  <c r="M70" i="25"/>
  <c r="M74" i="25"/>
  <c r="M79" i="25"/>
  <c r="M83" i="25"/>
  <c r="M92" i="25"/>
  <c r="M97" i="25"/>
  <c r="M101" i="25"/>
  <c r="M108" i="25"/>
  <c r="M115" i="25"/>
  <c r="M120" i="25"/>
  <c r="M124" i="25"/>
  <c r="M128" i="25"/>
  <c r="M132" i="25"/>
  <c r="M136" i="25"/>
  <c r="M140" i="25"/>
  <c r="M5" i="25"/>
  <c r="M9" i="25"/>
  <c r="M13" i="25"/>
  <c r="M18" i="25"/>
  <c r="M22" i="25"/>
  <c r="M125" i="25"/>
  <c r="M59" i="25"/>
  <c r="M121" i="25"/>
  <c r="M54" i="25"/>
  <c r="P39" i="25"/>
  <c r="R5" i="53"/>
  <c r="O6" i="53"/>
  <c r="V52" i="53"/>
  <c r="X50" i="53"/>
  <c r="W46" i="53"/>
  <c r="U46" i="53"/>
  <c r="Y43" i="53"/>
  <c r="U72" i="25"/>
  <c r="U21" i="25"/>
  <c r="Y21" i="25" s="1"/>
  <c r="V21" i="25"/>
  <c r="X21" i="25" s="1"/>
  <c r="J5" i="25" l="1"/>
  <c r="J6" i="25" s="1"/>
  <c r="J7" i="25" s="1"/>
  <c r="J8" i="25" s="1"/>
  <c r="J9" i="25" s="1"/>
  <c r="N75" i="25"/>
  <c r="M75" i="25"/>
  <c r="N85" i="25"/>
  <c r="M85" i="25"/>
  <c r="O4" i="25"/>
  <c r="Q4" i="25" s="1"/>
  <c r="J41" i="25"/>
  <c r="J85" i="25"/>
  <c r="N105" i="25"/>
  <c r="M105" i="25"/>
  <c r="N41" i="25"/>
  <c r="M41" i="25"/>
  <c r="R3" i="25"/>
  <c r="J75" i="25"/>
  <c r="J105" i="25"/>
  <c r="P40" i="25"/>
  <c r="J10" i="25"/>
  <c r="R6" i="53"/>
  <c r="O7" i="53"/>
  <c r="U50" i="53"/>
  <c r="Y46" i="53"/>
  <c r="V57" i="53"/>
  <c r="X52" i="53"/>
  <c r="W50" i="53"/>
  <c r="U29" i="25"/>
  <c r="Y29" i="25" s="1"/>
  <c r="U73" i="25"/>
  <c r="V29" i="25"/>
  <c r="X29" i="25" s="1"/>
  <c r="W6" i="25"/>
  <c r="O5" i="25" l="1"/>
  <c r="Q5" i="25" s="1"/>
  <c r="R4" i="25"/>
  <c r="J11" i="25"/>
  <c r="P41" i="25"/>
  <c r="R7" i="53"/>
  <c r="O8" i="53"/>
  <c r="X57" i="53"/>
  <c r="V60" i="53"/>
  <c r="W52" i="53"/>
  <c r="Y50" i="53"/>
  <c r="U52" i="53"/>
  <c r="U37" i="25"/>
  <c r="Y37" i="25" s="1"/>
  <c r="U75" i="25"/>
  <c r="V37" i="25"/>
  <c r="X37" i="25" s="1"/>
  <c r="W12" i="25"/>
  <c r="R5" i="25" l="1"/>
  <c r="O6" i="25"/>
  <c r="Q6" i="25" s="1"/>
  <c r="P42" i="25"/>
  <c r="J12" i="25"/>
  <c r="R8" i="53"/>
  <c r="O9" i="53"/>
  <c r="U57" i="53"/>
  <c r="Y52" i="53"/>
  <c r="V64" i="53"/>
  <c r="X60" i="53"/>
  <c r="W57" i="53"/>
  <c r="U41" i="25"/>
  <c r="Y41" i="25" s="1"/>
  <c r="U76" i="25"/>
  <c r="V41" i="25"/>
  <c r="X41" i="25" s="1"/>
  <c r="W21" i="25"/>
  <c r="U42" i="25" l="1"/>
  <c r="Y42" i="25" s="1"/>
  <c r="R6" i="25"/>
  <c r="O7" i="25"/>
  <c r="Q7" i="25" s="1"/>
  <c r="J13" i="25"/>
  <c r="P43" i="25"/>
  <c r="R9" i="53"/>
  <c r="O10" i="53"/>
  <c r="U60" i="53"/>
  <c r="Y57" i="53"/>
  <c r="V67" i="53"/>
  <c r="W60" i="53"/>
  <c r="X64" i="53"/>
  <c r="U85" i="25"/>
  <c r="U48" i="25"/>
  <c r="V42" i="25"/>
  <c r="X42" i="25" s="1"/>
  <c r="W29" i="25"/>
  <c r="O8" i="25" l="1"/>
  <c r="Q8" i="25" s="1"/>
  <c r="R7" i="25"/>
  <c r="P44" i="25"/>
  <c r="J14" i="25"/>
  <c r="R10" i="53"/>
  <c r="O11" i="53"/>
  <c r="V70" i="53"/>
  <c r="X67" i="53"/>
  <c r="W64" i="53"/>
  <c r="U64" i="53"/>
  <c r="Y60" i="53"/>
  <c r="Y48" i="25"/>
  <c r="Y55" i="25"/>
  <c r="Y56" i="25"/>
  <c r="Y76" i="25"/>
  <c r="Y75" i="25"/>
  <c r="Y73" i="25"/>
  <c r="Y85" i="25"/>
  <c r="U86" i="25"/>
  <c r="Y64" i="25"/>
  <c r="Y72" i="25"/>
  <c r="V48" i="25"/>
  <c r="W37" i="25"/>
  <c r="O9" i="25" l="1"/>
  <c r="Q9" i="25" s="1"/>
  <c r="R8" i="25"/>
  <c r="P45" i="25"/>
  <c r="R11" i="53"/>
  <c r="O12" i="53"/>
  <c r="X70" i="53"/>
  <c r="V72" i="53"/>
  <c r="W67" i="53"/>
  <c r="Y64" i="53"/>
  <c r="U67" i="53"/>
  <c r="X48" i="25"/>
  <c r="V55" i="25"/>
  <c r="X55" i="25" s="1"/>
  <c r="U94" i="25"/>
  <c r="Y86" i="25"/>
  <c r="W41" i="25"/>
  <c r="R9" i="25" l="1"/>
  <c r="O10" i="25"/>
  <c r="Q10" i="25" s="1"/>
  <c r="P46" i="25"/>
  <c r="R12" i="53"/>
  <c r="O13" i="53"/>
  <c r="U70" i="53"/>
  <c r="Y67" i="53"/>
  <c r="V76" i="53"/>
  <c r="X72" i="53"/>
  <c r="W70" i="53"/>
  <c r="U105" i="25"/>
  <c r="Y94" i="25"/>
  <c r="V56" i="25"/>
  <c r="X56" i="25" s="1"/>
  <c r="W42" i="25"/>
  <c r="R10" i="25" l="1"/>
  <c r="O11" i="25"/>
  <c r="Q11" i="25" s="1"/>
  <c r="P47" i="25"/>
  <c r="R13" i="53"/>
  <c r="O14" i="53"/>
  <c r="V78" i="53"/>
  <c r="W72" i="53"/>
  <c r="X76" i="53"/>
  <c r="U72" i="53"/>
  <c r="Y70" i="53"/>
  <c r="U106" i="25"/>
  <c r="Y105" i="25"/>
  <c r="V64" i="25"/>
  <c r="X64" i="25" s="1"/>
  <c r="W48" i="25"/>
  <c r="R11" i="25" l="1"/>
  <c r="O12" i="25"/>
  <c r="Q12" i="25" s="1"/>
  <c r="P48" i="25"/>
  <c r="R14" i="53"/>
  <c r="O15" i="53"/>
  <c r="X78" i="53"/>
  <c r="W76" i="53"/>
  <c r="V80" i="53"/>
  <c r="U76" i="53"/>
  <c r="Y72" i="53"/>
  <c r="U107" i="25"/>
  <c r="Y106" i="25"/>
  <c r="V72" i="25"/>
  <c r="X72" i="25" s="1"/>
  <c r="W55" i="25"/>
  <c r="R12" i="25" l="1"/>
  <c r="O13" i="25"/>
  <c r="Q13" i="25" s="1"/>
  <c r="P49" i="25"/>
  <c r="R15" i="53"/>
  <c r="O16" i="53"/>
  <c r="Y76" i="53"/>
  <c r="U78" i="53"/>
  <c r="V84" i="53"/>
  <c r="X80" i="53"/>
  <c r="W78" i="53"/>
  <c r="U113" i="25"/>
  <c r="Y107" i="25"/>
  <c r="V73" i="25"/>
  <c r="X73" i="25" s="1"/>
  <c r="W56" i="25"/>
  <c r="W64" i="25"/>
  <c r="R13" i="25" l="1"/>
  <c r="O14" i="25"/>
  <c r="Q14" i="25" s="1"/>
  <c r="P50" i="25"/>
  <c r="R16" i="53"/>
  <c r="O17" i="53"/>
  <c r="V87" i="53"/>
  <c r="W80" i="53"/>
  <c r="X84" i="53"/>
  <c r="U80" i="53"/>
  <c r="Y78" i="53"/>
  <c r="Y113" i="25"/>
  <c r="U124" i="25"/>
  <c r="W72" i="25"/>
  <c r="V75" i="25"/>
  <c r="X75" i="25" s="1"/>
  <c r="O15" i="25" l="1"/>
  <c r="Q15" i="25" s="1"/>
  <c r="R14" i="25"/>
  <c r="P51" i="25"/>
  <c r="R17" i="53"/>
  <c r="O18" i="53"/>
  <c r="U84" i="53"/>
  <c r="Y80" i="53"/>
  <c r="V91" i="53"/>
  <c r="X87" i="53"/>
  <c r="W84" i="53"/>
  <c r="Y124" i="25"/>
  <c r="U131" i="25"/>
  <c r="W73" i="25"/>
  <c r="V76" i="25"/>
  <c r="X76" i="25" s="1"/>
  <c r="O16" i="25" l="1"/>
  <c r="Q16" i="25" s="1"/>
  <c r="R15" i="25"/>
  <c r="P52" i="25"/>
  <c r="R18" i="53"/>
  <c r="O19" i="53"/>
  <c r="X91" i="53"/>
  <c r="V93" i="53"/>
  <c r="W87" i="53"/>
  <c r="Y84" i="53"/>
  <c r="U87" i="53"/>
  <c r="Y131" i="25"/>
  <c r="U136" i="25"/>
  <c r="W75" i="25"/>
  <c r="V85" i="25"/>
  <c r="X85" i="25" s="1"/>
  <c r="O17" i="25" l="1"/>
  <c r="Q17" i="25" s="1"/>
  <c r="R16" i="25"/>
  <c r="P53" i="25"/>
  <c r="R19" i="53"/>
  <c r="O20" i="53"/>
  <c r="X93" i="53"/>
  <c r="W91" i="53"/>
  <c r="U91" i="53"/>
  <c r="Y87" i="53"/>
  <c r="Y136" i="25"/>
  <c r="W76" i="25"/>
  <c r="V86" i="25"/>
  <c r="X86" i="25" s="1"/>
  <c r="R17" i="25" l="1"/>
  <c r="O18" i="25"/>
  <c r="Q18" i="25" s="1"/>
  <c r="P54" i="25"/>
  <c r="R20" i="53"/>
  <c r="O21" i="53"/>
  <c r="U93" i="53"/>
  <c r="Y91" i="53"/>
  <c r="W93" i="53"/>
  <c r="W85" i="25"/>
  <c r="V94" i="25"/>
  <c r="X94" i="25" s="1"/>
  <c r="R18" i="25" l="1"/>
  <c r="O19" i="25"/>
  <c r="Q19" i="25" s="1"/>
  <c r="P55" i="25"/>
  <c r="R21" i="53"/>
  <c r="O22" i="53"/>
  <c r="Y93" i="53"/>
  <c r="W86" i="25"/>
  <c r="V105" i="25"/>
  <c r="X105" i="25" s="1"/>
  <c r="O20" i="25" l="1"/>
  <c r="Q20" i="25" s="1"/>
  <c r="R19" i="25"/>
  <c r="P56" i="25"/>
  <c r="R22" i="53"/>
  <c r="O23" i="53"/>
  <c r="W94" i="25"/>
  <c r="V106" i="25"/>
  <c r="X106" i="25" s="1"/>
  <c r="R20" i="25" l="1"/>
  <c r="O21" i="25"/>
  <c r="Q21" i="25" s="1"/>
  <c r="P57" i="25"/>
  <c r="R23" i="53"/>
  <c r="O24" i="53"/>
  <c r="V107" i="25"/>
  <c r="X107" i="25" s="1"/>
  <c r="W105" i="25"/>
  <c r="R21" i="25" l="1"/>
  <c r="O22" i="25"/>
  <c r="Q22" i="25" s="1"/>
  <c r="P58" i="25"/>
  <c r="R24" i="53"/>
  <c r="O25" i="53"/>
  <c r="W106" i="25"/>
  <c r="V113" i="25"/>
  <c r="X113" i="25" s="1"/>
  <c r="R22" i="25" l="1"/>
  <c r="O23" i="25"/>
  <c r="Q23" i="25" s="1"/>
  <c r="P59" i="25"/>
  <c r="R25" i="53"/>
  <c r="O26" i="53"/>
  <c r="V124" i="25"/>
  <c r="X124" i="25" s="1"/>
  <c r="W107" i="25"/>
  <c r="R23" i="25" l="1"/>
  <c r="O24" i="25"/>
  <c r="Q24" i="25" s="1"/>
  <c r="P60" i="25"/>
  <c r="R26" i="53"/>
  <c r="O27" i="53"/>
  <c r="W113" i="25"/>
  <c r="V131" i="25"/>
  <c r="X131" i="25" s="1"/>
  <c r="R24" i="25" l="1"/>
  <c r="O25" i="25"/>
  <c r="Q25" i="25" s="1"/>
  <c r="P61" i="25"/>
  <c r="R27" i="53"/>
  <c r="O28" i="53"/>
  <c r="V136" i="25"/>
  <c r="X136" i="25" s="1"/>
  <c r="W124" i="25"/>
  <c r="R25" i="25" l="1"/>
  <c r="O26" i="25"/>
  <c r="Q26" i="25" s="1"/>
  <c r="P62" i="25"/>
  <c r="R28" i="53"/>
  <c r="O29" i="53"/>
  <c r="W131" i="25"/>
  <c r="R26" i="25" l="1"/>
  <c r="O27" i="25"/>
  <c r="Q27" i="25" s="1"/>
  <c r="P63" i="25"/>
  <c r="R29" i="53"/>
  <c r="O30" i="53"/>
  <c r="W136" i="25"/>
  <c r="R27" i="25" l="1"/>
  <c r="O28" i="25"/>
  <c r="Q28" i="25" s="1"/>
  <c r="P64" i="25"/>
  <c r="R30" i="53"/>
  <c r="O31" i="53"/>
  <c r="R31" i="53" l="1"/>
  <c r="R28" i="25"/>
  <c r="O29" i="25"/>
  <c r="Q29" i="25" s="1"/>
  <c r="P65" i="25"/>
  <c r="O32" i="53"/>
  <c r="R29" i="25" l="1"/>
  <c r="O30" i="25"/>
  <c r="Q30" i="25" s="1"/>
  <c r="P66" i="25"/>
  <c r="O33" i="53"/>
  <c r="R30" i="25" l="1"/>
  <c r="O31" i="25"/>
  <c r="Q31" i="25" s="1"/>
  <c r="P67" i="25"/>
  <c r="R32" i="53"/>
  <c r="O34" i="53"/>
  <c r="R33" i="53"/>
  <c r="R31" i="25" l="1"/>
  <c r="O32" i="25"/>
  <c r="Q32" i="25" s="1"/>
  <c r="P68" i="25"/>
  <c r="O35" i="53"/>
  <c r="R32" i="25" l="1"/>
  <c r="O33" i="25"/>
  <c r="Q33" i="25" s="1"/>
  <c r="P69" i="25"/>
  <c r="R34" i="53"/>
  <c r="O36" i="53"/>
  <c r="R35" i="53"/>
  <c r="R33" i="25" l="1"/>
  <c r="O34" i="25"/>
  <c r="Q34" i="25" s="1"/>
  <c r="P70" i="25"/>
  <c r="O37" i="53"/>
  <c r="O35" i="25" l="1"/>
  <c r="Q35" i="25" s="1"/>
  <c r="R34" i="25"/>
  <c r="P71" i="25"/>
  <c r="R36" i="53"/>
  <c r="O38" i="53"/>
  <c r="R37" i="53"/>
  <c r="O36" i="25" l="1"/>
  <c r="Q36" i="25" s="1"/>
  <c r="P72" i="25"/>
  <c r="O39" i="53"/>
  <c r="O37" i="25" l="1"/>
  <c r="Q37" i="25" s="1"/>
  <c r="R35" i="25"/>
  <c r="R36" i="25"/>
  <c r="P73" i="25"/>
  <c r="R38" i="53"/>
  <c r="O40" i="53"/>
  <c r="R39" i="53"/>
  <c r="O38" i="25" l="1"/>
  <c r="Q38" i="25" s="1"/>
  <c r="R37" i="25"/>
  <c r="P74" i="25"/>
  <c r="O41" i="53"/>
  <c r="R38" i="25" l="1"/>
  <c r="O39" i="25"/>
  <c r="Q39" i="25" s="1"/>
  <c r="P75" i="25"/>
  <c r="R40" i="53"/>
  <c r="O42" i="53"/>
  <c r="R41" i="53"/>
  <c r="O40" i="25" l="1"/>
  <c r="Q40" i="25" s="1"/>
  <c r="R39" i="25"/>
  <c r="P76" i="25"/>
  <c r="O43" i="53"/>
  <c r="R40" i="25" l="1"/>
  <c r="O41" i="25"/>
  <c r="Q41" i="25" s="1"/>
  <c r="P77" i="25"/>
  <c r="R42" i="53"/>
  <c r="O44" i="53"/>
  <c r="R43" i="53"/>
  <c r="O42" i="25" l="1"/>
  <c r="Q42" i="25" s="1"/>
  <c r="P78" i="25"/>
  <c r="O45" i="53"/>
  <c r="R41" i="25" l="1"/>
  <c r="O43" i="25"/>
  <c r="R42" i="25"/>
  <c r="P79" i="25"/>
  <c r="R44" i="53"/>
  <c r="O46" i="53"/>
  <c r="R45" i="53"/>
  <c r="O44" i="25" l="1"/>
  <c r="Q43" i="25"/>
  <c r="R43" i="25" s="1"/>
  <c r="P80" i="25"/>
  <c r="O47" i="53"/>
  <c r="O45" i="25" l="1"/>
  <c r="Q44" i="25"/>
  <c r="R44" i="25" s="1"/>
  <c r="P81" i="25"/>
  <c r="R46" i="53"/>
  <c r="O48" i="53"/>
  <c r="R47" i="53"/>
  <c r="Q45" i="25" l="1"/>
  <c r="R45" i="25" s="1"/>
  <c r="O46" i="25"/>
  <c r="P82" i="25"/>
  <c r="O49" i="53"/>
  <c r="O47" i="25" l="1"/>
  <c r="Q46" i="25"/>
  <c r="R46" i="25" s="1"/>
  <c r="P83" i="25"/>
  <c r="R48" i="53"/>
  <c r="O50" i="53"/>
  <c r="R49" i="53"/>
  <c r="Q47" i="25" l="1"/>
  <c r="R47" i="25" s="1"/>
  <c r="O48" i="25"/>
  <c r="P84" i="25"/>
  <c r="O51" i="53"/>
  <c r="O49" i="25" l="1"/>
  <c r="Q48" i="25"/>
  <c r="R48" i="25" s="1"/>
  <c r="P85" i="25"/>
  <c r="R50" i="53"/>
  <c r="O52" i="53"/>
  <c r="O50" i="25" l="1"/>
  <c r="Q49" i="25"/>
  <c r="R49" i="25" s="1"/>
  <c r="P86" i="25"/>
  <c r="R51" i="53"/>
  <c r="O53" i="53"/>
  <c r="O51" i="25" l="1"/>
  <c r="Q50" i="25"/>
  <c r="R50" i="25" s="1"/>
  <c r="P87" i="25"/>
  <c r="R52" i="53"/>
  <c r="O54" i="53"/>
  <c r="R53" i="53"/>
  <c r="O52" i="25" l="1"/>
  <c r="Q51" i="25"/>
  <c r="R51" i="25" s="1"/>
  <c r="P88" i="25"/>
  <c r="O55" i="53"/>
  <c r="O53" i="25" l="1"/>
  <c r="Q52" i="25"/>
  <c r="P89" i="25"/>
  <c r="R54" i="53"/>
  <c r="O56" i="53"/>
  <c r="R55" i="53"/>
  <c r="Q53" i="25" l="1"/>
  <c r="R53" i="25" s="1"/>
  <c r="O54" i="25"/>
  <c r="R52" i="25"/>
  <c r="P90" i="25"/>
  <c r="O57" i="53"/>
  <c r="O55" i="25" l="1"/>
  <c r="Q54" i="25"/>
  <c r="P91" i="25"/>
  <c r="R56" i="53"/>
  <c r="O58" i="53"/>
  <c r="R57" i="53"/>
  <c r="O56" i="25" l="1"/>
  <c r="Q55" i="25"/>
  <c r="R55" i="25" s="1"/>
  <c r="R54" i="25"/>
  <c r="P92" i="25"/>
  <c r="O59" i="53"/>
  <c r="Q56" i="25" l="1"/>
  <c r="R56" i="25" s="1"/>
  <c r="O57" i="25"/>
  <c r="P93" i="25"/>
  <c r="R58" i="53"/>
  <c r="O60" i="53"/>
  <c r="R59" i="53"/>
  <c r="O58" i="25" l="1"/>
  <c r="Q57" i="25"/>
  <c r="P94" i="25"/>
  <c r="O61" i="53"/>
  <c r="O59" i="25" l="1"/>
  <c r="Q58" i="25"/>
  <c r="R57" i="25"/>
  <c r="R58" i="25"/>
  <c r="P95" i="25"/>
  <c r="R60" i="53"/>
  <c r="O62" i="53"/>
  <c r="R61" i="53"/>
  <c r="Q59" i="25" l="1"/>
  <c r="R59" i="25" s="1"/>
  <c r="O60" i="25"/>
  <c r="P96" i="25"/>
  <c r="O63" i="53"/>
  <c r="Q60" i="25" l="1"/>
  <c r="R60" i="25" s="1"/>
  <c r="O61" i="25"/>
  <c r="P97" i="25"/>
  <c r="R62" i="53"/>
  <c r="O64" i="53"/>
  <c r="R63" i="53"/>
  <c r="O62" i="25" l="1"/>
  <c r="Q61" i="25"/>
  <c r="P98" i="25"/>
  <c r="O65" i="53"/>
  <c r="R61" i="25" l="1"/>
  <c r="O63" i="25"/>
  <c r="Q62" i="25"/>
  <c r="P99" i="25"/>
  <c r="R64" i="53"/>
  <c r="O66" i="53"/>
  <c r="R65" i="53"/>
  <c r="O64" i="25" l="1"/>
  <c r="Q63" i="25"/>
  <c r="R62" i="25"/>
  <c r="P100" i="25"/>
  <c r="O67" i="53"/>
  <c r="O65" i="25" l="1"/>
  <c r="Q64" i="25"/>
  <c r="R64" i="25" s="1"/>
  <c r="R63" i="25"/>
  <c r="P101" i="25"/>
  <c r="R66" i="53"/>
  <c r="O68" i="53"/>
  <c r="R67" i="53"/>
  <c r="Q65" i="25" l="1"/>
  <c r="R65" i="25" s="1"/>
  <c r="O66" i="25"/>
  <c r="P102" i="25"/>
  <c r="O69" i="53"/>
  <c r="Q66" i="25" l="1"/>
  <c r="R66" i="25" s="1"/>
  <c r="O67" i="25"/>
  <c r="P103" i="25"/>
  <c r="R68" i="53"/>
  <c r="O70" i="53"/>
  <c r="R69" i="53"/>
  <c r="O68" i="25" l="1"/>
  <c r="Q67" i="25"/>
  <c r="P104" i="25"/>
  <c r="O71" i="53"/>
  <c r="Q68" i="25" l="1"/>
  <c r="R68" i="25" s="1"/>
  <c r="O69" i="25"/>
  <c r="R67" i="25"/>
  <c r="P105" i="25"/>
  <c r="R70" i="53"/>
  <c r="O72" i="53"/>
  <c r="R71" i="53"/>
  <c r="O70" i="25" l="1"/>
  <c r="Q69" i="25"/>
  <c r="R69" i="25" s="1"/>
  <c r="P106" i="25"/>
  <c r="O73" i="53"/>
  <c r="O71" i="25" l="1"/>
  <c r="Q70" i="25"/>
  <c r="P107" i="25"/>
  <c r="R72" i="53"/>
  <c r="O74" i="53"/>
  <c r="R73" i="53"/>
  <c r="O72" i="25" l="1"/>
  <c r="Q71" i="25"/>
  <c r="R70" i="25"/>
  <c r="R71" i="25"/>
  <c r="P108" i="25"/>
  <c r="O75" i="53"/>
  <c r="Q72" i="25" l="1"/>
  <c r="R72" i="25" s="1"/>
  <c r="O73" i="25"/>
  <c r="P109" i="25"/>
  <c r="R74" i="53"/>
  <c r="O76" i="53"/>
  <c r="R75" i="53"/>
  <c r="Q73" i="25" l="1"/>
  <c r="R73" i="25" s="1"/>
  <c r="O74" i="25"/>
  <c r="P110" i="25"/>
  <c r="O77" i="53"/>
  <c r="Q74" i="25" l="1"/>
  <c r="R74" i="25" s="1"/>
  <c r="O75" i="25"/>
  <c r="P111" i="25"/>
  <c r="R76" i="53"/>
  <c r="O78" i="53"/>
  <c r="R77" i="53"/>
  <c r="Q75" i="25" l="1"/>
  <c r="R75" i="25" s="1"/>
  <c r="O76" i="25"/>
  <c r="P112" i="25"/>
  <c r="O79" i="53"/>
  <c r="Q76" i="25" l="1"/>
  <c r="R76" i="25" s="1"/>
  <c r="O77" i="25"/>
  <c r="P113" i="25"/>
  <c r="R78" i="53"/>
  <c r="O80" i="53"/>
  <c r="R79" i="53"/>
  <c r="Q77" i="25" l="1"/>
  <c r="R77" i="25" s="1"/>
  <c r="O78" i="25"/>
  <c r="P114" i="25"/>
  <c r="O81" i="53"/>
  <c r="O79" i="25" l="1"/>
  <c r="Q78" i="25"/>
  <c r="R78" i="25" s="1"/>
  <c r="P115" i="25"/>
  <c r="R80" i="53"/>
  <c r="O82" i="53"/>
  <c r="R81" i="53"/>
  <c r="Q79" i="25" l="1"/>
  <c r="R79" i="25" s="1"/>
  <c r="O80" i="25"/>
  <c r="P116" i="25"/>
  <c r="O83" i="53"/>
  <c r="Q80" i="25" l="1"/>
  <c r="O81" i="25"/>
  <c r="P117" i="25"/>
  <c r="R82" i="53"/>
  <c r="O84" i="53"/>
  <c r="R83" i="53"/>
  <c r="R80" i="25" l="1"/>
  <c r="O82" i="25"/>
  <c r="Q81" i="25"/>
  <c r="R81" i="25" s="1"/>
  <c r="P118" i="25"/>
  <c r="O85" i="53"/>
  <c r="Q82" i="25" l="1"/>
  <c r="R82" i="25" s="1"/>
  <c r="O83" i="25"/>
  <c r="P119" i="25"/>
  <c r="R84" i="53"/>
  <c r="O86" i="53"/>
  <c r="R85" i="53"/>
  <c r="Q83" i="25" l="1"/>
  <c r="R83" i="25" s="1"/>
  <c r="O84" i="25"/>
  <c r="P120" i="25"/>
  <c r="O87" i="53"/>
  <c r="O85" i="25" l="1"/>
  <c r="Q84" i="25"/>
  <c r="R84" i="25" s="1"/>
  <c r="P121" i="25"/>
  <c r="R86" i="53"/>
  <c r="O88" i="53"/>
  <c r="R87" i="53"/>
  <c r="Q85" i="25" l="1"/>
  <c r="O86" i="25"/>
  <c r="P122" i="25"/>
  <c r="O89" i="53"/>
  <c r="R85" i="25" l="1"/>
  <c r="O87" i="25"/>
  <c r="Q86" i="25"/>
  <c r="P123" i="25"/>
  <c r="R88" i="53"/>
  <c r="O90" i="53"/>
  <c r="R89" i="53"/>
  <c r="Q87" i="25" l="1"/>
  <c r="R87" i="25" s="1"/>
  <c r="O88" i="25"/>
  <c r="R86" i="25"/>
  <c r="P124" i="25"/>
  <c r="O91" i="53"/>
  <c r="Q88" i="25" l="1"/>
  <c r="R88" i="25" s="1"/>
  <c r="O89" i="25"/>
  <c r="P125" i="25"/>
  <c r="R90" i="53"/>
  <c r="O92" i="53"/>
  <c r="R91" i="53"/>
  <c r="O90" i="25" l="1"/>
  <c r="Q89" i="25"/>
  <c r="R89" i="25" s="1"/>
  <c r="P126" i="25"/>
  <c r="O93" i="53"/>
  <c r="Q90" i="25" l="1"/>
  <c r="R90" i="25" s="1"/>
  <c r="O91" i="25"/>
  <c r="P127" i="25"/>
  <c r="R92" i="53"/>
  <c r="O94" i="53"/>
  <c r="R93" i="53"/>
  <c r="O92" i="25" l="1"/>
  <c r="Q91" i="25"/>
  <c r="P128" i="25"/>
  <c r="O95" i="53"/>
  <c r="R91" i="25" l="1"/>
  <c r="Q92" i="25"/>
  <c r="R92" i="25" s="1"/>
  <c r="O93" i="25"/>
  <c r="P129" i="25"/>
  <c r="R94" i="53"/>
  <c r="R95" i="53"/>
  <c r="O94" i="25" l="1"/>
  <c r="Q93" i="25"/>
  <c r="R93" i="25" s="1"/>
  <c r="P130" i="25"/>
  <c r="Q94" i="25" l="1"/>
  <c r="R94" i="25" s="1"/>
  <c r="O95" i="25"/>
  <c r="P131" i="25"/>
  <c r="O96" i="25" l="1"/>
  <c r="Q95" i="25"/>
  <c r="P132" i="25"/>
  <c r="Q96" i="25" l="1"/>
  <c r="R96" i="25" s="1"/>
  <c r="O97" i="25"/>
  <c r="R95" i="25"/>
  <c r="P133" i="25"/>
  <c r="Q97" i="25" l="1"/>
  <c r="R97" i="25" s="1"/>
  <c r="O98" i="25"/>
  <c r="P134" i="25"/>
  <c r="O99" i="25" l="1"/>
  <c r="Q98" i="25"/>
  <c r="R98" i="25" s="1"/>
  <c r="P135" i="25"/>
  <c r="O100" i="25" l="1"/>
  <c r="Q99" i="25"/>
  <c r="R99" i="25" s="1"/>
  <c r="P136" i="25"/>
  <c r="Q100" i="25" l="1"/>
  <c r="R100" i="25" s="1"/>
  <c r="O101" i="25"/>
  <c r="P137" i="25"/>
  <c r="O102" i="25" l="1"/>
  <c r="Q101" i="25"/>
  <c r="P138" i="25"/>
  <c r="Q102" i="25" l="1"/>
  <c r="R102" i="25" s="1"/>
  <c r="O103" i="25"/>
  <c r="R101" i="25"/>
  <c r="P139" i="25"/>
  <c r="O104" i="25" l="1"/>
  <c r="Q103" i="25"/>
  <c r="P140" i="25"/>
  <c r="R103" i="25" l="1"/>
  <c r="Q104" i="25"/>
  <c r="R104" i="25" s="1"/>
  <c r="O105" i="25"/>
  <c r="O106" i="25" l="1"/>
  <c r="Q105" i="25"/>
  <c r="R105" i="25" s="1"/>
  <c r="O107" i="25" l="1"/>
  <c r="Q106" i="25"/>
  <c r="R106" i="25" s="1"/>
  <c r="O108" i="25" l="1"/>
  <c r="Q107" i="25"/>
  <c r="O109" i="25" l="1"/>
  <c r="Q108" i="25"/>
  <c r="R108" i="25" s="1"/>
  <c r="R107" i="25"/>
  <c r="O110" i="25" l="1"/>
  <c r="Q109" i="25"/>
  <c r="R109" i="25" s="1"/>
  <c r="Q110" i="25" l="1"/>
  <c r="R110" i="25" s="1"/>
  <c r="O111" i="25"/>
  <c r="O112" i="25" l="1"/>
  <c r="Q111" i="25"/>
  <c r="O113" i="25" l="1"/>
  <c r="Q112" i="25"/>
  <c r="R112" i="25" s="1"/>
  <c r="R111" i="25"/>
  <c r="Q113" i="25" l="1"/>
  <c r="O114" i="25"/>
  <c r="R113" i="25" l="1"/>
  <c r="Q114" i="25"/>
  <c r="R114" i="25" s="1"/>
  <c r="O115" i="25"/>
  <c r="Q115" i="25" l="1"/>
  <c r="R115" i="25" s="1"/>
  <c r="O116" i="25"/>
  <c r="Q116" i="25" l="1"/>
  <c r="R116" i="25" s="1"/>
  <c r="O117" i="25"/>
  <c r="Q117" i="25" l="1"/>
  <c r="R117" i="25" s="1"/>
  <c r="O118" i="25"/>
  <c r="O119" i="25" l="1"/>
  <c r="Q118" i="25"/>
  <c r="R118" i="25" l="1"/>
  <c r="O120" i="25"/>
  <c r="Q119" i="25"/>
  <c r="O121" i="25" l="1"/>
  <c r="Q120" i="25"/>
  <c r="R120" i="25" s="1"/>
  <c r="R119" i="25"/>
  <c r="O122" i="25" l="1"/>
  <c r="Q121" i="25"/>
  <c r="R121" i="25" s="1"/>
  <c r="Q122" i="25" l="1"/>
  <c r="R122" i="25" s="1"/>
  <c r="O123" i="25"/>
  <c r="Q123" i="25" l="1"/>
  <c r="R123" i="25" s="1"/>
  <c r="O124" i="25"/>
  <c r="Q124" i="25" l="1"/>
  <c r="R124" i="25" s="1"/>
  <c r="O125" i="25"/>
  <c r="Q125" i="25" l="1"/>
  <c r="R125" i="25" s="1"/>
  <c r="O126" i="25"/>
  <c r="O127" i="25" l="1"/>
  <c r="Q126" i="25"/>
  <c r="R126" i="25" s="1"/>
  <c r="O128" i="25" l="1"/>
  <c r="Q127" i="25"/>
  <c r="R127" i="25" s="1"/>
  <c r="Q128" i="25" l="1"/>
  <c r="R128" i="25" s="1"/>
  <c r="O129" i="25"/>
  <c r="Q129" i="25" l="1"/>
  <c r="O130" i="25"/>
  <c r="R129" i="25" l="1"/>
  <c r="Q130" i="25"/>
  <c r="O131" i="25"/>
  <c r="R130" i="25" l="1"/>
  <c r="O132" i="25"/>
  <c r="Q131" i="25"/>
  <c r="R131" i="25" s="1"/>
  <c r="O133" i="25" l="1"/>
  <c r="Q132" i="25"/>
  <c r="R132" i="25" s="1"/>
  <c r="Q133" i="25" l="1"/>
  <c r="O134" i="25"/>
  <c r="R133" i="25" l="1"/>
  <c r="Q134" i="25"/>
  <c r="R134" i="25" s="1"/>
  <c r="O135" i="25"/>
  <c r="Q135" i="25" l="1"/>
  <c r="R135" i="25" s="1"/>
  <c r="O136" i="25"/>
  <c r="O137" i="25" l="1"/>
  <c r="Q136" i="25"/>
  <c r="O138" i="25" l="1"/>
  <c r="Q137" i="25"/>
  <c r="R137" i="25" s="1"/>
  <c r="R136" i="25"/>
  <c r="Q138" i="25" l="1"/>
  <c r="R138" i="25" s="1"/>
  <c r="O139" i="25"/>
  <c r="O140" i="25" l="1"/>
  <c r="Q139" i="25"/>
  <c r="R139" i="25" s="1"/>
  <c r="Q140" i="25" l="1"/>
  <c r="R140" i="25" l="1"/>
</calcChain>
</file>

<file path=xl/sharedStrings.xml><?xml version="1.0" encoding="utf-8"?>
<sst xmlns="http://schemas.openxmlformats.org/spreadsheetml/2006/main" count="273" uniqueCount="29">
  <si>
    <t>رقم البون</t>
  </si>
  <si>
    <t>رقم العداد عند التموين</t>
  </si>
  <si>
    <t>مدينة = فراغ / اقاليم = ق</t>
  </si>
  <si>
    <t>لاغي</t>
  </si>
  <si>
    <t>عدد الكليوات المستخدمة للبون</t>
  </si>
  <si>
    <t>ضبط الكليوات</t>
  </si>
  <si>
    <t>عدد البونات</t>
  </si>
  <si>
    <t>مسلسل</t>
  </si>
  <si>
    <t>رقم امر التشغيل</t>
  </si>
  <si>
    <t>التاريخ</t>
  </si>
  <si>
    <t>خروج (كم)</t>
  </si>
  <si>
    <t>عودة(كم)</t>
  </si>
  <si>
    <t>مدينة (كم)</t>
  </si>
  <si>
    <t>أقاليم (كم)</t>
  </si>
  <si>
    <t>اجمالي المسافة</t>
  </si>
  <si>
    <t>كمية الوقود للبون</t>
  </si>
  <si>
    <t>تكلفة الوقود للبون</t>
  </si>
  <si>
    <t>اقاليم</t>
  </si>
  <si>
    <t>مدينة</t>
  </si>
  <si>
    <t>استهلاك (1) لتر</t>
  </si>
  <si>
    <t>اجمالي (كم)</t>
  </si>
  <si>
    <t>استهلاك مدينة (لتر) 13لتر/100كم</t>
  </si>
  <si>
    <t>استهلاك اقاليم (لتر) 11لتر/100كم</t>
  </si>
  <si>
    <t>اجمالي عددد  (لتر) تسخين في اليوم</t>
  </si>
  <si>
    <t>اجمالي كمية الوقود</t>
  </si>
  <si>
    <r>
      <t xml:space="preserve">اجمالي عددد  (لتر) للمسافة المقطوعة </t>
    </r>
    <r>
      <rPr>
        <b/>
        <sz val="12"/>
        <color rgb="FFFF0000"/>
        <rFont val="Calibri"/>
        <family val="2"/>
        <scheme val="minor"/>
      </rPr>
      <t>+ التسخين</t>
    </r>
  </si>
  <si>
    <r>
      <t xml:space="preserve">اجمالي الاستهلاك  (لتر) في المشوار الواحد </t>
    </r>
    <r>
      <rPr>
        <b/>
        <sz val="12"/>
        <color rgb="FFFF0000"/>
        <rFont val="Calibri"/>
        <family val="2"/>
        <scheme val="minor"/>
      </rPr>
      <t>قبل التسخين</t>
    </r>
  </si>
  <si>
    <t>بيان</t>
  </si>
  <si>
    <t xml:space="preserve">ضبط عدد اللترات اتوماتيك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</si>
</sst>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\ \-\ yyyy/mm/dd"/>
  </numFmts>
  <fonts count="8">
    <font>
      <sz val="11"/>
      <color theme="1"/>
      <name val="Calibri"/>
      <family val="2"/>
      <charset val="178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78"/>
      <scheme val="minor"/>
    </font>
    <font>
      <sz val="12"/>
      <color theme="1"/>
      <name val="Calibri"/>
      <family val="2"/>
      <scheme val="minor"/>
    </font>
    <font>
      <sz val="14"/>
      <color indexed="19"/>
      <name val="Arial Unicode MS"/>
      <family val="2"/>
    </font>
    <font>
      <sz val="14"/>
      <color theme="1"/>
      <name val="Calibri"/>
      <family val="2"/>
      <charset val="178"/>
      <scheme val="minor"/>
    </font>
    <font>
      <b/>
      <sz val="12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readingOrder="2"/>
    </xf>
    <xf numFmtId="0" fontId="0" fillId="0" borderId="1" xfId="0" applyBorder="1" applyAlignment="1">
      <alignment horizontal="center" wrapText="1" readingOrder="2"/>
    </xf>
    <xf numFmtId="0" fontId="2" fillId="0" borderId="1" xfId="0" applyFont="1" applyBorder="1" applyAlignment="1">
      <alignment horizontal="center" wrapText="1" readingOrder="2"/>
    </xf>
    <xf numFmtId="0" fontId="2" fillId="4" borderId="1" xfId="0" applyFont="1" applyFill="1" applyBorder="1" applyAlignment="1">
      <alignment horizont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0" fillId="0" borderId="0" xfId="0" applyFill="1"/>
    <xf numFmtId="0" fontId="2" fillId="2" borderId="1" xfId="0" applyFont="1" applyFill="1" applyBorder="1" applyAlignment="1">
      <alignment horizont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2" fillId="6" borderId="1" xfId="0" applyFont="1" applyFill="1" applyBorder="1" applyAlignment="1">
      <alignment horizontal="center" readingOrder="2"/>
    </xf>
    <xf numFmtId="0" fontId="2" fillId="6" borderId="1" xfId="0" applyFont="1" applyFill="1" applyBorder="1" applyAlignment="1">
      <alignment horizontal="center" wrapText="1" readingOrder="2"/>
    </xf>
    <xf numFmtId="0" fontId="2" fillId="6" borderId="1" xfId="0" applyFont="1" applyFill="1" applyBorder="1" applyAlignment="1">
      <alignment horizontal="center" vertical="center" textRotation="90"/>
    </xf>
    <xf numFmtId="0" fontId="5" fillId="0" borderId="1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wrapText="1" readingOrder="2"/>
    </xf>
    <xf numFmtId="0" fontId="2" fillId="2" borderId="1" xfId="0" applyFont="1" applyFill="1" applyBorder="1" applyAlignment="1">
      <alignment horizontal="center" readingOrder="2"/>
    </xf>
    <xf numFmtId="164" fontId="0" fillId="0" borderId="2" xfId="0" applyNumberFormat="1" applyFill="1" applyBorder="1" applyAlignment="1">
      <alignment wrapText="1" readingOrder="2"/>
    </xf>
    <xf numFmtId="164" fontId="0" fillId="2" borderId="2" xfId="0" applyNumberFormat="1" applyFill="1" applyBorder="1" applyAlignment="1">
      <alignment wrapText="1" readingOrder="2"/>
    </xf>
    <xf numFmtId="0" fontId="1" fillId="3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 readingOrder="2"/>
    </xf>
    <xf numFmtId="0" fontId="0" fillId="5" borderId="1" xfId="0" applyFill="1" applyBorder="1" applyAlignment="1">
      <alignment horizontal="center" vertical="center" wrapText="1" readingOrder="2"/>
    </xf>
    <xf numFmtId="0" fontId="0" fillId="8" borderId="1" xfId="0" applyFill="1" applyBorder="1" applyAlignment="1">
      <alignment horizontal="center" vertical="center" wrapText="1" readingOrder="2"/>
    </xf>
    <xf numFmtId="0" fontId="0" fillId="0" borderId="1" xfId="0" applyNumberFormat="1" applyBorder="1" applyAlignment="1">
      <alignment horizontal="center" wrapText="1" readingOrder="2"/>
    </xf>
    <xf numFmtId="0" fontId="4" fillId="3" borderId="1" xfId="0" applyFont="1" applyFill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 wrapText="1" readingOrder="2"/>
    </xf>
    <xf numFmtId="0" fontId="2" fillId="9" borderId="1" xfId="0" applyFont="1" applyFill="1" applyBorder="1" applyAlignment="1">
      <alignment horizontal="center" wrapText="1" readingOrder="2"/>
    </xf>
    <xf numFmtId="0" fontId="0" fillId="9" borderId="1" xfId="0" applyFill="1" applyBorder="1" applyAlignment="1">
      <alignment horizontal="center" wrapText="1" readingOrder="2"/>
    </xf>
    <xf numFmtId="164" fontId="0" fillId="9" borderId="2" xfId="0" applyNumberFormat="1" applyFill="1" applyBorder="1" applyAlignment="1">
      <alignment wrapText="1" readingOrder="2"/>
    </xf>
    <xf numFmtId="0" fontId="2" fillId="10" borderId="3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0" fillId="3" borderId="3" xfId="0" applyFill="1" applyBorder="1"/>
    <xf numFmtId="2" fontId="0" fillId="3" borderId="1" xfId="0" applyNumberForma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 readingOrder="2"/>
    </xf>
    <xf numFmtId="0" fontId="0" fillId="3" borderId="1" xfId="0" applyFill="1" applyBorder="1"/>
  </cellXfs>
  <cellStyles count="1">
    <cellStyle name="Normal" xfId="0" builtinId="0"/>
  </cellStyles>
  <dxfs count="9">
    <dxf>
      <font>
        <b/>
        <i val="0"/>
      </font>
      <fill>
        <patternFill>
          <bgColor theme="6" tint="0.39994506668294322"/>
        </patternFill>
      </fill>
    </dxf>
    <dxf>
      <font>
        <b/>
        <i val="0"/>
        <strike val="0"/>
        <color auto="1"/>
      </font>
      <fill>
        <patternFill>
          <bgColor theme="5" tint="0.59996337778862885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</font>
      <fill>
        <patternFill>
          <bgColor theme="6" tint="0.39994506668294322"/>
        </patternFill>
      </fill>
    </dxf>
    <dxf>
      <font>
        <b/>
        <i val="0"/>
        <strike val="0"/>
        <color auto="1"/>
      </font>
      <fill>
        <patternFill>
          <bgColor theme="5" tint="0.59996337778862885"/>
        </patternFill>
      </fill>
    </dxf>
    <dxf>
      <font>
        <b/>
        <i val="0"/>
        <color theme="1"/>
      </font>
      <fill>
        <patternFill>
          <bgColor theme="0" tint="-0.14996795556505021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0099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299357</xdr:colOff>
      <xdr:row>6</xdr:row>
      <xdr:rowOff>54429</xdr:rowOff>
    </xdr:from>
    <xdr:to>
      <xdr:col>12</xdr:col>
      <xdr:colOff>830037</xdr:colOff>
      <xdr:row>22</xdr:row>
      <xdr:rowOff>1</xdr:rowOff>
    </xdr:to>
    <xdr:sp macro="" textlink="">
      <xdr:nvSpPr>
        <xdr:cNvPr id="5" name="وسيلة شرح خطية 1 4"/>
        <xdr:cNvSpPr/>
      </xdr:nvSpPr>
      <xdr:spPr>
        <a:xfrm>
          <a:off x="11140521642" y="2803072"/>
          <a:ext cx="7456715" cy="4953000"/>
        </a:xfrm>
        <a:prstGeom prst="borderCallout1">
          <a:avLst>
            <a:gd name="adj1" fmla="val -90"/>
            <a:gd name="adj2" fmla="val 3000"/>
            <a:gd name="adj3" fmla="val -40137"/>
            <a:gd name="adj4" fmla="val -4300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2000"/>
            <a:t>اريد معادلة : حيث عمود </a:t>
          </a:r>
          <a:r>
            <a:rPr lang="en-US" sz="2000"/>
            <a:t>Q</a:t>
          </a:r>
          <a:r>
            <a:rPr lang="ar-EG" sz="2000" baseline="0"/>
            <a:t> </a:t>
          </a:r>
          <a:r>
            <a:rPr lang="ar-EG" sz="2000"/>
            <a:t>يسجل تلقائي عدد</a:t>
          </a:r>
          <a:r>
            <a:rPr lang="ar-EG" sz="2000" baseline="0"/>
            <a:t> لترات البنزين وهي في هذا الشيت 30 و 20</a:t>
          </a:r>
        </a:p>
        <a:p>
          <a:pPr algn="r" rtl="1"/>
          <a:r>
            <a:rPr lang="ar-EG" sz="2000" baseline="0"/>
            <a:t>لتر عندما يكون العمود </a:t>
          </a:r>
          <a:r>
            <a:rPr lang="en-US" sz="2000" baseline="0"/>
            <a:t>O</a:t>
          </a:r>
          <a:r>
            <a:rPr lang="ar-EG" sz="2000" baseline="0"/>
            <a:t> يصل الي رقم 30 أو مضاعفاتة </a:t>
          </a:r>
        </a:p>
        <a:p>
          <a:pPr algn="r" rtl="1"/>
          <a:r>
            <a:rPr lang="ar-EG" sz="2000" baseline="0"/>
            <a:t>علما بأن عدد اللترات يتغير احيانا ويكون 20 او 40</a:t>
          </a:r>
        </a:p>
        <a:p>
          <a:pPr algn="r" rtl="1"/>
          <a:r>
            <a:rPr lang="ar-EG" sz="2000" baseline="0"/>
            <a:t>مثلا:</a:t>
          </a:r>
        </a:p>
        <a:p>
          <a:pPr algn="r" rtl="1"/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/>
            <a:t>O3</a:t>
          </a:r>
          <a:r>
            <a:rPr lang="ar-EG" sz="2000" baseline="0"/>
            <a:t> = 31.03 فيكون 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/>
            <a:t>Q3</a:t>
          </a:r>
          <a:r>
            <a:rPr lang="ar-EG" sz="2000" baseline="0"/>
            <a:t> = 30حيث يصل الرقم الي 30</a:t>
          </a:r>
          <a:endParaRPr lang="en-US" sz="2000" baseline="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O4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و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O5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الي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O7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J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كون 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Q3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الي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Q7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NULL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حيث لم يصل للرقم 30 او مضاعفاتة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O8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69.41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فيكون 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Q8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30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حيث ويصل الي الرقم 60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O9:O10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NULL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 حيث لم يصل الي الرقم 30 او مضاعفاتة 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O11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90.18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فيكون 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Q11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90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حيث وصل الي الرقم مضاعف 30</a:t>
          </a:r>
          <a:endParaRPr lang="ar-EG" sz="200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EG" sz="2000" baseline="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وهكذا لباقي الخلايا للعمود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</a:t>
          </a:r>
          <a:endParaRPr lang="ar-EG" sz="200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EG" sz="200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EG" sz="2000"/>
        </a:p>
        <a:p>
          <a:pPr algn="r" rtl="1"/>
          <a:endParaRPr lang="ar-EG" sz="20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217713</xdr:colOff>
      <xdr:row>4</xdr:row>
      <xdr:rowOff>149678</xdr:rowOff>
    </xdr:from>
    <xdr:to>
      <xdr:col>14</xdr:col>
      <xdr:colOff>40822</xdr:colOff>
      <xdr:row>26</xdr:row>
      <xdr:rowOff>54428</xdr:rowOff>
    </xdr:to>
    <xdr:sp macro="" textlink="">
      <xdr:nvSpPr>
        <xdr:cNvPr id="3" name="وسيلة شرح خطية 1 2"/>
        <xdr:cNvSpPr/>
      </xdr:nvSpPr>
      <xdr:spPr>
        <a:xfrm>
          <a:off x="11138929607" y="1850571"/>
          <a:ext cx="5510894" cy="5293178"/>
        </a:xfrm>
        <a:prstGeom prst="borderCallout1">
          <a:avLst>
            <a:gd name="adj1" fmla="val -90"/>
            <a:gd name="adj2" fmla="val 3000"/>
            <a:gd name="adj3" fmla="val 13848"/>
            <a:gd name="adj4" fmla="val -459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2000"/>
            <a:t>اريد معادلة : حيث عمود </a:t>
          </a:r>
          <a:r>
            <a:rPr lang="en-US" sz="2000"/>
            <a:t>Q</a:t>
          </a:r>
          <a:r>
            <a:rPr lang="ar-EG" sz="2000" baseline="0"/>
            <a:t> </a:t>
          </a:r>
          <a:r>
            <a:rPr lang="ar-EG" sz="2000"/>
            <a:t>يسجل تلقائي عدد</a:t>
          </a:r>
          <a:r>
            <a:rPr lang="ar-EG" sz="2000" baseline="0"/>
            <a:t> لترات البنزين وهي في هذا الشيت 30</a:t>
          </a:r>
        </a:p>
        <a:p>
          <a:pPr algn="r" rtl="1"/>
          <a:r>
            <a:rPr lang="ar-EG" sz="2000" baseline="0"/>
            <a:t>لتر عندما يكون العمود </a:t>
          </a:r>
          <a:r>
            <a:rPr lang="en-US" sz="2000" baseline="0"/>
            <a:t>O</a:t>
          </a:r>
          <a:r>
            <a:rPr lang="ar-EG" sz="2000" baseline="0"/>
            <a:t> يصل الي رقم 30 أو مضاعفاتة </a:t>
          </a:r>
        </a:p>
        <a:p>
          <a:pPr algn="r" rtl="1"/>
          <a:r>
            <a:rPr lang="ar-EG" sz="2000" baseline="0"/>
            <a:t>علما بأن عدد اللترات يتغير احيانا ويكون 20 او 40</a:t>
          </a:r>
        </a:p>
        <a:p>
          <a:pPr algn="r" rtl="1"/>
          <a:r>
            <a:rPr lang="ar-EG" sz="2000" baseline="0"/>
            <a:t>مثلا:</a:t>
          </a:r>
        </a:p>
        <a:p>
          <a:pPr algn="r" rtl="1"/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/>
            <a:t>O3</a:t>
          </a:r>
          <a:r>
            <a:rPr lang="ar-EG" sz="2000" baseline="0"/>
            <a:t> = 23.88  فيكون 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/>
            <a:t>Q3</a:t>
          </a:r>
          <a:r>
            <a:rPr lang="ar-EG" sz="2000" baseline="0"/>
            <a:t> = </a:t>
          </a:r>
          <a:r>
            <a:rPr lang="en-US" sz="2000" baseline="0"/>
            <a:t>NULL</a:t>
          </a:r>
          <a:r>
            <a:rPr lang="ar-EG" sz="2000" baseline="0"/>
            <a:t> حيث لم يصل الرقم الي 30</a:t>
          </a:r>
          <a:endParaRPr lang="en-US" sz="2000" baseline="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O4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31.4    فيكون 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Q3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30 حيث وصل للرقم المطلوب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O5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23.88  فيكون 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Q4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NULL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حيث لم يصل الي الرقم 60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O6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71.97 فيكون الخلية 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Q3</a:t>
          </a: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 = 60 حيث وصل الي الرقم 60 وهو ضعف الرقم 30</a:t>
          </a:r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ar-EG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وهكذا لباقي الخلايا للعمود </a:t>
          </a:r>
          <a:r>
            <a:rPr lang="en-US" sz="2000" baseline="0">
              <a:solidFill>
                <a:schemeClr val="lt1"/>
              </a:solidFill>
              <a:latin typeface="+mn-lt"/>
              <a:ea typeface="+mn-ea"/>
              <a:cs typeface="+mn-cs"/>
            </a:rPr>
            <a:t>O</a:t>
          </a:r>
          <a:endParaRPr lang="ar-EG" sz="200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EG" sz="2000"/>
        </a:p>
        <a:p>
          <a:pPr marL="0" marR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ar-EG" sz="2000"/>
        </a:p>
        <a:p>
          <a:pPr algn="r" rtl="1"/>
          <a:endParaRPr lang="ar-EG" sz="2000"/>
        </a:p>
      </xdr:txBody>
    </xdr:sp>
    <xdr:clientData/>
  </xdr:twoCellAnchor>
  <xdr:twoCellAnchor>
    <xdr:from>
      <xdr:col>18</xdr:col>
      <xdr:colOff>489857</xdr:colOff>
      <xdr:row>20</xdr:row>
      <xdr:rowOff>81643</xdr:rowOff>
    </xdr:from>
    <xdr:to>
      <xdr:col>22</xdr:col>
      <xdr:colOff>408214</xdr:colOff>
      <xdr:row>26</xdr:row>
      <xdr:rowOff>204108</xdr:rowOff>
    </xdr:to>
    <xdr:sp macro="" textlink="">
      <xdr:nvSpPr>
        <xdr:cNvPr id="4" name="وسيلة شرح خطية 1 3"/>
        <xdr:cNvSpPr/>
      </xdr:nvSpPr>
      <xdr:spPr>
        <a:xfrm>
          <a:off x="11131622572" y="5701393"/>
          <a:ext cx="3048000" cy="1592036"/>
        </a:xfrm>
        <a:prstGeom prst="borderCallout1">
          <a:avLst>
            <a:gd name="adj1" fmla="val -5182"/>
            <a:gd name="adj2" fmla="val 69346"/>
            <a:gd name="adj3" fmla="val -293515"/>
            <a:gd name="adj4" fmla="val 120148"/>
          </a:avLst>
        </a:prstGeom>
        <a:solidFill>
          <a:schemeClr val="accent3">
            <a:lumMod val="60000"/>
            <a:lumOff val="40000"/>
          </a:schemeClr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2000">
              <a:solidFill>
                <a:sysClr val="windowText" lastClr="000000"/>
              </a:solidFill>
            </a:rPr>
            <a:t>اريد معادلة : حيث عمود </a:t>
          </a:r>
          <a:r>
            <a:rPr lang="en-US" sz="2000">
              <a:solidFill>
                <a:sysClr val="windowText" lastClr="000000"/>
              </a:solidFill>
            </a:rPr>
            <a:t>R</a:t>
          </a:r>
          <a:r>
            <a:rPr lang="ar-EG" sz="2000" baseline="0">
              <a:solidFill>
                <a:sysClr val="windowText" lastClr="000000"/>
              </a:solidFill>
            </a:rPr>
            <a:t> </a:t>
          </a:r>
          <a:r>
            <a:rPr lang="ar-EG" sz="2000">
              <a:solidFill>
                <a:sysClr val="windowText" lastClr="000000"/>
              </a:solidFill>
            </a:rPr>
            <a:t>يسجل تلقائي </a:t>
          </a:r>
          <a:r>
            <a:rPr lang="en-US" sz="2000">
              <a:solidFill>
                <a:sysClr val="windowText" lastClr="000000"/>
              </a:solidFill>
            </a:rPr>
            <a:t> OK</a:t>
          </a:r>
          <a:r>
            <a:rPr lang="ar-EG" sz="2000" baseline="0">
              <a:solidFill>
                <a:sysClr val="windowText" lastClr="000000"/>
              </a:solidFill>
            </a:rPr>
            <a:t> عندما يتحقق الشرط في العمود </a:t>
          </a:r>
          <a:r>
            <a:rPr lang="en-US" sz="2000" baseline="0">
              <a:solidFill>
                <a:sysClr val="windowText" lastClr="000000"/>
              </a:solidFill>
            </a:rPr>
            <a:t>O</a:t>
          </a:r>
          <a:endParaRPr lang="ar-EG" sz="20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41"/>
  <sheetViews>
    <sheetView rightToLeft="1" tabSelected="1" topLeftCell="O1" zoomScale="85" zoomScaleNormal="85" zoomScaleSheetLayoutView="70" workbookViewId="0">
      <pane ySplit="1" topLeftCell="A2" activePane="bottomLeft" state="frozen"/>
      <selection activeCell="E552" activeCellId="1" sqref="C545 E552"/>
      <selection pane="bottomLeft" activeCell="AA1" sqref="AA1"/>
    </sheetView>
  </sheetViews>
  <sheetFormatPr defaultRowHeight="14.5"/>
  <cols>
    <col min="1" max="1" width="7.26953125" style="8" bestFit="1" customWidth="1"/>
    <col min="2" max="2" width="5" customWidth="1"/>
    <col min="3" max="3" width="7.36328125" style="8" hidden="1" customWidth="1"/>
    <col min="4" max="4" width="16.26953125" style="8" hidden="1" customWidth="1"/>
    <col min="5" max="5" width="7.6328125" style="8" hidden="1" customWidth="1"/>
    <col min="6" max="6" width="13" style="8" hidden="1" customWidth="1"/>
    <col min="7" max="8" width="6.6328125" style="8" hidden="1" customWidth="1"/>
    <col min="9" max="10" width="8.90625" style="8" hidden="1" customWidth="1"/>
    <col min="11" max="12" width="11.453125" style="8" hidden="1" customWidth="1"/>
    <col min="13" max="13" width="13.7265625" style="8" hidden="1" customWidth="1"/>
    <col min="14" max="14" width="11.26953125" style="8" hidden="1" customWidth="1"/>
    <col min="15" max="15" width="11.7265625" style="8" bestFit="1" customWidth="1"/>
    <col min="16" max="16" width="9.26953125" style="8" bestFit="1" customWidth="1"/>
    <col min="17" max="18" width="14.36328125" bestFit="1" customWidth="1"/>
    <col min="19" max="20" width="9.6328125" bestFit="1" customWidth="1"/>
    <col min="21" max="21" width="15.08984375" bestFit="1" customWidth="1"/>
    <col min="22" max="22" width="9" customWidth="1"/>
    <col min="23" max="23" width="13.7265625" style="8" bestFit="1" customWidth="1"/>
    <col min="24" max="24" width="5" bestFit="1" customWidth="1"/>
    <col min="25" max="25" width="12.26953125" bestFit="1" customWidth="1"/>
  </cols>
  <sheetData>
    <row r="1" spans="1:29" ht="93" customHeight="1">
      <c r="A1" s="11" t="s">
        <v>7</v>
      </c>
      <c r="B1" s="14" t="s">
        <v>2</v>
      </c>
      <c r="C1" s="11" t="s">
        <v>8</v>
      </c>
      <c r="D1" s="11" t="s">
        <v>9</v>
      </c>
      <c r="E1" s="11" t="s">
        <v>10</v>
      </c>
      <c r="F1" s="11" t="s">
        <v>11</v>
      </c>
      <c r="G1" s="11" t="s">
        <v>12</v>
      </c>
      <c r="H1" s="11" t="s">
        <v>13</v>
      </c>
      <c r="I1" s="11" t="s">
        <v>14</v>
      </c>
      <c r="J1" s="25" t="s">
        <v>20</v>
      </c>
      <c r="K1" s="25" t="s">
        <v>21</v>
      </c>
      <c r="L1" s="25" t="s">
        <v>22</v>
      </c>
      <c r="M1" s="25" t="s">
        <v>26</v>
      </c>
      <c r="N1" s="25" t="s">
        <v>23</v>
      </c>
      <c r="O1" s="25" t="s">
        <v>25</v>
      </c>
      <c r="P1" s="25" t="s">
        <v>24</v>
      </c>
      <c r="Q1" s="36" t="s">
        <v>28</v>
      </c>
      <c r="R1" s="36" t="s">
        <v>28</v>
      </c>
      <c r="S1" s="11" t="s">
        <v>15</v>
      </c>
      <c r="T1" s="11" t="s">
        <v>16</v>
      </c>
      <c r="U1" s="11" t="s">
        <v>0</v>
      </c>
      <c r="V1" s="11" t="s">
        <v>1</v>
      </c>
      <c r="W1" s="11" t="s">
        <v>4</v>
      </c>
      <c r="X1" s="11" t="s">
        <v>5</v>
      </c>
      <c r="Y1" s="10" t="s">
        <v>6</v>
      </c>
    </row>
    <row r="2" spans="1:29" ht="25" customHeight="1">
      <c r="A2" s="2">
        <f>IF(B2="","",SUBTOTAL(3,B2:B$2))</f>
        <v>1</v>
      </c>
      <c r="B2" s="12" t="s">
        <v>18</v>
      </c>
      <c r="C2" s="3">
        <v>1</v>
      </c>
      <c r="D2" s="18">
        <v>42127</v>
      </c>
      <c r="E2" s="5">
        <v>0</v>
      </c>
      <c r="F2" s="4">
        <v>90</v>
      </c>
      <c r="G2" s="5">
        <f>IF(B2="مدينة",F2-E2,0)</f>
        <v>90</v>
      </c>
      <c r="H2" s="5">
        <f>IF(B2="اقاليم",F2-E2,0)</f>
        <v>0</v>
      </c>
      <c r="I2" s="9">
        <f t="shared" ref="I2:I65" si="0">G2+H2</f>
        <v>90</v>
      </c>
      <c r="J2" s="9">
        <f>I2</f>
        <v>90</v>
      </c>
      <c r="K2" s="9">
        <f>G2/ورقة1!$C$3</f>
        <v>11.7</v>
      </c>
      <c r="L2" s="9">
        <f>H2/ورقة1!$D$3</f>
        <v>0</v>
      </c>
      <c r="M2" s="9">
        <f>IF(I2=0,0,K2+L2)</f>
        <v>11.7</v>
      </c>
      <c r="N2" s="9">
        <f t="shared" ref="N2:N65" si="1">IF(I2=0,0,0.5)</f>
        <v>0.5</v>
      </c>
      <c r="O2" s="9">
        <f>M2+N2</f>
        <v>12.2</v>
      </c>
      <c r="P2" s="9">
        <f>S2</f>
        <v>30</v>
      </c>
      <c r="Q2" s="7">
        <f>IF(O3="","",VLOOKUP(O3,$AB$2:$AC$40,2))</f>
        <v>60</v>
      </c>
      <c r="R2" s="7" t="str">
        <f t="shared" ref="R2" si="2">IF(J2&lt;&gt;"",IF(AND(O2&gt;Q1,O2&lt;=Q2),"ok",""))</f>
        <v/>
      </c>
      <c r="S2" s="1">
        <v>30</v>
      </c>
      <c r="T2" s="1">
        <f t="shared" ref="T2:T21" si="3">S2*2.6</f>
        <v>78</v>
      </c>
      <c r="U2" s="28">
        <v>1</v>
      </c>
      <c r="V2" s="26">
        <v>0</v>
      </c>
      <c r="W2" s="26">
        <f>V3-V2</f>
        <v>225</v>
      </c>
      <c r="X2" s="27" t="str">
        <f t="shared" ref="X2:X65" si="4">IF(V2&lt;&gt;"",IF(AND(V2&gt;=E2,V2&lt;=F2),"ok","NO"),"")</f>
        <v>ok</v>
      </c>
      <c r="Y2" s="26">
        <f>IF(U2="","",SUBTOTAL(2,U$1:U2))</f>
        <v>1</v>
      </c>
      <c r="AB2" s="37">
        <v>0</v>
      </c>
      <c r="AC2" s="37">
        <v>30</v>
      </c>
    </row>
    <row r="3" spans="1:29" ht="25" customHeight="1">
      <c r="A3" s="2">
        <f>IF(B3="","",SUBTOTAL(3,B$2:B3))</f>
        <v>2</v>
      </c>
      <c r="B3" s="12" t="s">
        <v>18</v>
      </c>
      <c r="C3" s="3">
        <v>2</v>
      </c>
      <c r="D3" s="18">
        <v>42170</v>
      </c>
      <c r="E3" s="5">
        <f t="shared" ref="E3:E27" si="5">IF(D3="",0,F2)</f>
        <v>90</v>
      </c>
      <c r="F3" s="4">
        <v>231</v>
      </c>
      <c r="G3" s="5">
        <f t="shared" ref="G3:G66" si="6">IF(B3="مدينة",F3-E3,0)</f>
        <v>141</v>
      </c>
      <c r="H3" s="5">
        <f t="shared" ref="H3:H66" si="7">IF(B3="اقاليم",F3-E3,0)</f>
        <v>0</v>
      </c>
      <c r="I3" s="9">
        <f t="shared" si="0"/>
        <v>141</v>
      </c>
      <c r="J3" s="9">
        <f>IF(I3=0,0,I3+J2)</f>
        <v>231</v>
      </c>
      <c r="K3" s="9">
        <f>G3/ورقة1!$C$3</f>
        <v>18.329999999999998</v>
      </c>
      <c r="L3" s="9">
        <f>H3/ورقة1!$D$3</f>
        <v>0</v>
      </c>
      <c r="M3" s="9">
        <f t="shared" ref="M3:M66" si="8">IF(I3=0,0,K3+L3)</f>
        <v>18.329999999999998</v>
      </c>
      <c r="N3" s="9">
        <f t="shared" si="1"/>
        <v>0.5</v>
      </c>
      <c r="O3" s="9">
        <f>M3+N3+O2</f>
        <v>31.029999999999998</v>
      </c>
      <c r="P3" s="9">
        <f>S3+P2</f>
        <v>60</v>
      </c>
      <c r="Q3" s="7">
        <f t="shared" ref="Q3:Q66" si="9">IF(O4="","",VLOOKUP(O4,$AB$2:$AC$40,2))</f>
        <v>60</v>
      </c>
      <c r="R3" s="7" t="str">
        <f>IF(J3&lt;&gt;"",IF(AND(O3&gt;Q2,O3&gt;=Q3),"ok",""))</f>
        <v/>
      </c>
      <c r="S3" s="1">
        <v>30</v>
      </c>
      <c r="T3" s="1">
        <f t="shared" si="3"/>
        <v>78</v>
      </c>
      <c r="U3" s="28">
        <v>2</v>
      </c>
      <c r="V3" s="26">
        <v>225</v>
      </c>
      <c r="W3" s="26">
        <f>V8-V3</f>
        <v>225</v>
      </c>
      <c r="X3" s="27" t="str">
        <f t="shared" si="4"/>
        <v>ok</v>
      </c>
      <c r="Y3" s="26">
        <f>IF(U3="","",SUBTOTAL(2,U$1:U3))</f>
        <v>2</v>
      </c>
      <c r="AB3" s="37">
        <v>30.00001</v>
      </c>
      <c r="AC3" s="37">
        <v>60</v>
      </c>
    </row>
    <row r="4" spans="1:29" ht="25" customHeight="1">
      <c r="A4" s="2">
        <f>IF(B4="","",SUBTOTAL(3,B$2:B4))</f>
        <v>3</v>
      </c>
      <c r="B4" s="12" t="s">
        <v>18</v>
      </c>
      <c r="C4" s="3">
        <v>3</v>
      </c>
      <c r="D4" s="18">
        <v>42249</v>
      </c>
      <c r="E4" s="5">
        <f t="shared" si="5"/>
        <v>231</v>
      </c>
      <c r="F4" s="4">
        <v>265</v>
      </c>
      <c r="G4" s="5">
        <f t="shared" si="6"/>
        <v>34</v>
      </c>
      <c r="H4" s="5">
        <f t="shared" si="7"/>
        <v>0</v>
      </c>
      <c r="I4" s="9">
        <f t="shared" si="0"/>
        <v>34</v>
      </c>
      <c r="J4" s="9">
        <f t="shared" ref="J4:J67" si="10">IF(I4=0,0,I4+J3)</f>
        <v>265</v>
      </c>
      <c r="K4" s="9">
        <f>G4/ورقة1!$C$3</f>
        <v>4.42</v>
      </c>
      <c r="L4" s="9">
        <f>H4/ورقة1!$D$3</f>
        <v>0</v>
      </c>
      <c r="M4" s="9">
        <f t="shared" si="8"/>
        <v>4.42</v>
      </c>
      <c r="N4" s="9">
        <f t="shared" si="1"/>
        <v>0.5</v>
      </c>
      <c r="O4" s="9">
        <f t="shared" ref="O4:O67" si="11">M4+N4+O3</f>
        <v>35.949999999999996</v>
      </c>
      <c r="P4" s="9">
        <f t="shared" ref="P4:P67" si="12">S4+P3</f>
        <v>60</v>
      </c>
      <c r="Q4" s="7">
        <f t="shared" si="9"/>
        <v>60</v>
      </c>
      <c r="R4" s="7" t="str">
        <f t="shared" ref="R4:R19" si="13">IF(J4&lt;&gt;"",IF(AND(O4&gt;Q3,O4&gt;=Q4),"ok",""))</f>
        <v/>
      </c>
      <c r="S4" s="1"/>
      <c r="T4" s="1">
        <f t="shared" si="3"/>
        <v>0</v>
      </c>
      <c r="U4" s="26"/>
      <c r="V4" s="26"/>
      <c r="W4" s="26"/>
      <c r="X4" s="27" t="str">
        <f t="shared" si="4"/>
        <v/>
      </c>
      <c r="Y4" s="26" t="str">
        <f>IF(U4="","",SUBTOTAL(2,U$1:U4))</f>
        <v/>
      </c>
      <c r="AB4" s="37">
        <v>60.000010000000003</v>
      </c>
      <c r="AC4" s="37">
        <v>90</v>
      </c>
    </row>
    <row r="5" spans="1:29" ht="25" customHeight="1">
      <c r="A5" s="2">
        <f>IF(B5="","",SUBTOTAL(3,B$2:B5))</f>
        <v>4</v>
      </c>
      <c r="B5" s="12" t="s">
        <v>18</v>
      </c>
      <c r="C5" s="3">
        <v>4</v>
      </c>
      <c r="D5" s="18">
        <v>42251</v>
      </c>
      <c r="E5" s="5">
        <f t="shared" si="5"/>
        <v>265</v>
      </c>
      <c r="F5" s="4">
        <v>321</v>
      </c>
      <c r="G5" s="5">
        <f t="shared" si="6"/>
        <v>56</v>
      </c>
      <c r="H5" s="5">
        <f t="shared" si="7"/>
        <v>0</v>
      </c>
      <c r="I5" s="9">
        <f t="shared" si="0"/>
        <v>56</v>
      </c>
      <c r="J5" s="9">
        <f t="shared" si="10"/>
        <v>321</v>
      </c>
      <c r="K5" s="9">
        <f>G5/ورقة1!$C$3</f>
        <v>7.28</v>
      </c>
      <c r="L5" s="9">
        <f>H5/ورقة1!$D$3</f>
        <v>0</v>
      </c>
      <c r="M5" s="9">
        <f t="shared" si="8"/>
        <v>7.28</v>
      </c>
      <c r="N5" s="9">
        <f t="shared" si="1"/>
        <v>0.5</v>
      </c>
      <c r="O5" s="9">
        <f t="shared" si="11"/>
        <v>43.73</v>
      </c>
      <c r="P5" s="9">
        <f t="shared" si="12"/>
        <v>60</v>
      </c>
      <c r="Q5" s="7">
        <f t="shared" si="9"/>
        <v>60</v>
      </c>
      <c r="R5" s="7" t="str">
        <f t="shared" si="13"/>
        <v/>
      </c>
      <c r="S5" s="1"/>
      <c r="T5" s="1">
        <f t="shared" si="3"/>
        <v>0</v>
      </c>
      <c r="U5" s="26"/>
      <c r="V5" s="26"/>
      <c r="W5" s="26"/>
      <c r="X5" s="27" t="str">
        <f t="shared" si="4"/>
        <v/>
      </c>
      <c r="Y5" s="26" t="str">
        <f>IF(U5="","",SUBTOTAL(2,U$1:U5))</f>
        <v/>
      </c>
      <c r="AB5" s="37">
        <v>90.000010000000003</v>
      </c>
      <c r="AC5" s="37">
        <v>120</v>
      </c>
    </row>
    <row r="6" spans="1:29" ht="25" customHeight="1">
      <c r="A6" s="2">
        <f>IF(B6="","",SUBTOTAL(3,B$2:B6))</f>
        <v>5</v>
      </c>
      <c r="B6" s="13" t="s">
        <v>18</v>
      </c>
      <c r="C6" s="3">
        <v>5</v>
      </c>
      <c r="D6" s="18">
        <v>42256</v>
      </c>
      <c r="E6" s="5">
        <f t="shared" si="5"/>
        <v>321</v>
      </c>
      <c r="F6" s="4">
        <v>387</v>
      </c>
      <c r="G6" s="5">
        <f t="shared" si="6"/>
        <v>66</v>
      </c>
      <c r="H6" s="5">
        <f t="shared" si="7"/>
        <v>0</v>
      </c>
      <c r="I6" s="9">
        <f t="shared" si="0"/>
        <v>66</v>
      </c>
      <c r="J6" s="9">
        <f t="shared" si="10"/>
        <v>387</v>
      </c>
      <c r="K6" s="9">
        <f>G6/ورقة1!$C$3</f>
        <v>8.58</v>
      </c>
      <c r="L6" s="9">
        <f>H6/ورقة1!$D$3</f>
        <v>0</v>
      </c>
      <c r="M6" s="9">
        <f t="shared" si="8"/>
        <v>8.58</v>
      </c>
      <c r="N6" s="9">
        <f t="shared" si="1"/>
        <v>0.5</v>
      </c>
      <c r="O6" s="9">
        <f t="shared" si="11"/>
        <v>52.809999999999995</v>
      </c>
      <c r="P6" s="9">
        <f t="shared" si="12"/>
        <v>60</v>
      </c>
      <c r="Q6" s="7">
        <f t="shared" si="9"/>
        <v>60</v>
      </c>
      <c r="R6" s="7" t="str">
        <f t="shared" si="13"/>
        <v/>
      </c>
      <c r="S6" s="1"/>
      <c r="T6" s="1">
        <f t="shared" si="3"/>
        <v>0</v>
      </c>
      <c r="U6" s="26"/>
      <c r="V6" s="26"/>
      <c r="W6" s="26"/>
      <c r="X6" s="27" t="str">
        <f t="shared" si="4"/>
        <v/>
      </c>
      <c r="Y6" s="26" t="str">
        <f>IF(U6="","",SUBTOTAL(2,U$1:U6))</f>
        <v/>
      </c>
      <c r="AB6" s="37">
        <v>120.00001</v>
      </c>
      <c r="AC6" s="37">
        <v>150</v>
      </c>
    </row>
    <row r="7" spans="1:29" ht="25" customHeight="1">
      <c r="A7" s="2">
        <f>IF(B7="","",SUBTOTAL(3,B$2:B7))</f>
        <v>6</v>
      </c>
      <c r="B7" s="13" t="s">
        <v>18</v>
      </c>
      <c r="C7" s="3">
        <v>6</v>
      </c>
      <c r="D7" s="18">
        <v>42257</v>
      </c>
      <c r="E7" s="5">
        <f t="shared" si="5"/>
        <v>387</v>
      </c>
      <c r="F7" s="4">
        <v>438</v>
      </c>
      <c r="G7" s="5">
        <f t="shared" si="6"/>
        <v>51</v>
      </c>
      <c r="H7" s="5">
        <f t="shared" si="7"/>
        <v>0</v>
      </c>
      <c r="I7" s="9">
        <f t="shared" si="0"/>
        <v>51</v>
      </c>
      <c r="J7" s="9">
        <f t="shared" si="10"/>
        <v>438</v>
      </c>
      <c r="K7" s="9">
        <f>G7/ورقة1!$C$3</f>
        <v>6.63</v>
      </c>
      <c r="L7" s="9">
        <f>H7/ورقة1!$D$3</f>
        <v>0</v>
      </c>
      <c r="M7" s="9">
        <f t="shared" si="8"/>
        <v>6.63</v>
      </c>
      <c r="N7" s="9">
        <f t="shared" si="1"/>
        <v>0.5</v>
      </c>
      <c r="O7" s="9">
        <f t="shared" si="11"/>
        <v>59.94</v>
      </c>
      <c r="P7" s="9">
        <f t="shared" si="12"/>
        <v>60</v>
      </c>
      <c r="Q7" s="7">
        <f t="shared" si="9"/>
        <v>90</v>
      </c>
      <c r="R7" s="7" t="str">
        <f t="shared" si="13"/>
        <v/>
      </c>
      <c r="S7" s="1"/>
      <c r="T7" s="1">
        <f t="shared" si="3"/>
        <v>0</v>
      </c>
      <c r="U7" s="26"/>
      <c r="V7" s="26"/>
      <c r="W7" s="26"/>
      <c r="X7" s="27" t="str">
        <f t="shared" si="4"/>
        <v/>
      </c>
      <c r="Y7" s="26" t="str">
        <f>IF(U7="","",SUBTOTAL(2,U$1:U7))</f>
        <v/>
      </c>
      <c r="AB7" s="37">
        <v>150.00001</v>
      </c>
      <c r="AC7" s="37">
        <v>180</v>
      </c>
    </row>
    <row r="8" spans="1:29" ht="25" customHeight="1">
      <c r="A8" s="2">
        <f>IF(B8="","",SUBTOTAL(3,B$2:B8))</f>
        <v>7</v>
      </c>
      <c r="B8" s="13" t="s">
        <v>18</v>
      </c>
      <c r="C8" s="3">
        <v>7</v>
      </c>
      <c r="D8" s="18">
        <v>42260</v>
      </c>
      <c r="E8" s="5">
        <f t="shared" si="5"/>
        <v>438</v>
      </c>
      <c r="F8" s="4">
        <v>507</v>
      </c>
      <c r="G8" s="5">
        <f t="shared" si="6"/>
        <v>69</v>
      </c>
      <c r="H8" s="5">
        <f t="shared" si="7"/>
        <v>0</v>
      </c>
      <c r="I8" s="9">
        <f t="shared" si="0"/>
        <v>69</v>
      </c>
      <c r="J8" s="9">
        <f t="shared" si="10"/>
        <v>507</v>
      </c>
      <c r="K8" s="9">
        <f>G8/ورقة1!$C$3</f>
        <v>8.9700000000000006</v>
      </c>
      <c r="L8" s="9">
        <f>H8/ورقة1!$D$3</f>
        <v>0</v>
      </c>
      <c r="M8" s="9">
        <f t="shared" si="8"/>
        <v>8.9700000000000006</v>
      </c>
      <c r="N8" s="9">
        <f t="shared" si="1"/>
        <v>0.5</v>
      </c>
      <c r="O8" s="9">
        <f t="shared" si="11"/>
        <v>69.41</v>
      </c>
      <c r="P8" s="9">
        <f t="shared" si="12"/>
        <v>90</v>
      </c>
      <c r="Q8" s="7">
        <f t="shared" si="9"/>
        <v>90</v>
      </c>
      <c r="R8" s="7" t="str">
        <f t="shared" si="13"/>
        <v/>
      </c>
      <c r="S8" s="1">
        <v>30</v>
      </c>
      <c r="T8" s="1">
        <f t="shared" si="3"/>
        <v>78</v>
      </c>
      <c r="U8" s="28">
        <v>3</v>
      </c>
      <c r="V8" s="26">
        <v>450</v>
      </c>
      <c r="W8" s="26">
        <f>V11-V8</f>
        <v>225</v>
      </c>
      <c r="X8" s="27" t="str">
        <f t="shared" si="4"/>
        <v>ok</v>
      </c>
      <c r="Y8" s="26">
        <f>IF(U8="","",SUBTOTAL(2,U$1:U8))</f>
        <v>3</v>
      </c>
      <c r="AB8" s="37">
        <v>180.00001</v>
      </c>
      <c r="AC8" s="37">
        <v>210</v>
      </c>
    </row>
    <row r="9" spans="1:29" ht="25" customHeight="1">
      <c r="A9" s="2">
        <f>IF(B9="","",SUBTOTAL(3,B$2:B9))</f>
        <v>8</v>
      </c>
      <c r="B9" s="13" t="s">
        <v>18</v>
      </c>
      <c r="C9" s="3">
        <v>8</v>
      </c>
      <c r="D9" s="18">
        <v>42261</v>
      </c>
      <c r="E9" s="5">
        <f t="shared" si="5"/>
        <v>507</v>
      </c>
      <c r="F9" s="4">
        <v>572</v>
      </c>
      <c r="G9" s="5">
        <f t="shared" si="6"/>
        <v>65</v>
      </c>
      <c r="H9" s="5">
        <f t="shared" si="7"/>
        <v>0</v>
      </c>
      <c r="I9" s="9">
        <f t="shared" si="0"/>
        <v>65</v>
      </c>
      <c r="J9" s="9">
        <f t="shared" si="10"/>
        <v>572</v>
      </c>
      <c r="K9" s="9">
        <f>G9/ورقة1!$C$3</f>
        <v>8.4499999999999993</v>
      </c>
      <c r="L9" s="9">
        <f>H9/ورقة1!$D$3</f>
        <v>0</v>
      </c>
      <c r="M9" s="9">
        <f t="shared" si="8"/>
        <v>8.4499999999999993</v>
      </c>
      <c r="N9" s="9">
        <f t="shared" si="1"/>
        <v>0.5</v>
      </c>
      <c r="O9" s="9">
        <f t="shared" si="11"/>
        <v>78.36</v>
      </c>
      <c r="P9" s="9">
        <f t="shared" si="12"/>
        <v>90</v>
      </c>
      <c r="Q9" s="7">
        <f t="shared" si="9"/>
        <v>90</v>
      </c>
      <c r="R9" s="7" t="str">
        <f t="shared" si="13"/>
        <v/>
      </c>
      <c r="S9" s="1"/>
      <c r="T9" s="1">
        <f t="shared" si="3"/>
        <v>0</v>
      </c>
      <c r="U9" s="26"/>
      <c r="V9" s="26"/>
      <c r="W9" s="26"/>
      <c r="X9" s="27" t="str">
        <f t="shared" si="4"/>
        <v/>
      </c>
      <c r="Y9" s="26" t="str">
        <f>IF(U9="","",SUBTOTAL(2,U$1:U9))</f>
        <v/>
      </c>
      <c r="AB9" s="37">
        <v>210.00001</v>
      </c>
      <c r="AC9" s="37">
        <v>240</v>
      </c>
    </row>
    <row r="10" spans="1:29" ht="25" customHeight="1">
      <c r="A10" s="2">
        <f>IF(B10="","",SUBTOTAL(3,B$2:B10))</f>
        <v>9</v>
      </c>
      <c r="B10" s="13" t="s">
        <v>18</v>
      </c>
      <c r="C10" s="3">
        <v>9</v>
      </c>
      <c r="D10" s="18">
        <v>42263</v>
      </c>
      <c r="E10" s="5">
        <f t="shared" si="5"/>
        <v>572</v>
      </c>
      <c r="F10" s="4">
        <v>604</v>
      </c>
      <c r="G10" s="5">
        <f t="shared" si="6"/>
        <v>32</v>
      </c>
      <c r="H10" s="5">
        <f t="shared" si="7"/>
        <v>0</v>
      </c>
      <c r="I10" s="9">
        <f t="shared" si="0"/>
        <v>32</v>
      </c>
      <c r="J10" s="9">
        <f t="shared" si="10"/>
        <v>604</v>
      </c>
      <c r="K10" s="9">
        <f>G10/ورقة1!$C$3</f>
        <v>4.16</v>
      </c>
      <c r="L10" s="9">
        <f>H10/ورقة1!$D$3</f>
        <v>0</v>
      </c>
      <c r="M10" s="9">
        <f t="shared" si="8"/>
        <v>4.16</v>
      </c>
      <c r="N10" s="9">
        <f t="shared" si="1"/>
        <v>0.5</v>
      </c>
      <c r="O10" s="9">
        <f t="shared" si="11"/>
        <v>83.02</v>
      </c>
      <c r="P10" s="9">
        <f t="shared" si="12"/>
        <v>90</v>
      </c>
      <c r="Q10" s="7">
        <f t="shared" si="9"/>
        <v>120</v>
      </c>
      <c r="R10" s="7" t="str">
        <f t="shared" si="13"/>
        <v/>
      </c>
      <c r="S10" s="1"/>
      <c r="T10" s="1">
        <f t="shared" si="3"/>
        <v>0</v>
      </c>
      <c r="U10" s="26"/>
      <c r="V10" s="26"/>
      <c r="W10" s="26"/>
      <c r="X10" s="27" t="str">
        <f t="shared" si="4"/>
        <v/>
      </c>
      <c r="Y10" s="26" t="str">
        <f>IF(U10="","",SUBTOTAL(2,U$1:U10))</f>
        <v/>
      </c>
      <c r="AB10" s="37">
        <v>240.00001</v>
      </c>
      <c r="AC10" s="37">
        <v>270</v>
      </c>
    </row>
    <row r="11" spans="1:29" ht="25" customHeight="1">
      <c r="A11" s="2">
        <f>IF(B11="","",SUBTOTAL(3,B$2:B11))</f>
        <v>10</v>
      </c>
      <c r="B11" s="13" t="s">
        <v>18</v>
      </c>
      <c r="C11" s="3">
        <v>10</v>
      </c>
      <c r="D11" s="18">
        <v>42264</v>
      </c>
      <c r="E11" s="5">
        <f t="shared" si="5"/>
        <v>604</v>
      </c>
      <c r="F11" s="4">
        <v>686</v>
      </c>
      <c r="G11" s="5">
        <f t="shared" si="6"/>
        <v>82</v>
      </c>
      <c r="H11" s="5">
        <f t="shared" si="7"/>
        <v>0</v>
      </c>
      <c r="I11" s="9">
        <f t="shared" si="0"/>
        <v>82</v>
      </c>
      <c r="J11" s="9">
        <f t="shared" si="10"/>
        <v>686</v>
      </c>
      <c r="K11" s="9">
        <f>G11/ورقة1!$C$3</f>
        <v>10.66</v>
      </c>
      <c r="L11" s="9">
        <f>H11/ورقة1!$D$3</f>
        <v>0</v>
      </c>
      <c r="M11" s="9">
        <f t="shared" si="8"/>
        <v>10.66</v>
      </c>
      <c r="N11" s="9">
        <f t="shared" si="1"/>
        <v>0.5</v>
      </c>
      <c r="O11" s="9">
        <f t="shared" si="11"/>
        <v>94.179999999999993</v>
      </c>
      <c r="P11" s="9">
        <f t="shared" si="12"/>
        <v>120</v>
      </c>
      <c r="Q11" s="7">
        <f t="shared" si="9"/>
        <v>120</v>
      </c>
      <c r="R11" s="7" t="str">
        <f t="shared" si="13"/>
        <v/>
      </c>
      <c r="S11" s="1">
        <v>30</v>
      </c>
      <c r="T11" s="1">
        <f t="shared" si="3"/>
        <v>78</v>
      </c>
      <c r="U11" s="28">
        <v>4</v>
      </c>
      <c r="V11" s="26">
        <v>675</v>
      </c>
      <c r="W11" s="26">
        <f>V15-V11</f>
        <v>225</v>
      </c>
      <c r="X11" s="27" t="str">
        <f t="shared" si="4"/>
        <v>ok</v>
      </c>
      <c r="Y11" s="26">
        <f>IF(U11="","",SUBTOTAL(2,U$1:U11))</f>
        <v>4</v>
      </c>
      <c r="AB11" s="37">
        <v>270.00000999999997</v>
      </c>
      <c r="AC11" s="37">
        <v>300</v>
      </c>
    </row>
    <row r="12" spans="1:29" ht="25" customHeight="1">
      <c r="A12" s="2">
        <f>IF(B12="","",SUBTOTAL(3,B$2:B12))</f>
        <v>11</v>
      </c>
      <c r="B12" s="13" t="s">
        <v>18</v>
      </c>
      <c r="C12" s="3">
        <v>11</v>
      </c>
      <c r="D12" s="18">
        <v>42265</v>
      </c>
      <c r="E12" s="5">
        <f t="shared" si="5"/>
        <v>686</v>
      </c>
      <c r="F12" s="4">
        <v>742</v>
      </c>
      <c r="G12" s="5">
        <f t="shared" si="6"/>
        <v>56</v>
      </c>
      <c r="H12" s="5">
        <f t="shared" si="7"/>
        <v>0</v>
      </c>
      <c r="I12" s="9">
        <f t="shared" si="0"/>
        <v>56</v>
      </c>
      <c r="J12" s="9">
        <f t="shared" si="10"/>
        <v>742</v>
      </c>
      <c r="K12" s="9">
        <f>G12/ورقة1!$C$3</f>
        <v>7.28</v>
      </c>
      <c r="L12" s="9">
        <f>H12/ورقة1!$D$3</f>
        <v>0</v>
      </c>
      <c r="M12" s="9">
        <f t="shared" si="8"/>
        <v>7.28</v>
      </c>
      <c r="N12" s="9">
        <f t="shared" si="1"/>
        <v>0.5</v>
      </c>
      <c r="O12" s="9">
        <f t="shared" si="11"/>
        <v>101.96</v>
      </c>
      <c r="P12" s="9">
        <f t="shared" si="12"/>
        <v>120</v>
      </c>
      <c r="Q12" s="7">
        <f t="shared" si="9"/>
        <v>120</v>
      </c>
      <c r="R12" s="7" t="str">
        <f t="shared" si="13"/>
        <v/>
      </c>
      <c r="S12" s="1"/>
      <c r="T12" s="1">
        <f t="shared" si="3"/>
        <v>0</v>
      </c>
      <c r="U12" s="26"/>
      <c r="V12" s="26"/>
      <c r="W12" s="26"/>
      <c r="X12" s="27" t="str">
        <f t="shared" si="4"/>
        <v/>
      </c>
      <c r="Y12" s="26" t="str">
        <f>IF(U12="","",SUBTOTAL(2,U$1:U12))</f>
        <v/>
      </c>
      <c r="AB12" s="37">
        <v>300.00000999999997</v>
      </c>
      <c r="AC12" s="37">
        <v>330</v>
      </c>
    </row>
    <row r="13" spans="1:29" ht="25" customHeight="1">
      <c r="A13" s="2">
        <f>IF(B13="","",SUBTOTAL(3,B$2:B13))</f>
        <v>12</v>
      </c>
      <c r="B13" s="13" t="s">
        <v>18</v>
      </c>
      <c r="C13" s="3">
        <v>12</v>
      </c>
      <c r="D13" s="18">
        <v>42268</v>
      </c>
      <c r="E13" s="5">
        <f t="shared" si="5"/>
        <v>742</v>
      </c>
      <c r="F13" s="4">
        <v>808</v>
      </c>
      <c r="G13" s="5">
        <f t="shared" si="6"/>
        <v>66</v>
      </c>
      <c r="H13" s="5">
        <f t="shared" si="7"/>
        <v>0</v>
      </c>
      <c r="I13" s="9">
        <f t="shared" si="0"/>
        <v>66</v>
      </c>
      <c r="J13" s="9">
        <f t="shared" si="10"/>
        <v>808</v>
      </c>
      <c r="K13" s="9">
        <f>G13/ورقة1!$C$3</f>
        <v>8.58</v>
      </c>
      <c r="L13" s="9">
        <f>H13/ورقة1!$D$3</f>
        <v>0</v>
      </c>
      <c r="M13" s="9">
        <f t="shared" si="8"/>
        <v>8.58</v>
      </c>
      <c r="N13" s="9">
        <f t="shared" si="1"/>
        <v>0.5</v>
      </c>
      <c r="O13" s="9">
        <f t="shared" si="11"/>
        <v>111.03999999999999</v>
      </c>
      <c r="P13" s="9">
        <f t="shared" si="12"/>
        <v>120</v>
      </c>
      <c r="Q13" s="7">
        <f t="shared" si="9"/>
        <v>120</v>
      </c>
      <c r="R13" s="7" t="str">
        <f t="shared" si="13"/>
        <v/>
      </c>
      <c r="S13" s="1"/>
      <c r="T13" s="1">
        <f t="shared" si="3"/>
        <v>0</v>
      </c>
      <c r="U13" s="26"/>
      <c r="V13" s="26"/>
      <c r="W13" s="26"/>
      <c r="X13" s="27" t="str">
        <f t="shared" si="4"/>
        <v/>
      </c>
      <c r="Y13" s="26" t="str">
        <f>IF(U13="","",SUBTOTAL(2,U$1:U13))</f>
        <v/>
      </c>
      <c r="AB13" s="37">
        <v>330.00000999999997</v>
      </c>
      <c r="AC13" s="37">
        <v>360</v>
      </c>
    </row>
    <row r="14" spans="1:29" ht="25" customHeight="1">
      <c r="A14" s="2">
        <f>IF(B14="","",SUBTOTAL(3,B$2:B14))</f>
        <v>13</v>
      </c>
      <c r="B14" s="13" t="s">
        <v>18</v>
      </c>
      <c r="C14" s="3">
        <v>13</v>
      </c>
      <c r="D14" s="18">
        <v>42275</v>
      </c>
      <c r="E14" s="5">
        <f t="shared" si="5"/>
        <v>808</v>
      </c>
      <c r="F14" s="4">
        <v>840</v>
      </c>
      <c r="G14" s="5">
        <f t="shared" si="6"/>
        <v>32</v>
      </c>
      <c r="H14" s="5">
        <f t="shared" si="7"/>
        <v>0</v>
      </c>
      <c r="I14" s="9">
        <f t="shared" si="0"/>
        <v>32</v>
      </c>
      <c r="J14" s="9">
        <f t="shared" si="10"/>
        <v>840</v>
      </c>
      <c r="K14" s="9">
        <f>G14/ورقة1!$C$3</f>
        <v>4.16</v>
      </c>
      <c r="L14" s="9">
        <f>H14/ورقة1!$D$3</f>
        <v>0</v>
      </c>
      <c r="M14" s="9">
        <f t="shared" si="8"/>
        <v>4.16</v>
      </c>
      <c r="N14" s="9">
        <f t="shared" si="1"/>
        <v>0.5</v>
      </c>
      <c r="O14" s="9">
        <f t="shared" si="11"/>
        <v>115.69999999999999</v>
      </c>
      <c r="P14" s="9">
        <f t="shared" si="12"/>
        <v>120</v>
      </c>
      <c r="Q14" s="7">
        <f t="shared" si="9"/>
        <v>150</v>
      </c>
      <c r="R14" s="7" t="str">
        <f t="shared" si="13"/>
        <v/>
      </c>
      <c r="S14" s="1"/>
      <c r="T14" s="1">
        <f t="shared" si="3"/>
        <v>0</v>
      </c>
      <c r="U14" s="26"/>
      <c r="V14" s="26"/>
      <c r="W14" s="26"/>
      <c r="X14" s="27" t="str">
        <f t="shared" si="4"/>
        <v/>
      </c>
      <c r="Y14" s="26" t="str">
        <f>IF(U14="","",SUBTOTAL(2,U$1:U14))</f>
        <v/>
      </c>
      <c r="AB14" s="37">
        <v>360.00000999999997</v>
      </c>
      <c r="AC14" s="37">
        <v>390</v>
      </c>
    </row>
    <row r="15" spans="1:29" ht="25" customHeight="1">
      <c r="A15" s="2">
        <f>IF(B15="","",SUBTOTAL(3,B$2:B15))</f>
        <v>14</v>
      </c>
      <c r="B15" s="13" t="s">
        <v>18</v>
      </c>
      <c r="C15" s="3">
        <v>14</v>
      </c>
      <c r="D15" s="18">
        <v>42278</v>
      </c>
      <c r="E15" s="5">
        <f t="shared" si="5"/>
        <v>840</v>
      </c>
      <c r="F15" s="4">
        <v>905</v>
      </c>
      <c r="G15" s="5">
        <f t="shared" si="6"/>
        <v>65</v>
      </c>
      <c r="H15" s="5">
        <f t="shared" si="7"/>
        <v>0</v>
      </c>
      <c r="I15" s="9">
        <f t="shared" si="0"/>
        <v>65</v>
      </c>
      <c r="J15" s="9">
        <f t="shared" si="10"/>
        <v>905</v>
      </c>
      <c r="K15" s="9">
        <f>G15/ورقة1!$C$3</f>
        <v>8.4499999999999993</v>
      </c>
      <c r="L15" s="9">
        <f>H15/ورقة1!$D$3</f>
        <v>0</v>
      </c>
      <c r="M15" s="9">
        <f t="shared" si="8"/>
        <v>8.4499999999999993</v>
      </c>
      <c r="N15" s="9">
        <f t="shared" si="1"/>
        <v>0.5</v>
      </c>
      <c r="O15" s="9">
        <f t="shared" si="11"/>
        <v>124.64999999999999</v>
      </c>
      <c r="P15" s="9">
        <f t="shared" si="12"/>
        <v>150</v>
      </c>
      <c r="Q15" s="7">
        <f t="shared" si="9"/>
        <v>150</v>
      </c>
      <c r="R15" s="7" t="str">
        <f t="shared" si="13"/>
        <v/>
      </c>
      <c r="S15" s="1">
        <v>30</v>
      </c>
      <c r="T15" s="1">
        <f t="shared" si="3"/>
        <v>78</v>
      </c>
      <c r="U15" s="28">
        <v>5</v>
      </c>
      <c r="V15" s="26">
        <v>900</v>
      </c>
      <c r="W15" s="26">
        <f>V19-V15</f>
        <v>225</v>
      </c>
      <c r="X15" s="27" t="str">
        <f t="shared" si="4"/>
        <v>ok</v>
      </c>
      <c r="Y15" s="26">
        <f>IF(U15="","",SUBTOTAL(2,U$1:U15))</f>
        <v>5</v>
      </c>
      <c r="AB15" s="37">
        <v>390.00000999999997</v>
      </c>
      <c r="AC15" s="37">
        <v>420</v>
      </c>
    </row>
    <row r="16" spans="1:29" ht="25" customHeight="1">
      <c r="A16" s="2">
        <f>IF(B16="","",SUBTOTAL(3,B$2:B16))</f>
        <v>15</v>
      </c>
      <c r="B16" s="13" t="s">
        <v>18</v>
      </c>
      <c r="C16" s="3">
        <v>15</v>
      </c>
      <c r="D16" s="18">
        <v>42280</v>
      </c>
      <c r="E16" s="5">
        <f t="shared" si="5"/>
        <v>905</v>
      </c>
      <c r="F16" s="4">
        <v>952</v>
      </c>
      <c r="G16" s="5">
        <f t="shared" si="6"/>
        <v>47</v>
      </c>
      <c r="H16" s="5">
        <f t="shared" si="7"/>
        <v>0</v>
      </c>
      <c r="I16" s="9">
        <f t="shared" si="0"/>
        <v>47</v>
      </c>
      <c r="J16" s="9">
        <f t="shared" si="10"/>
        <v>952</v>
      </c>
      <c r="K16" s="9">
        <f>G16/ورقة1!$C$3</f>
        <v>6.1099999999999994</v>
      </c>
      <c r="L16" s="9">
        <f>H16/ورقة1!$D$3</f>
        <v>0</v>
      </c>
      <c r="M16" s="9">
        <f t="shared" si="8"/>
        <v>6.1099999999999994</v>
      </c>
      <c r="N16" s="9">
        <f t="shared" si="1"/>
        <v>0.5</v>
      </c>
      <c r="O16" s="9">
        <f t="shared" si="11"/>
        <v>131.26</v>
      </c>
      <c r="P16" s="9">
        <f t="shared" si="12"/>
        <v>150</v>
      </c>
      <c r="Q16" s="7">
        <f t="shared" si="9"/>
        <v>150</v>
      </c>
      <c r="R16" s="7" t="str">
        <f t="shared" si="13"/>
        <v/>
      </c>
      <c r="S16" s="1"/>
      <c r="T16" s="1">
        <f t="shared" si="3"/>
        <v>0</v>
      </c>
      <c r="U16" s="26"/>
      <c r="V16" s="26"/>
      <c r="W16" s="26"/>
      <c r="X16" s="27" t="str">
        <f t="shared" si="4"/>
        <v/>
      </c>
      <c r="Y16" s="26" t="str">
        <f>IF(U16="","",SUBTOTAL(2,U$1:U16))</f>
        <v/>
      </c>
      <c r="AB16" s="37">
        <v>420.00000999999997</v>
      </c>
      <c r="AC16" s="37">
        <v>450</v>
      </c>
    </row>
    <row r="17" spans="1:29" ht="25" customHeight="1">
      <c r="A17" s="2">
        <f>IF(B17="","",SUBTOTAL(3,B$2:B17))</f>
        <v>16</v>
      </c>
      <c r="B17" s="13" t="s">
        <v>18</v>
      </c>
      <c r="C17" s="3">
        <v>16</v>
      </c>
      <c r="D17" s="18">
        <v>42281</v>
      </c>
      <c r="E17" s="5">
        <f t="shared" si="5"/>
        <v>952</v>
      </c>
      <c r="F17" s="4">
        <v>1028</v>
      </c>
      <c r="G17" s="5">
        <f t="shared" si="6"/>
        <v>76</v>
      </c>
      <c r="H17" s="5">
        <f t="shared" si="7"/>
        <v>0</v>
      </c>
      <c r="I17" s="9">
        <f t="shared" si="0"/>
        <v>76</v>
      </c>
      <c r="J17" s="9">
        <f t="shared" si="10"/>
        <v>1028</v>
      </c>
      <c r="K17" s="9">
        <f>G17/ورقة1!$C$3</f>
        <v>9.879999999999999</v>
      </c>
      <c r="L17" s="9">
        <f>H17/ورقة1!$D$3</f>
        <v>0</v>
      </c>
      <c r="M17" s="9">
        <f t="shared" si="8"/>
        <v>9.879999999999999</v>
      </c>
      <c r="N17" s="9">
        <f t="shared" si="1"/>
        <v>0.5</v>
      </c>
      <c r="O17" s="9">
        <f t="shared" si="11"/>
        <v>141.63999999999999</v>
      </c>
      <c r="P17" s="9">
        <f t="shared" si="12"/>
        <v>150</v>
      </c>
      <c r="Q17" s="7">
        <f t="shared" si="9"/>
        <v>180</v>
      </c>
      <c r="R17" s="7" t="str">
        <f t="shared" si="13"/>
        <v/>
      </c>
      <c r="S17" s="1"/>
      <c r="T17" s="1">
        <f t="shared" si="3"/>
        <v>0</v>
      </c>
      <c r="U17" s="26"/>
      <c r="V17" s="26"/>
      <c r="W17" s="26"/>
      <c r="X17" s="27" t="str">
        <f t="shared" si="4"/>
        <v/>
      </c>
      <c r="Y17" s="26" t="str">
        <f>IF(U17="","",SUBTOTAL(2,U$1:U17))</f>
        <v/>
      </c>
      <c r="AB17" s="37">
        <v>450.00000999999997</v>
      </c>
      <c r="AC17" s="37">
        <v>480</v>
      </c>
    </row>
    <row r="18" spans="1:29" ht="25" customHeight="1">
      <c r="A18" s="2">
        <f>IF(B18="","",SUBTOTAL(3,B$2:B18))</f>
        <v>17</v>
      </c>
      <c r="B18" s="13" t="s">
        <v>18</v>
      </c>
      <c r="C18" s="3">
        <v>17</v>
      </c>
      <c r="D18" s="18">
        <v>42285</v>
      </c>
      <c r="E18" s="5">
        <f t="shared" si="5"/>
        <v>1028</v>
      </c>
      <c r="F18" s="4">
        <v>1095</v>
      </c>
      <c r="G18" s="5">
        <f t="shared" si="6"/>
        <v>67</v>
      </c>
      <c r="H18" s="5">
        <f t="shared" si="7"/>
        <v>0</v>
      </c>
      <c r="I18" s="9">
        <f t="shared" si="0"/>
        <v>67</v>
      </c>
      <c r="J18" s="9">
        <f t="shared" si="10"/>
        <v>1095</v>
      </c>
      <c r="K18" s="9">
        <f>G18/ورقة1!$C$3</f>
        <v>8.7099999999999991</v>
      </c>
      <c r="L18" s="9">
        <f>H18/ورقة1!$D$3</f>
        <v>0</v>
      </c>
      <c r="M18" s="9">
        <f t="shared" si="8"/>
        <v>8.7099999999999991</v>
      </c>
      <c r="N18" s="9">
        <f t="shared" si="1"/>
        <v>0.5</v>
      </c>
      <c r="O18" s="9">
        <f t="shared" si="11"/>
        <v>150.85</v>
      </c>
      <c r="P18" s="9">
        <f t="shared" si="12"/>
        <v>150</v>
      </c>
      <c r="Q18" s="7">
        <f t="shared" si="9"/>
        <v>180</v>
      </c>
      <c r="R18" s="7" t="str">
        <f t="shared" si="13"/>
        <v/>
      </c>
      <c r="S18" s="1"/>
      <c r="T18" s="1">
        <f t="shared" si="3"/>
        <v>0</v>
      </c>
      <c r="U18" s="26"/>
      <c r="V18" s="26"/>
      <c r="W18" s="26"/>
      <c r="X18" s="27" t="str">
        <f t="shared" si="4"/>
        <v/>
      </c>
      <c r="Y18" s="26" t="str">
        <f>IF(U18="","",SUBTOTAL(2,U$1:U18))</f>
        <v/>
      </c>
      <c r="AB18" s="37">
        <v>480.00000999999997</v>
      </c>
      <c r="AC18" s="37">
        <v>510</v>
      </c>
    </row>
    <row r="19" spans="1:29" ht="25" customHeight="1">
      <c r="A19" s="2">
        <f>IF(B19="","",SUBTOTAL(3,B$2:B19))</f>
        <v>18</v>
      </c>
      <c r="B19" s="13" t="s">
        <v>18</v>
      </c>
      <c r="C19" s="3">
        <v>18</v>
      </c>
      <c r="D19" s="18">
        <v>42286</v>
      </c>
      <c r="E19" s="5">
        <f t="shared" si="5"/>
        <v>1095</v>
      </c>
      <c r="F19" s="4">
        <v>1155</v>
      </c>
      <c r="G19" s="5">
        <f t="shared" si="6"/>
        <v>60</v>
      </c>
      <c r="H19" s="5">
        <f t="shared" si="7"/>
        <v>0</v>
      </c>
      <c r="I19" s="9">
        <f t="shared" si="0"/>
        <v>60</v>
      </c>
      <c r="J19" s="9">
        <f t="shared" si="10"/>
        <v>1155</v>
      </c>
      <c r="K19" s="9">
        <f>G19/ورقة1!$C$3</f>
        <v>7.8</v>
      </c>
      <c r="L19" s="9">
        <f>H19/ورقة1!$D$3</f>
        <v>0</v>
      </c>
      <c r="M19" s="9">
        <f t="shared" si="8"/>
        <v>7.8</v>
      </c>
      <c r="N19" s="9">
        <f t="shared" si="1"/>
        <v>0.5</v>
      </c>
      <c r="O19" s="9">
        <f t="shared" si="11"/>
        <v>159.15</v>
      </c>
      <c r="P19" s="9">
        <f t="shared" si="12"/>
        <v>180</v>
      </c>
      <c r="Q19" s="7">
        <f t="shared" si="9"/>
        <v>180</v>
      </c>
      <c r="R19" s="7" t="str">
        <f t="shared" si="13"/>
        <v/>
      </c>
      <c r="S19" s="1">
        <v>30</v>
      </c>
      <c r="T19" s="1">
        <f t="shared" si="3"/>
        <v>78</v>
      </c>
      <c r="U19" s="28">
        <v>6</v>
      </c>
      <c r="V19" s="26">
        <v>1125</v>
      </c>
      <c r="W19" s="26">
        <f>V22-V19</f>
        <v>225</v>
      </c>
      <c r="X19" s="27" t="str">
        <f t="shared" si="4"/>
        <v>ok</v>
      </c>
      <c r="Y19" s="26">
        <f>IF(U19="","",SUBTOTAL(2,U$1:U19))</f>
        <v>6</v>
      </c>
      <c r="AB19" s="37">
        <v>510.00000999999997</v>
      </c>
      <c r="AC19" s="37">
        <v>540</v>
      </c>
    </row>
    <row r="20" spans="1:29" ht="25" customHeight="1">
      <c r="A20" s="2">
        <f>IF(B20="","",SUBTOTAL(3,B$2:B20))</f>
        <v>19</v>
      </c>
      <c r="B20" s="13" t="s">
        <v>18</v>
      </c>
      <c r="C20" s="3">
        <v>19</v>
      </c>
      <c r="D20" s="18">
        <v>42287</v>
      </c>
      <c r="E20" s="5">
        <f t="shared" si="5"/>
        <v>1155</v>
      </c>
      <c r="F20" s="4">
        <v>1215</v>
      </c>
      <c r="G20" s="5">
        <f t="shared" si="6"/>
        <v>60</v>
      </c>
      <c r="H20" s="5">
        <f t="shared" si="7"/>
        <v>0</v>
      </c>
      <c r="I20" s="9">
        <f t="shared" si="0"/>
        <v>60</v>
      </c>
      <c r="J20" s="9">
        <f t="shared" si="10"/>
        <v>1215</v>
      </c>
      <c r="K20" s="9">
        <f>G20/ورقة1!$C$3</f>
        <v>7.8</v>
      </c>
      <c r="L20" s="9">
        <f>H20/ورقة1!$D$3</f>
        <v>0</v>
      </c>
      <c r="M20" s="9">
        <f t="shared" si="8"/>
        <v>7.8</v>
      </c>
      <c r="N20" s="9">
        <f t="shared" si="1"/>
        <v>0.5</v>
      </c>
      <c r="O20" s="9">
        <f t="shared" si="11"/>
        <v>167.45000000000002</v>
      </c>
      <c r="P20" s="9">
        <f t="shared" si="12"/>
        <v>180</v>
      </c>
      <c r="Q20" s="7">
        <f t="shared" si="9"/>
        <v>180</v>
      </c>
      <c r="R20" s="7">
        <f t="shared" ref="R20:R23" si="14">MROUND(O20,30)</f>
        <v>180</v>
      </c>
      <c r="S20" s="1"/>
      <c r="T20" s="1">
        <f t="shared" si="3"/>
        <v>0</v>
      </c>
      <c r="U20" s="26"/>
      <c r="V20" s="26"/>
      <c r="W20" s="26"/>
      <c r="X20" s="27" t="str">
        <f t="shared" si="4"/>
        <v/>
      </c>
      <c r="Y20" s="26" t="str">
        <f>IF(U20="","",SUBTOTAL(2,U$1:U20))</f>
        <v/>
      </c>
      <c r="AB20" s="37">
        <v>540.00000999999997</v>
      </c>
      <c r="AC20" s="37">
        <v>570</v>
      </c>
    </row>
    <row r="21" spans="1:29" ht="25" customHeight="1">
      <c r="A21" s="2">
        <f>IF(B21="","",SUBTOTAL(3,B$2:B21))</f>
        <v>20</v>
      </c>
      <c r="B21" s="13" t="s">
        <v>18</v>
      </c>
      <c r="C21" s="3">
        <v>20</v>
      </c>
      <c r="D21" s="18">
        <v>42288</v>
      </c>
      <c r="E21" s="5">
        <f t="shared" si="5"/>
        <v>1215</v>
      </c>
      <c r="F21" s="4">
        <v>1280</v>
      </c>
      <c r="G21" s="5">
        <f t="shared" si="6"/>
        <v>65</v>
      </c>
      <c r="H21" s="5">
        <f t="shared" si="7"/>
        <v>0</v>
      </c>
      <c r="I21" s="9">
        <f t="shared" si="0"/>
        <v>65</v>
      </c>
      <c r="J21" s="9">
        <f t="shared" si="10"/>
        <v>1280</v>
      </c>
      <c r="K21" s="9">
        <f>G21/ورقة1!$C$3</f>
        <v>8.4499999999999993</v>
      </c>
      <c r="L21" s="9">
        <f>H21/ورقة1!$D$3</f>
        <v>0</v>
      </c>
      <c r="M21" s="9">
        <f t="shared" si="8"/>
        <v>8.4499999999999993</v>
      </c>
      <c r="N21" s="9">
        <f t="shared" si="1"/>
        <v>0.5</v>
      </c>
      <c r="O21" s="9">
        <f t="shared" si="11"/>
        <v>176.4</v>
      </c>
      <c r="P21" s="9">
        <f t="shared" si="12"/>
        <v>180</v>
      </c>
      <c r="Q21" s="7">
        <f t="shared" si="9"/>
        <v>210</v>
      </c>
      <c r="R21" s="7">
        <f t="shared" si="14"/>
        <v>180</v>
      </c>
      <c r="S21" s="1"/>
      <c r="T21" s="1">
        <f t="shared" si="3"/>
        <v>0</v>
      </c>
      <c r="U21" s="26"/>
      <c r="V21" s="26"/>
      <c r="W21" s="26"/>
      <c r="X21" s="27" t="str">
        <f t="shared" si="4"/>
        <v/>
      </c>
      <c r="Y21" s="26" t="str">
        <f>IF(U21="","",SUBTOTAL(2,U$1:U21))</f>
        <v/>
      </c>
      <c r="AB21" s="37">
        <v>570.00000999999997</v>
      </c>
      <c r="AC21" s="37">
        <v>600</v>
      </c>
    </row>
    <row r="22" spans="1:29" ht="25" customHeight="1">
      <c r="A22" s="2">
        <f>IF(B22="","",SUBTOTAL(3,B$2:B22))</f>
        <v>21</v>
      </c>
      <c r="B22" s="13" t="s">
        <v>18</v>
      </c>
      <c r="C22" s="3">
        <v>21</v>
      </c>
      <c r="D22" s="18">
        <v>42289</v>
      </c>
      <c r="E22" s="5">
        <f t="shared" si="5"/>
        <v>1280</v>
      </c>
      <c r="F22" s="4">
        <v>1352</v>
      </c>
      <c r="G22" s="5">
        <f t="shared" si="6"/>
        <v>72</v>
      </c>
      <c r="H22" s="5">
        <f t="shared" si="7"/>
        <v>0</v>
      </c>
      <c r="I22" s="9">
        <f t="shared" si="0"/>
        <v>72</v>
      </c>
      <c r="J22" s="9">
        <f t="shared" si="10"/>
        <v>1352</v>
      </c>
      <c r="K22" s="9">
        <f>G22/ورقة1!$C$3</f>
        <v>9.36</v>
      </c>
      <c r="L22" s="9">
        <f>H22/ورقة1!$D$3</f>
        <v>0</v>
      </c>
      <c r="M22" s="9">
        <f t="shared" si="8"/>
        <v>9.36</v>
      </c>
      <c r="N22" s="9">
        <f t="shared" si="1"/>
        <v>0.5</v>
      </c>
      <c r="O22" s="9">
        <f t="shared" si="11"/>
        <v>186.26</v>
      </c>
      <c r="P22" s="9">
        <f t="shared" si="12"/>
        <v>200</v>
      </c>
      <c r="Q22" s="7">
        <f t="shared" si="9"/>
        <v>210</v>
      </c>
      <c r="R22" s="7">
        <f t="shared" si="14"/>
        <v>180</v>
      </c>
      <c r="S22" s="1">
        <v>20</v>
      </c>
      <c r="T22" s="1">
        <f>S22*2.6</f>
        <v>52</v>
      </c>
      <c r="U22" s="26">
        <v>4</v>
      </c>
      <c r="V22" s="26">
        <v>1350</v>
      </c>
      <c r="W22" s="26">
        <f>V25-V22</f>
        <v>150</v>
      </c>
      <c r="X22" s="27" t="str">
        <f t="shared" si="4"/>
        <v>ok</v>
      </c>
      <c r="Y22" s="26">
        <f>IF(U22="","",SUBTOTAL(2,U$1:U22))</f>
        <v>7</v>
      </c>
      <c r="AB22" s="37">
        <v>600.00000999999997</v>
      </c>
      <c r="AC22" s="37">
        <v>630</v>
      </c>
    </row>
    <row r="23" spans="1:29" ht="25" customHeight="1">
      <c r="A23" s="2">
        <f>IF(B23="","",SUBTOTAL(3,B$2:B23))</f>
        <v>22</v>
      </c>
      <c r="B23" s="13" t="s">
        <v>18</v>
      </c>
      <c r="C23" s="3">
        <v>22</v>
      </c>
      <c r="D23" s="18">
        <v>42290</v>
      </c>
      <c r="E23" s="5">
        <f t="shared" si="5"/>
        <v>1352</v>
      </c>
      <c r="F23" s="4">
        <v>1432</v>
      </c>
      <c r="G23" s="5">
        <f t="shared" si="6"/>
        <v>80</v>
      </c>
      <c r="H23" s="5">
        <f t="shared" si="7"/>
        <v>0</v>
      </c>
      <c r="I23" s="9">
        <f t="shared" si="0"/>
        <v>80</v>
      </c>
      <c r="J23" s="9">
        <f t="shared" si="10"/>
        <v>1432</v>
      </c>
      <c r="K23" s="9">
        <f>G23/ورقة1!$C$3</f>
        <v>10.4</v>
      </c>
      <c r="L23" s="9">
        <f>H23/ورقة1!$D$3</f>
        <v>0</v>
      </c>
      <c r="M23" s="9">
        <f t="shared" si="8"/>
        <v>10.4</v>
      </c>
      <c r="N23" s="9">
        <f t="shared" si="1"/>
        <v>0.5</v>
      </c>
      <c r="O23" s="9">
        <f t="shared" si="11"/>
        <v>197.16</v>
      </c>
      <c r="P23" s="9">
        <f t="shared" si="12"/>
        <v>200</v>
      </c>
      <c r="Q23" s="7">
        <f t="shared" si="9"/>
        <v>210</v>
      </c>
      <c r="R23" s="7">
        <f t="shared" si="14"/>
        <v>210</v>
      </c>
      <c r="S23" s="1"/>
      <c r="T23" s="1"/>
      <c r="U23" s="26"/>
      <c r="V23" s="26"/>
      <c r="W23" s="26"/>
      <c r="X23" s="27" t="str">
        <f t="shared" si="4"/>
        <v/>
      </c>
      <c r="Y23" s="26" t="str">
        <f>IF(U23="","",SUBTOTAL(2,U$1:U23))</f>
        <v/>
      </c>
      <c r="AB23" s="37">
        <v>630.00000999999997</v>
      </c>
      <c r="AC23" s="37">
        <v>660</v>
      </c>
    </row>
    <row r="24" spans="1:29" ht="25" customHeight="1">
      <c r="A24" s="2">
        <f>IF(B24="","",SUBTOTAL(3,B$2:B24))</f>
        <v>23</v>
      </c>
      <c r="B24" s="13" t="s">
        <v>18</v>
      </c>
      <c r="C24" s="3">
        <v>23</v>
      </c>
      <c r="D24" s="18">
        <v>42294</v>
      </c>
      <c r="E24" s="5">
        <f t="shared" si="5"/>
        <v>1432</v>
      </c>
      <c r="F24" s="4">
        <v>1484</v>
      </c>
      <c r="G24" s="5">
        <f t="shared" si="6"/>
        <v>52</v>
      </c>
      <c r="H24" s="5">
        <f t="shared" si="7"/>
        <v>0</v>
      </c>
      <c r="I24" s="9">
        <f t="shared" si="0"/>
        <v>52</v>
      </c>
      <c r="J24" s="9">
        <f t="shared" si="10"/>
        <v>1484</v>
      </c>
      <c r="K24" s="9">
        <f>G24/ورقة1!$C$3</f>
        <v>6.76</v>
      </c>
      <c r="L24" s="9">
        <f>H24/ورقة1!$D$3</f>
        <v>0</v>
      </c>
      <c r="M24" s="9">
        <f t="shared" si="8"/>
        <v>6.76</v>
      </c>
      <c r="N24" s="9">
        <f t="shared" si="1"/>
        <v>0.5</v>
      </c>
      <c r="O24" s="9">
        <f t="shared" si="11"/>
        <v>204.42</v>
      </c>
      <c r="P24" s="9">
        <f t="shared" si="12"/>
        <v>200</v>
      </c>
      <c r="Q24" s="7">
        <f t="shared" si="9"/>
        <v>240</v>
      </c>
      <c r="R24" s="7">
        <f>MROUND(O24,30)</f>
        <v>210</v>
      </c>
      <c r="S24" s="1"/>
      <c r="T24" s="1"/>
      <c r="U24" s="26"/>
      <c r="V24" s="26"/>
      <c r="W24" s="26"/>
      <c r="X24" s="27" t="str">
        <f t="shared" si="4"/>
        <v/>
      </c>
      <c r="Y24" s="26" t="str">
        <f>IF(U24="","",SUBTOTAL(2,U$1:U24))</f>
        <v/>
      </c>
      <c r="AB24" s="37">
        <v>660.00000999999997</v>
      </c>
      <c r="AC24" s="37">
        <v>690</v>
      </c>
    </row>
    <row r="25" spans="1:29" ht="25" customHeight="1">
      <c r="A25" s="2">
        <f>IF(B25="","",SUBTOTAL(3,B$2:B25))</f>
        <v>24</v>
      </c>
      <c r="B25" s="13" t="s">
        <v>18</v>
      </c>
      <c r="C25" s="3">
        <v>24</v>
      </c>
      <c r="D25" s="18">
        <v>42298</v>
      </c>
      <c r="E25" s="5">
        <f t="shared" si="5"/>
        <v>1484</v>
      </c>
      <c r="F25" s="4">
        <v>1566</v>
      </c>
      <c r="G25" s="5">
        <f t="shared" si="6"/>
        <v>82</v>
      </c>
      <c r="H25" s="5">
        <f t="shared" si="7"/>
        <v>0</v>
      </c>
      <c r="I25" s="9">
        <f t="shared" si="0"/>
        <v>82</v>
      </c>
      <c r="J25" s="9">
        <f t="shared" si="10"/>
        <v>1566</v>
      </c>
      <c r="K25" s="9">
        <f>G25/ورقة1!$C$3</f>
        <v>10.66</v>
      </c>
      <c r="L25" s="9">
        <f>H25/ورقة1!$D$3</f>
        <v>0</v>
      </c>
      <c r="M25" s="9">
        <f t="shared" si="8"/>
        <v>10.66</v>
      </c>
      <c r="N25" s="9">
        <f t="shared" si="1"/>
        <v>0.5</v>
      </c>
      <c r="O25" s="9">
        <f t="shared" si="11"/>
        <v>215.57999999999998</v>
      </c>
      <c r="P25" s="9">
        <f t="shared" si="12"/>
        <v>220</v>
      </c>
      <c r="Q25" s="7">
        <f t="shared" si="9"/>
        <v>240</v>
      </c>
      <c r="R25" s="7">
        <f t="shared" ref="R25:R31" si="15">MROUND(O25,30)</f>
        <v>210</v>
      </c>
      <c r="S25" s="1">
        <v>20</v>
      </c>
      <c r="T25" s="1">
        <f>S25*2.6</f>
        <v>52</v>
      </c>
      <c r="U25" s="26">
        <f>U22+1</f>
        <v>5</v>
      </c>
      <c r="V25" s="26">
        <f>V22+150</f>
        <v>1500</v>
      </c>
      <c r="W25" s="26">
        <f>V27-V25</f>
        <v>150</v>
      </c>
      <c r="X25" s="27" t="str">
        <f t="shared" si="4"/>
        <v>ok</v>
      </c>
      <c r="Y25" s="26">
        <f>IF(U25="","",SUBTOTAL(2,U$1:U25))</f>
        <v>8</v>
      </c>
      <c r="AB25" s="37">
        <v>690.00000999999997</v>
      </c>
      <c r="AC25" s="37">
        <v>720</v>
      </c>
    </row>
    <row r="26" spans="1:29" ht="25" customHeight="1">
      <c r="A26" s="2">
        <f>IF(B26="","",SUBTOTAL(3,B$2:B26))</f>
        <v>25</v>
      </c>
      <c r="B26" s="13" t="s">
        <v>18</v>
      </c>
      <c r="C26" s="3">
        <v>25</v>
      </c>
      <c r="D26" s="18">
        <v>42299</v>
      </c>
      <c r="E26" s="5">
        <f t="shared" si="5"/>
        <v>1566</v>
      </c>
      <c r="F26" s="4">
        <v>1629</v>
      </c>
      <c r="G26" s="5">
        <f t="shared" si="6"/>
        <v>63</v>
      </c>
      <c r="H26" s="5">
        <f t="shared" si="7"/>
        <v>0</v>
      </c>
      <c r="I26" s="9">
        <f t="shared" si="0"/>
        <v>63</v>
      </c>
      <c r="J26" s="9">
        <f t="shared" si="10"/>
        <v>1629</v>
      </c>
      <c r="K26" s="9">
        <f>G26/ورقة1!$C$3</f>
        <v>8.19</v>
      </c>
      <c r="L26" s="9">
        <f>H26/ورقة1!$D$3</f>
        <v>0</v>
      </c>
      <c r="M26" s="9">
        <f t="shared" si="8"/>
        <v>8.19</v>
      </c>
      <c r="N26" s="9">
        <f t="shared" si="1"/>
        <v>0.5</v>
      </c>
      <c r="O26" s="9">
        <f t="shared" si="11"/>
        <v>224.26999999999998</v>
      </c>
      <c r="P26" s="9">
        <f t="shared" si="12"/>
        <v>220</v>
      </c>
      <c r="Q26" s="7">
        <f t="shared" si="9"/>
        <v>240</v>
      </c>
      <c r="R26" s="7">
        <f t="shared" si="15"/>
        <v>210</v>
      </c>
      <c r="S26" s="1"/>
      <c r="T26" s="1"/>
      <c r="U26" s="26"/>
      <c r="V26" s="26"/>
      <c r="W26" s="26"/>
      <c r="X26" s="27" t="str">
        <f t="shared" si="4"/>
        <v/>
      </c>
      <c r="Y26" s="26" t="str">
        <f>IF(U26="","",SUBTOTAL(2,U$1:U26))</f>
        <v/>
      </c>
      <c r="AB26" s="37">
        <v>720.00000999999997</v>
      </c>
      <c r="AC26" s="37">
        <v>750</v>
      </c>
    </row>
    <row r="27" spans="1:29" ht="25" customHeight="1">
      <c r="A27" s="2">
        <f>IF(B27="","",SUBTOTAL(3,B$2:B27))</f>
        <v>26</v>
      </c>
      <c r="B27" s="13" t="s">
        <v>18</v>
      </c>
      <c r="C27" s="3">
        <v>26</v>
      </c>
      <c r="D27" s="18">
        <v>42301</v>
      </c>
      <c r="E27" s="5">
        <f t="shared" si="5"/>
        <v>1629</v>
      </c>
      <c r="F27" s="4">
        <v>1692</v>
      </c>
      <c r="G27" s="5">
        <f t="shared" si="6"/>
        <v>63</v>
      </c>
      <c r="H27" s="5">
        <f t="shared" si="7"/>
        <v>0</v>
      </c>
      <c r="I27" s="9">
        <f t="shared" si="0"/>
        <v>63</v>
      </c>
      <c r="J27" s="9">
        <f t="shared" si="10"/>
        <v>1692</v>
      </c>
      <c r="K27" s="9">
        <f>G27/ورقة1!$C$3</f>
        <v>8.19</v>
      </c>
      <c r="L27" s="9">
        <f>H27/ورقة1!$D$3</f>
        <v>0</v>
      </c>
      <c r="M27" s="9">
        <f t="shared" si="8"/>
        <v>8.19</v>
      </c>
      <c r="N27" s="9">
        <f t="shared" si="1"/>
        <v>0.5</v>
      </c>
      <c r="O27" s="9">
        <f t="shared" si="11"/>
        <v>232.95999999999998</v>
      </c>
      <c r="P27" s="9">
        <f t="shared" si="12"/>
        <v>240</v>
      </c>
      <c r="Q27" s="7">
        <f t="shared" si="9"/>
        <v>240</v>
      </c>
      <c r="R27" s="7">
        <f t="shared" si="15"/>
        <v>240</v>
      </c>
      <c r="S27" s="1">
        <v>20</v>
      </c>
      <c r="T27" s="1">
        <f>S27*2.6</f>
        <v>52</v>
      </c>
      <c r="U27" s="26">
        <f>U25+1</f>
        <v>6</v>
      </c>
      <c r="V27" s="26">
        <f>V25+150</f>
        <v>1650</v>
      </c>
      <c r="W27" s="26">
        <f>V30-V27</f>
        <v>150</v>
      </c>
      <c r="X27" s="27" t="str">
        <f t="shared" si="4"/>
        <v>ok</v>
      </c>
      <c r="Y27" s="26">
        <f>IF(U27="","",SUBTOTAL(2,U$1:U27))</f>
        <v>9</v>
      </c>
      <c r="AB27" s="37">
        <v>750.00000999999997</v>
      </c>
      <c r="AC27" s="37">
        <v>780</v>
      </c>
    </row>
    <row r="28" spans="1:29" ht="25" customHeight="1">
      <c r="A28" s="2" t="str">
        <f>IF(B28="","",SUBTOTAL(3,B$2:B28))</f>
        <v/>
      </c>
      <c r="B28" s="29"/>
      <c r="C28" s="30">
        <v>26</v>
      </c>
      <c r="D28" s="31">
        <v>42301</v>
      </c>
      <c r="E28" s="29">
        <v>0</v>
      </c>
      <c r="F28" s="29">
        <v>0</v>
      </c>
      <c r="G28" s="5">
        <f t="shared" si="6"/>
        <v>0</v>
      </c>
      <c r="H28" s="5">
        <f t="shared" si="7"/>
        <v>0</v>
      </c>
      <c r="I28" s="9">
        <f t="shared" si="0"/>
        <v>0</v>
      </c>
      <c r="J28" s="9">
        <f t="shared" si="10"/>
        <v>0</v>
      </c>
      <c r="K28" s="9">
        <f>G28/ورقة1!$C$3</f>
        <v>0</v>
      </c>
      <c r="L28" s="9">
        <f>H28/ورقة1!$D$3</f>
        <v>0</v>
      </c>
      <c r="M28" s="9">
        <f t="shared" si="8"/>
        <v>0</v>
      </c>
      <c r="N28" s="9">
        <f t="shared" si="1"/>
        <v>0</v>
      </c>
      <c r="O28" s="9">
        <f t="shared" si="11"/>
        <v>232.95999999999998</v>
      </c>
      <c r="P28" s="9">
        <f t="shared" si="12"/>
        <v>240</v>
      </c>
      <c r="Q28" s="7">
        <f t="shared" si="9"/>
        <v>240</v>
      </c>
      <c r="R28" s="7">
        <f t="shared" si="15"/>
        <v>240</v>
      </c>
      <c r="S28" s="1"/>
      <c r="T28" s="1"/>
      <c r="U28" s="26"/>
      <c r="V28" s="26"/>
      <c r="W28" s="26"/>
      <c r="X28" s="27" t="str">
        <f t="shared" si="4"/>
        <v/>
      </c>
      <c r="Y28" s="26" t="str">
        <f>IF(U28="","",SUBTOTAL(2,U$1:U28))</f>
        <v/>
      </c>
      <c r="AB28" s="37">
        <v>780.00000999999997</v>
      </c>
      <c r="AC28" s="37">
        <v>810</v>
      </c>
    </row>
    <row r="29" spans="1:29" ht="25" customHeight="1">
      <c r="A29" s="2">
        <f>IF(B29="","",SUBTOTAL(3,B$2:B29))</f>
        <v>27</v>
      </c>
      <c r="B29" s="13" t="s">
        <v>18</v>
      </c>
      <c r="C29" s="3">
        <v>27</v>
      </c>
      <c r="D29" s="18">
        <v>42302</v>
      </c>
      <c r="E29" s="5">
        <f>F27</f>
        <v>1692</v>
      </c>
      <c r="F29" s="4">
        <v>1739</v>
      </c>
      <c r="G29" s="5">
        <f t="shared" si="6"/>
        <v>47</v>
      </c>
      <c r="H29" s="5">
        <f t="shared" si="7"/>
        <v>0</v>
      </c>
      <c r="I29" s="9">
        <f t="shared" si="0"/>
        <v>47</v>
      </c>
      <c r="J29" s="9">
        <f>IF(I29=0,0,I29+J28)</f>
        <v>47</v>
      </c>
      <c r="K29" s="9">
        <f>G29/ورقة1!$C$3</f>
        <v>6.1099999999999994</v>
      </c>
      <c r="L29" s="9">
        <f>H29/ورقة1!$D$3</f>
        <v>0</v>
      </c>
      <c r="M29" s="9">
        <f t="shared" si="8"/>
        <v>6.1099999999999994</v>
      </c>
      <c r="N29" s="9">
        <f t="shared" si="1"/>
        <v>0.5</v>
      </c>
      <c r="O29" s="9">
        <f>M29+N29+O28</f>
        <v>239.57</v>
      </c>
      <c r="P29" s="9">
        <f>S29+P28</f>
        <v>240</v>
      </c>
      <c r="Q29" s="7">
        <f t="shared" si="9"/>
        <v>270</v>
      </c>
      <c r="R29" s="7">
        <f t="shared" si="15"/>
        <v>240</v>
      </c>
      <c r="S29" s="1"/>
      <c r="T29" s="1"/>
      <c r="U29" s="26"/>
      <c r="V29" s="26"/>
      <c r="W29" s="26"/>
      <c r="X29" s="27" t="str">
        <f t="shared" si="4"/>
        <v/>
      </c>
      <c r="Y29" s="26" t="str">
        <f>IF(U29="","",SUBTOTAL(2,U$1:U29))</f>
        <v/>
      </c>
      <c r="AB29" s="37">
        <v>810.00000999999997</v>
      </c>
      <c r="AC29" s="37">
        <v>840</v>
      </c>
    </row>
    <row r="30" spans="1:29" ht="25" customHeight="1">
      <c r="A30" s="2">
        <f>IF(B30="","",SUBTOTAL(3,B$2:B30))</f>
        <v>28</v>
      </c>
      <c r="B30" s="13" t="s">
        <v>18</v>
      </c>
      <c r="C30" s="3">
        <v>28</v>
      </c>
      <c r="D30" s="18">
        <v>42303</v>
      </c>
      <c r="E30" s="5">
        <f t="shared" ref="E30:E36" si="16">IF(D30="",0,F29)</f>
        <v>1739</v>
      </c>
      <c r="F30" s="4">
        <v>1813</v>
      </c>
      <c r="G30" s="5">
        <f t="shared" si="6"/>
        <v>74</v>
      </c>
      <c r="H30" s="5">
        <f t="shared" si="7"/>
        <v>0</v>
      </c>
      <c r="I30" s="9">
        <f t="shared" si="0"/>
        <v>74</v>
      </c>
      <c r="J30" s="9">
        <f t="shared" si="10"/>
        <v>121</v>
      </c>
      <c r="K30" s="9">
        <f>G30/ورقة1!$C$3</f>
        <v>9.6199999999999992</v>
      </c>
      <c r="L30" s="9">
        <f>H30/ورقة1!$D$3</f>
        <v>0</v>
      </c>
      <c r="M30" s="9">
        <f t="shared" si="8"/>
        <v>9.6199999999999992</v>
      </c>
      <c r="N30" s="9">
        <f t="shared" si="1"/>
        <v>0.5</v>
      </c>
      <c r="O30" s="9">
        <f t="shared" si="11"/>
        <v>249.69</v>
      </c>
      <c r="P30" s="9">
        <f t="shared" si="12"/>
        <v>260</v>
      </c>
      <c r="Q30" s="7">
        <f t="shared" si="9"/>
        <v>270</v>
      </c>
      <c r="R30" s="7">
        <f t="shared" si="15"/>
        <v>240</v>
      </c>
      <c r="S30" s="1">
        <v>20</v>
      </c>
      <c r="T30" s="1">
        <f>S30*2.6</f>
        <v>52</v>
      </c>
      <c r="U30" s="26">
        <f>U27+1</f>
        <v>7</v>
      </c>
      <c r="V30" s="26">
        <f>V27+150</f>
        <v>1800</v>
      </c>
      <c r="W30" s="26">
        <f>V33-V30</f>
        <v>150</v>
      </c>
      <c r="X30" s="27" t="str">
        <f t="shared" si="4"/>
        <v>ok</v>
      </c>
      <c r="Y30" s="26">
        <f>IF(U30="","",SUBTOTAL(2,U$1:U30))</f>
        <v>10</v>
      </c>
      <c r="AB30" s="37">
        <v>840.00000999999997</v>
      </c>
      <c r="AC30" s="37">
        <v>870</v>
      </c>
    </row>
    <row r="31" spans="1:29" ht="25" customHeight="1">
      <c r="A31" s="2">
        <f>IF(B31="","",SUBTOTAL(3,B$2:B31))</f>
        <v>29</v>
      </c>
      <c r="B31" s="13" t="s">
        <v>18</v>
      </c>
      <c r="C31" s="3">
        <v>29</v>
      </c>
      <c r="D31" s="18">
        <v>42304</v>
      </c>
      <c r="E31" s="5">
        <f t="shared" si="16"/>
        <v>1813</v>
      </c>
      <c r="F31" s="4">
        <v>1869</v>
      </c>
      <c r="G31" s="5">
        <f t="shared" si="6"/>
        <v>56</v>
      </c>
      <c r="H31" s="5">
        <f t="shared" si="7"/>
        <v>0</v>
      </c>
      <c r="I31" s="9">
        <f t="shared" si="0"/>
        <v>56</v>
      </c>
      <c r="J31" s="9">
        <f t="shared" si="10"/>
        <v>177</v>
      </c>
      <c r="K31" s="9">
        <f>G31/ورقة1!$C$3</f>
        <v>7.28</v>
      </c>
      <c r="L31" s="9">
        <f>H31/ورقة1!$D$3</f>
        <v>0</v>
      </c>
      <c r="M31" s="9">
        <f t="shared" si="8"/>
        <v>7.28</v>
      </c>
      <c r="N31" s="9">
        <f t="shared" si="1"/>
        <v>0.5</v>
      </c>
      <c r="O31" s="9">
        <f t="shared" si="11"/>
        <v>257.46999999999997</v>
      </c>
      <c r="P31" s="9">
        <f t="shared" si="12"/>
        <v>260</v>
      </c>
      <c r="Q31" s="7">
        <f t="shared" si="9"/>
        <v>270</v>
      </c>
      <c r="R31" s="7">
        <f t="shared" si="15"/>
        <v>270</v>
      </c>
      <c r="S31" s="1"/>
      <c r="T31" s="1"/>
      <c r="U31" s="26"/>
      <c r="V31" s="26"/>
      <c r="W31" s="26"/>
      <c r="X31" s="27" t="str">
        <f t="shared" si="4"/>
        <v/>
      </c>
      <c r="Y31" s="26" t="str">
        <f>IF(U31="","",SUBTOTAL(2,U$1:U31))</f>
        <v/>
      </c>
      <c r="AB31" s="37">
        <v>870.00000999999997</v>
      </c>
      <c r="AC31" s="37">
        <v>900</v>
      </c>
    </row>
    <row r="32" spans="1:29" ht="25" customHeight="1">
      <c r="A32" s="2">
        <f>IF(B32="","",SUBTOTAL(3,B$2:B32))</f>
        <v>30</v>
      </c>
      <c r="B32" s="13" t="s">
        <v>18</v>
      </c>
      <c r="C32" s="3">
        <v>30</v>
      </c>
      <c r="D32" s="18">
        <v>42308</v>
      </c>
      <c r="E32" s="5">
        <f t="shared" si="16"/>
        <v>1869</v>
      </c>
      <c r="F32" s="4">
        <v>1925</v>
      </c>
      <c r="G32" s="5">
        <f t="shared" si="6"/>
        <v>56</v>
      </c>
      <c r="H32" s="5">
        <f t="shared" si="7"/>
        <v>0</v>
      </c>
      <c r="I32" s="9">
        <f t="shared" si="0"/>
        <v>56</v>
      </c>
      <c r="J32" s="9">
        <f t="shared" si="10"/>
        <v>233</v>
      </c>
      <c r="K32" s="9">
        <f>G32/ورقة1!$C$3</f>
        <v>7.28</v>
      </c>
      <c r="L32" s="9">
        <f>H32/ورقة1!$D$3</f>
        <v>0</v>
      </c>
      <c r="M32" s="9">
        <f t="shared" si="8"/>
        <v>7.28</v>
      </c>
      <c r="N32" s="9">
        <f t="shared" si="1"/>
        <v>0.5</v>
      </c>
      <c r="O32" s="9">
        <f t="shared" si="11"/>
        <v>265.24999999999994</v>
      </c>
      <c r="P32" s="9">
        <f t="shared" si="12"/>
        <v>260</v>
      </c>
      <c r="Q32" s="7">
        <f t="shared" si="9"/>
        <v>300</v>
      </c>
      <c r="R32" s="7" t="str">
        <f>IF(P32&lt;&gt;"",IF(AND(P32&gt;Q31,P32&lt;=Q32),"ok",""),SUBTOTAL(3,U$2:U32))</f>
        <v/>
      </c>
      <c r="S32" s="1"/>
      <c r="T32" s="1"/>
      <c r="U32" s="26"/>
      <c r="V32" s="26"/>
      <c r="W32" s="26"/>
      <c r="X32" s="27" t="str">
        <f t="shared" si="4"/>
        <v/>
      </c>
      <c r="Y32" s="26" t="str">
        <f>IF(U32="","",SUBTOTAL(2,U$1:U32))</f>
        <v/>
      </c>
      <c r="AB32" s="37">
        <v>900.00000999999997</v>
      </c>
      <c r="AC32" s="37">
        <v>930</v>
      </c>
    </row>
    <row r="33" spans="1:29" ht="25" customHeight="1">
      <c r="A33" s="2">
        <f>IF(B33="","",SUBTOTAL(3,B$2:B33))</f>
        <v>31</v>
      </c>
      <c r="B33" s="13" t="s">
        <v>18</v>
      </c>
      <c r="C33" s="3">
        <v>31</v>
      </c>
      <c r="D33" s="18">
        <v>42309</v>
      </c>
      <c r="E33" s="5">
        <f t="shared" si="16"/>
        <v>1925</v>
      </c>
      <c r="F33" s="4">
        <v>1959</v>
      </c>
      <c r="G33" s="5">
        <f t="shared" si="6"/>
        <v>34</v>
      </c>
      <c r="H33" s="5">
        <f t="shared" si="7"/>
        <v>0</v>
      </c>
      <c r="I33" s="9">
        <f t="shared" si="0"/>
        <v>34</v>
      </c>
      <c r="J33" s="9">
        <f t="shared" si="10"/>
        <v>267</v>
      </c>
      <c r="K33" s="9">
        <f>G33/ورقة1!$C$3</f>
        <v>4.42</v>
      </c>
      <c r="L33" s="9">
        <f>H33/ورقة1!$D$3</f>
        <v>0</v>
      </c>
      <c r="M33" s="9">
        <f t="shared" si="8"/>
        <v>4.42</v>
      </c>
      <c r="N33" s="9">
        <f t="shared" si="1"/>
        <v>0.5</v>
      </c>
      <c r="O33" s="9">
        <f t="shared" si="11"/>
        <v>270.16999999999996</v>
      </c>
      <c r="P33" s="9">
        <f t="shared" si="12"/>
        <v>280</v>
      </c>
      <c r="Q33" s="7">
        <f t="shared" si="9"/>
        <v>300</v>
      </c>
      <c r="R33" s="7" t="str">
        <f>IF(P33&lt;&gt;"",IF(AND(P33&gt;Q32,P33&lt;=Q33),"ok",""),SUBTOTAL(3,U$2:U33))</f>
        <v/>
      </c>
      <c r="S33" s="1">
        <v>20</v>
      </c>
      <c r="T33" s="1">
        <f>S33*2.6</f>
        <v>52</v>
      </c>
      <c r="U33" s="26">
        <f>U30+1</f>
        <v>8</v>
      </c>
      <c r="V33" s="26">
        <f>V30+150</f>
        <v>1950</v>
      </c>
      <c r="W33" s="26">
        <f>V36-V33</f>
        <v>150</v>
      </c>
      <c r="X33" s="27" t="str">
        <f t="shared" si="4"/>
        <v>ok</v>
      </c>
      <c r="Y33" s="26">
        <f>IF(U33="","",SUBTOTAL(2,U$1:U33))</f>
        <v>11</v>
      </c>
      <c r="AB33" s="37">
        <v>930.00000999999997</v>
      </c>
      <c r="AC33" s="37">
        <v>960</v>
      </c>
    </row>
    <row r="34" spans="1:29" ht="25" customHeight="1">
      <c r="A34" s="2">
        <f>IF(B34="","",SUBTOTAL(3,B$2:B34))</f>
        <v>32</v>
      </c>
      <c r="B34" s="13" t="s">
        <v>18</v>
      </c>
      <c r="C34" s="3">
        <v>34</v>
      </c>
      <c r="D34" s="18">
        <v>42351</v>
      </c>
      <c r="E34" s="5">
        <f t="shared" si="16"/>
        <v>1959</v>
      </c>
      <c r="F34" s="4">
        <v>2009</v>
      </c>
      <c r="G34" s="5">
        <f t="shared" si="6"/>
        <v>50</v>
      </c>
      <c r="H34" s="5">
        <f t="shared" si="7"/>
        <v>0</v>
      </c>
      <c r="I34" s="9">
        <f t="shared" si="0"/>
        <v>50</v>
      </c>
      <c r="J34" s="9">
        <f t="shared" si="10"/>
        <v>317</v>
      </c>
      <c r="K34" s="9">
        <f>G34/ورقة1!$C$3</f>
        <v>6.5</v>
      </c>
      <c r="L34" s="9">
        <f>H34/ورقة1!$D$3</f>
        <v>0</v>
      </c>
      <c r="M34" s="9">
        <f t="shared" si="8"/>
        <v>6.5</v>
      </c>
      <c r="N34" s="9">
        <f t="shared" si="1"/>
        <v>0.5</v>
      </c>
      <c r="O34" s="9">
        <f t="shared" si="11"/>
        <v>277.16999999999996</v>
      </c>
      <c r="P34" s="9">
        <f t="shared" si="12"/>
        <v>280</v>
      </c>
      <c r="Q34" s="7">
        <f t="shared" si="9"/>
        <v>300</v>
      </c>
      <c r="R34" s="7" t="str">
        <f>IF(P34&lt;&gt;"",IF(AND(P34&gt;Q33,P34&lt;=Q34),"ok",""),SUBTOTAL(3,U$2:U34))</f>
        <v/>
      </c>
      <c r="S34" s="1"/>
      <c r="T34" s="1"/>
      <c r="U34" s="26"/>
      <c r="V34" s="26"/>
      <c r="W34" s="26"/>
      <c r="X34" s="27" t="str">
        <f t="shared" si="4"/>
        <v/>
      </c>
      <c r="Y34" s="26" t="str">
        <f>IF(U34="","",SUBTOTAL(2,U$1:U34))</f>
        <v/>
      </c>
      <c r="AB34" s="37">
        <v>960.00000999999997</v>
      </c>
      <c r="AC34" s="37">
        <v>990</v>
      </c>
    </row>
    <row r="35" spans="1:29" ht="25" customHeight="1">
      <c r="A35" s="2">
        <f>IF(B35="","",SUBTOTAL(3,B$2:B35))</f>
        <v>33</v>
      </c>
      <c r="B35" s="13" t="s">
        <v>18</v>
      </c>
      <c r="C35" s="3">
        <v>35</v>
      </c>
      <c r="D35" s="18">
        <v>42352</v>
      </c>
      <c r="E35" s="5">
        <f t="shared" si="16"/>
        <v>2009</v>
      </c>
      <c r="F35" s="4">
        <v>2072</v>
      </c>
      <c r="G35" s="5">
        <f t="shared" si="6"/>
        <v>63</v>
      </c>
      <c r="H35" s="5">
        <f t="shared" si="7"/>
        <v>0</v>
      </c>
      <c r="I35" s="9">
        <f t="shared" si="0"/>
        <v>63</v>
      </c>
      <c r="J35" s="9">
        <f t="shared" si="10"/>
        <v>380</v>
      </c>
      <c r="K35" s="9">
        <f>G35/ورقة1!$C$3</f>
        <v>8.19</v>
      </c>
      <c r="L35" s="9">
        <f>H35/ورقة1!$D$3</f>
        <v>0</v>
      </c>
      <c r="M35" s="9">
        <f t="shared" si="8"/>
        <v>8.19</v>
      </c>
      <c r="N35" s="9">
        <f t="shared" si="1"/>
        <v>0.5</v>
      </c>
      <c r="O35" s="9">
        <f t="shared" si="11"/>
        <v>285.85999999999996</v>
      </c>
      <c r="P35" s="9">
        <f t="shared" si="12"/>
        <v>280</v>
      </c>
      <c r="Q35" s="7">
        <f t="shared" si="9"/>
        <v>300</v>
      </c>
      <c r="R35" s="7" t="str">
        <f>IF(P35&lt;&gt;"",IF(AND(P35&gt;Q34,P35&lt;=Q35),"ok",""),SUBTOTAL(3,U$2:U35))</f>
        <v/>
      </c>
      <c r="S35" s="1"/>
      <c r="T35" s="1"/>
      <c r="U35" s="26"/>
      <c r="V35" s="26"/>
      <c r="W35" s="26"/>
      <c r="X35" s="27" t="str">
        <f t="shared" si="4"/>
        <v/>
      </c>
      <c r="Y35" s="26" t="str">
        <f>IF(U35="","",SUBTOTAL(2,U$1:U35))</f>
        <v/>
      </c>
      <c r="AB35" s="37">
        <v>990.00000999999997</v>
      </c>
      <c r="AC35" s="37">
        <v>1020</v>
      </c>
    </row>
    <row r="36" spans="1:29" ht="25" customHeight="1">
      <c r="A36" s="2">
        <f>IF(B36="","",SUBTOTAL(3,B$2:B36))</f>
        <v>34</v>
      </c>
      <c r="B36" s="13" t="s">
        <v>18</v>
      </c>
      <c r="C36" s="3">
        <v>36</v>
      </c>
      <c r="D36" s="18">
        <v>42354</v>
      </c>
      <c r="E36" s="5">
        <f t="shared" si="16"/>
        <v>2072</v>
      </c>
      <c r="F36" s="4">
        <v>2132</v>
      </c>
      <c r="G36" s="5">
        <f t="shared" si="6"/>
        <v>60</v>
      </c>
      <c r="H36" s="5">
        <f t="shared" si="7"/>
        <v>0</v>
      </c>
      <c r="I36" s="9">
        <f t="shared" si="0"/>
        <v>60</v>
      </c>
      <c r="J36" s="9">
        <f t="shared" si="10"/>
        <v>440</v>
      </c>
      <c r="K36" s="9">
        <f>G36/ورقة1!$C$3</f>
        <v>7.8</v>
      </c>
      <c r="L36" s="9">
        <f>H36/ورقة1!$D$3</f>
        <v>0</v>
      </c>
      <c r="M36" s="9">
        <f t="shared" si="8"/>
        <v>7.8</v>
      </c>
      <c r="N36" s="9">
        <f t="shared" si="1"/>
        <v>0.5</v>
      </c>
      <c r="O36" s="9">
        <f t="shared" si="11"/>
        <v>294.15999999999997</v>
      </c>
      <c r="P36" s="9">
        <f t="shared" si="12"/>
        <v>300</v>
      </c>
      <c r="Q36" s="7">
        <f t="shared" si="9"/>
        <v>300</v>
      </c>
      <c r="R36" s="7" t="str">
        <f>IF(P36&lt;&gt;"",IF(AND(P36&gt;Q35,P36&lt;=Q36),"ok",""),SUBTOTAL(3,U$2:U36))</f>
        <v/>
      </c>
      <c r="S36" s="1">
        <v>20</v>
      </c>
      <c r="T36" s="1">
        <f>S36*2.6</f>
        <v>52</v>
      </c>
      <c r="U36" s="26">
        <f>U33+1</f>
        <v>9</v>
      </c>
      <c r="V36" s="26">
        <f>V33+150</f>
        <v>2100</v>
      </c>
      <c r="W36" s="26">
        <f>V40-V36</f>
        <v>150</v>
      </c>
      <c r="X36" s="27" t="str">
        <f t="shared" si="4"/>
        <v>ok</v>
      </c>
      <c r="Y36" s="26">
        <f>IF(U36="","",SUBTOTAL(2,U$1:U36))</f>
        <v>12</v>
      </c>
      <c r="AB36" s="37">
        <v>1020.00001</v>
      </c>
      <c r="AC36" s="37">
        <v>1050</v>
      </c>
    </row>
    <row r="37" spans="1:29" ht="25" customHeight="1">
      <c r="A37" s="2" t="str">
        <f>IF(B37="","",SUBTOTAL(3,B$2:B37))</f>
        <v/>
      </c>
      <c r="B37" s="29"/>
      <c r="C37" s="30">
        <v>36</v>
      </c>
      <c r="D37" s="31">
        <v>42354</v>
      </c>
      <c r="E37" s="29">
        <v>0</v>
      </c>
      <c r="F37" s="29">
        <v>0</v>
      </c>
      <c r="G37" s="5">
        <f t="shared" si="6"/>
        <v>0</v>
      </c>
      <c r="H37" s="5">
        <f t="shared" si="7"/>
        <v>0</v>
      </c>
      <c r="I37" s="9">
        <f t="shared" si="0"/>
        <v>0</v>
      </c>
      <c r="J37" s="9">
        <f t="shared" si="10"/>
        <v>0</v>
      </c>
      <c r="K37" s="9">
        <f>G37/ورقة1!$C$3</f>
        <v>0</v>
      </c>
      <c r="L37" s="9">
        <f>H37/ورقة1!$D$3</f>
        <v>0</v>
      </c>
      <c r="M37" s="9">
        <f t="shared" si="8"/>
        <v>0</v>
      </c>
      <c r="N37" s="9">
        <f t="shared" si="1"/>
        <v>0</v>
      </c>
      <c r="O37" s="9">
        <f t="shared" si="11"/>
        <v>294.15999999999997</v>
      </c>
      <c r="P37" s="9">
        <f t="shared" si="12"/>
        <v>300</v>
      </c>
      <c r="Q37" s="7">
        <f t="shared" si="9"/>
        <v>330</v>
      </c>
      <c r="R37" s="7" t="str">
        <f>IF(P37&lt;&gt;"",IF(AND(P37&gt;Q36,P37&lt;=Q37),"ok",""),SUBTOTAL(3,U$2:U37))</f>
        <v/>
      </c>
      <c r="S37" s="1"/>
      <c r="T37" s="1"/>
      <c r="U37" s="26"/>
      <c r="V37" s="26"/>
      <c r="W37" s="26"/>
      <c r="X37" s="27" t="str">
        <f t="shared" si="4"/>
        <v/>
      </c>
      <c r="Y37" s="26" t="str">
        <f>IF(U37="","",SUBTOTAL(2,U$1:U37))</f>
        <v/>
      </c>
      <c r="AB37" s="37">
        <v>1050.00001</v>
      </c>
      <c r="AC37" s="37">
        <v>1080</v>
      </c>
    </row>
    <row r="38" spans="1:29" ht="25" customHeight="1">
      <c r="A38" s="2">
        <f>IF(B38="","",SUBTOTAL(3,B$2:B38))</f>
        <v>35</v>
      </c>
      <c r="B38" s="13" t="s">
        <v>18</v>
      </c>
      <c r="C38" s="3">
        <v>37</v>
      </c>
      <c r="D38" s="18">
        <v>42355</v>
      </c>
      <c r="E38" s="5">
        <f>F36</f>
        <v>2132</v>
      </c>
      <c r="F38" s="4">
        <v>2208</v>
      </c>
      <c r="G38" s="5">
        <f t="shared" si="6"/>
        <v>76</v>
      </c>
      <c r="H38" s="5">
        <f t="shared" si="7"/>
        <v>0</v>
      </c>
      <c r="I38" s="9">
        <f t="shared" si="0"/>
        <v>76</v>
      </c>
      <c r="J38" s="9">
        <f t="shared" si="10"/>
        <v>76</v>
      </c>
      <c r="K38" s="9">
        <f>G38/ورقة1!$C$3</f>
        <v>9.879999999999999</v>
      </c>
      <c r="L38" s="9">
        <f>H38/ورقة1!$D$3</f>
        <v>0</v>
      </c>
      <c r="M38" s="9">
        <f t="shared" si="8"/>
        <v>9.879999999999999</v>
      </c>
      <c r="N38" s="9">
        <f t="shared" si="1"/>
        <v>0.5</v>
      </c>
      <c r="O38" s="9">
        <f t="shared" si="11"/>
        <v>304.53999999999996</v>
      </c>
      <c r="P38" s="9">
        <f t="shared" si="12"/>
        <v>300</v>
      </c>
      <c r="Q38" s="7">
        <f t="shared" si="9"/>
        <v>330</v>
      </c>
      <c r="R38" s="7" t="str">
        <f>IF(P38&lt;&gt;"",IF(AND(P38&gt;Q37,P38&lt;=Q38),"ok",""),SUBTOTAL(3,U$2:U38))</f>
        <v/>
      </c>
      <c r="S38" s="1"/>
      <c r="T38" s="1"/>
      <c r="U38" s="26"/>
      <c r="V38" s="26"/>
      <c r="W38" s="26"/>
      <c r="X38" s="27" t="str">
        <f t="shared" si="4"/>
        <v/>
      </c>
      <c r="Y38" s="26" t="str">
        <f>IF(U38="","",SUBTOTAL(2,U$1:U38))</f>
        <v/>
      </c>
      <c r="AB38" s="37">
        <v>1080.00001</v>
      </c>
      <c r="AC38" s="37">
        <v>1110</v>
      </c>
    </row>
    <row r="39" spans="1:29" ht="25" customHeight="1">
      <c r="A39" s="2">
        <f>IF(B39="","",SUBTOTAL(3,B$2:B39))</f>
        <v>36</v>
      </c>
      <c r="B39" s="13" t="s">
        <v>18</v>
      </c>
      <c r="C39" s="3">
        <v>38</v>
      </c>
      <c r="D39" s="18">
        <v>42358</v>
      </c>
      <c r="E39" s="5">
        <f t="shared" ref="E39:E43" si="17">IF(D39="",0,F38)</f>
        <v>2208</v>
      </c>
      <c r="F39" s="4">
        <v>2241</v>
      </c>
      <c r="G39" s="5">
        <f t="shared" si="6"/>
        <v>33</v>
      </c>
      <c r="H39" s="5">
        <f t="shared" si="7"/>
        <v>0</v>
      </c>
      <c r="I39" s="9">
        <f t="shared" si="0"/>
        <v>33</v>
      </c>
      <c r="J39" s="9">
        <f t="shared" si="10"/>
        <v>109</v>
      </c>
      <c r="K39" s="9">
        <f>G39/ورقة1!$C$3</f>
        <v>4.29</v>
      </c>
      <c r="L39" s="9">
        <f>H39/ورقة1!$D$3</f>
        <v>0</v>
      </c>
      <c r="M39" s="9">
        <f t="shared" si="8"/>
        <v>4.29</v>
      </c>
      <c r="N39" s="9">
        <f t="shared" si="1"/>
        <v>0.5</v>
      </c>
      <c r="O39" s="9">
        <f t="shared" si="11"/>
        <v>309.33</v>
      </c>
      <c r="P39" s="9">
        <f t="shared" si="12"/>
        <v>300</v>
      </c>
      <c r="Q39" s="7">
        <f t="shared" si="9"/>
        <v>330</v>
      </c>
      <c r="R39" s="7" t="str">
        <f>IF(P39&lt;&gt;"",IF(AND(P39&gt;Q38,P39&lt;=Q39),"ok",""),SUBTOTAL(3,U$2:U39))</f>
        <v/>
      </c>
      <c r="S39" s="1"/>
      <c r="T39" s="1"/>
      <c r="U39" s="26"/>
      <c r="V39" s="26"/>
      <c r="W39" s="26"/>
      <c r="X39" s="27" t="str">
        <f t="shared" si="4"/>
        <v/>
      </c>
      <c r="Y39" s="26" t="str">
        <f>IF(U39="","",SUBTOTAL(2,U$1:U39))</f>
        <v/>
      </c>
      <c r="AB39" s="37">
        <v>1110.00001</v>
      </c>
      <c r="AC39" s="37">
        <v>1140</v>
      </c>
    </row>
    <row r="40" spans="1:29" ht="25" customHeight="1">
      <c r="A40" s="2">
        <f>IF(B40="","",SUBTOTAL(3,B$2:B40))</f>
        <v>37</v>
      </c>
      <c r="B40" s="13" t="s">
        <v>18</v>
      </c>
      <c r="C40" s="3">
        <v>39</v>
      </c>
      <c r="D40" s="18">
        <v>42359</v>
      </c>
      <c r="E40" s="5">
        <f t="shared" si="17"/>
        <v>2241</v>
      </c>
      <c r="F40" s="4">
        <v>2279</v>
      </c>
      <c r="G40" s="5">
        <f t="shared" si="6"/>
        <v>38</v>
      </c>
      <c r="H40" s="5">
        <f t="shared" si="7"/>
        <v>0</v>
      </c>
      <c r="I40" s="9">
        <f t="shared" si="0"/>
        <v>38</v>
      </c>
      <c r="J40" s="9">
        <f t="shared" si="10"/>
        <v>147</v>
      </c>
      <c r="K40" s="9">
        <f>G40/ورقة1!$C$3</f>
        <v>4.9399999999999995</v>
      </c>
      <c r="L40" s="9">
        <f>H40/ورقة1!$D$3</f>
        <v>0</v>
      </c>
      <c r="M40" s="9">
        <f t="shared" si="8"/>
        <v>4.9399999999999995</v>
      </c>
      <c r="N40" s="9">
        <f t="shared" si="1"/>
        <v>0.5</v>
      </c>
      <c r="O40" s="9">
        <f t="shared" si="11"/>
        <v>314.77</v>
      </c>
      <c r="P40" s="9">
        <f t="shared" si="12"/>
        <v>320</v>
      </c>
      <c r="Q40" s="7">
        <f t="shared" si="9"/>
        <v>330</v>
      </c>
      <c r="R40" s="7" t="str">
        <f>IF(P40&lt;&gt;"",IF(AND(P40&gt;Q39,P40&lt;=Q40),"ok",""),SUBTOTAL(3,U$2:U40))</f>
        <v/>
      </c>
      <c r="S40" s="1">
        <v>20</v>
      </c>
      <c r="T40" s="1">
        <f>S40*2.6</f>
        <v>52</v>
      </c>
      <c r="U40" s="26">
        <f>U36+1</f>
        <v>10</v>
      </c>
      <c r="V40" s="26">
        <f>V36+150</f>
        <v>2250</v>
      </c>
      <c r="W40" s="26">
        <f>V43-V40</f>
        <v>150</v>
      </c>
      <c r="X40" s="27" t="str">
        <f t="shared" si="4"/>
        <v>ok</v>
      </c>
      <c r="Y40" s="26">
        <f>IF(U40="","",SUBTOTAL(2,U$1:U40))</f>
        <v>13</v>
      </c>
      <c r="AB40" s="37">
        <v>1140.00001</v>
      </c>
      <c r="AC40" s="37">
        <v>1170</v>
      </c>
    </row>
    <row r="41" spans="1:29" ht="25" customHeight="1">
      <c r="A41" s="2">
        <f>IF(B41="","",SUBTOTAL(3,B$2:B41))</f>
        <v>38</v>
      </c>
      <c r="B41" s="13" t="s">
        <v>18</v>
      </c>
      <c r="C41" s="3">
        <v>40</v>
      </c>
      <c r="D41" s="18">
        <v>42362</v>
      </c>
      <c r="E41" s="5">
        <f t="shared" si="17"/>
        <v>2279</v>
      </c>
      <c r="F41" s="4">
        <v>2312</v>
      </c>
      <c r="G41" s="5">
        <f t="shared" si="6"/>
        <v>33</v>
      </c>
      <c r="H41" s="5">
        <f t="shared" si="7"/>
        <v>0</v>
      </c>
      <c r="I41" s="9">
        <f t="shared" si="0"/>
        <v>33</v>
      </c>
      <c r="J41" s="9">
        <f t="shared" si="10"/>
        <v>180</v>
      </c>
      <c r="K41" s="9">
        <f>G41/ورقة1!$C$3</f>
        <v>4.29</v>
      </c>
      <c r="L41" s="9">
        <f>H41/ورقة1!$D$3</f>
        <v>0</v>
      </c>
      <c r="M41" s="9">
        <f t="shared" si="8"/>
        <v>4.29</v>
      </c>
      <c r="N41" s="9">
        <f t="shared" si="1"/>
        <v>0.5</v>
      </c>
      <c r="O41" s="9">
        <f t="shared" si="11"/>
        <v>319.56</v>
      </c>
      <c r="P41" s="9">
        <f t="shared" si="12"/>
        <v>320</v>
      </c>
      <c r="Q41" s="7">
        <f t="shared" si="9"/>
        <v>330</v>
      </c>
      <c r="R41" s="7" t="str">
        <f>IF(P41&lt;&gt;"",IF(AND(P41&gt;Q40,P41&lt;=Q41),"ok",""),SUBTOTAL(3,U$2:U41))</f>
        <v/>
      </c>
      <c r="S41" s="1"/>
      <c r="T41" s="1"/>
      <c r="U41" s="26"/>
      <c r="V41" s="26"/>
      <c r="W41" s="26"/>
      <c r="X41" s="27" t="str">
        <f t="shared" si="4"/>
        <v/>
      </c>
      <c r="Y41" s="26" t="str">
        <f>IF(U41="","",SUBTOTAL(2,U$1:U41))</f>
        <v/>
      </c>
    </row>
    <row r="42" spans="1:29" ht="25" customHeight="1">
      <c r="A42" s="2">
        <f>IF(B42="","",SUBTOTAL(3,B$2:B42))</f>
        <v>39</v>
      </c>
      <c r="B42" s="13" t="s">
        <v>18</v>
      </c>
      <c r="C42" s="3">
        <v>41</v>
      </c>
      <c r="D42" s="18">
        <v>42364</v>
      </c>
      <c r="E42" s="5">
        <f t="shared" si="17"/>
        <v>2312</v>
      </c>
      <c r="F42" s="4">
        <v>2372</v>
      </c>
      <c r="G42" s="5">
        <f t="shared" si="6"/>
        <v>60</v>
      </c>
      <c r="H42" s="5">
        <f t="shared" si="7"/>
        <v>0</v>
      </c>
      <c r="I42" s="9">
        <f t="shared" si="0"/>
        <v>60</v>
      </c>
      <c r="J42" s="9">
        <f t="shared" si="10"/>
        <v>240</v>
      </c>
      <c r="K42" s="9">
        <f>G42/ورقة1!$C$3</f>
        <v>7.8</v>
      </c>
      <c r="L42" s="9">
        <f>H42/ورقة1!$D$3</f>
        <v>0</v>
      </c>
      <c r="M42" s="9">
        <f t="shared" si="8"/>
        <v>7.8</v>
      </c>
      <c r="N42" s="9">
        <f t="shared" si="1"/>
        <v>0.5</v>
      </c>
      <c r="O42" s="9">
        <f t="shared" si="11"/>
        <v>327.86</v>
      </c>
      <c r="P42" s="9">
        <f t="shared" si="12"/>
        <v>320</v>
      </c>
      <c r="Q42" s="7">
        <f t="shared" si="9"/>
        <v>360</v>
      </c>
      <c r="R42" s="7" t="str">
        <f>IF(P42&lt;&gt;"",IF(AND(P42&gt;Q41,P42&lt;=Q42),"ok",""),SUBTOTAL(3,U$2:U42))</f>
        <v/>
      </c>
      <c r="S42" s="1"/>
      <c r="T42" s="1"/>
      <c r="U42" s="26"/>
      <c r="V42" s="26"/>
      <c r="W42" s="26"/>
      <c r="X42" s="27" t="str">
        <f t="shared" si="4"/>
        <v/>
      </c>
      <c r="Y42" s="26" t="str">
        <f>IF(U42="","",SUBTOTAL(2,U$1:U42))</f>
        <v/>
      </c>
    </row>
    <row r="43" spans="1:29" ht="25" customHeight="1">
      <c r="A43" s="2">
        <f>IF(B43="","",SUBTOTAL(3,B$2:B43))</f>
        <v>40</v>
      </c>
      <c r="B43" s="13" t="s">
        <v>18</v>
      </c>
      <c r="C43" s="3">
        <v>42</v>
      </c>
      <c r="D43" s="18">
        <v>42365</v>
      </c>
      <c r="E43" s="5">
        <f t="shared" si="17"/>
        <v>2372</v>
      </c>
      <c r="F43" s="4">
        <v>2453</v>
      </c>
      <c r="G43" s="5">
        <f t="shared" si="6"/>
        <v>81</v>
      </c>
      <c r="H43" s="5">
        <f t="shared" si="7"/>
        <v>0</v>
      </c>
      <c r="I43" s="9">
        <f t="shared" si="0"/>
        <v>81</v>
      </c>
      <c r="J43" s="9">
        <f t="shared" si="10"/>
        <v>321</v>
      </c>
      <c r="K43" s="9">
        <f>G43/ورقة1!$C$3</f>
        <v>10.53</v>
      </c>
      <c r="L43" s="9">
        <f>H43/ورقة1!$D$3</f>
        <v>0</v>
      </c>
      <c r="M43" s="9">
        <f t="shared" si="8"/>
        <v>10.53</v>
      </c>
      <c r="N43" s="9">
        <f t="shared" si="1"/>
        <v>0.5</v>
      </c>
      <c r="O43" s="9">
        <f t="shared" si="11"/>
        <v>338.89</v>
      </c>
      <c r="P43" s="9">
        <f t="shared" si="12"/>
        <v>340</v>
      </c>
      <c r="Q43" s="7">
        <f t="shared" si="9"/>
        <v>360</v>
      </c>
      <c r="R43" s="7" t="str">
        <f>IF(P43&lt;&gt;"",IF(AND(P43&gt;Q42,P43&lt;=Q43),"ok",""),SUBTOTAL(3,U$2:U43))</f>
        <v/>
      </c>
      <c r="S43" s="1">
        <v>20</v>
      </c>
      <c r="T43" s="1">
        <f>S43*2.6</f>
        <v>52</v>
      </c>
      <c r="U43" s="26">
        <f>U40+1</f>
        <v>11</v>
      </c>
      <c r="V43" s="26">
        <f>V40+150</f>
        <v>2400</v>
      </c>
      <c r="W43" s="26">
        <f>V46-V43</f>
        <v>150</v>
      </c>
      <c r="X43" s="27" t="str">
        <f t="shared" si="4"/>
        <v>ok</v>
      </c>
      <c r="Y43" s="26">
        <f>IF(U43="","",SUBTOTAL(2,U$1:U43))</f>
        <v>14</v>
      </c>
    </row>
    <row r="44" spans="1:29" ht="25" customHeight="1">
      <c r="A44" s="2" t="str">
        <f>IF(B44="","",SUBTOTAL(3,B$2:B44))</f>
        <v/>
      </c>
      <c r="B44" s="29"/>
      <c r="C44" s="30">
        <v>42</v>
      </c>
      <c r="D44" s="31">
        <v>42365</v>
      </c>
      <c r="E44" s="29">
        <v>0</v>
      </c>
      <c r="F44" s="29">
        <v>0</v>
      </c>
      <c r="G44" s="5">
        <f t="shared" si="6"/>
        <v>0</v>
      </c>
      <c r="H44" s="5">
        <f t="shared" si="7"/>
        <v>0</v>
      </c>
      <c r="I44" s="9">
        <f t="shared" si="0"/>
        <v>0</v>
      </c>
      <c r="J44" s="9">
        <f t="shared" si="10"/>
        <v>0</v>
      </c>
      <c r="K44" s="9">
        <f>G44/ورقة1!$C$3</f>
        <v>0</v>
      </c>
      <c r="L44" s="9">
        <f>H44/ورقة1!$D$3</f>
        <v>0</v>
      </c>
      <c r="M44" s="9">
        <f t="shared" si="8"/>
        <v>0</v>
      </c>
      <c r="N44" s="9">
        <f t="shared" si="1"/>
        <v>0</v>
      </c>
      <c r="O44" s="9">
        <f t="shared" si="11"/>
        <v>338.89</v>
      </c>
      <c r="P44" s="9">
        <f t="shared" si="12"/>
        <v>340</v>
      </c>
      <c r="Q44" s="7">
        <f t="shared" si="9"/>
        <v>360</v>
      </c>
      <c r="R44" s="7" t="str">
        <f>IF(P44&lt;&gt;"",IF(AND(P44&gt;Q43,P44&lt;=Q44),"ok",""),SUBTOTAL(3,U$2:U44))</f>
        <v/>
      </c>
      <c r="S44" s="1"/>
      <c r="T44" s="1"/>
      <c r="U44" s="26"/>
      <c r="V44" s="26"/>
      <c r="W44" s="26"/>
      <c r="X44" s="27" t="str">
        <f t="shared" si="4"/>
        <v/>
      </c>
      <c r="Y44" s="26" t="str">
        <f>IF(U44="","",SUBTOTAL(2,U$1:U44))</f>
        <v/>
      </c>
    </row>
    <row r="45" spans="1:29" ht="25" customHeight="1">
      <c r="A45" s="2">
        <f>IF(B45="","",SUBTOTAL(3,B$2:B45))</f>
        <v>41</v>
      </c>
      <c r="B45" s="13" t="s">
        <v>18</v>
      </c>
      <c r="C45" s="3">
        <v>43</v>
      </c>
      <c r="D45" s="18">
        <v>42366</v>
      </c>
      <c r="E45" s="5">
        <f>F43</f>
        <v>2453</v>
      </c>
      <c r="F45" s="4">
        <v>2521</v>
      </c>
      <c r="G45" s="5">
        <f t="shared" si="6"/>
        <v>68</v>
      </c>
      <c r="H45" s="5">
        <f t="shared" si="7"/>
        <v>0</v>
      </c>
      <c r="I45" s="9">
        <f t="shared" si="0"/>
        <v>68</v>
      </c>
      <c r="J45" s="9">
        <f t="shared" si="10"/>
        <v>68</v>
      </c>
      <c r="K45" s="9">
        <f>G45/ورقة1!$C$3</f>
        <v>8.84</v>
      </c>
      <c r="L45" s="9">
        <f>H45/ورقة1!$D$3</f>
        <v>0</v>
      </c>
      <c r="M45" s="9">
        <f t="shared" si="8"/>
        <v>8.84</v>
      </c>
      <c r="N45" s="9">
        <f t="shared" si="1"/>
        <v>0.5</v>
      </c>
      <c r="O45" s="9">
        <f t="shared" si="11"/>
        <v>348.22999999999996</v>
      </c>
      <c r="P45" s="9">
        <f t="shared" si="12"/>
        <v>340</v>
      </c>
      <c r="Q45" s="7">
        <f t="shared" si="9"/>
        <v>360</v>
      </c>
      <c r="R45" s="7" t="str">
        <f>IF(P45&lt;&gt;"",IF(AND(P45&gt;Q44,P45&lt;=Q45),"ok",""),SUBTOTAL(3,U$2:U45))</f>
        <v/>
      </c>
      <c r="S45" s="1"/>
      <c r="T45" s="1"/>
      <c r="U45" s="26"/>
      <c r="V45" s="26"/>
      <c r="W45" s="26"/>
      <c r="X45" s="27" t="str">
        <f t="shared" si="4"/>
        <v/>
      </c>
      <c r="Y45" s="26" t="str">
        <f>IF(U45="","",SUBTOTAL(2,U$1:U45))</f>
        <v/>
      </c>
    </row>
    <row r="46" spans="1:29" ht="25" customHeight="1">
      <c r="A46" s="2">
        <f>IF(B46="","",SUBTOTAL(3,B$2:B46))</f>
        <v>42</v>
      </c>
      <c r="B46" s="13" t="s">
        <v>18</v>
      </c>
      <c r="C46" s="3">
        <v>44</v>
      </c>
      <c r="D46" s="18">
        <v>42371</v>
      </c>
      <c r="E46" s="5">
        <f t="shared" ref="E46:E52" si="18">IF(D46="",0,F45)</f>
        <v>2521</v>
      </c>
      <c r="F46" s="4">
        <v>2564</v>
      </c>
      <c r="G46" s="5">
        <f t="shared" si="6"/>
        <v>43</v>
      </c>
      <c r="H46" s="5">
        <f t="shared" si="7"/>
        <v>0</v>
      </c>
      <c r="I46" s="9">
        <f t="shared" si="0"/>
        <v>43</v>
      </c>
      <c r="J46" s="9">
        <f t="shared" si="10"/>
        <v>111</v>
      </c>
      <c r="K46" s="9">
        <f>G46/ورقة1!$C$3</f>
        <v>5.59</v>
      </c>
      <c r="L46" s="9">
        <f>H46/ورقة1!$D$3</f>
        <v>0</v>
      </c>
      <c r="M46" s="9">
        <f t="shared" si="8"/>
        <v>5.59</v>
      </c>
      <c r="N46" s="9">
        <f t="shared" si="1"/>
        <v>0.5</v>
      </c>
      <c r="O46" s="9">
        <f t="shared" si="11"/>
        <v>354.31999999999994</v>
      </c>
      <c r="P46" s="9">
        <f t="shared" si="12"/>
        <v>360</v>
      </c>
      <c r="Q46" s="7">
        <f t="shared" si="9"/>
        <v>360</v>
      </c>
      <c r="R46" s="7" t="str">
        <f>IF(P46&lt;&gt;"",IF(AND(P46&gt;Q45,P46&lt;=Q46),"ok",""),SUBTOTAL(3,U$2:U46))</f>
        <v/>
      </c>
      <c r="S46" s="1">
        <v>20</v>
      </c>
      <c r="T46" s="1">
        <f>S46*2.6</f>
        <v>52</v>
      </c>
      <c r="U46" s="26">
        <f>U43+1</f>
        <v>12</v>
      </c>
      <c r="V46" s="26">
        <f>V43+150</f>
        <v>2550</v>
      </c>
      <c r="W46" s="26">
        <f>V50-V46</f>
        <v>150</v>
      </c>
      <c r="X46" s="27" t="str">
        <f t="shared" si="4"/>
        <v>ok</v>
      </c>
      <c r="Y46" s="26">
        <f>IF(U46="","",SUBTOTAL(2,U$1:U46))</f>
        <v>15</v>
      </c>
    </row>
    <row r="47" spans="1:29" ht="25" customHeight="1">
      <c r="A47" s="2">
        <f>IF(B47="","",SUBTOTAL(3,B$2:B47))</f>
        <v>43</v>
      </c>
      <c r="B47" s="13" t="s">
        <v>18</v>
      </c>
      <c r="C47" s="3">
        <v>45</v>
      </c>
      <c r="D47" s="18">
        <v>42372</v>
      </c>
      <c r="E47" s="5">
        <f t="shared" si="18"/>
        <v>2564</v>
      </c>
      <c r="F47" s="4">
        <v>2597</v>
      </c>
      <c r="G47" s="5">
        <f t="shared" si="6"/>
        <v>33</v>
      </c>
      <c r="H47" s="5">
        <f t="shared" si="7"/>
        <v>0</v>
      </c>
      <c r="I47" s="9">
        <f t="shared" si="0"/>
        <v>33</v>
      </c>
      <c r="J47" s="9">
        <f t="shared" si="10"/>
        <v>144</v>
      </c>
      <c r="K47" s="9">
        <f>G47/ورقة1!$C$3</f>
        <v>4.29</v>
      </c>
      <c r="L47" s="9">
        <f>H47/ورقة1!$D$3</f>
        <v>0</v>
      </c>
      <c r="M47" s="9">
        <f t="shared" si="8"/>
        <v>4.29</v>
      </c>
      <c r="N47" s="9">
        <f t="shared" si="1"/>
        <v>0.5</v>
      </c>
      <c r="O47" s="9">
        <f t="shared" si="11"/>
        <v>359.10999999999996</v>
      </c>
      <c r="P47" s="9">
        <f t="shared" si="12"/>
        <v>360</v>
      </c>
      <c r="Q47" s="7">
        <f t="shared" si="9"/>
        <v>390</v>
      </c>
      <c r="R47" s="7" t="str">
        <f>IF(P47&lt;&gt;"",IF(AND(P47&gt;Q46,P47&lt;=Q47),"ok",""),SUBTOTAL(3,U$2:U47))</f>
        <v/>
      </c>
      <c r="S47" s="1"/>
      <c r="T47" s="1"/>
      <c r="U47" s="26"/>
      <c r="V47" s="26"/>
      <c r="W47" s="26"/>
      <c r="X47" s="27" t="str">
        <f t="shared" si="4"/>
        <v/>
      </c>
      <c r="Y47" s="26" t="str">
        <f>IF(U47="","",SUBTOTAL(2,U$1:U47))</f>
        <v/>
      </c>
    </row>
    <row r="48" spans="1:29" ht="25" customHeight="1">
      <c r="A48" s="2">
        <f>IF(B48="","",SUBTOTAL(3,B$2:B48))</f>
        <v>44</v>
      </c>
      <c r="B48" s="13" t="s">
        <v>18</v>
      </c>
      <c r="C48" s="3">
        <v>46</v>
      </c>
      <c r="D48" s="18">
        <v>42373</v>
      </c>
      <c r="E48" s="5">
        <f t="shared" si="18"/>
        <v>2597</v>
      </c>
      <c r="F48" s="4">
        <v>2632</v>
      </c>
      <c r="G48" s="5">
        <f t="shared" si="6"/>
        <v>35</v>
      </c>
      <c r="H48" s="5">
        <f t="shared" si="7"/>
        <v>0</v>
      </c>
      <c r="I48" s="9">
        <f t="shared" si="0"/>
        <v>35</v>
      </c>
      <c r="J48" s="9">
        <f t="shared" si="10"/>
        <v>179</v>
      </c>
      <c r="K48" s="9">
        <f>G48/ورقة1!$C$3</f>
        <v>4.55</v>
      </c>
      <c r="L48" s="9">
        <f>H48/ورقة1!$D$3</f>
        <v>0</v>
      </c>
      <c r="M48" s="9">
        <f t="shared" si="8"/>
        <v>4.55</v>
      </c>
      <c r="N48" s="9">
        <f t="shared" si="1"/>
        <v>0.5</v>
      </c>
      <c r="O48" s="9">
        <f t="shared" si="11"/>
        <v>364.15999999999997</v>
      </c>
      <c r="P48" s="9">
        <f t="shared" si="12"/>
        <v>360</v>
      </c>
      <c r="Q48" s="7">
        <f t="shared" si="9"/>
        <v>390</v>
      </c>
      <c r="R48" s="7" t="str">
        <f>IF(P48&lt;&gt;"",IF(AND(P48&gt;Q47,P48&lt;=Q48),"ok",""),SUBTOTAL(3,U$2:U48))</f>
        <v/>
      </c>
      <c r="S48" s="1"/>
      <c r="T48" s="1"/>
      <c r="U48" s="26"/>
      <c r="V48" s="26"/>
      <c r="W48" s="26"/>
      <c r="X48" s="27" t="str">
        <f t="shared" si="4"/>
        <v/>
      </c>
      <c r="Y48" s="26" t="str">
        <f>IF(U48="","",SUBTOTAL(2,U$1:U48))</f>
        <v/>
      </c>
    </row>
    <row r="49" spans="1:25" ht="25" customHeight="1">
      <c r="A49" s="2">
        <f>IF(B49="","",SUBTOTAL(3,B$2:B49))</f>
        <v>45</v>
      </c>
      <c r="B49" s="13" t="s">
        <v>18</v>
      </c>
      <c r="C49" s="3">
        <v>47</v>
      </c>
      <c r="D49" s="18">
        <v>42375</v>
      </c>
      <c r="E49" s="5">
        <f t="shared" si="18"/>
        <v>2632</v>
      </c>
      <c r="F49" s="4">
        <v>2664</v>
      </c>
      <c r="G49" s="5">
        <f t="shared" si="6"/>
        <v>32</v>
      </c>
      <c r="H49" s="5">
        <f t="shared" si="7"/>
        <v>0</v>
      </c>
      <c r="I49" s="9">
        <f t="shared" si="0"/>
        <v>32</v>
      </c>
      <c r="J49" s="9">
        <f t="shared" si="10"/>
        <v>211</v>
      </c>
      <c r="K49" s="9">
        <f>G49/ورقة1!$C$3</f>
        <v>4.16</v>
      </c>
      <c r="L49" s="9">
        <f>H49/ورقة1!$D$3</f>
        <v>0</v>
      </c>
      <c r="M49" s="9">
        <f t="shared" si="8"/>
        <v>4.16</v>
      </c>
      <c r="N49" s="9">
        <f t="shared" si="1"/>
        <v>0.5</v>
      </c>
      <c r="O49" s="9">
        <f t="shared" si="11"/>
        <v>368.82</v>
      </c>
      <c r="P49" s="9">
        <f t="shared" si="12"/>
        <v>360</v>
      </c>
      <c r="Q49" s="7">
        <f t="shared" si="9"/>
        <v>390</v>
      </c>
      <c r="R49" s="7" t="str">
        <f>IF(P49&lt;&gt;"",IF(AND(P49&gt;Q48,P49&lt;=Q49),"ok",""),SUBTOTAL(3,U$2:U49))</f>
        <v/>
      </c>
      <c r="S49" s="1"/>
      <c r="T49" s="1"/>
      <c r="U49" s="26"/>
      <c r="V49" s="26"/>
      <c r="W49" s="26"/>
      <c r="X49" s="27" t="str">
        <f t="shared" si="4"/>
        <v/>
      </c>
      <c r="Y49" s="26" t="str">
        <f>IF(U49="","",SUBTOTAL(2,U$1:U49))</f>
        <v/>
      </c>
    </row>
    <row r="50" spans="1:25" ht="25" customHeight="1">
      <c r="A50" s="2">
        <f>IF(B50="","",SUBTOTAL(3,B$2:B50))</f>
        <v>46</v>
      </c>
      <c r="B50" s="13" t="s">
        <v>18</v>
      </c>
      <c r="C50" s="3">
        <v>48</v>
      </c>
      <c r="D50" s="18">
        <v>42378</v>
      </c>
      <c r="E50" s="5">
        <f t="shared" si="18"/>
        <v>2664</v>
      </c>
      <c r="F50" s="4">
        <v>2700</v>
      </c>
      <c r="G50" s="5">
        <f t="shared" si="6"/>
        <v>36</v>
      </c>
      <c r="H50" s="5">
        <f t="shared" si="7"/>
        <v>0</v>
      </c>
      <c r="I50" s="9">
        <f t="shared" si="0"/>
        <v>36</v>
      </c>
      <c r="J50" s="9">
        <f t="shared" si="10"/>
        <v>247</v>
      </c>
      <c r="K50" s="9">
        <f>G50/ورقة1!$C$3</f>
        <v>4.68</v>
      </c>
      <c r="L50" s="9">
        <f>H50/ورقة1!$D$3</f>
        <v>0</v>
      </c>
      <c r="M50" s="9">
        <f t="shared" si="8"/>
        <v>4.68</v>
      </c>
      <c r="N50" s="9">
        <f t="shared" si="1"/>
        <v>0.5</v>
      </c>
      <c r="O50" s="9">
        <f t="shared" si="11"/>
        <v>374</v>
      </c>
      <c r="P50" s="9">
        <f t="shared" si="12"/>
        <v>380</v>
      </c>
      <c r="Q50" s="7">
        <f t="shared" si="9"/>
        <v>390</v>
      </c>
      <c r="R50" s="7" t="str">
        <f>IF(P50&lt;&gt;"",IF(AND(P50&gt;Q49,P50&lt;=Q50),"ok",""),SUBTOTAL(3,U$2:U50))</f>
        <v/>
      </c>
      <c r="S50" s="1">
        <v>20</v>
      </c>
      <c r="T50" s="1">
        <f>S50*2.6</f>
        <v>52</v>
      </c>
      <c r="U50" s="26">
        <f>U46+1</f>
        <v>13</v>
      </c>
      <c r="V50" s="26">
        <f>V46+150</f>
        <v>2700</v>
      </c>
      <c r="W50" s="26">
        <f>V52-V50</f>
        <v>150</v>
      </c>
      <c r="X50" s="27" t="str">
        <f t="shared" si="4"/>
        <v>ok</v>
      </c>
      <c r="Y50" s="26">
        <f>IF(U50="","",SUBTOTAL(2,U$1:U50))</f>
        <v>16</v>
      </c>
    </row>
    <row r="51" spans="1:25" ht="25" customHeight="1">
      <c r="A51" s="2">
        <f>IF(B51="","",SUBTOTAL(3,B$2:B51))</f>
        <v>47</v>
      </c>
      <c r="B51" s="13" t="s">
        <v>18</v>
      </c>
      <c r="C51" s="3">
        <v>49</v>
      </c>
      <c r="D51" s="18">
        <v>42379</v>
      </c>
      <c r="E51" s="5">
        <f t="shared" si="18"/>
        <v>2700</v>
      </c>
      <c r="F51" s="4">
        <v>2806</v>
      </c>
      <c r="G51" s="5">
        <f t="shared" si="6"/>
        <v>106</v>
      </c>
      <c r="H51" s="5">
        <f t="shared" si="7"/>
        <v>0</v>
      </c>
      <c r="I51" s="9">
        <f t="shared" si="0"/>
        <v>106</v>
      </c>
      <c r="J51" s="9">
        <f t="shared" si="10"/>
        <v>353</v>
      </c>
      <c r="K51" s="9">
        <f>G51/ورقة1!$C$3</f>
        <v>13.78</v>
      </c>
      <c r="L51" s="9">
        <f>H51/ورقة1!$D$3</f>
        <v>0</v>
      </c>
      <c r="M51" s="9">
        <f t="shared" si="8"/>
        <v>13.78</v>
      </c>
      <c r="N51" s="9">
        <f t="shared" si="1"/>
        <v>0.5</v>
      </c>
      <c r="O51" s="9">
        <f t="shared" si="11"/>
        <v>388.28</v>
      </c>
      <c r="P51" s="9">
        <f t="shared" si="12"/>
        <v>380</v>
      </c>
      <c r="Q51" s="7">
        <f t="shared" si="9"/>
        <v>420</v>
      </c>
      <c r="R51" s="7" t="str">
        <f>IF(P51&lt;&gt;"",IF(AND(P51&gt;Q50,P51&lt;=Q51),"ok",""),SUBTOTAL(3,U$2:U51))</f>
        <v/>
      </c>
      <c r="S51" s="1"/>
      <c r="T51" s="1"/>
      <c r="U51" s="26"/>
      <c r="V51" s="26"/>
      <c r="W51" s="26"/>
      <c r="X51" s="27" t="str">
        <f t="shared" si="4"/>
        <v/>
      </c>
      <c r="Y51" s="26" t="str">
        <f>IF(U51="","",SUBTOTAL(2,U$1:U51))</f>
        <v/>
      </c>
    </row>
    <row r="52" spans="1:25" ht="25" customHeight="1">
      <c r="A52" s="2">
        <f>IF(B52="","",SUBTOTAL(3,B$2:B52))</f>
        <v>48</v>
      </c>
      <c r="B52" s="13" t="s">
        <v>18</v>
      </c>
      <c r="C52" s="3">
        <v>50</v>
      </c>
      <c r="D52" s="18">
        <v>42380</v>
      </c>
      <c r="E52" s="5">
        <f t="shared" si="18"/>
        <v>2806</v>
      </c>
      <c r="F52" s="4">
        <v>2863</v>
      </c>
      <c r="G52" s="5">
        <f t="shared" si="6"/>
        <v>57</v>
      </c>
      <c r="H52" s="5">
        <f t="shared" si="7"/>
        <v>0</v>
      </c>
      <c r="I52" s="9">
        <f t="shared" si="0"/>
        <v>57</v>
      </c>
      <c r="J52" s="9">
        <f t="shared" si="10"/>
        <v>410</v>
      </c>
      <c r="K52" s="9">
        <f>G52/ورقة1!$C$3</f>
        <v>7.41</v>
      </c>
      <c r="L52" s="9">
        <f>H52/ورقة1!$D$3</f>
        <v>0</v>
      </c>
      <c r="M52" s="9">
        <f t="shared" si="8"/>
        <v>7.41</v>
      </c>
      <c r="N52" s="9">
        <f t="shared" si="1"/>
        <v>0.5</v>
      </c>
      <c r="O52" s="9">
        <f t="shared" si="11"/>
        <v>396.19</v>
      </c>
      <c r="P52" s="9">
        <f t="shared" si="12"/>
        <v>400</v>
      </c>
      <c r="Q52" s="7">
        <f t="shared" si="9"/>
        <v>420</v>
      </c>
      <c r="R52" s="7" t="str">
        <f>IF(P52&lt;&gt;"",IF(AND(P52&gt;Q51,P52&lt;=Q52),"ok",""),SUBTOTAL(3,U$2:U52))</f>
        <v/>
      </c>
      <c r="S52" s="1">
        <v>20</v>
      </c>
      <c r="T52" s="1">
        <f>S52*2.6</f>
        <v>52</v>
      </c>
      <c r="U52" s="26">
        <f>U50+1</f>
        <v>14</v>
      </c>
      <c r="V52" s="26">
        <f>V50+150</f>
        <v>2850</v>
      </c>
      <c r="W52" s="26">
        <f>V57-V52</f>
        <v>150</v>
      </c>
      <c r="X52" s="27" t="str">
        <f t="shared" si="4"/>
        <v>ok</v>
      </c>
      <c r="Y52" s="26">
        <f>IF(U52="","",SUBTOTAL(2,U$1:U52))</f>
        <v>17</v>
      </c>
    </row>
    <row r="53" spans="1:25" ht="25" customHeight="1">
      <c r="A53" s="2" t="str">
        <f>IF(B53="","",SUBTOTAL(3,B$2:B53))</f>
        <v/>
      </c>
      <c r="B53" s="29"/>
      <c r="C53" s="30">
        <v>50</v>
      </c>
      <c r="D53" s="31">
        <v>42380</v>
      </c>
      <c r="E53" s="29">
        <v>0</v>
      </c>
      <c r="F53" s="29">
        <v>0</v>
      </c>
      <c r="G53" s="5">
        <f t="shared" si="6"/>
        <v>0</v>
      </c>
      <c r="H53" s="5">
        <f t="shared" si="7"/>
        <v>0</v>
      </c>
      <c r="I53" s="9">
        <f t="shared" si="0"/>
        <v>0</v>
      </c>
      <c r="J53" s="9">
        <f t="shared" si="10"/>
        <v>0</v>
      </c>
      <c r="K53" s="9">
        <f>G53/ورقة1!$C$3</f>
        <v>0</v>
      </c>
      <c r="L53" s="9">
        <f>H53/ورقة1!$D$3</f>
        <v>0</v>
      </c>
      <c r="M53" s="9">
        <f t="shared" si="8"/>
        <v>0</v>
      </c>
      <c r="N53" s="9">
        <f t="shared" si="1"/>
        <v>0</v>
      </c>
      <c r="O53" s="9">
        <f t="shared" si="11"/>
        <v>396.19</v>
      </c>
      <c r="P53" s="9">
        <f t="shared" si="12"/>
        <v>400</v>
      </c>
      <c r="Q53" s="7">
        <f t="shared" si="9"/>
        <v>420</v>
      </c>
      <c r="R53" s="7" t="str">
        <f>IF(P53&lt;&gt;"",IF(AND(P53&gt;Q52,P53&lt;=Q53),"ok",""),SUBTOTAL(3,U$2:U53))</f>
        <v/>
      </c>
      <c r="S53" s="1"/>
      <c r="T53" s="1"/>
      <c r="U53" s="26"/>
      <c r="V53" s="26"/>
      <c r="W53" s="26"/>
      <c r="X53" s="27" t="str">
        <f t="shared" si="4"/>
        <v/>
      </c>
      <c r="Y53" s="26" t="str">
        <f>IF(U53="","",SUBTOTAL(2,U$1:U53))</f>
        <v/>
      </c>
    </row>
    <row r="54" spans="1:25" ht="25" customHeight="1">
      <c r="A54" s="2">
        <f>IF(B54="","",SUBTOTAL(3,B$2:B54))</f>
        <v>49</v>
      </c>
      <c r="B54" s="13" t="s">
        <v>18</v>
      </c>
      <c r="C54" s="3">
        <v>51</v>
      </c>
      <c r="D54" s="18">
        <v>42383</v>
      </c>
      <c r="E54" s="5">
        <f>F52</f>
        <v>2863</v>
      </c>
      <c r="F54" s="4">
        <v>2899</v>
      </c>
      <c r="G54" s="5">
        <f t="shared" si="6"/>
        <v>36</v>
      </c>
      <c r="H54" s="5">
        <f t="shared" si="7"/>
        <v>0</v>
      </c>
      <c r="I54" s="9">
        <f t="shared" si="0"/>
        <v>36</v>
      </c>
      <c r="J54" s="9">
        <f t="shared" si="10"/>
        <v>36</v>
      </c>
      <c r="K54" s="9">
        <f>G54/ورقة1!$C$3</f>
        <v>4.68</v>
      </c>
      <c r="L54" s="9">
        <f>H54/ورقة1!$D$3</f>
        <v>0</v>
      </c>
      <c r="M54" s="9">
        <f t="shared" si="8"/>
        <v>4.68</v>
      </c>
      <c r="N54" s="9">
        <f t="shared" si="1"/>
        <v>0.5</v>
      </c>
      <c r="O54" s="9">
        <f t="shared" si="11"/>
        <v>401.37</v>
      </c>
      <c r="P54" s="9">
        <f t="shared" si="12"/>
        <v>400</v>
      </c>
      <c r="Q54" s="7">
        <f t="shared" si="9"/>
        <v>420</v>
      </c>
      <c r="R54" s="7" t="str">
        <f>IF(P54&lt;&gt;"",IF(AND(P54&gt;Q53,P54&lt;=Q54),"ok",""),SUBTOTAL(3,U$2:U54))</f>
        <v/>
      </c>
      <c r="S54" s="1"/>
      <c r="T54" s="1"/>
      <c r="U54" s="26"/>
      <c r="V54" s="26"/>
      <c r="W54" s="26"/>
      <c r="X54" s="27" t="str">
        <f t="shared" si="4"/>
        <v/>
      </c>
      <c r="Y54" s="26" t="str">
        <f>IF(U54="","",SUBTOTAL(2,U$1:U54))</f>
        <v/>
      </c>
    </row>
    <row r="55" spans="1:25" ht="25" customHeight="1">
      <c r="A55" s="2">
        <f>IF(B55="","",SUBTOTAL(3,B$2:B55))</f>
        <v>50</v>
      </c>
      <c r="B55" s="13" t="s">
        <v>18</v>
      </c>
      <c r="C55" s="3">
        <v>52</v>
      </c>
      <c r="D55" s="18">
        <v>42385</v>
      </c>
      <c r="E55" s="5">
        <f t="shared" ref="E55:E60" si="19">IF(D55="",0,F54)</f>
        <v>2899</v>
      </c>
      <c r="F55" s="4">
        <v>2941</v>
      </c>
      <c r="G55" s="5">
        <f t="shared" si="6"/>
        <v>42</v>
      </c>
      <c r="H55" s="5">
        <f t="shared" si="7"/>
        <v>0</v>
      </c>
      <c r="I55" s="9">
        <f t="shared" si="0"/>
        <v>42</v>
      </c>
      <c r="J55" s="9">
        <f t="shared" si="10"/>
        <v>78</v>
      </c>
      <c r="K55" s="9">
        <f>G55/ورقة1!$C$3</f>
        <v>5.46</v>
      </c>
      <c r="L55" s="9">
        <f>H55/ورقة1!$D$3</f>
        <v>0</v>
      </c>
      <c r="M55" s="9">
        <f t="shared" si="8"/>
        <v>5.46</v>
      </c>
      <c r="N55" s="9">
        <f t="shared" si="1"/>
        <v>0.5</v>
      </c>
      <c r="O55" s="9">
        <f t="shared" si="11"/>
        <v>407.33</v>
      </c>
      <c r="P55" s="9">
        <f t="shared" si="12"/>
        <v>400</v>
      </c>
      <c r="Q55" s="7">
        <f t="shared" si="9"/>
        <v>420</v>
      </c>
      <c r="R55" s="7" t="str">
        <f>IF(P55&lt;&gt;"",IF(AND(P55&gt;Q54,P55&lt;=Q55),"ok",""),SUBTOTAL(3,U$2:U55))</f>
        <v/>
      </c>
      <c r="S55" s="1"/>
      <c r="T55" s="1"/>
      <c r="U55" s="26"/>
      <c r="V55" s="26"/>
      <c r="W55" s="26"/>
      <c r="X55" s="27" t="str">
        <f t="shared" si="4"/>
        <v/>
      </c>
      <c r="Y55" s="26" t="str">
        <f>IF(U55="","",SUBTOTAL(2,U$1:U55))</f>
        <v/>
      </c>
    </row>
    <row r="56" spans="1:25" ht="25" customHeight="1">
      <c r="A56" s="2">
        <f>IF(B56="","",SUBTOTAL(3,B$2:B56))</f>
        <v>51</v>
      </c>
      <c r="B56" s="13" t="s">
        <v>18</v>
      </c>
      <c r="C56" s="3">
        <v>53</v>
      </c>
      <c r="D56" s="18">
        <v>42386</v>
      </c>
      <c r="E56" s="5">
        <f t="shared" si="19"/>
        <v>2941</v>
      </c>
      <c r="F56" s="4">
        <v>2974</v>
      </c>
      <c r="G56" s="5">
        <f t="shared" si="6"/>
        <v>33</v>
      </c>
      <c r="H56" s="5">
        <f t="shared" si="7"/>
        <v>0</v>
      </c>
      <c r="I56" s="9">
        <f t="shared" si="0"/>
        <v>33</v>
      </c>
      <c r="J56" s="9">
        <f t="shared" si="10"/>
        <v>111</v>
      </c>
      <c r="K56" s="9">
        <f>G56/ورقة1!$C$3</f>
        <v>4.29</v>
      </c>
      <c r="L56" s="9">
        <f>H56/ورقة1!$D$3</f>
        <v>0</v>
      </c>
      <c r="M56" s="9">
        <f t="shared" si="8"/>
        <v>4.29</v>
      </c>
      <c r="N56" s="9">
        <f t="shared" si="1"/>
        <v>0.5</v>
      </c>
      <c r="O56" s="9">
        <f t="shared" si="11"/>
        <v>412.12</v>
      </c>
      <c r="P56" s="9">
        <f t="shared" si="12"/>
        <v>400</v>
      </c>
      <c r="Q56" s="7">
        <f t="shared" si="9"/>
        <v>420</v>
      </c>
      <c r="R56" s="7" t="str">
        <f>IF(P56&lt;&gt;"",IF(AND(P56&gt;Q55,P56&lt;=Q56),"ok",""),SUBTOTAL(3,U$2:U56))</f>
        <v/>
      </c>
      <c r="S56" s="1"/>
      <c r="T56" s="1"/>
      <c r="U56" s="26"/>
      <c r="V56" s="26"/>
      <c r="W56" s="26"/>
      <c r="X56" s="27" t="str">
        <f t="shared" si="4"/>
        <v/>
      </c>
      <c r="Y56" s="26" t="str">
        <f>IF(U56="","",SUBTOTAL(2,U$1:U56))</f>
        <v/>
      </c>
    </row>
    <row r="57" spans="1:25" ht="25" customHeight="1">
      <c r="A57" s="2">
        <f>IF(B57="","",SUBTOTAL(3,B$2:B57))</f>
        <v>52</v>
      </c>
      <c r="B57" s="13" t="s">
        <v>18</v>
      </c>
      <c r="C57" s="3">
        <v>54</v>
      </c>
      <c r="D57" s="18">
        <v>42387</v>
      </c>
      <c r="E57" s="5">
        <f t="shared" si="19"/>
        <v>2974</v>
      </c>
      <c r="F57" s="4">
        <v>3008</v>
      </c>
      <c r="G57" s="5">
        <f t="shared" si="6"/>
        <v>34</v>
      </c>
      <c r="H57" s="5">
        <f t="shared" si="7"/>
        <v>0</v>
      </c>
      <c r="I57" s="9">
        <f t="shared" si="0"/>
        <v>34</v>
      </c>
      <c r="J57" s="9">
        <f t="shared" si="10"/>
        <v>145</v>
      </c>
      <c r="K57" s="9">
        <f>G57/ورقة1!$C$3</f>
        <v>4.42</v>
      </c>
      <c r="L57" s="9">
        <f>H57/ورقة1!$D$3</f>
        <v>0</v>
      </c>
      <c r="M57" s="9">
        <f t="shared" si="8"/>
        <v>4.42</v>
      </c>
      <c r="N57" s="9">
        <f t="shared" si="1"/>
        <v>0.5</v>
      </c>
      <c r="O57" s="9">
        <f t="shared" si="11"/>
        <v>417.04</v>
      </c>
      <c r="P57" s="9">
        <f t="shared" si="12"/>
        <v>420</v>
      </c>
      <c r="Q57" s="7">
        <f t="shared" si="9"/>
        <v>450</v>
      </c>
      <c r="R57" s="7" t="str">
        <f>IF(P57&lt;&gt;"",IF(AND(P57&gt;Q56,P57&lt;=Q57),"ok",""),SUBTOTAL(3,U$2:U57))</f>
        <v/>
      </c>
      <c r="S57" s="1">
        <v>20</v>
      </c>
      <c r="T57" s="1">
        <f>S57*2.6</f>
        <v>52</v>
      </c>
      <c r="U57" s="26">
        <f>U52+1</f>
        <v>15</v>
      </c>
      <c r="V57" s="26">
        <f>V52+150</f>
        <v>3000</v>
      </c>
      <c r="W57" s="26">
        <f>V60-V57</f>
        <v>150</v>
      </c>
      <c r="X57" s="27" t="str">
        <f t="shared" si="4"/>
        <v>ok</v>
      </c>
      <c r="Y57" s="26">
        <f>IF(U57="","",SUBTOTAL(2,U$1:U57))</f>
        <v>18</v>
      </c>
    </row>
    <row r="58" spans="1:25" ht="25" customHeight="1">
      <c r="A58" s="2">
        <f>IF(B58="","",SUBTOTAL(3,B$2:B58))</f>
        <v>53</v>
      </c>
      <c r="B58" s="13" t="s">
        <v>18</v>
      </c>
      <c r="C58" s="3">
        <v>55</v>
      </c>
      <c r="D58" s="18">
        <v>42389</v>
      </c>
      <c r="E58" s="5">
        <f t="shared" si="19"/>
        <v>3008</v>
      </c>
      <c r="F58" s="4">
        <v>3056</v>
      </c>
      <c r="G58" s="5">
        <f t="shared" si="6"/>
        <v>48</v>
      </c>
      <c r="H58" s="5">
        <f t="shared" si="7"/>
        <v>0</v>
      </c>
      <c r="I58" s="9">
        <f t="shared" si="0"/>
        <v>48</v>
      </c>
      <c r="J58" s="9">
        <f t="shared" si="10"/>
        <v>193</v>
      </c>
      <c r="K58" s="9">
        <f>G58/ورقة1!$C$3</f>
        <v>6.24</v>
      </c>
      <c r="L58" s="9">
        <f>H58/ورقة1!$D$3</f>
        <v>0</v>
      </c>
      <c r="M58" s="9">
        <f t="shared" si="8"/>
        <v>6.24</v>
      </c>
      <c r="N58" s="9">
        <f t="shared" si="1"/>
        <v>0.5</v>
      </c>
      <c r="O58" s="9">
        <f t="shared" si="11"/>
        <v>423.78000000000003</v>
      </c>
      <c r="P58" s="9">
        <f t="shared" si="12"/>
        <v>420</v>
      </c>
      <c r="Q58" s="7">
        <f t="shared" si="9"/>
        <v>450</v>
      </c>
      <c r="R58" s="7" t="str">
        <f>IF(P58&lt;&gt;"",IF(AND(P58&gt;Q57,P58&lt;=Q58),"ok",""),SUBTOTAL(3,U$2:U58))</f>
        <v/>
      </c>
      <c r="S58" s="1"/>
      <c r="T58" s="1"/>
      <c r="U58" s="26"/>
      <c r="V58" s="26"/>
      <c r="W58" s="26"/>
      <c r="X58" s="27" t="str">
        <f t="shared" si="4"/>
        <v/>
      </c>
      <c r="Y58" s="26" t="str">
        <f>IF(U58="","",SUBTOTAL(2,U$1:U58))</f>
        <v/>
      </c>
    </row>
    <row r="59" spans="1:25" ht="25" customHeight="1">
      <c r="A59" s="2">
        <f>IF(B59="","",SUBTOTAL(3,B$2:B59))</f>
        <v>54</v>
      </c>
      <c r="B59" s="13" t="s">
        <v>18</v>
      </c>
      <c r="C59" s="3">
        <v>56</v>
      </c>
      <c r="D59" s="18">
        <v>42390</v>
      </c>
      <c r="E59" s="5">
        <f t="shared" si="19"/>
        <v>3056</v>
      </c>
      <c r="F59" s="4">
        <v>3126</v>
      </c>
      <c r="G59" s="5">
        <f t="shared" si="6"/>
        <v>70</v>
      </c>
      <c r="H59" s="5">
        <f t="shared" si="7"/>
        <v>0</v>
      </c>
      <c r="I59" s="9">
        <f t="shared" si="0"/>
        <v>70</v>
      </c>
      <c r="J59" s="9">
        <f t="shared" si="10"/>
        <v>263</v>
      </c>
      <c r="K59" s="9">
        <f>G59/ورقة1!$C$3</f>
        <v>9.1</v>
      </c>
      <c r="L59" s="9">
        <f>H59/ورقة1!$D$3</f>
        <v>0</v>
      </c>
      <c r="M59" s="9">
        <f t="shared" si="8"/>
        <v>9.1</v>
      </c>
      <c r="N59" s="9">
        <f t="shared" si="1"/>
        <v>0.5</v>
      </c>
      <c r="O59" s="9">
        <f t="shared" si="11"/>
        <v>433.38000000000005</v>
      </c>
      <c r="P59" s="9">
        <f t="shared" si="12"/>
        <v>420</v>
      </c>
      <c r="Q59" s="7">
        <f t="shared" si="9"/>
        <v>450</v>
      </c>
      <c r="R59" s="7" t="str">
        <f>IF(P59&lt;&gt;"",IF(AND(P59&gt;Q58,P59&lt;=Q59),"ok",""),SUBTOTAL(3,U$2:U59))</f>
        <v/>
      </c>
      <c r="S59" s="1"/>
      <c r="T59" s="1"/>
      <c r="U59" s="26"/>
      <c r="V59" s="26"/>
      <c r="W59" s="26"/>
      <c r="X59" s="27" t="str">
        <f t="shared" si="4"/>
        <v/>
      </c>
      <c r="Y59" s="26" t="str">
        <f>IF(U59="","",SUBTOTAL(2,U$1:U59))</f>
        <v/>
      </c>
    </row>
    <row r="60" spans="1:25" ht="25" customHeight="1">
      <c r="A60" s="2">
        <f>IF(B60="","",SUBTOTAL(3,B$2:B60))</f>
        <v>55</v>
      </c>
      <c r="B60" s="13" t="s">
        <v>18</v>
      </c>
      <c r="C60" s="3">
        <v>57</v>
      </c>
      <c r="D60" s="18">
        <v>42392</v>
      </c>
      <c r="E60" s="5">
        <f t="shared" si="19"/>
        <v>3126</v>
      </c>
      <c r="F60" s="4">
        <v>3156</v>
      </c>
      <c r="G60" s="5">
        <f t="shared" si="6"/>
        <v>30</v>
      </c>
      <c r="H60" s="5">
        <f t="shared" si="7"/>
        <v>0</v>
      </c>
      <c r="I60" s="9">
        <f t="shared" si="0"/>
        <v>30</v>
      </c>
      <c r="J60" s="9">
        <f t="shared" si="10"/>
        <v>293</v>
      </c>
      <c r="K60" s="9">
        <f>G60/ورقة1!$C$3</f>
        <v>3.9</v>
      </c>
      <c r="L60" s="9">
        <f>H60/ورقة1!$D$3</f>
        <v>0</v>
      </c>
      <c r="M60" s="9">
        <f t="shared" si="8"/>
        <v>3.9</v>
      </c>
      <c r="N60" s="9">
        <f t="shared" si="1"/>
        <v>0.5</v>
      </c>
      <c r="O60" s="9">
        <f t="shared" si="11"/>
        <v>437.78000000000003</v>
      </c>
      <c r="P60" s="9">
        <f t="shared" si="12"/>
        <v>440</v>
      </c>
      <c r="Q60" s="7">
        <f t="shared" si="9"/>
        <v>450</v>
      </c>
      <c r="R60" s="7" t="str">
        <f>IF(P60&lt;&gt;"",IF(AND(P60&gt;Q59,P60&lt;=Q60),"ok",""),SUBTOTAL(3,U$2:U60))</f>
        <v/>
      </c>
      <c r="S60" s="1">
        <v>20</v>
      </c>
      <c r="T60" s="1">
        <f>S60*2.6</f>
        <v>52</v>
      </c>
      <c r="U60" s="26">
        <f>U57+1</f>
        <v>16</v>
      </c>
      <c r="V60" s="26">
        <f>V57+150</f>
        <v>3150</v>
      </c>
      <c r="W60" s="26">
        <f>V64-V60</f>
        <v>150</v>
      </c>
      <c r="X60" s="27" t="str">
        <f t="shared" si="4"/>
        <v>ok</v>
      </c>
      <c r="Y60" s="26">
        <f>IF(U60="","",SUBTOTAL(2,U$1:U60))</f>
        <v>19</v>
      </c>
    </row>
    <row r="61" spans="1:25" ht="25" customHeight="1">
      <c r="A61" s="2" t="str">
        <f>IF(B61="","",SUBTOTAL(3,B$2:B61))</f>
        <v/>
      </c>
      <c r="B61" s="29"/>
      <c r="C61" s="30">
        <v>57</v>
      </c>
      <c r="D61" s="31">
        <v>42392</v>
      </c>
      <c r="E61" s="29">
        <v>0</v>
      </c>
      <c r="F61" s="29">
        <v>0</v>
      </c>
      <c r="G61" s="5">
        <f t="shared" si="6"/>
        <v>0</v>
      </c>
      <c r="H61" s="5">
        <f t="shared" si="7"/>
        <v>0</v>
      </c>
      <c r="I61" s="9">
        <f t="shared" si="0"/>
        <v>0</v>
      </c>
      <c r="J61" s="9">
        <f t="shared" si="10"/>
        <v>0</v>
      </c>
      <c r="K61" s="9">
        <f>G61/ورقة1!$C$3</f>
        <v>0</v>
      </c>
      <c r="L61" s="9">
        <f>H61/ورقة1!$D$3</f>
        <v>0</v>
      </c>
      <c r="M61" s="9">
        <f t="shared" si="8"/>
        <v>0</v>
      </c>
      <c r="N61" s="9">
        <f t="shared" si="1"/>
        <v>0</v>
      </c>
      <c r="O61" s="9">
        <f t="shared" si="11"/>
        <v>437.78000000000003</v>
      </c>
      <c r="P61" s="9">
        <f t="shared" si="12"/>
        <v>440</v>
      </c>
      <c r="Q61" s="7">
        <f t="shared" si="9"/>
        <v>480</v>
      </c>
      <c r="R61" s="7" t="str">
        <f>IF(P61&lt;&gt;"",IF(AND(P61&gt;Q60,P61&lt;=Q61),"ok",""),SUBTOTAL(3,U$2:U61))</f>
        <v/>
      </c>
      <c r="S61" s="1"/>
      <c r="T61" s="1"/>
      <c r="U61" s="26"/>
      <c r="V61" s="26"/>
      <c r="W61" s="26"/>
      <c r="X61" s="27" t="str">
        <f t="shared" si="4"/>
        <v/>
      </c>
      <c r="Y61" s="26" t="str">
        <f>IF(U61="","",SUBTOTAL(2,U$1:U61))</f>
        <v/>
      </c>
    </row>
    <row r="62" spans="1:25" ht="25" customHeight="1">
      <c r="A62" s="2">
        <f>IF(B62="","",SUBTOTAL(3,B$2:B62))</f>
        <v>56</v>
      </c>
      <c r="B62" s="13" t="s">
        <v>18</v>
      </c>
      <c r="C62" s="3">
        <v>58</v>
      </c>
      <c r="D62" s="18">
        <v>42397</v>
      </c>
      <c r="E62" s="5">
        <f>F60</f>
        <v>3156</v>
      </c>
      <c r="F62" s="4">
        <v>3247</v>
      </c>
      <c r="G62" s="5">
        <f t="shared" si="6"/>
        <v>91</v>
      </c>
      <c r="H62" s="5">
        <f t="shared" si="7"/>
        <v>0</v>
      </c>
      <c r="I62" s="9">
        <f t="shared" si="0"/>
        <v>91</v>
      </c>
      <c r="J62" s="9">
        <f t="shared" si="10"/>
        <v>91</v>
      </c>
      <c r="K62" s="9">
        <f>G62/ورقة1!$C$3</f>
        <v>11.83</v>
      </c>
      <c r="L62" s="9">
        <f>H62/ورقة1!$D$3</f>
        <v>0</v>
      </c>
      <c r="M62" s="9">
        <f t="shared" si="8"/>
        <v>11.83</v>
      </c>
      <c r="N62" s="9">
        <f t="shared" si="1"/>
        <v>0.5</v>
      </c>
      <c r="O62" s="9">
        <f t="shared" si="11"/>
        <v>450.11</v>
      </c>
      <c r="P62" s="9">
        <f t="shared" si="12"/>
        <v>440</v>
      </c>
      <c r="Q62" s="7">
        <f t="shared" si="9"/>
        <v>480</v>
      </c>
      <c r="R62" s="7" t="str">
        <f>IF(P62&lt;&gt;"",IF(AND(P62&gt;Q61,P62&lt;=Q62),"ok",""),SUBTOTAL(3,U$2:U62))</f>
        <v/>
      </c>
      <c r="S62" s="1"/>
      <c r="T62" s="1"/>
      <c r="U62" s="26"/>
      <c r="V62" s="26"/>
      <c r="W62" s="26"/>
      <c r="X62" s="27" t="str">
        <f t="shared" si="4"/>
        <v/>
      </c>
      <c r="Y62" s="26" t="str">
        <f>IF(U62="","",SUBTOTAL(2,U$1:U62))</f>
        <v/>
      </c>
    </row>
    <row r="63" spans="1:25" ht="25" customHeight="1">
      <c r="A63" s="2">
        <f>IF(B63="","",SUBTOTAL(3,B$2:B63))</f>
        <v>57</v>
      </c>
      <c r="B63" s="13" t="s">
        <v>18</v>
      </c>
      <c r="C63" s="3">
        <v>59</v>
      </c>
      <c r="D63" s="18">
        <v>42399</v>
      </c>
      <c r="E63" s="5">
        <f t="shared" ref="E63:E72" si="20">IF(D63="",0,F62)</f>
        <v>3247</v>
      </c>
      <c r="F63" s="4">
        <v>3281</v>
      </c>
      <c r="G63" s="5">
        <f t="shared" si="6"/>
        <v>34</v>
      </c>
      <c r="H63" s="5">
        <f t="shared" si="7"/>
        <v>0</v>
      </c>
      <c r="I63" s="9">
        <f t="shared" si="0"/>
        <v>34</v>
      </c>
      <c r="J63" s="9">
        <f t="shared" si="10"/>
        <v>125</v>
      </c>
      <c r="K63" s="9">
        <f>G63/ورقة1!$C$3</f>
        <v>4.42</v>
      </c>
      <c r="L63" s="9">
        <f>H63/ورقة1!$D$3</f>
        <v>0</v>
      </c>
      <c r="M63" s="9">
        <f t="shared" si="8"/>
        <v>4.42</v>
      </c>
      <c r="N63" s="9">
        <f t="shared" si="1"/>
        <v>0.5</v>
      </c>
      <c r="O63" s="9">
        <f t="shared" si="11"/>
        <v>455.03000000000003</v>
      </c>
      <c r="P63" s="9">
        <f t="shared" si="12"/>
        <v>440</v>
      </c>
      <c r="Q63" s="7">
        <f t="shared" si="9"/>
        <v>480</v>
      </c>
      <c r="R63" s="7" t="str">
        <f>IF(P63&lt;&gt;"",IF(AND(P63&gt;Q62,P63&lt;=Q63),"ok",""),SUBTOTAL(3,U$2:U63))</f>
        <v/>
      </c>
      <c r="S63" s="1"/>
      <c r="T63" s="1"/>
      <c r="U63" s="26"/>
      <c r="V63" s="26"/>
      <c r="W63" s="26"/>
      <c r="X63" s="27" t="str">
        <f t="shared" si="4"/>
        <v/>
      </c>
      <c r="Y63" s="26" t="str">
        <f>IF(U63="","",SUBTOTAL(2,U$1:U63))</f>
        <v/>
      </c>
    </row>
    <row r="64" spans="1:25" ht="25" customHeight="1">
      <c r="A64" s="2">
        <f>IF(B64="","",SUBTOTAL(3,B$2:B64))</f>
        <v>58</v>
      </c>
      <c r="B64" s="12" t="s">
        <v>18</v>
      </c>
      <c r="C64" s="3">
        <v>60</v>
      </c>
      <c r="D64" s="18">
        <v>42400</v>
      </c>
      <c r="E64" s="5">
        <f t="shared" si="20"/>
        <v>3281</v>
      </c>
      <c r="F64" s="4">
        <v>3318</v>
      </c>
      <c r="G64" s="5">
        <f t="shared" si="6"/>
        <v>37</v>
      </c>
      <c r="H64" s="5">
        <f t="shared" si="7"/>
        <v>0</v>
      </c>
      <c r="I64" s="9">
        <f t="shared" si="0"/>
        <v>37</v>
      </c>
      <c r="J64" s="9">
        <f t="shared" si="10"/>
        <v>162</v>
      </c>
      <c r="K64" s="9">
        <f>G64/ورقة1!$C$3</f>
        <v>4.8099999999999996</v>
      </c>
      <c r="L64" s="9">
        <f>H64/ورقة1!$D$3</f>
        <v>0</v>
      </c>
      <c r="M64" s="9">
        <f t="shared" si="8"/>
        <v>4.8099999999999996</v>
      </c>
      <c r="N64" s="9">
        <f t="shared" si="1"/>
        <v>0.5</v>
      </c>
      <c r="O64" s="9">
        <f t="shared" si="11"/>
        <v>460.34000000000003</v>
      </c>
      <c r="P64" s="9">
        <f t="shared" si="12"/>
        <v>460</v>
      </c>
      <c r="Q64" s="7">
        <f t="shared" si="9"/>
        <v>480</v>
      </c>
      <c r="R64" s="7" t="str">
        <f>IF(P64&lt;&gt;"",IF(AND(P64&gt;Q63,P64&lt;=Q64),"ok",""),SUBTOTAL(3,U$2:U64))</f>
        <v/>
      </c>
      <c r="S64" s="1">
        <v>20</v>
      </c>
      <c r="T64" s="1">
        <f>S64*2.6</f>
        <v>52</v>
      </c>
      <c r="U64" s="26">
        <f>U60+1</f>
        <v>17</v>
      </c>
      <c r="V64" s="26">
        <f>V60+150</f>
        <v>3300</v>
      </c>
      <c r="W64" s="26">
        <f>V67-V64</f>
        <v>150</v>
      </c>
      <c r="X64" s="27" t="str">
        <f t="shared" si="4"/>
        <v>ok</v>
      </c>
      <c r="Y64" s="26">
        <f>IF(U64="","",SUBTOTAL(2,U$1:U64))</f>
        <v>20</v>
      </c>
    </row>
    <row r="65" spans="1:25" ht="25" customHeight="1">
      <c r="A65" s="2">
        <f>IF(B65="","",SUBTOTAL(3,B$2:B65))</f>
        <v>59</v>
      </c>
      <c r="B65" s="12" t="s">
        <v>18</v>
      </c>
      <c r="C65" s="3">
        <v>61</v>
      </c>
      <c r="D65" s="18">
        <v>42401</v>
      </c>
      <c r="E65" s="5">
        <f t="shared" si="20"/>
        <v>3318</v>
      </c>
      <c r="F65" s="4">
        <v>3351</v>
      </c>
      <c r="G65" s="5">
        <f t="shared" si="6"/>
        <v>33</v>
      </c>
      <c r="H65" s="5">
        <f t="shared" si="7"/>
        <v>0</v>
      </c>
      <c r="I65" s="9">
        <f t="shared" si="0"/>
        <v>33</v>
      </c>
      <c r="J65" s="9">
        <f t="shared" si="10"/>
        <v>195</v>
      </c>
      <c r="K65" s="9">
        <f>G65/ورقة1!$C$3</f>
        <v>4.29</v>
      </c>
      <c r="L65" s="9">
        <f>H65/ورقة1!$D$3</f>
        <v>0</v>
      </c>
      <c r="M65" s="9">
        <f t="shared" si="8"/>
        <v>4.29</v>
      </c>
      <c r="N65" s="9">
        <f t="shared" si="1"/>
        <v>0.5</v>
      </c>
      <c r="O65" s="9">
        <f t="shared" si="11"/>
        <v>465.13000000000005</v>
      </c>
      <c r="P65" s="9">
        <f t="shared" si="12"/>
        <v>460</v>
      </c>
      <c r="Q65" s="7">
        <f t="shared" si="9"/>
        <v>480</v>
      </c>
      <c r="R65" s="7" t="str">
        <f>IF(P65&lt;&gt;"",IF(AND(P65&gt;Q64,P65&lt;=Q65),"ok",""),SUBTOTAL(3,U$2:U65))</f>
        <v/>
      </c>
      <c r="S65" s="1"/>
      <c r="T65" s="1"/>
      <c r="U65" s="26"/>
      <c r="V65" s="26"/>
      <c r="W65" s="26"/>
      <c r="X65" s="27" t="str">
        <f t="shared" si="4"/>
        <v/>
      </c>
      <c r="Y65" s="26" t="str">
        <f>IF(U65="","",SUBTOTAL(2,U$1:U65))</f>
        <v/>
      </c>
    </row>
    <row r="66" spans="1:25" ht="25" customHeight="1">
      <c r="A66" s="2">
        <f>IF(B66="","",SUBTOTAL(3,B$2:B66))</f>
        <v>60</v>
      </c>
      <c r="B66" s="12" t="s">
        <v>18</v>
      </c>
      <c r="C66" s="3">
        <v>62</v>
      </c>
      <c r="D66" s="18">
        <v>42406</v>
      </c>
      <c r="E66" s="5">
        <f t="shared" si="20"/>
        <v>3351</v>
      </c>
      <c r="F66" s="4">
        <v>3418</v>
      </c>
      <c r="G66" s="5">
        <f t="shared" si="6"/>
        <v>67</v>
      </c>
      <c r="H66" s="5">
        <f t="shared" si="7"/>
        <v>0</v>
      </c>
      <c r="I66" s="9">
        <f t="shared" ref="I66:I95" si="21">G66+H66</f>
        <v>67</v>
      </c>
      <c r="J66" s="9">
        <f t="shared" si="10"/>
        <v>262</v>
      </c>
      <c r="K66" s="9">
        <f>G66/ورقة1!$C$3</f>
        <v>8.7099999999999991</v>
      </c>
      <c r="L66" s="9">
        <f>H66/ورقة1!$D$3</f>
        <v>0</v>
      </c>
      <c r="M66" s="9">
        <f t="shared" si="8"/>
        <v>8.7099999999999991</v>
      </c>
      <c r="N66" s="9">
        <f t="shared" ref="N66:N95" si="22">IF(I66=0,0,0.5)</f>
        <v>0.5</v>
      </c>
      <c r="O66" s="9">
        <f t="shared" si="11"/>
        <v>474.34000000000003</v>
      </c>
      <c r="P66" s="9">
        <f t="shared" si="12"/>
        <v>460</v>
      </c>
      <c r="Q66" s="7">
        <f t="shared" si="9"/>
        <v>510</v>
      </c>
      <c r="R66" s="7" t="str">
        <f>IF(P66&lt;&gt;"",IF(AND(P66&gt;Q65,P66&lt;=Q66),"ok",""),SUBTOTAL(3,U$2:U66))</f>
        <v/>
      </c>
      <c r="S66" s="1"/>
      <c r="T66" s="1"/>
      <c r="U66" s="26"/>
      <c r="V66" s="26"/>
      <c r="W66" s="26"/>
      <c r="X66" s="27" t="str">
        <f t="shared" ref="X66:X95" si="23">IF(V66&lt;&gt;"",IF(AND(V66&gt;=E66,V66&lt;=F66),"ok","NO"),"")</f>
        <v/>
      </c>
      <c r="Y66" s="26" t="str">
        <f>IF(U66="","",SUBTOTAL(2,U$1:U66))</f>
        <v/>
      </c>
    </row>
    <row r="67" spans="1:25" ht="25" customHeight="1">
      <c r="A67" s="2">
        <f>IF(B67="","",SUBTOTAL(3,B$2:B67))</f>
        <v>61</v>
      </c>
      <c r="B67" s="13" t="s">
        <v>18</v>
      </c>
      <c r="C67" s="3">
        <v>63</v>
      </c>
      <c r="D67" s="18">
        <v>42411</v>
      </c>
      <c r="E67" s="5">
        <f t="shared" si="20"/>
        <v>3418</v>
      </c>
      <c r="F67" s="4">
        <v>3482</v>
      </c>
      <c r="G67" s="5">
        <f t="shared" ref="G67:G95" si="24">IF(B67="مدينة",F67-E67,0)</f>
        <v>64</v>
      </c>
      <c r="H67" s="5">
        <f t="shared" ref="H67:H95" si="25">IF(B67="اقاليم",F67-E67,0)</f>
        <v>0</v>
      </c>
      <c r="I67" s="9">
        <f t="shared" si="21"/>
        <v>64</v>
      </c>
      <c r="J67" s="9">
        <f t="shared" si="10"/>
        <v>326</v>
      </c>
      <c r="K67" s="9">
        <f>G67/ورقة1!$C$3</f>
        <v>8.32</v>
      </c>
      <c r="L67" s="9">
        <f>H67/ورقة1!$D$3</f>
        <v>0</v>
      </c>
      <c r="M67" s="9">
        <f t="shared" ref="M67:M95" si="26">IF(I67=0,0,K67+L67)</f>
        <v>8.32</v>
      </c>
      <c r="N67" s="9">
        <f t="shared" si="22"/>
        <v>0.5</v>
      </c>
      <c r="O67" s="9">
        <f t="shared" si="11"/>
        <v>483.16</v>
      </c>
      <c r="P67" s="9">
        <f t="shared" si="12"/>
        <v>480</v>
      </c>
      <c r="Q67" s="7">
        <f t="shared" ref="Q67:Q95" si="27">IF(O68="","",VLOOKUP(O68,$AB$2:$AC$40,2))</f>
        <v>510</v>
      </c>
      <c r="R67" s="7" t="str">
        <f>IF(P67&lt;&gt;"",IF(AND(P67&gt;Q66,P67&lt;=Q67),"ok",""),SUBTOTAL(3,U$2:U67))</f>
        <v/>
      </c>
      <c r="S67" s="1">
        <v>20</v>
      </c>
      <c r="T67" s="1">
        <f>S67*2.6</f>
        <v>52</v>
      </c>
      <c r="U67" s="26">
        <f>U64+1</f>
        <v>18</v>
      </c>
      <c r="V67" s="26">
        <f>V64+150</f>
        <v>3450</v>
      </c>
      <c r="W67" s="26">
        <f>V70-V67</f>
        <v>150</v>
      </c>
      <c r="X67" s="27" t="str">
        <f t="shared" si="23"/>
        <v>ok</v>
      </c>
      <c r="Y67" s="26">
        <f>IF(U67="","",SUBTOTAL(2,U$1:U67))</f>
        <v>21</v>
      </c>
    </row>
    <row r="68" spans="1:25" ht="25" customHeight="1">
      <c r="A68" s="2" t="str">
        <f>IF(B68="","",SUBTOTAL(3,B$2:B68))</f>
        <v/>
      </c>
      <c r="B68" s="29"/>
      <c r="C68" s="30">
        <v>63</v>
      </c>
      <c r="D68" s="31">
        <v>42411</v>
      </c>
      <c r="E68" s="29">
        <v>0</v>
      </c>
      <c r="F68" s="29">
        <v>0</v>
      </c>
      <c r="G68" s="5">
        <f t="shared" si="24"/>
        <v>0</v>
      </c>
      <c r="H68" s="5">
        <f t="shared" si="25"/>
        <v>0</v>
      </c>
      <c r="I68" s="9">
        <f t="shared" si="21"/>
        <v>0</v>
      </c>
      <c r="J68" s="9">
        <f t="shared" ref="J68:J95" si="28">IF(I68=0,0,I68+J67)</f>
        <v>0</v>
      </c>
      <c r="K68" s="9">
        <f>G68/ورقة1!$C$3</f>
        <v>0</v>
      </c>
      <c r="L68" s="9">
        <f>H68/ورقة1!$D$3</f>
        <v>0</v>
      </c>
      <c r="M68" s="9">
        <f t="shared" si="26"/>
        <v>0</v>
      </c>
      <c r="N68" s="9">
        <f t="shared" si="22"/>
        <v>0</v>
      </c>
      <c r="O68" s="9">
        <f t="shared" ref="O68:O95" si="29">M68+N68+O67</f>
        <v>483.16</v>
      </c>
      <c r="P68" s="9">
        <f t="shared" ref="P68:P95" si="30">S68+P67</f>
        <v>480</v>
      </c>
      <c r="Q68" s="7">
        <f t="shared" si="27"/>
        <v>510</v>
      </c>
      <c r="R68" s="7" t="str">
        <f>IF(P68&lt;&gt;"",IF(AND(P68&gt;Q67,P68&lt;=Q68),"ok",""),SUBTOTAL(3,U$2:U68))</f>
        <v/>
      </c>
      <c r="S68" s="1"/>
      <c r="T68" s="1"/>
      <c r="U68" s="26"/>
      <c r="V68" s="26"/>
      <c r="W68" s="26"/>
      <c r="X68" s="27" t="str">
        <f t="shared" si="23"/>
        <v/>
      </c>
      <c r="Y68" s="26" t="str">
        <f>IF(U68="","",SUBTOTAL(2,U$1:U68))</f>
        <v/>
      </c>
    </row>
    <row r="69" spans="1:25" ht="25" customHeight="1">
      <c r="A69" s="2">
        <f>IF(B69="","",SUBTOTAL(3,B$2:B69))</f>
        <v>62</v>
      </c>
      <c r="B69" s="13" t="s">
        <v>18</v>
      </c>
      <c r="C69" s="3">
        <v>64</v>
      </c>
      <c r="D69" s="18">
        <v>42413</v>
      </c>
      <c r="E69" s="5">
        <f>F67</f>
        <v>3482</v>
      </c>
      <c r="F69" s="4">
        <v>3536</v>
      </c>
      <c r="G69" s="5">
        <f t="shared" si="24"/>
        <v>54</v>
      </c>
      <c r="H69" s="5">
        <f t="shared" si="25"/>
        <v>0</v>
      </c>
      <c r="I69" s="9">
        <f t="shared" si="21"/>
        <v>54</v>
      </c>
      <c r="J69" s="9">
        <f t="shared" si="28"/>
        <v>54</v>
      </c>
      <c r="K69" s="9">
        <f>G69/ورقة1!$C$3</f>
        <v>7.02</v>
      </c>
      <c r="L69" s="9">
        <f>H69/ورقة1!$D$3</f>
        <v>0</v>
      </c>
      <c r="M69" s="9">
        <f t="shared" si="26"/>
        <v>7.02</v>
      </c>
      <c r="N69" s="9">
        <f t="shared" si="22"/>
        <v>0.5</v>
      </c>
      <c r="O69" s="9">
        <f t="shared" si="29"/>
        <v>490.68</v>
      </c>
      <c r="P69" s="9">
        <f t="shared" si="30"/>
        <v>480</v>
      </c>
      <c r="Q69" s="7">
        <f t="shared" si="27"/>
        <v>510</v>
      </c>
      <c r="R69" s="7" t="str">
        <f>IF(P69&lt;&gt;"",IF(AND(P69&gt;Q68,P69&lt;=Q69),"ok",""),SUBTOTAL(3,U$2:U69))</f>
        <v/>
      </c>
      <c r="S69" s="1"/>
      <c r="T69" s="1"/>
      <c r="U69" s="26"/>
      <c r="V69" s="26"/>
      <c r="W69" s="26"/>
      <c r="X69" s="27" t="str">
        <f t="shared" si="23"/>
        <v/>
      </c>
      <c r="Y69" s="26" t="str">
        <f>IF(U69="","",SUBTOTAL(2,U$1:U69))</f>
        <v/>
      </c>
    </row>
    <row r="70" spans="1:25" ht="25" customHeight="1">
      <c r="A70" s="2">
        <f>IF(B70="","",SUBTOTAL(3,B$2:B70))</f>
        <v>63</v>
      </c>
      <c r="B70" s="13" t="s">
        <v>18</v>
      </c>
      <c r="C70" s="3">
        <v>65</v>
      </c>
      <c r="D70" s="18">
        <v>42414</v>
      </c>
      <c r="E70" s="5">
        <f t="shared" si="20"/>
        <v>3536</v>
      </c>
      <c r="F70" s="4">
        <v>3614</v>
      </c>
      <c r="G70" s="5">
        <f t="shared" si="24"/>
        <v>78</v>
      </c>
      <c r="H70" s="5">
        <f t="shared" si="25"/>
        <v>0</v>
      </c>
      <c r="I70" s="9">
        <f t="shared" si="21"/>
        <v>78</v>
      </c>
      <c r="J70" s="9">
        <f t="shared" si="28"/>
        <v>132</v>
      </c>
      <c r="K70" s="9">
        <f>G70/ورقة1!$C$3</f>
        <v>10.14</v>
      </c>
      <c r="L70" s="9">
        <f>H70/ورقة1!$D$3</f>
        <v>0</v>
      </c>
      <c r="M70" s="9">
        <f t="shared" si="26"/>
        <v>10.14</v>
      </c>
      <c r="N70" s="9">
        <f t="shared" si="22"/>
        <v>0.5</v>
      </c>
      <c r="O70" s="9">
        <f t="shared" si="29"/>
        <v>501.32</v>
      </c>
      <c r="P70" s="9">
        <f t="shared" si="30"/>
        <v>500</v>
      </c>
      <c r="Q70" s="7">
        <f t="shared" si="27"/>
        <v>540</v>
      </c>
      <c r="R70" s="7" t="str">
        <f>IF(P70&lt;&gt;"",IF(AND(P70&gt;Q69,P70&lt;=Q70),"ok",""),SUBTOTAL(3,U$2:U70))</f>
        <v/>
      </c>
      <c r="S70" s="1">
        <v>20</v>
      </c>
      <c r="T70" s="1">
        <f>S70*2.6</f>
        <v>52</v>
      </c>
      <c r="U70" s="26">
        <f>U67+1</f>
        <v>19</v>
      </c>
      <c r="V70" s="26">
        <f>V67+150</f>
        <v>3600</v>
      </c>
      <c r="W70" s="26">
        <f>V72-V70</f>
        <v>150</v>
      </c>
      <c r="X70" s="27" t="str">
        <f t="shared" si="23"/>
        <v>ok</v>
      </c>
      <c r="Y70" s="26">
        <f>IF(U70="","",SUBTOTAL(2,U$1:U70))</f>
        <v>22</v>
      </c>
    </row>
    <row r="71" spans="1:25" ht="25" customHeight="1">
      <c r="A71" s="2">
        <f>IF(B71="","",SUBTOTAL(3,B$2:B71))</f>
        <v>64</v>
      </c>
      <c r="B71" s="13" t="s">
        <v>18</v>
      </c>
      <c r="C71" s="3">
        <v>66</v>
      </c>
      <c r="D71" s="18">
        <v>42417</v>
      </c>
      <c r="E71" s="5">
        <f t="shared" si="20"/>
        <v>3614</v>
      </c>
      <c r="F71" s="4">
        <v>3682</v>
      </c>
      <c r="G71" s="5">
        <f t="shared" si="24"/>
        <v>68</v>
      </c>
      <c r="H71" s="5">
        <f t="shared" si="25"/>
        <v>0</v>
      </c>
      <c r="I71" s="9">
        <f t="shared" si="21"/>
        <v>68</v>
      </c>
      <c r="J71" s="9">
        <f t="shared" si="28"/>
        <v>200</v>
      </c>
      <c r="K71" s="9">
        <f>G71/ورقة1!$C$3</f>
        <v>8.84</v>
      </c>
      <c r="L71" s="9">
        <f>H71/ورقة1!$D$3</f>
        <v>0</v>
      </c>
      <c r="M71" s="9">
        <f t="shared" si="26"/>
        <v>8.84</v>
      </c>
      <c r="N71" s="9">
        <f t="shared" si="22"/>
        <v>0.5</v>
      </c>
      <c r="O71" s="9">
        <f t="shared" si="29"/>
        <v>510.65999999999997</v>
      </c>
      <c r="P71" s="9">
        <f t="shared" si="30"/>
        <v>500</v>
      </c>
      <c r="Q71" s="7">
        <f t="shared" si="27"/>
        <v>540</v>
      </c>
      <c r="R71" s="7" t="str">
        <f>IF(P71&lt;&gt;"",IF(AND(P71&gt;Q70,P71&lt;=Q71),"ok",""),SUBTOTAL(3,U$2:U71))</f>
        <v/>
      </c>
      <c r="S71" s="1"/>
      <c r="T71" s="1"/>
      <c r="U71" s="26"/>
      <c r="V71" s="26"/>
      <c r="W71" s="26"/>
      <c r="X71" s="27" t="str">
        <f t="shared" si="23"/>
        <v/>
      </c>
      <c r="Y71" s="26" t="str">
        <f>IF(U71="","",SUBTOTAL(2,U$1:U71))</f>
        <v/>
      </c>
    </row>
    <row r="72" spans="1:25" ht="25" customHeight="1">
      <c r="A72" s="2">
        <f>IF(B72="","",SUBTOTAL(3,B$2:B72))</f>
        <v>65</v>
      </c>
      <c r="B72" s="13" t="s">
        <v>18</v>
      </c>
      <c r="C72" s="3">
        <v>67</v>
      </c>
      <c r="D72" s="18">
        <v>42418</v>
      </c>
      <c r="E72" s="5">
        <f t="shared" si="20"/>
        <v>3682</v>
      </c>
      <c r="F72" s="4">
        <v>3761</v>
      </c>
      <c r="G72" s="5">
        <f t="shared" si="24"/>
        <v>79</v>
      </c>
      <c r="H72" s="5">
        <f t="shared" si="25"/>
        <v>0</v>
      </c>
      <c r="I72" s="9">
        <f t="shared" si="21"/>
        <v>79</v>
      </c>
      <c r="J72" s="9">
        <f t="shared" si="28"/>
        <v>279</v>
      </c>
      <c r="K72" s="9">
        <f>G72/ورقة1!$C$3</f>
        <v>10.27</v>
      </c>
      <c r="L72" s="9">
        <f>H72/ورقة1!$D$3</f>
        <v>0</v>
      </c>
      <c r="M72" s="9">
        <f t="shared" si="26"/>
        <v>10.27</v>
      </c>
      <c r="N72" s="9">
        <f t="shared" si="22"/>
        <v>0.5</v>
      </c>
      <c r="O72" s="9">
        <f t="shared" si="29"/>
        <v>521.42999999999995</v>
      </c>
      <c r="P72" s="9">
        <f t="shared" si="30"/>
        <v>520</v>
      </c>
      <c r="Q72" s="7">
        <f t="shared" si="27"/>
        <v>540</v>
      </c>
      <c r="R72" s="7" t="str">
        <f>IF(P72&lt;&gt;"",IF(AND(P72&gt;Q71,P72&lt;=Q72),"ok",""),SUBTOTAL(3,U$2:U72))</f>
        <v/>
      </c>
      <c r="S72" s="1">
        <v>20</v>
      </c>
      <c r="T72" s="1">
        <f>S72*2.6</f>
        <v>52</v>
      </c>
      <c r="U72" s="26">
        <f>U70+1</f>
        <v>20</v>
      </c>
      <c r="V72" s="26">
        <f>V70+150</f>
        <v>3750</v>
      </c>
      <c r="W72" s="26">
        <f>V76-V72</f>
        <v>150</v>
      </c>
      <c r="X72" s="27" t="str">
        <f t="shared" si="23"/>
        <v>ok</v>
      </c>
      <c r="Y72" s="26">
        <f>IF(U72="","",SUBTOTAL(2,U$1:U72))</f>
        <v>23</v>
      </c>
    </row>
    <row r="73" spans="1:25" ht="25" customHeight="1">
      <c r="A73" s="2" t="str">
        <f>IF(B73="","",SUBTOTAL(3,B$2:B73))</f>
        <v/>
      </c>
      <c r="B73" s="29"/>
      <c r="C73" s="30">
        <v>67</v>
      </c>
      <c r="D73" s="31">
        <v>42418</v>
      </c>
      <c r="E73" s="29">
        <v>0</v>
      </c>
      <c r="F73" s="29">
        <v>0</v>
      </c>
      <c r="G73" s="5">
        <f t="shared" si="24"/>
        <v>0</v>
      </c>
      <c r="H73" s="5">
        <f t="shared" si="25"/>
        <v>0</v>
      </c>
      <c r="I73" s="9">
        <f t="shared" si="21"/>
        <v>0</v>
      </c>
      <c r="J73" s="9">
        <f t="shared" si="28"/>
        <v>0</v>
      </c>
      <c r="K73" s="9">
        <f>G73/ورقة1!$C$3</f>
        <v>0</v>
      </c>
      <c r="L73" s="9">
        <f>H73/ورقة1!$D$3</f>
        <v>0</v>
      </c>
      <c r="M73" s="9">
        <f t="shared" si="26"/>
        <v>0</v>
      </c>
      <c r="N73" s="9">
        <f t="shared" si="22"/>
        <v>0</v>
      </c>
      <c r="O73" s="9">
        <f t="shared" si="29"/>
        <v>521.42999999999995</v>
      </c>
      <c r="P73" s="9">
        <f t="shared" si="30"/>
        <v>520</v>
      </c>
      <c r="Q73" s="7">
        <f t="shared" si="27"/>
        <v>540</v>
      </c>
      <c r="R73" s="7" t="str">
        <f>IF(P73&lt;&gt;"",IF(AND(P73&gt;Q72,P73&lt;=Q73),"ok",""),SUBTOTAL(3,U$2:U73))</f>
        <v/>
      </c>
      <c r="S73" s="1"/>
      <c r="T73" s="1"/>
      <c r="U73" s="26"/>
      <c r="V73" s="26"/>
      <c r="W73" s="26"/>
      <c r="X73" s="27" t="str">
        <f t="shared" si="23"/>
        <v/>
      </c>
      <c r="Y73" s="26" t="str">
        <f>IF(U73="","",SUBTOTAL(2,U$1:U73))</f>
        <v/>
      </c>
    </row>
    <row r="74" spans="1:25" ht="25" customHeight="1">
      <c r="A74" s="2">
        <f>IF(B74="","",SUBTOTAL(3,B$2:B74))</f>
        <v>66</v>
      </c>
      <c r="B74" s="13" t="s">
        <v>18</v>
      </c>
      <c r="C74" s="3">
        <v>68</v>
      </c>
      <c r="D74" s="18">
        <v>42420</v>
      </c>
      <c r="E74" s="5">
        <f>F72</f>
        <v>3761</v>
      </c>
      <c r="F74" s="4">
        <v>3824</v>
      </c>
      <c r="G74" s="5">
        <f t="shared" si="24"/>
        <v>63</v>
      </c>
      <c r="H74" s="5">
        <f t="shared" si="25"/>
        <v>0</v>
      </c>
      <c r="I74" s="9">
        <f t="shared" si="21"/>
        <v>63</v>
      </c>
      <c r="J74" s="9">
        <f t="shared" si="28"/>
        <v>63</v>
      </c>
      <c r="K74" s="9">
        <f>G74/ورقة1!$C$3</f>
        <v>8.19</v>
      </c>
      <c r="L74" s="9">
        <f>H74/ورقة1!$D$3</f>
        <v>0</v>
      </c>
      <c r="M74" s="9">
        <f t="shared" si="26"/>
        <v>8.19</v>
      </c>
      <c r="N74" s="9">
        <f t="shared" si="22"/>
        <v>0.5</v>
      </c>
      <c r="O74" s="9">
        <f t="shared" si="29"/>
        <v>530.12</v>
      </c>
      <c r="P74" s="9">
        <f t="shared" si="30"/>
        <v>520</v>
      </c>
      <c r="Q74" s="7">
        <f t="shared" si="27"/>
        <v>540</v>
      </c>
      <c r="R74" s="7" t="str">
        <f>IF(P74&lt;&gt;"",IF(AND(P74&gt;Q73,P74&lt;=Q74),"ok",""),SUBTOTAL(3,U$2:U74))</f>
        <v/>
      </c>
      <c r="S74" s="1"/>
      <c r="T74" s="1"/>
      <c r="U74" s="26"/>
      <c r="V74" s="26"/>
      <c r="W74" s="26"/>
      <c r="X74" s="27" t="str">
        <f t="shared" si="23"/>
        <v/>
      </c>
      <c r="Y74" s="26" t="str">
        <f>IF(U74="","",SUBTOTAL(2,U$1:U74))</f>
        <v/>
      </c>
    </row>
    <row r="75" spans="1:25" ht="25" customHeight="1">
      <c r="A75" s="2">
        <f>IF(B75="","",SUBTOTAL(3,B$2:B75))</f>
        <v>67</v>
      </c>
      <c r="B75" s="13" t="s">
        <v>18</v>
      </c>
      <c r="C75" s="3">
        <v>70</v>
      </c>
      <c r="D75" s="18">
        <v>42422</v>
      </c>
      <c r="E75" s="5">
        <f t="shared" ref="E75:E80" si="31">IF(D75="",0,F74)</f>
        <v>3824</v>
      </c>
      <c r="F75" s="4">
        <v>3886</v>
      </c>
      <c r="G75" s="5">
        <f t="shared" si="24"/>
        <v>62</v>
      </c>
      <c r="H75" s="5">
        <f t="shared" si="25"/>
        <v>0</v>
      </c>
      <c r="I75" s="9">
        <f t="shared" si="21"/>
        <v>62</v>
      </c>
      <c r="J75" s="9">
        <f t="shared" si="28"/>
        <v>125</v>
      </c>
      <c r="K75" s="9">
        <f>G75/ورقة1!$C$3</f>
        <v>8.06</v>
      </c>
      <c r="L75" s="9">
        <f>H75/ورقة1!$D$3</f>
        <v>0</v>
      </c>
      <c r="M75" s="9">
        <f t="shared" si="26"/>
        <v>8.06</v>
      </c>
      <c r="N75" s="9">
        <f t="shared" si="22"/>
        <v>0.5</v>
      </c>
      <c r="O75" s="9">
        <f t="shared" si="29"/>
        <v>538.67999999999995</v>
      </c>
      <c r="P75" s="9">
        <f t="shared" si="30"/>
        <v>520</v>
      </c>
      <c r="Q75" s="7">
        <f t="shared" si="27"/>
        <v>570</v>
      </c>
      <c r="R75" s="7" t="str">
        <f>IF(P75&lt;&gt;"",IF(AND(P75&gt;Q74,P75&lt;=Q75),"ok",""),SUBTOTAL(3,U$2:U75))</f>
        <v/>
      </c>
      <c r="S75" s="1"/>
      <c r="T75" s="1"/>
      <c r="U75" s="26"/>
      <c r="V75" s="26"/>
      <c r="W75" s="26"/>
      <c r="X75" s="27" t="str">
        <f t="shared" si="23"/>
        <v/>
      </c>
      <c r="Y75" s="26" t="str">
        <f>IF(U75="","",SUBTOTAL(2,U$1:U75))</f>
        <v/>
      </c>
    </row>
    <row r="76" spans="1:25" ht="25" customHeight="1">
      <c r="A76" s="2">
        <f>IF(B76="","",SUBTOTAL(3,B$2:B76))</f>
        <v>68</v>
      </c>
      <c r="B76" s="13" t="s">
        <v>18</v>
      </c>
      <c r="C76" s="3">
        <v>71</v>
      </c>
      <c r="D76" s="18">
        <v>42425</v>
      </c>
      <c r="E76" s="5">
        <f t="shared" si="31"/>
        <v>3886</v>
      </c>
      <c r="F76" s="4">
        <v>3971</v>
      </c>
      <c r="G76" s="5">
        <f t="shared" si="24"/>
        <v>85</v>
      </c>
      <c r="H76" s="5">
        <f t="shared" si="25"/>
        <v>0</v>
      </c>
      <c r="I76" s="9">
        <f t="shared" si="21"/>
        <v>85</v>
      </c>
      <c r="J76" s="9">
        <f t="shared" si="28"/>
        <v>210</v>
      </c>
      <c r="K76" s="9">
        <f>G76/ورقة1!$C$3</f>
        <v>11.049999999999999</v>
      </c>
      <c r="L76" s="9">
        <f>H76/ورقة1!$D$3</f>
        <v>0</v>
      </c>
      <c r="M76" s="9">
        <f t="shared" si="26"/>
        <v>11.049999999999999</v>
      </c>
      <c r="N76" s="9">
        <f t="shared" si="22"/>
        <v>0.5</v>
      </c>
      <c r="O76" s="9">
        <f t="shared" si="29"/>
        <v>550.2299999999999</v>
      </c>
      <c r="P76" s="9">
        <f t="shared" si="30"/>
        <v>540</v>
      </c>
      <c r="Q76" s="7">
        <f t="shared" si="27"/>
        <v>570</v>
      </c>
      <c r="R76" s="7" t="str">
        <f>IF(P76&lt;&gt;"",IF(AND(P76&gt;Q75,P76&lt;=Q76),"ok",""),SUBTOTAL(3,U$2:U76))</f>
        <v/>
      </c>
      <c r="S76" s="1">
        <v>20</v>
      </c>
      <c r="T76" s="1">
        <f>S76*2.6</f>
        <v>52</v>
      </c>
      <c r="U76" s="26">
        <f>U72+1</f>
        <v>21</v>
      </c>
      <c r="V76" s="26">
        <f>V72+150</f>
        <v>3900</v>
      </c>
      <c r="W76" s="26">
        <f>V78-V76</f>
        <v>150</v>
      </c>
      <c r="X76" s="27" t="str">
        <f t="shared" si="23"/>
        <v>ok</v>
      </c>
      <c r="Y76" s="26">
        <f>IF(U76="","",SUBTOTAL(2,U$1:U76))</f>
        <v>24</v>
      </c>
    </row>
    <row r="77" spans="1:25" ht="25" customHeight="1">
      <c r="A77" s="2">
        <f>IF(B77="","",SUBTOTAL(3,B$2:B77))</f>
        <v>69</v>
      </c>
      <c r="B77" s="13" t="s">
        <v>18</v>
      </c>
      <c r="C77" s="3">
        <v>72</v>
      </c>
      <c r="D77" s="18">
        <v>42428</v>
      </c>
      <c r="E77" s="5">
        <f t="shared" si="31"/>
        <v>3971</v>
      </c>
      <c r="F77" s="4">
        <v>4040</v>
      </c>
      <c r="G77" s="5">
        <f t="shared" si="24"/>
        <v>69</v>
      </c>
      <c r="H77" s="5">
        <f t="shared" si="25"/>
        <v>0</v>
      </c>
      <c r="I77" s="9">
        <f t="shared" si="21"/>
        <v>69</v>
      </c>
      <c r="J77" s="9">
        <f t="shared" si="28"/>
        <v>279</v>
      </c>
      <c r="K77" s="9">
        <f>G77/ورقة1!$C$3</f>
        <v>8.9700000000000006</v>
      </c>
      <c r="L77" s="9">
        <f>H77/ورقة1!$D$3</f>
        <v>0</v>
      </c>
      <c r="M77" s="9">
        <f t="shared" si="26"/>
        <v>8.9700000000000006</v>
      </c>
      <c r="N77" s="9">
        <f t="shared" si="22"/>
        <v>0.5</v>
      </c>
      <c r="O77" s="9">
        <f t="shared" si="29"/>
        <v>559.69999999999993</v>
      </c>
      <c r="P77" s="9">
        <f t="shared" si="30"/>
        <v>540</v>
      </c>
      <c r="Q77" s="7">
        <f t="shared" si="27"/>
        <v>570</v>
      </c>
      <c r="R77" s="7" t="str">
        <f>IF(P77&lt;&gt;"",IF(AND(P77&gt;Q76,P77&lt;=Q77),"ok",""),SUBTOTAL(3,U$2:U77))</f>
        <v/>
      </c>
      <c r="S77" s="1"/>
      <c r="T77" s="1"/>
      <c r="U77" s="26"/>
      <c r="V77" s="26"/>
      <c r="W77" s="26"/>
      <c r="X77" s="27" t="str">
        <f t="shared" si="23"/>
        <v/>
      </c>
      <c r="Y77" s="26" t="str">
        <f>IF(U77="","",SUBTOTAL(2,U$1:U77))</f>
        <v/>
      </c>
    </row>
    <row r="78" spans="1:25" ht="25" customHeight="1">
      <c r="A78" s="2">
        <f>IF(B78="","",SUBTOTAL(3,B$2:B78))</f>
        <v>70</v>
      </c>
      <c r="B78" s="13" t="s">
        <v>18</v>
      </c>
      <c r="C78" s="3">
        <v>73</v>
      </c>
      <c r="D78" s="18">
        <v>42429</v>
      </c>
      <c r="E78" s="5">
        <f t="shared" si="31"/>
        <v>4040</v>
      </c>
      <c r="F78" s="4">
        <v>4112</v>
      </c>
      <c r="G78" s="5">
        <f t="shared" si="24"/>
        <v>72</v>
      </c>
      <c r="H78" s="5">
        <f t="shared" si="25"/>
        <v>0</v>
      </c>
      <c r="I78" s="9">
        <f t="shared" si="21"/>
        <v>72</v>
      </c>
      <c r="J78" s="9">
        <f t="shared" si="28"/>
        <v>351</v>
      </c>
      <c r="K78" s="9">
        <f>G78/ورقة1!$C$3</f>
        <v>9.36</v>
      </c>
      <c r="L78" s="9">
        <f>H78/ورقة1!$D$3</f>
        <v>0</v>
      </c>
      <c r="M78" s="9">
        <f t="shared" si="26"/>
        <v>9.36</v>
      </c>
      <c r="N78" s="9">
        <f t="shared" si="22"/>
        <v>0.5</v>
      </c>
      <c r="O78" s="9">
        <f t="shared" si="29"/>
        <v>569.55999999999995</v>
      </c>
      <c r="P78" s="9">
        <f t="shared" si="30"/>
        <v>560</v>
      </c>
      <c r="Q78" s="7">
        <f t="shared" si="27"/>
        <v>600</v>
      </c>
      <c r="R78" s="7" t="str">
        <f>IF(P78&lt;&gt;"",IF(AND(P78&gt;Q77,P78&lt;=Q78),"ok",""),SUBTOTAL(3,U$2:U78))</f>
        <v/>
      </c>
      <c r="S78" s="1">
        <v>20</v>
      </c>
      <c r="T78" s="1">
        <f>S78*2.6</f>
        <v>52</v>
      </c>
      <c r="U78" s="26">
        <f>U76+1</f>
        <v>22</v>
      </c>
      <c r="V78" s="26">
        <f>V76+150</f>
        <v>4050</v>
      </c>
      <c r="W78" s="26">
        <f>V80-V78</f>
        <v>150</v>
      </c>
      <c r="X78" s="27" t="str">
        <f t="shared" si="23"/>
        <v>ok</v>
      </c>
      <c r="Y78" s="26">
        <f>IF(U78="","",SUBTOTAL(2,U$1:U78))</f>
        <v>25</v>
      </c>
    </row>
    <row r="79" spans="1:25" ht="25" customHeight="1">
      <c r="A79" s="2">
        <f>IF(B79="","",SUBTOTAL(3,B$2:B79))</f>
        <v>71</v>
      </c>
      <c r="B79" s="12" t="s">
        <v>18</v>
      </c>
      <c r="C79" s="3">
        <v>74</v>
      </c>
      <c r="D79" s="18">
        <v>42431</v>
      </c>
      <c r="E79" s="5">
        <f t="shared" si="31"/>
        <v>4112</v>
      </c>
      <c r="F79" s="4">
        <v>4180</v>
      </c>
      <c r="G79" s="5">
        <f t="shared" si="24"/>
        <v>68</v>
      </c>
      <c r="H79" s="5">
        <f t="shared" si="25"/>
        <v>0</v>
      </c>
      <c r="I79" s="9">
        <f t="shared" si="21"/>
        <v>68</v>
      </c>
      <c r="J79" s="9">
        <f t="shared" si="28"/>
        <v>419</v>
      </c>
      <c r="K79" s="9">
        <f>G79/ورقة1!$C$3</f>
        <v>8.84</v>
      </c>
      <c r="L79" s="9">
        <f>H79/ورقة1!$D$3</f>
        <v>0</v>
      </c>
      <c r="M79" s="9">
        <f t="shared" si="26"/>
        <v>8.84</v>
      </c>
      <c r="N79" s="9">
        <f t="shared" si="22"/>
        <v>0.5</v>
      </c>
      <c r="O79" s="9">
        <f t="shared" si="29"/>
        <v>578.9</v>
      </c>
      <c r="P79" s="9">
        <f t="shared" si="30"/>
        <v>560</v>
      </c>
      <c r="Q79" s="7">
        <f t="shared" si="27"/>
        <v>600</v>
      </c>
      <c r="R79" s="7" t="str">
        <f>IF(P79&lt;&gt;"",IF(AND(P79&gt;Q78,P79&lt;=Q79),"ok",""),SUBTOTAL(3,U$2:U79))</f>
        <v/>
      </c>
      <c r="S79" s="1"/>
      <c r="T79" s="1"/>
      <c r="U79" s="26"/>
      <c r="V79" s="26"/>
      <c r="W79" s="26"/>
      <c r="X79" s="27" t="str">
        <f t="shared" si="23"/>
        <v/>
      </c>
      <c r="Y79" s="26" t="str">
        <f>IF(U79="","",SUBTOTAL(2,U$1:U79))</f>
        <v/>
      </c>
    </row>
    <row r="80" spans="1:25" ht="25" customHeight="1">
      <c r="A80" s="2">
        <f>IF(B80="","",SUBTOTAL(3,B$2:B80))</f>
        <v>72</v>
      </c>
      <c r="B80" s="12" t="s">
        <v>18</v>
      </c>
      <c r="C80" s="3">
        <v>75</v>
      </c>
      <c r="D80" s="18">
        <v>42434</v>
      </c>
      <c r="E80" s="5">
        <f t="shared" si="31"/>
        <v>4180</v>
      </c>
      <c r="F80" s="4">
        <v>4240</v>
      </c>
      <c r="G80" s="5">
        <f t="shared" si="24"/>
        <v>60</v>
      </c>
      <c r="H80" s="5">
        <f t="shared" si="25"/>
        <v>0</v>
      </c>
      <c r="I80" s="9">
        <f t="shared" si="21"/>
        <v>60</v>
      </c>
      <c r="J80" s="9">
        <f t="shared" si="28"/>
        <v>479</v>
      </c>
      <c r="K80" s="9">
        <f>G80/ورقة1!$C$3</f>
        <v>7.8</v>
      </c>
      <c r="L80" s="9">
        <f>H80/ورقة1!$D$3</f>
        <v>0</v>
      </c>
      <c r="M80" s="9">
        <f t="shared" si="26"/>
        <v>7.8</v>
      </c>
      <c r="N80" s="9">
        <f t="shared" si="22"/>
        <v>0.5</v>
      </c>
      <c r="O80" s="9">
        <f t="shared" si="29"/>
        <v>587.19999999999993</v>
      </c>
      <c r="P80" s="9">
        <f t="shared" si="30"/>
        <v>580</v>
      </c>
      <c r="Q80" s="7">
        <f t="shared" si="27"/>
        <v>600</v>
      </c>
      <c r="R80" s="7" t="str">
        <f>IF(P80&lt;&gt;"",IF(AND(P80&gt;Q79,P80&lt;=Q80),"ok",""),SUBTOTAL(3,U$2:U80))</f>
        <v/>
      </c>
      <c r="S80" s="1">
        <v>20</v>
      </c>
      <c r="T80" s="1">
        <f>S80*2.6</f>
        <v>52</v>
      </c>
      <c r="U80" s="26">
        <f>U78+1</f>
        <v>23</v>
      </c>
      <c r="V80" s="26">
        <f>V78+150</f>
        <v>4200</v>
      </c>
      <c r="W80" s="26">
        <f>V84-V80</f>
        <v>150</v>
      </c>
      <c r="X80" s="27" t="str">
        <f t="shared" si="23"/>
        <v>ok</v>
      </c>
      <c r="Y80" s="26">
        <f>IF(U80="","",SUBTOTAL(2,U$1:U80))</f>
        <v>26</v>
      </c>
    </row>
    <row r="81" spans="1:25" ht="25" customHeight="1">
      <c r="A81" s="2" t="str">
        <f>IF(B81="","",SUBTOTAL(3,B$2:B81))</f>
        <v/>
      </c>
      <c r="B81" s="29"/>
      <c r="C81" s="30">
        <v>75</v>
      </c>
      <c r="D81" s="31">
        <v>42434</v>
      </c>
      <c r="E81" s="29">
        <v>0</v>
      </c>
      <c r="F81" s="29">
        <v>0</v>
      </c>
      <c r="G81" s="5">
        <f t="shared" si="24"/>
        <v>0</v>
      </c>
      <c r="H81" s="5">
        <f t="shared" si="25"/>
        <v>0</v>
      </c>
      <c r="I81" s="9">
        <f t="shared" si="21"/>
        <v>0</v>
      </c>
      <c r="J81" s="9">
        <f t="shared" si="28"/>
        <v>0</v>
      </c>
      <c r="K81" s="9">
        <f>G81/ورقة1!$C$3</f>
        <v>0</v>
      </c>
      <c r="L81" s="9">
        <f>H81/ورقة1!$D$3</f>
        <v>0</v>
      </c>
      <c r="M81" s="9">
        <f t="shared" si="26"/>
        <v>0</v>
      </c>
      <c r="N81" s="9">
        <f t="shared" si="22"/>
        <v>0</v>
      </c>
      <c r="O81" s="9">
        <f t="shared" si="29"/>
        <v>587.19999999999993</v>
      </c>
      <c r="P81" s="9">
        <f t="shared" si="30"/>
        <v>580</v>
      </c>
      <c r="Q81" s="7">
        <f t="shared" si="27"/>
        <v>600</v>
      </c>
      <c r="R81" s="7" t="str">
        <f>IF(P81&lt;&gt;"",IF(AND(P81&gt;Q80,P81&lt;=Q81),"ok",""),SUBTOTAL(3,U$2:U81))</f>
        <v/>
      </c>
      <c r="S81" s="1"/>
      <c r="T81" s="1"/>
      <c r="U81" s="26"/>
      <c r="V81" s="26"/>
      <c r="W81" s="26"/>
      <c r="X81" s="27" t="str">
        <f t="shared" si="23"/>
        <v/>
      </c>
      <c r="Y81" s="26" t="str">
        <f>IF(U81="","",SUBTOTAL(2,U$1:U81))</f>
        <v/>
      </c>
    </row>
    <row r="82" spans="1:25" ht="25" customHeight="1">
      <c r="A82" s="2">
        <f>IF(B82="","",SUBTOTAL(3,B$2:B82))</f>
        <v>73</v>
      </c>
      <c r="B82" s="13" t="s">
        <v>18</v>
      </c>
      <c r="C82" s="3">
        <v>76</v>
      </c>
      <c r="D82" s="18">
        <v>42435</v>
      </c>
      <c r="E82" s="5">
        <f>F80</f>
        <v>4240</v>
      </c>
      <c r="F82" s="4">
        <v>4309</v>
      </c>
      <c r="G82" s="5">
        <f t="shared" si="24"/>
        <v>69</v>
      </c>
      <c r="H82" s="5">
        <f t="shared" si="25"/>
        <v>0</v>
      </c>
      <c r="I82" s="9">
        <f t="shared" si="21"/>
        <v>69</v>
      </c>
      <c r="J82" s="9">
        <f t="shared" si="28"/>
        <v>69</v>
      </c>
      <c r="K82" s="9">
        <f>G82/ورقة1!$C$3</f>
        <v>8.9700000000000006</v>
      </c>
      <c r="L82" s="9">
        <f>H82/ورقة1!$D$3</f>
        <v>0</v>
      </c>
      <c r="M82" s="9">
        <f t="shared" si="26"/>
        <v>8.9700000000000006</v>
      </c>
      <c r="N82" s="9">
        <f t="shared" si="22"/>
        <v>0.5</v>
      </c>
      <c r="O82" s="9">
        <f t="shared" si="29"/>
        <v>596.66999999999996</v>
      </c>
      <c r="P82" s="9">
        <f t="shared" si="30"/>
        <v>580</v>
      </c>
      <c r="Q82" s="7">
        <f t="shared" si="27"/>
        <v>630</v>
      </c>
      <c r="R82" s="7" t="str">
        <f>IF(P82&lt;&gt;"",IF(AND(P82&gt;Q81,P82&lt;=Q82),"ok",""),SUBTOTAL(3,U$2:U82))</f>
        <v/>
      </c>
      <c r="S82" s="1"/>
      <c r="T82" s="1"/>
      <c r="U82" s="26"/>
      <c r="V82" s="26"/>
      <c r="W82" s="26"/>
      <c r="X82" s="27" t="str">
        <f t="shared" si="23"/>
        <v/>
      </c>
      <c r="Y82" s="26" t="str">
        <f>IF(U82="","",SUBTOTAL(2,U$1:U82))</f>
        <v/>
      </c>
    </row>
    <row r="83" spans="1:25" ht="25" customHeight="1">
      <c r="A83" s="2">
        <f>IF(B83="","",SUBTOTAL(3,B$2:B83))</f>
        <v>74</v>
      </c>
      <c r="B83" s="13" t="s">
        <v>18</v>
      </c>
      <c r="C83" s="3">
        <v>77</v>
      </c>
      <c r="D83" s="18">
        <v>42436</v>
      </c>
      <c r="E83" s="5">
        <f t="shared" ref="E83:E87" si="32">IF(D83="",0,F82)</f>
        <v>4309</v>
      </c>
      <c r="F83" s="4">
        <v>4343</v>
      </c>
      <c r="G83" s="5">
        <f t="shared" si="24"/>
        <v>34</v>
      </c>
      <c r="H83" s="5">
        <f t="shared" si="25"/>
        <v>0</v>
      </c>
      <c r="I83" s="9">
        <f t="shared" si="21"/>
        <v>34</v>
      </c>
      <c r="J83" s="9">
        <f t="shared" si="28"/>
        <v>103</v>
      </c>
      <c r="K83" s="9">
        <f>G83/ورقة1!$C$3</f>
        <v>4.42</v>
      </c>
      <c r="L83" s="9">
        <f>H83/ورقة1!$D$3</f>
        <v>0</v>
      </c>
      <c r="M83" s="9">
        <f t="shared" si="26"/>
        <v>4.42</v>
      </c>
      <c r="N83" s="9">
        <f t="shared" si="22"/>
        <v>0.5</v>
      </c>
      <c r="O83" s="9">
        <f t="shared" si="29"/>
        <v>601.58999999999992</v>
      </c>
      <c r="P83" s="9">
        <f t="shared" si="30"/>
        <v>580</v>
      </c>
      <c r="Q83" s="7">
        <f t="shared" si="27"/>
        <v>630</v>
      </c>
      <c r="R83" s="7" t="str">
        <f>IF(P83&lt;&gt;"",IF(AND(P83&gt;Q82,P83&lt;=Q83),"ok",""),SUBTOTAL(3,U$2:U83))</f>
        <v/>
      </c>
      <c r="S83" s="1"/>
      <c r="T83" s="1"/>
      <c r="U83" s="26"/>
      <c r="V83" s="26"/>
      <c r="W83" s="26"/>
      <c r="X83" s="27" t="str">
        <f t="shared" si="23"/>
        <v/>
      </c>
      <c r="Y83" s="26" t="str">
        <f>IF(U83="","",SUBTOTAL(2,U$1:U83))</f>
        <v/>
      </c>
    </row>
    <row r="84" spans="1:25" ht="25" customHeight="1">
      <c r="A84" s="2">
        <f>IF(B84="","",SUBTOTAL(3,B$2:B84))</f>
        <v>75</v>
      </c>
      <c r="B84" s="13" t="s">
        <v>18</v>
      </c>
      <c r="C84" s="3">
        <v>78</v>
      </c>
      <c r="D84" s="18">
        <v>42438</v>
      </c>
      <c r="E84" s="5">
        <f t="shared" si="32"/>
        <v>4343</v>
      </c>
      <c r="F84" s="4">
        <v>4382</v>
      </c>
      <c r="G84" s="5">
        <f t="shared" si="24"/>
        <v>39</v>
      </c>
      <c r="H84" s="5">
        <f t="shared" si="25"/>
        <v>0</v>
      </c>
      <c r="I84" s="9">
        <f t="shared" si="21"/>
        <v>39</v>
      </c>
      <c r="J84" s="9">
        <f t="shared" si="28"/>
        <v>142</v>
      </c>
      <c r="K84" s="9">
        <f>G84/ورقة1!$C$3</f>
        <v>5.07</v>
      </c>
      <c r="L84" s="9">
        <f>H84/ورقة1!$D$3</f>
        <v>0</v>
      </c>
      <c r="M84" s="9">
        <f t="shared" si="26"/>
        <v>5.07</v>
      </c>
      <c r="N84" s="9">
        <f t="shared" si="22"/>
        <v>0.5</v>
      </c>
      <c r="O84" s="9">
        <f t="shared" si="29"/>
        <v>607.16</v>
      </c>
      <c r="P84" s="9">
        <f t="shared" si="30"/>
        <v>600</v>
      </c>
      <c r="Q84" s="7">
        <f t="shared" si="27"/>
        <v>630</v>
      </c>
      <c r="R84" s="7" t="str">
        <f>IF(P84&lt;&gt;"",IF(AND(P84&gt;Q83,P84&lt;=Q84),"ok",""),SUBTOTAL(3,U$2:U84))</f>
        <v/>
      </c>
      <c r="S84" s="1">
        <v>20</v>
      </c>
      <c r="T84" s="1">
        <f>S84*2.6</f>
        <v>52</v>
      </c>
      <c r="U84" s="26">
        <f>U80+1</f>
        <v>24</v>
      </c>
      <c r="V84" s="26">
        <f>V80+150</f>
        <v>4350</v>
      </c>
      <c r="W84" s="26">
        <f>V87-V84</f>
        <v>150</v>
      </c>
      <c r="X84" s="27" t="str">
        <f t="shared" si="23"/>
        <v>ok</v>
      </c>
      <c r="Y84" s="26">
        <f>IF(U84="","",SUBTOTAL(2,U$1:U84))</f>
        <v>27</v>
      </c>
    </row>
    <row r="85" spans="1:25" ht="25" customHeight="1">
      <c r="A85" s="2">
        <f>IF(B85="","",SUBTOTAL(3,B$2:B85))</f>
        <v>76</v>
      </c>
      <c r="B85" s="13" t="s">
        <v>18</v>
      </c>
      <c r="C85" s="3">
        <v>79</v>
      </c>
      <c r="D85" s="18">
        <v>42439</v>
      </c>
      <c r="E85" s="5">
        <f t="shared" si="32"/>
        <v>4382</v>
      </c>
      <c r="F85" s="4">
        <v>4426</v>
      </c>
      <c r="G85" s="5">
        <f t="shared" si="24"/>
        <v>44</v>
      </c>
      <c r="H85" s="5">
        <f t="shared" si="25"/>
        <v>0</v>
      </c>
      <c r="I85" s="9">
        <f t="shared" si="21"/>
        <v>44</v>
      </c>
      <c r="J85" s="9">
        <f t="shared" si="28"/>
        <v>186</v>
      </c>
      <c r="K85" s="9">
        <f>G85/ورقة1!$C$3</f>
        <v>5.72</v>
      </c>
      <c r="L85" s="9">
        <f>H85/ورقة1!$D$3</f>
        <v>0</v>
      </c>
      <c r="M85" s="9">
        <f t="shared" si="26"/>
        <v>5.72</v>
      </c>
      <c r="N85" s="9">
        <f t="shared" si="22"/>
        <v>0.5</v>
      </c>
      <c r="O85" s="9">
        <f t="shared" si="29"/>
        <v>613.38</v>
      </c>
      <c r="P85" s="9">
        <f t="shared" si="30"/>
        <v>600</v>
      </c>
      <c r="Q85" s="7">
        <f t="shared" si="27"/>
        <v>630</v>
      </c>
      <c r="R85" s="7" t="str">
        <f>IF(P85&lt;&gt;"",IF(AND(P85&gt;Q84,P85&lt;=Q85),"ok",""),SUBTOTAL(3,U$2:U85))</f>
        <v/>
      </c>
      <c r="S85" s="1"/>
      <c r="T85" s="1"/>
      <c r="U85" s="26"/>
      <c r="V85" s="26"/>
      <c r="W85" s="26"/>
      <c r="X85" s="27" t="str">
        <f t="shared" si="23"/>
        <v/>
      </c>
      <c r="Y85" s="26" t="str">
        <f>IF(U85="","",SUBTOTAL(2,U$1:U85))</f>
        <v/>
      </c>
    </row>
    <row r="86" spans="1:25" ht="25" customHeight="1">
      <c r="A86" s="2">
        <f>IF(B86="","",SUBTOTAL(3,B$2:B86))</f>
        <v>77</v>
      </c>
      <c r="B86" s="13" t="s">
        <v>18</v>
      </c>
      <c r="C86" s="3">
        <v>80</v>
      </c>
      <c r="D86" s="18">
        <v>42441</v>
      </c>
      <c r="E86" s="5">
        <f t="shared" si="32"/>
        <v>4426</v>
      </c>
      <c r="F86" s="4">
        <v>4460</v>
      </c>
      <c r="G86" s="5">
        <f t="shared" si="24"/>
        <v>34</v>
      </c>
      <c r="H86" s="5">
        <f t="shared" si="25"/>
        <v>0</v>
      </c>
      <c r="I86" s="9">
        <f t="shared" si="21"/>
        <v>34</v>
      </c>
      <c r="J86" s="9">
        <f t="shared" si="28"/>
        <v>220</v>
      </c>
      <c r="K86" s="9">
        <f>G86/ورقة1!$C$3</f>
        <v>4.42</v>
      </c>
      <c r="L86" s="9">
        <f>H86/ورقة1!$D$3</f>
        <v>0</v>
      </c>
      <c r="M86" s="9">
        <f t="shared" si="26"/>
        <v>4.42</v>
      </c>
      <c r="N86" s="9">
        <f t="shared" si="22"/>
        <v>0.5</v>
      </c>
      <c r="O86" s="9">
        <f t="shared" si="29"/>
        <v>618.29999999999995</v>
      </c>
      <c r="P86" s="9">
        <f t="shared" si="30"/>
        <v>600</v>
      </c>
      <c r="Q86" s="7">
        <f t="shared" si="27"/>
        <v>630</v>
      </c>
      <c r="R86" s="7" t="str">
        <f>IF(P86&lt;&gt;"",IF(AND(P86&gt;Q85,P86&lt;=Q86),"ok",""),SUBTOTAL(3,U$2:U86))</f>
        <v/>
      </c>
      <c r="S86" s="1"/>
      <c r="T86" s="1"/>
      <c r="U86" s="26"/>
      <c r="V86" s="26"/>
      <c r="W86" s="26"/>
      <c r="X86" s="27" t="str">
        <f t="shared" si="23"/>
        <v/>
      </c>
      <c r="Y86" s="26" t="str">
        <f>IF(U86="","",SUBTOTAL(2,U$1:U86))</f>
        <v/>
      </c>
    </row>
    <row r="87" spans="1:25" ht="25" customHeight="1">
      <c r="A87" s="2">
        <f>IF(B87="","",SUBTOTAL(3,B$2:B87))</f>
        <v>78</v>
      </c>
      <c r="B87" s="13" t="s">
        <v>18</v>
      </c>
      <c r="C87" s="3">
        <v>81</v>
      </c>
      <c r="D87" s="18">
        <v>42442</v>
      </c>
      <c r="E87" s="5">
        <f t="shared" si="32"/>
        <v>4460</v>
      </c>
      <c r="F87" s="4">
        <v>4528</v>
      </c>
      <c r="G87" s="5">
        <f t="shared" si="24"/>
        <v>68</v>
      </c>
      <c r="H87" s="5">
        <f t="shared" si="25"/>
        <v>0</v>
      </c>
      <c r="I87" s="9">
        <f t="shared" si="21"/>
        <v>68</v>
      </c>
      <c r="J87" s="9">
        <f t="shared" si="28"/>
        <v>288</v>
      </c>
      <c r="K87" s="9">
        <f>G87/ورقة1!$C$3</f>
        <v>8.84</v>
      </c>
      <c r="L87" s="9">
        <f>H87/ورقة1!$D$3</f>
        <v>0</v>
      </c>
      <c r="M87" s="9">
        <f t="shared" si="26"/>
        <v>8.84</v>
      </c>
      <c r="N87" s="9">
        <f t="shared" si="22"/>
        <v>0.5</v>
      </c>
      <c r="O87" s="9">
        <f t="shared" si="29"/>
        <v>627.64</v>
      </c>
      <c r="P87" s="9">
        <f t="shared" si="30"/>
        <v>620</v>
      </c>
      <c r="Q87" s="7">
        <f t="shared" si="27"/>
        <v>630</v>
      </c>
      <c r="R87" s="7" t="str">
        <f>IF(P87&lt;&gt;"",IF(AND(P87&gt;Q86,P87&lt;=Q87),"ok",""),SUBTOTAL(3,U$2:U87))</f>
        <v/>
      </c>
      <c r="S87" s="1">
        <v>20</v>
      </c>
      <c r="T87" s="1">
        <f>S87*2.6</f>
        <v>52</v>
      </c>
      <c r="U87" s="26">
        <f>U84+1</f>
        <v>25</v>
      </c>
      <c r="V87" s="26">
        <f>V84+150</f>
        <v>4500</v>
      </c>
      <c r="W87" s="26">
        <f>V91-V87</f>
        <v>150</v>
      </c>
      <c r="X87" s="27" t="str">
        <f t="shared" si="23"/>
        <v>ok</v>
      </c>
      <c r="Y87" s="26">
        <f>IF(U87="","",SUBTOTAL(2,U$1:U87))</f>
        <v>28</v>
      </c>
    </row>
    <row r="88" spans="1:25" ht="25" customHeight="1">
      <c r="A88" s="2" t="str">
        <f>IF(B88="","",SUBTOTAL(3,B$2:B88))</f>
        <v/>
      </c>
      <c r="B88" s="29"/>
      <c r="C88" s="30">
        <v>81</v>
      </c>
      <c r="D88" s="31">
        <v>42442</v>
      </c>
      <c r="E88" s="29">
        <v>0</v>
      </c>
      <c r="F88" s="29">
        <v>0</v>
      </c>
      <c r="G88" s="5">
        <f t="shared" si="24"/>
        <v>0</v>
      </c>
      <c r="H88" s="5">
        <f t="shared" si="25"/>
        <v>0</v>
      </c>
      <c r="I88" s="9">
        <f t="shared" si="21"/>
        <v>0</v>
      </c>
      <c r="J88" s="9">
        <f t="shared" si="28"/>
        <v>0</v>
      </c>
      <c r="K88" s="9">
        <f>G88/ورقة1!$C$3</f>
        <v>0</v>
      </c>
      <c r="L88" s="9">
        <f>H88/ورقة1!$D$3</f>
        <v>0</v>
      </c>
      <c r="M88" s="9">
        <f t="shared" si="26"/>
        <v>0</v>
      </c>
      <c r="N88" s="9">
        <f t="shared" si="22"/>
        <v>0</v>
      </c>
      <c r="O88" s="9">
        <f t="shared" si="29"/>
        <v>627.64</v>
      </c>
      <c r="P88" s="9">
        <f t="shared" si="30"/>
        <v>620</v>
      </c>
      <c r="Q88" s="7">
        <f t="shared" si="27"/>
        <v>660</v>
      </c>
      <c r="R88" s="7" t="str">
        <f>IF(P88&lt;&gt;"",IF(AND(P88&gt;Q87,P88&lt;=Q88),"ok",""),SUBTOTAL(3,U$2:U88))</f>
        <v/>
      </c>
      <c r="S88" s="1"/>
      <c r="T88" s="1"/>
      <c r="U88" s="26"/>
      <c r="V88" s="26"/>
      <c r="W88" s="26"/>
      <c r="X88" s="27" t="str">
        <f t="shared" si="23"/>
        <v/>
      </c>
      <c r="Y88" s="26" t="str">
        <f>IF(U88="","",SUBTOTAL(2,U$1:U88))</f>
        <v/>
      </c>
    </row>
    <row r="89" spans="1:25" ht="25" customHeight="1">
      <c r="A89" s="2">
        <f>IF(B89="","",SUBTOTAL(3,B$2:B89))</f>
        <v>79</v>
      </c>
      <c r="B89" s="13" t="s">
        <v>18</v>
      </c>
      <c r="C89" s="3">
        <v>83</v>
      </c>
      <c r="D89" s="18">
        <v>42445</v>
      </c>
      <c r="E89" s="5">
        <f>F87</f>
        <v>4528</v>
      </c>
      <c r="F89" s="4">
        <v>4582</v>
      </c>
      <c r="G89" s="5">
        <f t="shared" si="24"/>
        <v>54</v>
      </c>
      <c r="H89" s="5">
        <f t="shared" si="25"/>
        <v>0</v>
      </c>
      <c r="I89" s="9">
        <f t="shared" si="21"/>
        <v>54</v>
      </c>
      <c r="J89" s="9">
        <f t="shared" si="28"/>
        <v>54</v>
      </c>
      <c r="K89" s="9">
        <f>G89/ورقة1!$C$3</f>
        <v>7.02</v>
      </c>
      <c r="L89" s="9">
        <f>H89/ورقة1!$D$3</f>
        <v>0</v>
      </c>
      <c r="M89" s="9">
        <f t="shared" si="26"/>
        <v>7.02</v>
      </c>
      <c r="N89" s="9">
        <f t="shared" si="22"/>
        <v>0.5</v>
      </c>
      <c r="O89" s="9">
        <f t="shared" si="29"/>
        <v>635.16</v>
      </c>
      <c r="P89" s="9">
        <f t="shared" si="30"/>
        <v>620</v>
      </c>
      <c r="Q89" s="7">
        <f t="shared" si="27"/>
        <v>660</v>
      </c>
      <c r="R89" s="7" t="str">
        <f>IF(P89&lt;&gt;"",IF(AND(P89&gt;Q88,P89&lt;=Q89),"ok",""),SUBTOTAL(3,U$2:U89))</f>
        <v/>
      </c>
      <c r="S89" s="1"/>
      <c r="T89" s="1"/>
      <c r="U89" s="26"/>
      <c r="V89" s="26"/>
      <c r="W89" s="26"/>
      <c r="X89" s="27" t="str">
        <f t="shared" si="23"/>
        <v/>
      </c>
      <c r="Y89" s="26" t="str">
        <f>IF(U89="","",SUBTOTAL(2,U$1:U89))</f>
        <v/>
      </c>
    </row>
    <row r="90" spans="1:25" ht="25" customHeight="1">
      <c r="A90" s="2">
        <f>IF(B90="","",SUBTOTAL(3,B$2:B90))</f>
        <v>80</v>
      </c>
      <c r="B90" s="13" t="s">
        <v>18</v>
      </c>
      <c r="C90" s="3">
        <v>84</v>
      </c>
      <c r="D90" s="18">
        <v>42446</v>
      </c>
      <c r="E90" s="5">
        <f t="shared" ref="E90:E93" si="33">IF(D90="",0,F89)</f>
        <v>4582</v>
      </c>
      <c r="F90" s="4">
        <v>4620</v>
      </c>
      <c r="G90" s="5">
        <f t="shared" si="24"/>
        <v>38</v>
      </c>
      <c r="H90" s="5">
        <f t="shared" si="25"/>
        <v>0</v>
      </c>
      <c r="I90" s="9">
        <f t="shared" si="21"/>
        <v>38</v>
      </c>
      <c r="J90" s="9">
        <f t="shared" si="28"/>
        <v>92</v>
      </c>
      <c r="K90" s="9">
        <f>G90/ورقة1!$C$3</f>
        <v>4.9399999999999995</v>
      </c>
      <c r="L90" s="9">
        <f>H90/ورقة1!$D$3</f>
        <v>0</v>
      </c>
      <c r="M90" s="9">
        <f t="shared" si="26"/>
        <v>4.9399999999999995</v>
      </c>
      <c r="N90" s="9">
        <f t="shared" si="22"/>
        <v>0.5</v>
      </c>
      <c r="O90" s="9">
        <f t="shared" si="29"/>
        <v>640.6</v>
      </c>
      <c r="P90" s="9">
        <f t="shared" si="30"/>
        <v>620</v>
      </c>
      <c r="Q90" s="7">
        <f t="shared" si="27"/>
        <v>660</v>
      </c>
      <c r="R90" s="7" t="str">
        <f>IF(P90&lt;&gt;"",IF(AND(P90&gt;Q89,P90&lt;=Q90),"ok",""),SUBTOTAL(3,U$2:U90))</f>
        <v/>
      </c>
      <c r="S90" s="1"/>
      <c r="T90" s="1"/>
      <c r="U90" s="26"/>
      <c r="V90" s="26"/>
      <c r="W90" s="26"/>
      <c r="X90" s="27" t="str">
        <f t="shared" si="23"/>
        <v/>
      </c>
      <c r="Y90" s="26" t="str">
        <f>IF(U90="","",SUBTOTAL(2,U$1:U90))</f>
        <v/>
      </c>
    </row>
    <row r="91" spans="1:25" ht="25" customHeight="1">
      <c r="A91" s="2">
        <f>IF(B91="","",SUBTOTAL(3,B$2:B91))</f>
        <v>81</v>
      </c>
      <c r="B91" s="13" t="s">
        <v>18</v>
      </c>
      <c r="C91" s="3">
        <v>85</v>
      </c>
      <c r="D91" s="18">
        <v>42448</v>
      </c>
      <c r="E91" s="5">
        <f t="shared" si="33"/>
        <v>4620</v>
      </c>
      <c r="F91" s="4">
        <v>4708</v>
      </c>
      <c r="G91" s="5">
        <f t="shared" si="24"/>
        <v>88</v>
      </c>
      <c r="H91" s="5">
        <f t="shared" si="25"/>
        <v>0</v>
      </c>
      <c r="I91" s="9">
        <f t="shared" si="21"/>
        <v>88</v>
      </c>
      <c r="J91" s="9">
        <f t="shared" si="28"/>
        <v>180</v>
      </c>
      <c r="K91" s="9">
        <f>G91/ورقة1!$C$3</f>
        <v>11.44</v>
      </c>
      <c r="L91" s="9">
        <f>H91/ورقة1!$D$3</f>
        <v>0</v>
      </c>
      <c r="M91" s="9">
        <f t="shared" si="26"/>
        <v>11.44</v>
      </c>
      <c r="N91" s="9">
        <f t="shared" si="22"/>
        <v>0.5</v>
      </c>
      <c r="O91" s="9">
        <f t="shared" si="29"/>
        <v>652.54000000000008</v>
      </c>
      <c r="P91" s="9">
        <f t="shared" si="30"/>
        <v>640</v>
      </c>
      <c r="Q91" s="7">
        <f t="shared" si="27"/>
        <v>690</v>
      </c>
      <c r="R91" s="7" t="str">
        <f>IF(P91&lt;&gt;"",IF(AND(P91&gt;Q90,P91&lt;=Q91),"ok",""),SUBTOTAL(3,U$2:U91))</f>
        <v/>
      </c>
      <c r="S91" s="1">
        <v>20</v>
      </c>
      <c r="T91" s="1">
        <f>S91*2.6</f>
        <v>52</v>
      </c>
      <c r="U91" s="26">
        <f>U87+1</f>
        <v>26</v>
      </c>
      <c r="V91" s="26">
        <f>V87+150</f>
        <v>4650</v>
      </c>
      <c r="W91" s="26">
        <f>V93-V91</f>
        <v>150</v>
      </c>
      <c r="X91" s="27" t="str">
        <f t="shared" si="23"/>
        <v>ok</v>
      </c>
      <c r="Y91" s="26">
        <f>IF(U91="","",SUBTOTAL(2,U$1:U91))</f>
        <v>29</v>
      </c>
    </row>
    <row r="92" spans="1:25" ht="25" customHeight="1">
      <c r="A92" s="2">
        <f>IF(B92="","",SUBTOTAL(3,B$2:B92))</f>
        <v>82</v>
      </c>
      <c r="B92" s="13" t="s">
        <v>18</v>
      </c>
      <c r="C92" s="3">
        <v>86</v>
      </c>
      <c r="D92" s="18">
        <v>42449</v>
      </c>
      <c r="E92" s="5">
        <f t="shared" si="33"/>
        <v>4708</v>
      </c>
      <c r="F92" s="4">
        <v>4765</v>
      </c>
      <c r="G92" s="5">
        <f t="shared" si="24"/>
        <v>57</v>
      </c>
      <c r="H92" s="5">
        <f t="shared" si="25"/>
        <v>0</v>
      </c>
      <c r="I92" s="9">
        <f t="shared" si="21"/>
        <v>57</v>
      </c>
      <c r="J92" s="9">
        <f t="shared" si="28"/>
        <v>237</v>
      </c>
      <c r="K92" s="9">
        <f>G92/ورقة1!$C$3</f>
        <v>7.41</v>
      </c>
      <c r="L92" s="9">
        <f>H92/ورقة1!$D$3</f>
        <v>0</v>
      </c>
      <c r="M92" s="9">
        <f t="shared" si="26"/>
        <v>7.41</v>
      </c>
      <c r="N92" s="9">
        <f t="shared" si="22"/>
        <v>0.5</v>
      </c>
      <c r="O92" s="9">
        <f t="shared" si="29"/>
        <v>660.45</v>
      </c>
      <c r="P92" s="9">
        <f t="shared" si="30"/>
        <v>640</v>
      </c>
      <c r="Q92" s="7">
        <f t="shared" si="27"/>
        <v>690</v>
      </c>
      <c r="R92" s="7" t="str">
        <f>IF(P92&lt;&gt;"",IF(AND(P92&gt;Q91,P92&lt;=Q92),"ok",""),SUBTOTAL(3,U$2:U92))</f>
        <v/>
      </c>
      <c r="S92" s="1"/>
      <c r="T92" s="1"/>
      <c r="U92" s="26"/>
      <c r="V92" s="26"/>
      <c r="W92" s="26"/>
      <c r="X92" s="27" t="str">
        <f t="shared" si="23"/>
        <v/>
      </c>
      <c r="Y92" s="26" t="str">
        <f>IF(U92="","",SUBTOTAL(2,U$1:U92))</f>
        <v/>
      </c>
    </row>
    <row r="93" spans="1:25" ht="25" customHeight="1">
      <c r="A93" s="2">
        <f>IF(B93="","",SUBTOTAL(3,B$2:B93))</f>
        <v>83</v>
      </c>
      <c r="B93" s="13" t="s">
        <v>18</v>
      </c>
      <c r="C93" s="3">
        <v>89</v>
      </c>
      <c r="D93" s="18">
        <v>42455</v>
      </c>
      <c r="E93" s="5">
        <f t="shared" si="33"/>
        <v>4765</v>
      </c>
      <c r="F93" s="4">
        <v>4816</v>
      </c>
      <c r="G93" s="5">
        <f t="shared" si="24"/>
        <v>51</v>
      </c>
      <c r="H93" s="5">
        <f t="shared" si="25"/>
        <v>0</v>
      </c>
      <c r="I93" s="9">
        <f t="shared" si="21"/>
        <v>51</v>
      </c>
      <c r="J93" s="9">
        <f t="shared" si="28"/>
        <v>288</v>
      </c>
      <c r="K93" s="9">
        <f>G93/ورقة1!$C$3</f>
        <v>6.63</v>
      </c>
      <c r="L93" s="9">
        <f>H93/ورقة1!$D$3</f>
        <v>0</v>
      </c>
      <c r="M93" s="9">
        <f t="shared" si="26"/>
        <v>6.63</v>
      </c>
      <c r="N93" s="9">
        <f t="shared" si="22"/>
        <v>0.5</v>
      </c>
      <c r="O93" s="9">
        <f t="shared" si="29"/>
        <v>667.58</v>
      </c>
      <c r="P93" s="9">
        <f t="shared" si="30"/>
        <v>660</v>
      </c>
      <c r="Q93" s="7">
        <f t="shared" si="27"/>
        <v>690</v>
      </c>
      <c r="R93" s="7" t="str">
        <f>IF(P93&lt;&gt;"",IF(AND(P93&gt;Q92,P93&lt;=Q93),"ok",""),SUBTOTAL(3,U$2:U93))</f>
        <v/>
      </c>
      <c r="S93" s="1">
        <v>20</v>
      </c>
      <c r="T93" s="1">
        <f>S93*2.6</f>
        <v>52</v>
      </c>
      <c r="U93" s="26">
        <f>U91+1</f>
        <v>27</v>
      </c>
      <c r="V93" s="26">
        <f>V91+150</f>
        <v>4800</v>
      </c>
      <c r="W93" s="26">
        <f>V97-V93</f>
        <v>-4800</v>
      </c>
      <c r="X93" s="27" t="str">
        <f t="shared" si="23"/>
        <v>ok</v>
      </c>
      <c r="Y93" s="26">
        <f>IF(U93="","",SUBTOTAL(2,U$1:U93))</f>
        <v>30</v>
      </c>
    </row>
    <row r="94" spans="1:25" ht="25" customHeight="1">
      <c r="A94" s="2" t="str">
        <f>IF(B94="","",SUBTOTAL(3,B$2:B94))</f>
        <v/>
      </c>
      <c r="B94" s="29"/>
      <c r="C94" s="30">
        <v>89</v>
      </c>
      <c r="D94" s="31">
        <v>42455</v>
      </c>
      <c r="E94" s="29">
        <v>0</v>
      </c>
      <c r="F94" s="29">
        <v>0</v>
      </c>
      <c r="G94" s="5">
        <f t="shared" si="24"/>
        <v>0</v>
      </c>
      <c r="H94" s="5">
        <f t="shared" si="25"/>
        <v>0</v>
      </c>
      <c r="I94" s="9">
        <f t="shared" si="21"/>
        <v>0</v>
      </c>
      <c r="J94" s="9">
        <f t="shared" si="28"/>
        <v>0</v>
      </c>
      <c r="K94" s="9">
        <f>G94/ورقة1!$C$3</f>
        <v>0</v>
      </c>
      <c r="L94" s="9">
        <f>H94/ورقة1!$D$3</f>
        <v>0</v>
      </c>
      <c r="M94" s="9">
        <f t="shared" si="26"/>
        <v>0</v>
      </c>
      <c r="N94" s="9">
        <f t="shared" si="22"/>
        <v>0</v>
      </c>
      <c r="O94" s="9">
        <f t="shared" si="29"/>
        <v>667.58</v>
      </c>
      <c r="P94" s="9">
        <f t="shared" si="30"/>
        <v>660</v>
      </c>
      <c r="Q94" s="7">
        <f t="shared" si="27"/>
        <v>690</v>
      </c>
      <c r="R94" s="7" t="str">
        <f>IF(P94&lt;&gt;"",IF(AND(P94&gt;Q93,P94&lt;=Q94),"ok",""),SUBTOTAL(3,U$2:U94))</f>
        <v/>
      </c>
      <c r="S94" s="1"/>
      <c r="T94" s="1"/>
      <c r="U94" s="26"/>
      <c r="V94" s="26"/>
      <c r="W94" s="26"/>
      <c r="X94" s="27" t="str">
        <f t="shared" si="23"/>
        <v/>
      </c>
      <c r="Y94" s="26" t="str">
        <f>IF(U94="","",SUBTOTAL(2,U$1:U94))</f>
        <v/>
      </c>
    </row>
    <row r="95" spans="1:25" ht="25" customHeight="1">
      <c r="A95" s="2">
        <f>IF(B95="","",SUBTOTAL(3,B$2:B95))</f>
        <v>84</v>
      </c>
      <c r="B95" s="13" t="s">
        <v>18</v>
      </c>
      <c r="C95" s="3">
        <v>92</v>
      </c>
      <c r="D95" s="18">
        <v>42459</v>
      </c>
      <c r="E95" s="5">
        <f>F93</f>
        <v>4816</v>
      </c>
      <c r="F95" s="4">
        <v>4866</v>
      </c>
      <c r="G95" s="5">
        <f t="shared" si="24"/>
        <v>50</v>
      </c>
      <c r="H95" s="5">
        <f t="shared" si="25"/>
        <v>0</v>
      </c>
      <c r="I95" s="9">
        <f t="shared" si="21"/>
        <v>50</v>
      </c>
      <c r="J95" s="9">
        <f t="shared" si="28"/>
        <v>50</v>
      </c>
      <c r="K95" s="9">
        <f>G95/ورقة1!$C$3</f>
        <v>6.5</v>
      </c>
      <c r="L95" s="9">
        <f>H95/ورقة1!$D$3</f>
        <v>0</v>
      </c>
      <c r="M95" s="9">
        <f t="shared" si="26"/>
        <v>6.5</v>
      </c>
      <c r="N95" s="9">
        <f t="shared" si="22"/>
        <v>0.5</v>
      </c>
      <c r="O95" s="9">
        <f t="shared" si="29"/>
        <v>674.58</v>
      </c>
      <c r="P95" s="9">
        <f t="shared" si="30"/>
        <v>660</v>
      </c>
      <c r="Q95" s="7" t="str">
        <f t="shared" si="27"/>
        <v/>
      </c>
      <c r="R95" s="7" t="str">
        <f>IF(P95&lt;&gt;"",IF(AND(P95&gt;Q94,P95&lt;=Q95),"ok",""),SUBTOTAL(3,U$2:U95))</f>
        <v/>
      </c>
      <c r="S95" s="1"/>
      <c r="T95" s="1"/>
      <c r="U95" s="26"/>
      <c r="V95" s="26"/>
      <c r="W95" s="26"/>
      <c r="X95" s="27" t="str">
        <f t="shared" si="23"/>
        <v/>
      </c>
      <c r="Y95" s="26" t="str">
        <f>IF(U95="","",SUBTOTAL(2,U$1:U95))</f>
        <v/>
      </c>
    </row>
    <row r="96" spans="1:25" ht="25" customHeight="1">
      <c r="A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W96"/>
    </row>
    <row r="97" spans="1:23" ht="25" customHeight="1">
      <c r="A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W97"/>
    </row>
    <row r="98" spans="1:23" ht="25" customHeight="1">
      <c r="A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W98"/>
    </row>
    <row r="99" spans="1:23" ht="25" customHeight="1">
      <c r="A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W99"/>
    </row>
    <row r="100" spans="1:23" ht="25" customHeight="1">
      <c r="A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W100"/>
    </row>
    <row r="101" spans="1:23" ht="25" customHeight="1">
      <c r="A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W101"/>
    </row>
    <row r="102" spans="1:23" ht="25" customHeight="1">
      <c r="A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W102"/>
    </row>
    <row r="103" spans="1:23" ht="25" customHeight="1">
      <c r="A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W103"/>
    </row>
    <row r="104" spans="1:23" ht="25" customHeight="1">
      <c r="A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W104"/>
    </row>
    <row r="105" spans="1:23" ht="25" customHeight="1">
      <c r="A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W105"/>
    </row>
    <row r="106" spans="1:23" ht="25" customHeight="1">
      <c r="A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W106"/>
    </row>
    <row r="107" spans="1:23" ht="25" customHeight="1">
      <c r="A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W107"/>
    </row>
    <row r="108" spans="1:23" ht="25" customHeight="1">
      <c r="A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W108"/>
    </row>
    <row r="109" spans="1:23" ht="25" customHeight="1">
      <c r="A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W109"/>
    </row>
    <row r="110" spans="1:23" ht="25" customHeight="1">
      <c r="A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W110"/>
    </row>
    <row r="111" spans="1:23" ht="25" customHeight="1">
      <c r="A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W111"/>
    </row>
    <row r="112" spans="1:23" ht="25" customHeight="1">
      <c r="A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W112"/>
    </row>
    <row r="113" spans="1:23" ht="25" customHeight="1">
      <c r="A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W113"/>
    </row>
    <row r="114" spans="1:23" ht="25" customHeight="1">
      <c r="A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W114"/>
    </row>
    <row r="115" spans="1:23" ht="25" customHeight="1">
      <c r="A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W115"/>
    </row>
    <row r="116" spans="1:23" ht="25" customHeight="1">
      <c r="A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W116"/>
    </row>
    <row r="117" spans="1:23" ht="25" customHeight="1">
      <c r="A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W117"/>
    </row>
    <row r="118" spans="1:23" ht="25" customHeight="1">
      <c r="A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W118"/>
    </row>
    <row r="119" spans="1:23" ht="25" customHeight="1">
      <c r="A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W119"/>
    </row>
    <row r="120" spans="1:23" ht="25" customHeight="1">
      <c r="A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W120"/>
    </row>
    <row r="121" spans="1:23" ht="25" customHeight="1">
      <c r="A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W121"/>
    </row>
    <row r="122" spans="1:23" ht="25" customHeight="1">
      <c r="A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W122"/>
    </row>
    <row r="123" spans="1:23" ht="25" customHeight="1">
      <c r="A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W123"/>
    </row>
    <row r="124" spans="1:23" ht="25" customHeight="1">
      <c r="A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W124"/>
    </row>
    <row r="125" spans="1:23" ht="25" customHeight="1">
      <c r="A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W125"/>
    </row>
    <row r="126" spans="1:23" ht="25" customHeight="1">
      <c r="A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W126"/>
    </row>
    <row r="127" spans="1:23" ht="25" customHeight="1">
      <c r="A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W127"/>
    </row>
    <row r="128" spans="1:23" ht="25" customHeight="1">
      <c r="A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W128"/>
    </row>
    <row r="129" spans="1:23" ht="25" customHeight="1">
      <c r="A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W129"/>
    </row>
    <row r="130" spans="1:23" ht="25" customHeight="1">
      <c r="A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W130"/>
    </row>
    <row r="131" spans="1:23" ht="25" customHeight="1">
      <c r="A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W131"/>
    </row>
    <row r="132" spans="1:23" ht="25" customHeight="1">
      <c r="A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W132"/>
    </row>
    <row r="133" spans="1:23" ht="25" customHeight="1">
      <c r="A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W133"/>
    </row>
    <row r="134" spans="1:23" ht="25" customHeight="1">
      <c r="A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W134"/>
    </row>
    <row r="135" spans="1:23" ht="25" customHeight="1">
      <c r="A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W135"/>
    </row>
    <row r="136" spans="1:23" ht="25" customHeight="1">
      <c r="A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W136"/>
    </row>
    <row r="137" spans="1:23" ht="25" customHeight="1">
      <c r="A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W137"/>
    </row>
    <row r="138" spans="1:23" ht="25" customHeight="1">
      <c r="A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W138"/>
    </row>
    <row r="139" spans="1:23" ht="25" customHeight="1">
      <c r="A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W139"/>
    </row>
    <row r="140" spans="1:23" ht="25" customHeight="1">
      <c r="A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W140"/>
    </row>
    <row r="141" spans="1:23" ht="25" customHeight="1">
      <c r="A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W141"/>
    </row>
    <row r="142" spans="1:23" ht="25" customHeight="1">
      <c r="A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W142"/>
    </row>
    <row r="143" spans="1:23" ht="25" customHeight="1">
      <c r="A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W143"/>
    </row>
    <row r="144" spans="1:23" ht="25" customHeight="1">
      <c r="A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W144"/>
    </row>
    <row r="145" spans="1:23" ht="25" customHeight="1">
      <c r="A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W145"/>
    </row>
    <row r="146" spans="1:23" ht="25" customHeight="1">
      <c r="A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W146"/>
    </row>
    <row r="147" spans="1:23" ht="25" customHeight="1">
      <c r="A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W147"/>
    </row>
    <row r="148" spans="1:23" ht="25" customHeight="1">
      <c r="A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W148"/>
    </row>
    <row r="149" spans="1:23" ht="25" customHeight="1">
      <c r="A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W149"/>
    </row>
    <row r="150" spans="1:23" ht="25" customHeight="1">
      <c r="A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W150"/>
    </row>
    <row r="151" spans="1:23" ht="25" customHeight="1">
      <c r="A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W151"/>
    </row>
    <row r="152" spans="1:23" ht="25" customHeight="1">
      <c r="A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W152"/>
    </row>
    <row r="153" spans="1:23" ht="25" customHeight="1">
      <c r="A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W153"/>
    </row>
    <row r="154" spans="1:23" ht="25" customHeight="1">
      <c r="A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W154"/>
    </row>
    <row r="155" spans="1:23" ht="25" customHeight="1">
      <c r="A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W155"/>
    </row>
    <row r="156" spans="1:23" ht="25" customHeight="1">
      <c r="A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W156"/>
    </row>
    <row r="157" spans="1:23" ht="25" customHeight="1">
      <c r="A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W157"/>
    </row>
    <row r="158" spans="1:23" ht="25" customHeight="1">
      <c r="A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W158"/>
    </row>
    <row r="159" spans="1:23" ht="25" customHeight="1">
      <c r="A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W159"/>
    </row>
    <row r="160" spans="1:23" ht="25" customHeight="1">
      <c r="A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W160"/>
    </row>
    <row r="161" spans="1:23" ht="25" customHeight="1">
      <c r="A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W161"/>
    </row>
    <row r="162" spans="1:23" ht="25" customHeight="1">
      <c r="A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W162"/>
    </row>
    <row r="163" spans="1:23" ht="25" customHeight="1">
      <c r="A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W163"/>
    </row>
    <row r="164" spans="1:23" ht="25" customHeight="1">
      <c r="A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W164"/>
    </row>
    <row r="165" spans="1:23" ht="25" customHeight="1">
      <c r="A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W165"/>
    </row>
    <row r="166" spans="1:23" ht="25" customHeight="1">
      <c r="A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W166"/>
    </row>
    <row r="167" spans="1:23" ht="25" customHeight="1">
      <c r="A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W167"/>
    </row>
    <row r="168" spans="1:23" ht="25" customHeight="1">
      <c r="A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W168"/>
    </row>
    <row r="169" spans="1:23" ht="25" customHeight="1">
      <c r="A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W169"/>
    </row>
    <row r="170" spans="1:23" ht="25" customHeight="1">
      <c r="A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W170"/>
    </row>
    <row r="171" spans="1:23" ht="25" customHeight="1">
      <c r="A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W171"/>
    </row>
    <row r="172" spans="1:23" ht="25" customHeight="1">
      <c r="A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W172"/>
    </row>
    <row r="173" spans="1:23" ht="25" customHeight="1">
      <c r="A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W173"/>
    </row>
    <row r="174" spans="1:23" ht="25" customHeight="1">
      <c r="A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W174"/>
    </row>
    <row r="175" spans="1:23" ht="25" customHeight="1">
      <c r="A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W175"/>
    </row>
    <row r="176" spans="1:23" ht="25" customHeight="1">
      <c r="A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W176"/>
    </row>
    <row r="177" spans="1:23" ht="25" customHeight="1">
      <c r="A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W177"/>
    </row>
    <row r="178" spans="1:23" ht="25" customHeight="1">
      <c r="A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W178"/>
    </row>
    <row r="179" spans="1:23" ht="25" customHeight="1">
      <c r="A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W179"/>
    </row>
    <row r="180" spans="1:23" ht="25" customHeight="1">
      <c r="A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W180"/>
    </row>
    <row r="181" spans="1:23" ht="25" customHeight="1">
      <c r="A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W181"/>
    </row>
    <row r="182" spans="1:23" ht="25" customHeight="1">
      <c r="A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W182"/>
    </row>
    <row r="183" spans="1:23" ht="25" customHeight="1">
      <c r="A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W183"/>
    </row>
    <row r="184" spans="1:23" ht="25" customHeight="1">
      <c r="A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W184"/>
    </row>
    <row r="185" spans="1:23" ht="25" customHeight="1">
      <c r="A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W185"/>
    </row>
    <row r="186" spans="1:23" ht="25" customHeight="1">
      <c r="A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W186"/>
    </row>
    <row r="187" spans="1:23" ht="25" customHeight="1">
      <c r="A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W187"/>
    </row>
    <row r="188" spans="1:23" ht="25" customHeight="1">
      <c r="A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W188"/>
    </row>
    <row r="189" spans="1:23" ht="25" customHeight="1">
      <c r="A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W189"/>
    </row>
    <row r="190" spans="1:23" ht="25" customHeight="1">
      <c r="A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W190"/>
    </row>
    <row r="191" spans="1:23" ht="25" customHeight="1">
      <c r="A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W191"/>
    </row>
    <row r="192" spans="1:23" ht="25" customHeight="1">
      <c r="A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W192"/>
    </row>
    <row r="193" spans="1:23" ht="25" customHeight="1">
      <c r="A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W193"/>
    </row>
    <row r="194" spans="1:23" ht="25" customHeight="1">
      <c r="A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W194"/>
    </row>
    <row r="195" spans="1:23" ht="25" customHeight="1">
      <c r="A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W195"/>
    </row>
    <row r="196" spans="1:23" ht="25" customHeight="1">
      <c r="A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W196"/>
    </row>
    <row r="197" spans="1:23" ht="25" customHeight="1">
      <c r="A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W197"/>
    </row>
    <row r="198" spans="1:23" ht="25" customHeight="1">
      <c r="A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W198"/>
    </row>
    <row r="199" spans="1:23" ht="25" customHeight="1">
      <c r="A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W199"/>
    </row>
    <row r="200" spans="1:23" ht="25" customHeight="1">
      <c r="A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W200"/>
    </row>
    <row r="201" spans="1:23" ht="25" customHeight="1">
      <c r="A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W201"/>
    </row>
    <row r="202" spans="1:23" ht="25" customHeight="1">
      <c r="A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W202"/>
    </row>
    <row r="203" spans="1:23" ht="25" customHeight="1">
      <c r="A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W203"/>
    </row>
    <row r="204" spans="1:23" ht="25" customHeight="1">
      <c r="A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W204"/>
    </row>
    <row r="205" spans="1:23" ht="25" customHeight="1">
      <c r="A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W205"/>
    </row>
    <row r="206" spans="1:23" ht="25" customHeight="1">
      <c r="A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W206"/>
    </row>
    <row r="207" spans="1:23" ht="25" customHeight="1">
      <c r="A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W207"/>
    </row>
    <row r="208" spans="1:23" ht="25" customHeight="1">
      <c r="A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W208"/>
    </row>
    <row r="209" spans="1:23" ht="25" customHeight="1">
      <c r="A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W209"/>
    </row>
    <row r="210" spans="1:23" ht="25" customHeight="1">
      <c r="A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W210"/>
    </row>
    <row r="211" spans="1:23" ht="25" customHeight="1">
      <c r="A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W211"/>
    </row>
    <row r="212" spans="1:23" ht="25" customHeight="1">
      <c r="A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W212"/>
    </row>
    <row r="213" spans="1:23" ht="25" customHeight="1">
      <c r="A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W213"/>
    </row>
    <row r="214" spans="1:23" ht="25" customHeight="1">
      <c r="A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W214"/>
    </row>
    <row r="215" spans="1:23" ht="25" customHeight="1">
      <c r="A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W215"/>
    </row>
    <row r="216" spans="1:23" ht="25" customHeight="1">
      <c r="A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W216"/>
    </row>
    <row r="217" spans="1:23" ht="25" customHeight="1">
      <c r="A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W217"/>
    </row>
    <row r="218" spans="1:23" ht="25" customHeight="1">
      <c r="A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W218"/>
    </row>
    <row r="219" spans="1:23" ht="25" customHeight="1">
      <c r="A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W219"/>
    </row>
    <row r="220" spans="1:23" ht="25" customHeight="1">
      <c r="A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W220"/>
    </row>
    <row r="221" spans="1:23" ht="25" customHeight="1">
      <c r="A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W221"/>
    </row>
    <row r="222" spans="1:23" ht="25" customHeight="1">
      <c r="A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W222"/>
    </row>
    <row r="223" spans="1:23" ht="25" customHeight="1">
      <c r="A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W223"/>
    </row>
    <row r="224" spans="1:23" ht="25" customHeight="1">
      <c r="A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W224"/>
    </row>
    <row r="225" spans="1:23" ht="25" customHeight="1">
      <c r="A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W225"/>
    </row>
    <row r="226" spans="1:23" ht="25" customHeight="1">
      <c r="A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W226"/>
    </row>
    <row r="227" spans="1:23" ht="25" customHeight="1">
      <c r="A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W227"/>
    </row>
    <row r="228" spans="1:23" ht="25" customHeight="1">
      <c r="A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W228"/>
    </row>
    <row r="229" spans="1:23" ht="25" customHeight="1">
      <c r="A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W229"/>
    </row>
    <row r="230" spans="1:23" ht="25" customHeight="1">
      <c r="A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W230"/>
    </row>
    <row r="231" spans="1:23" ht="25" customHeight="1">
      <c r="A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W231"/>
    </row>
    <row r="232" spans="1:23" ht="25" customHeight="1">
      <c r="A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W232"/>
    </row>
    <row r="233" spans="1:23" ht="25" customHeight="1">
      <c r="A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W233"/>
    </row>
    <row r="234" spans="1:23" ht="25" customHeight="1">
      <c r="A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W234"/>
    </row>
    <row r="235" spans="1:23" ht="25" customHeight="1">
      <c r="A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W235"/>
    </row>
    <row r="236" spans="1:23" ht="25" customHeight="1">
      <c r="A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W236"/>
    </row>
    <row r="237" spans="1:23" ht="25" customHeight="1">
      <c r="A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W237"/>
    </row>
    <row r="238" spans="1:23" ht="25" customHeight="1">
      <c r="A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W238"/>
    </row>
    <row r="239" spans="1:23" ht="25" customHeight="1">
      <c r="A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W239"/>
    </row>
    <row r="240" spans="1:23" ht="25" customHeight="1">
      <c r="A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W240"/>
    </row>
    <row r="241" spans="1:23" ht="25" customHeight="1">
      <c r="A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W241"/>
    </row>
    <row r="242" spans="1:23" ht="25" customHeight="1">
      <c r="A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W242"/>
    </row>
    <row r="243" spans="1:23" ht="25" customHeight="1">
      <c r="A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W243"/>
    </row>
    <row r="244" spans="1:23" ht="25" customHeight="1">
      <c r="A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W244"/>
    </row>
    <row r="245" spans="1:23" ht="25" customHeight="1">
      <c r="A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W245"/>
    </row>
    <row r="246" spans="1:23" ht="25" customHeight="1">
      <c r="A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W246"/>
    </row>
    <row r="247" spans="1:23" ht="25" customHeight="1">
      <c r="A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W247"/>
    </row>
    <row r="248" spans="1:23" ht="25" customHeight="1">
      <c r="A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W248"/>
    </row>
    <row r="249" spans="1:23" ht="25" customHeight="1">
      <c r="A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W249"/>
    </row>
    <row r="250" spans="1:23" ht="25" customHeight="1">
      <c r="A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W250"/>
    </row>
    <row r="251" spans="1:23" ht="25" customHeight="1">
      <c r="A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W251"/>
    </row>
    <row r="252" spans="1:23" ht="25" customHeight="1">
      <c r="A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W252"/>
    </row>
    <row r="253" spans="1:23" ht="25" customHeight="1">
      <c r="A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W253"/>
    </row>
    <row r="254" spans="1:23" ht="25" customHeight="1">
      <c r="A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W254"/>
    </row>
    <row r="255" spans="1:23" ht="25" customHeight="1">
      <c r="A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W255"/>
    </row>
    <row r="256" spans="1:23" ht="25" customHeight="1">
      <c r="A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W256"/>
    </row>
    <row r="257" spans="1:23" ht="25" customHeight="1">
      <c r="A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W257"/>
    </row>
    <row r="258" spans="1:23" ht="25" customHeight="1">
      <c r="A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W258"/>
    </row>
    <row r="259" spans="1:23" ht="25" customHeight="1">
      <c r="A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W259"/>
    </row>
    <row r="260" spans="1:23" ht="25" customHeight="1">
      <c r="A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W260"/>
    </row>
    <row r="261" spans="1:23" ht="25" customHeight="1">
      <c r="A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W261"/>
    </row>
    <row r="262" spans="1:23" ht="25" customHeight="1">
      <c r="A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W262"/>
    </row>
    <row r="263" spans="1:23" ht="25" customHeight="1">
      <c r="A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W263"/>
    </row>
    <row r="264" spans="1:23" ht="25" customHeight="1">
      <c r="A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W264"/>
    </row>
    <row r="265" spans="1:23" ht="25" customHeight="1">
      <c r="A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W265"/>
    </row>
    <row r="266" spans="1:23" ht="25" customHeight="1">
      <c r="A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W266"/>
    </row>
    <row r="267" spans="1:23" ht="25" customHeight="1">
      <c r="A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W267"/>
    </row>
    <row r="268" spans="1:23" ht="25" customHeight="1">
      <c r="A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W268"/>
    </row>
    <row r="269" spans="1:23" ht="25" customHeight="1">
      <c r="A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W269"/>
    </row>
    <row r="270" spans="1:23" ht="25" customHeight="1">
      <c r="A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W270"/>
    </row>
    <row r="271" spans="1:23" ht="25" customHeight="1">
      <c r="A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W271"/>
    </row>
    <row r="272" spans="1:23" ht="25" customHeight="1">
      <c r="A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W272"/>
    </row>
    <row r="273" spans="1:23" ht="25" customHeight="1">
      <c r="A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W273"/>
    </row>
    <row r="274" spans="1:23" ht="25" customHeight="1">
      <c r="A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W274"/>
    </row>
    <row r="275" spans="1:23" ht="25" customHeight="1">
      <c r="A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W275"/>
    </row>
    <row r="276" spans="1:23" ht="25" customHeight="1">
      <c r="A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W276"/>
    </row>
    <row r="277" spans="1:23" ht="25" customHeight="1">
      <c r="A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W277"/>
    </row>
    <row r="278" spans="1:23" ht="25" customHeight="1">
      <c r="A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W278"/>
    </row>
    <row r="279" spans="1:23" ht="25" customHeight="1">
      <c r="A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W279"/>
    </row>
    <row r="280" spans="1:23" ht="25" customHeight="1">
      <c r="A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W280"/>
    </row>
    <row r="281" spans="1:23" ht="25" customHeight="1">
      <c r="A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W281"/>
    </row>
    <row r="282" spans="1:23" ht="25" customHeight="1">
      <c r="A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W282"/>
    </row>
    <row r="283" spans="1:23" ht="25" customHeight="1">
      <c r="A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W283"/>
    </row>
    <row r="284" spans="1:23" ht="25" customHeight="1">
      <c r="A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W284"/>
    </row>
    <row r="285" spans="1:23" ht="25" customHeight="1">
      <c r="A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W285"/>
    </row>
    <row r="286" spans="1:23" ht="25" customHeight="1">
      <c r="A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W286"/>
    </row>
    <row r="287" spans="1:23" ht="25" customHeight="1">
      <c r="A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W287"/>
    </row>
    <row r="288" spans="1:23" ht="25" customHeight="1">
      <c r="A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W288"/>
    </row>
    <row r="289" spans="1:23" ht="25" customHeight="1">
      <c r="A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W289"/>
    </row>
    <row r="290" spans="1:23" ht="25" customHeight="1">
      <c r="A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W290"/>
    </row>
    <row r="291" spans="1:23" ht="25" customHeight="1">
      <c r="A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W291"/>
    </row>
    <row r="292" spans="1:23" ht="25" customHeight="1">
      <c r="A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W292"/>
    </row>
    <row r="293" spans="1:23" ht="25" customHeight="1">
      <c r="A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W293"/>
    </row>
    <row r="294" spans="1:23" ht="25" customHeight="1">
      <c r="A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W294"/>
    </row>
    <row r="295" spans="1:23" ht="25" customHeight="1">
      <c r="A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W295"/>
    </row>
    <row r="296" spans="1:23" ht="25" customHeight="1">
      <c r="A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W296"/>
    </row>
    <row r="297" spans="1:23" ht="25" customHeight="1">
      <c r="A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W297"/>
    </row>
    <row r="298" spans="1:23" ht="25" customHeight="1">
      <c r="A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W298"/>
    </row>
    <row r="299" spans="1:23" ht="25" customHeight="1">
      <c r="A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W299"/>
    </row>
    <row r="300" spans="1:23" ht="25" customHeight="1">
      <c r="A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W300"/>
    </row>
    <row r="301" spans="1:23" ht="25" customHeight="1">
      <c r="A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W301"/>
    </row>
    <row r="302" spans="1:23" ht="25" customHeight="1">
      <c r="A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W302"/>
    </row>
    <row r="303" spans="1:23" ht="25" customHeight="1">
      <c r="A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W303"/>
    </row>
    <row r="304" spans="1:23" ht="25" customHeight="1">
      <c r="A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W304"/>
    </row>
    <row r="305" spans="1:23" ht="25" customHeight="1">
      <c r="A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W305"/>
    </row>
    <row r="306" spans="1:23" ht="25" customHeight="1">
      <c r="A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W306"/>
    </row>
    <row r="307" spans="1:23" ht="25" customHeight="1">
      <c r="A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W307"/>
    </row>
    <row r="308" spans="1:23" ht="25" customHeight="1">
      <c r="A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W308"/>
    </row>
    <row r="309" spans="1:23" ht="25" customHeight="1">
      <c r="A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W309"/>
    </row>
    <row r="310" spans="1:23" ht="25" customHeight="1">
      <c r="A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W310"/>
    </row>
    <row r="311" spans="1:23" ht="25" customHeight="1">
      <c r="A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W311"/>
    </row>
    <row r="312" spans="1:23" ht="25" customHeight="1">
      <c r="A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W312"/>
    </row>
    <row r="313" spans="1:23" ht="25" customHeight="1">
      <c r="A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W313"/>
    </row>
    <row r="314" spans="1:23" ht="25" customHeight="1">
      <c r="A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W314"/>
    </row>
    <row r="315" spans="1:23" ht="25" customHeight="1">
      <c r="A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W315"/>
    </row>
    <row r="316" spans="1:23" ht="25" customHeight="1">
      <c r="A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W316"/>
    </row>
    <row r="317" spans="1:23" ht="25" customHeight="1">
      <c r="A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W317"/>
    </row>
    <row r="318" spans="1:23" ht="25" customHeight="1">
      <c r="A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W318"/>
    </row>
    <row r="319" spans="1:23" ht="25" customHeight="1">
      <c r="A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W319"/>
    </row>
    <row r="320" spans="1:23" ht="25" customHeight="1">
      <c r="A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W320"/>
    </row>
    <row r="321" spans="1:23" ht="25" customHeight="1">
      <c r="A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W321"/>
    </row>
    <row r="322" spans="1:23" ht="25" customHeight="1">
      <c r="A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W322"/>
    </row>
    <row r="323" spans="1:23" ht="25" customHeight="1">
      <c r="A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W323"/>
    </row>
    <row r="324" spans="1:23" ht="25" customHeight="1">
      <c r="A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W324"/>
    </row>
    <row r="325" spans="1:23" ht="25" customHeight="1">
      <c r="A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W325"/>
    </row>
    <row r="326" spans="1:23" ht="25" customHeight="1">
      <c r="A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W326"/>
    </row>
    <row r="327" spans="1:23" ht="25" customHeight="1">
      <c r="A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W327"/>
    </row>
    <row r="328" spans="1:23" ht="25" customHeight="1">
      <c r="A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W328"/>
    </row>
    <row r="329" spans="1:23" ht="25" customHeight="1">
      <c r="A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W329"/>
    </row>
    <row r="330" spans="1:23" ht="25" customHeight="1">
      <c r="A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W330"/>
    </row>
    <row r="331" spans="1:23" ht="25" customHeight="1">
      <c r="A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W331"/>
    </row>
    <row r="332" spans="1:23" ht="25" customHeight="1">
      <c r="A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W332"/>
    </row>
    <row r="333" spans="1:23" ht="25" customHeight="1">
      <c r="A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W333"/>
    </row>
    <row r="334" spans="1:23" ht="25" customHeight="1">
      <c r="A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W334"/>
    </row>
    <row r="335" spans="1:23" ht="25" customHeight="1">
      <c r="A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W335"/>
    </row>
    <row r="336" spans="1:23" ht="25" customHeight="1">
      <c r="A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W336"/>
    </row>
    <row r="337" spans="1:23" ht="25" customHeight="1">
      <c r="A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W337"/>
    </row>
    <row r="338" spans="1:23" ht="25" customHeight="1">
      <c r="A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W338"/>
    </row>
    <row r="339" spans="1:23" ht="25" customHeight="1">
      <c r="A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W339"/>
    </row>
    <row r="340" spans="1:23" ht="25" customHeight="1">
      <c r="A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W340"/>
    </row>
    <row r="341" spans="1:23" ht="25" customHeight="1">
      <c r="A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W341"/>
    </row>
    <row r="342" spans="1:23" ht="25" customHeight="1">
      <c r="A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W342"/>
    </row>
    <row r="343" spans="1:23" ht="25" customHeight="1">
      <c r="A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W343"/>
    </row>
    <row r="344" spans="1:23" ht="25" customHeight="1">
      <c r="A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W344"/>
    </row>
    <row r="345" spans="1:23" ht="25" customHeight="1">
      <c r="A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W345"/>
    </row>
    <row r="346" spans="1:23" ht="25" customHeight="1">
      <c r="A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W346"/>
    </row>
    <row r="347" spans="1:23" ht="25" customHeight="1">
      <c r="A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W347"/>
    </row>
    <row r="348" spans="1:23" ht="25" customHeight="1">
      <c r="A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W348"/>
    </row>
    <row r="349" spans="1:23" ht="25" customHeight="1">
      <c r="A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W349"/>
    </row>
    <row r="350" spans="1:23" ht="25" customHeight="1">
      <c r="A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W350"/>
    </row>
    <row r="351" spans="1:23" ht="25" customHeight="1">
      <c r="A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W351"/>
    </row>
    <row r="352" spans="1:23" ht="25" customHeight="1">
      <c r="A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W352"/>
    </row>
    <row r="353" spans="1:23" ht="25" customHeight="1">
      <c r="A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W353"/>
    </row>
    <row r="354" spans="1:23" ht="25" customHeight="1">
      <c r="A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W354"/>
    </row>
    <row r="355" spans="1:23" ht="25" customHeight="1">
      <c r="A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W355"/>
    </row>
    <row r="356" spans="1:23" ht="25" customHeight="1">
      <c r="A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W356"/>
    </row>
    <row r="357" spans="1:23" ht="25" customHeight="1">
      <c r="A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W357"/>
    </row>
    <row r="358" spans="1:23" ht="25" customHeight="1">
      <c r="A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W358"/>
    </row>
    <row r="359" spans="1:23" ht="25" customHeight="1">
      <c r="A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W359"/>
    </row>
    <row r="360" spans="1:23" ht="25" customHeight="1">
      <c r="A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W360"/>
    </row>
    <row r="361" spans="1:23" ht="25" customHeight="1">
      <c r="A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W361"/>
    </row>
    <row r="362" spans="1:23" ht="25" customHeight="1">
      <c r="A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W362"/>
    </row>
    <row r="363" spans="1:23" ht="25" customHeight="1">
      <c r="A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W363"/>
    </row>
    <row r="364" spans="1:23" ht="25" customHeight="1">
      <c r="A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W364"/>
    </row>
    <row r="365" spans="1:23" ht="25" customHeight="1">
      <c r="A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W365"/>
    </row>
    <row r="366" spans="1:23" ht="25" customHeight="1">
      <c r="A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W366"/>
    </row>
    <row r="367" spans="1:23" ht="25" customHeight="1">
      <c r="A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W367"/>
    </row>
    <row r="368" spans="1:23" ht="25" customHeight="1">
      <c r="A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W368"/>
    </row>
    <row r="369" spans="1:23" ht="25" customHeight="1">
      <c r="A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W369"/>
    </row>
    <row r="370" spans="1:23" ht="25" customHeight="1">
      <c r="A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W370"/>
    </row>
    <row r="371" spans="1:23" ht="25" customHeight="1">
      <c r="A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W371"/>
    </row>
    <row r="372" spans="1:23" ht="25" customHeight="1">
      <c r="A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W372"/>
    </row>
    <row r="373" spans="1:23" ht="25" customHeight="1">
      <c r="A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W373"/>
    </row>
    <row r="374" spans="1:23" ht="25" customHeight="1">
      <c r="A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W374"/>
    </row>
    <row r="375" spans="1:23" ht="25" customHeight="1">
      <c r="A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W375"/>
    </row>
    <row r="376" spans="1:23" ht="25" customHeight="1">
      <c r="A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W376"/>
    </row>
    <row r="377" spans="1:23" ht="25" customHeight="1">
      <c r="A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W377"/>
    </row>
    <row r="378" spans="1:23" ht="25" customHeight="1">
      <c r="A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W378"/>
    </row>
    <row r="379" spans="1:23" ht="25" customHeight="1">
      <c r="A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W379"/>
    </row>
    <row r="380" spans="1:23" ht="25" customHeight="1">
      <c r="A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W380"/>
    </row>
    <row r="381" spans="1:23" ht="25" customHeight="1">
      <c r="A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W381"/>
    </row>
    <row r="382" spans="1:23" ht="25" customHeight="1">
      <c r="A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W382"/>
    </row>
    <row r="383" spans="1:23" ht="25" customHeight="1">
      <c r="A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W383"/>
    </row>
    <row r="384" spans="1:23" ht="25" customHeight="1">
      <c r="A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W384"/>
    </row>
    <row r="385" spans="1:23" ht="25" customHeight="1">
      <c r="A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W385"/>
    </row>
    <row r="386" spans="1:23" ht="25" customHeight="1">
      <c r="A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W386"/>
    </row>
    <row r="387" spans="1:23" ht="25" customHeight="1">
      <c r="A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W387"/>
    </row>
    <row r="388" spans="1:23" ht="25" customHeight="1">
      <c r="A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W388"/>
    </row>
    <row r="389" spans="1:23" ht="25" customHeight="1">
      <c r="A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W389"/>
    </row>
    <row r="390" spans="1:23" ht="25" customHeight="1">
      <c r="A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W390"/>
    </row>
    <row r="391" spans="1:23" ht="25" customHeight="1">
      <c r="A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W391"/>
    </row>
    <row r="392" spans="1:23" ht="25" customHeight="1">
      <c r="A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W392"/>
    </row>
    <row r="393" spans="1:23" ht="25" customHeight="1">
      <c r="A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W393"/>
    </row>
    <row r="394" spans="1:23" ht="25" customHeight="1">
      <c r="A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W394"/>
    </row>
    <row r="395" spans="1:23" ht="25" customHeight="1">
      <c r="A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W395"/>
    </row>
    <row r="396" spans="1:23" ht="25" customHeight="1">
      <c r="A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W396"/>
    </row>
    <row r="397" spans="1:23" ht="25" customHeight="1">
      <c r="A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W397"/>
    </row>
    <row r="398" spans="1:23" ht="25" customHeight="1">
      <c r="A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W398"/>
    </row>
    <row r="399" spans="1:23" ht="25" customHeight="1">
      <c r="A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W399"/>
    </row>
    <row r="400" spans="1:23" ht="25" customHeight="1">
      <c r="A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W400"/>
    </row>
    <row r="401" spans="1:23" ht="25" customHeight="1">
      <c r="A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W401"/>
    </row>
    <row r="402" spans="1:23" ht="25" customHeight="1">
      <c r="A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W402"/>
    </row>
    <row r="403" spans="1:23" ht="25" customHeight="1">
      <c r="A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W403"/>
    </row>
    <row r="404" spans="1:23" ht="25" customHeight="1">
      <c r="A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W404"/>
    </row>
    <row r="405" spans="1:23" ht="25" customHeight="1">
      <c r="A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W405"/>
    </row>
    <row r="406" spans="1:23" ht="25" customHeight="1">
      <c r="A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W406"/>
    </row>
    <row r="407" spans="1:23" ht="25" customHeight="1">
      <c r="A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W407"/>
    </row>
    <row r="408" spans="1:23" ht="25" customHeight="1">
      <c r="A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W408"/>
    </row>
    <row r="409" spans="1:23" ht="25" customHeight="1">
      <c r="A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W409"/>
    </row>
    <row r="410" spans="1:23" ht="25" customHeight="1">
      <c r="A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W410"/>
    </row>
    <row r="411" spans="1:23" ht="25" customHeight="1">
      <c r="A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W411"/>
    </row>
    <row r="412" spans="1:23" ht="25" customHeight="1">
      <c r="A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W412"/>
    </row>
    <row r="413" spans="1:23" ht="25" customHeight="1">
      <c r="A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W413"/>
    </row>
    <row r="414" spans="1:23" ht="25" customHeight="1">
      <c r="A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W414"/>
    </row>
    <row r="415" spans="1:23" ht="25" customHeight="1">
      <c r="A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W415"/>
    </row>
    <row r="416" spans="1:23" ht="25" customHeight="1">
      <c r="A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W416"/>
    </row>
    <row r="417" spans="1:23" ht="25" customHeight="1">
      <c r="A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W417"/>
    </row>
    <row r="418" spans="1:23" ht="25" customHeight="1">
      <c r="A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W418"/>
    </row>
    <row r="419" spans="1:23" ht="25" customHeight="1">
      <c r="A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W419"/>
    </row>
    <row r="420" spans="1:23" ht="25" customHeight="1">
      <c r="A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W420"/>
    </row>
    <row r="421" spans="1:23" ht="25" customHeight="1">
      <c r="A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W421"/>
    </row>
    <row r="422" spans="1:23" ht="25" customHeight="1">
      <c r="A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W422"/>
    </row>
    <row r="423" spans="1:23" ht="25" customHeight="1">
      <c r="A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W423"/>
    </row>
    <row r="424" spans="1:23" ht="25" customHeight="1">
      <c r="A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W424"/>
    </row>
    <row r="425" spans="1:23" ht="25" customHeight="1">
      <c r="A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W425"/>
    </row>
    <row r="426" spans="1:23" ht="25" customHeight="1">
      <c r="A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W426"/>
    </row>
    <row r="427" spans="1:23" ht="25" customHeight="1">
      <c r="A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W427"/>
    </row>
    <row r="428" spans="1:23" ht="25" customHeight="1">
      <c r="A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W428"/>
    </row>
    <row r="429" spans="1:23" ht="25" customHeight="1">
      <c r="A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W429"/>
    </row>
    <row r="430" spans="1:23" ht="25" customHeight="1">
      <c r="A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W430"/>
    </row>
    <row r="431" spans="1:23" ht="25" customHeight="1">
      <c r="A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W431"/>
    </row>
    <row r="432" spans="1:23" ht="25" customHeight="1">
      <c r="A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W432"/>
    </row>
    <row r="433" spans="1:23" ht="25" customHeight="1">
      <c r="A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W433"/>
    </row>
    <row r="434" spans="1:23" ht="25" customHeight="1">
      <c r="A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W434"/>
    </row>
    <row r="435" spans="1:23" ht="25" customHeight="1">
      <c r="A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W435"/>
    </row>
    <row r="436" spans="1:23" ht="25" customHeight="1">
      <c r="A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W436"/>
    </row>
    <row r="437" spans="1:23" ht="25" customHeight="1">
      <c r="A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W437"/>
    </row>
    <row r="438" spans="1:23" ht="25" customHeight="1">
      <c r="A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W438"/>
    </row>
    <row r="439" spans="1:23" ht="25" customHeight="1">
      <c r="A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W439"/>
    </row>
    <row r="440" spans="1:23" ht="25" customHeight="1">
      <c r="A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W440"/>
    </row>
    <row r="441" spans="1:23" ht="25" customHeight="1">
      <c r="A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W441"/>
    </row>
    <row r="442" spans="1:23" ht="25" customHeight="1">
      <c r="A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W442"/>
    </row>
    <row r="443" spans="1:23" ht="25" customHeight="1">
      <c r="A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W443"/>
    </row>
    <row r="444" spans="1:23" ht="25" customHeight="1">
      <c r="A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W444"/>
    </row>
    <row r="445" spans="1:23" ht="25" customHeight="1">
      <c r="A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W445"/>
    </row>
    <row r="446" spans="1:23" ht="25" customHeight="1">
      <c r="A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W446"/>
    </row>
    <row r="447" spans="1:23" ht="25" customHeight="1">
      <c r="A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W447"/>
    </row>
    <row r="448" spans="1:23" ht="25" customHeight="1">
      <c r="A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W448"/>
    </row>
    <row r="449" spans="1:23" ht="25" customHeight="1">
      <c r="A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W449"/>
    </row>
    <row r="450" spans="1:23" ht="25" customHeight="1">
      <c r="A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W450"/>
    </row>
    <row r="451" spans="1:23" ht="25" customHeight="1">
      <c r="A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W451"/>
    </row>
    <row r="452" spans="1:23" ht="25" customHeight="1">
      <c r="A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W452"/>
    </row>
    <row r="453" spans="1:23" ht="25" customHeight="1">
      <c r="A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W453"/>
    </row>
    <row r="454" spans="1:23" ht="25" customHeight="1">
      <c r="A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W454"/>
    </row>
    <row r="455" spans="1:23" ht="25" customHeight="1">
      <c r="A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W455"/>
    </row>
    <row r="456" spans="1:23" ht="25" customHeight="1">
      <c r="A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W456"/>
    </row>
    <row r="457" spans="1:23" ht="25" customHeight="1">
      <c r="A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W457"/>
    </row>
    <row r="458" spans="1:23" ht="25" customHeight="1">
      <c r="A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W458"/>
    </row>
    <row r="459" spans="1:23" ht="25" customHeight="1">
      <c r="A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W459"/>
    </row>
    <row r="460" spans="1:23" ht="25" customHeight="1">
      <c r="A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W460"/>
    </row>
    <row r="461" spans="1:23" ht="25" customHeight="1">
      <c r="A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W461"/>
    </row>
    <row r="462" spans="1:23" ht="25" customHeight="1">
      <c r="A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W462"/>
    </row>
    <row r="463" spans="1:23" ht="25" customHeight="1">
      <c r="A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W463"/>
    </row>
    <row r="464" spans="1:23" ht="25" customHeight="1">
      <c r="A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W464"/>
    </row>
    <row r="465" spans="1:23" ht="25" customHeight="1">
      <c r="A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W465"/>
    </row>
    <row r="466" spans="1:23" ht="25" customHeight="1">
      <c r="A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W466"/>
    </row>
    <row r="467" spans="1:23" ht="25" customHeight="1">
      <c r="A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W467"/>
    </row>
    <row r="468" spans="1:23" ht="25" customHeight="1">
      <c r="A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W468"/>
    </row>
    <row r="469" spans="1:23" ht="25" customHeight="1">
      <c r="A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W469"/>
    </row>
    <row r="470" spans="1:23" ht="25" customHeight="1">
      <c r="A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W470"/>
    </row>
    <row r="471" spans="1:23" ht="25" customHeight="1">
      <c r="A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W471"/>
    </row>
    <row r="472" spans="1:23" ht="25" customHeight="1">
      <c r="A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W472"/>
    </row>
    <row r="473" spans="1:23" ht="25" customHeight="1">
      <c r="A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W473"/>
    </row>
    <row r="474" spans="1:23" ht="25" customHeight="1">
      <c r="A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W474"/>
    </row>
    <row r="475" spans="1:23" ht="25" customHeight="1">
      <c r="A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W475"/>
    </row>
    <row r="476" spans="1:23" ht="25" customHeight="1">
      <c r="A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W476"/>
    </row>
    <row r="477" spans="1:23" ht="25" customHeight="1">
      <c r="A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W477"/>
    </row>
    <row r="478" spans="1:23" ht="25" customHeight="1">
      <c r="A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W478"/>
    </row>
    <row r="479" spans="1:23" ht="25" customHeight="1">
      <c r="A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W479"/>
    </row>
    <row r="480" spans="1:23" ht="25" customHeight="1">
      <c r="A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W480"/>
    </row>
    <row r="481" spans="1:23" ht="25" customHeight="1">
      <c r="A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W481"/>
    </row>
    <row r="482" spans="1:23" ht="25" customHeight="1">
      <c r="A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W482"/>
    </row>
    <row r="483" spans="1:23" ht="25" customHeight="1">
      <c r="A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W483"/>
    </row>
    <row r="484" spans="1:23" ht="25" customHeight="1">
      <c r="A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W484"/>
    </row>
    <row r="485" spans="1:23" ht="25" customHeight="1">
      <c r="A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W485"/>
    </row>
    <row r="486" spans="1:23" ht="25" customHeight="1">
      <c r="A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W486"/>
    </row>
    <row r="487" spans="1:23" ht="25" customHeight="1">
      <c r="A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W487"/>
    </row>
    <row r="488" spans="1:23" ht="25" customHeight="1">
      <c r="A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W488"/>
    </row>
    <row r="489" spans="1:23" ht="25" customHeight="1">
      <c r="A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W489"/>
    </row>
    <row r="490" spans="1:23" ht="25" customHeight="1">
      <c r="A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W490"/>
    </row>
    <row r="491" spans="1:23" ht="25" customHeight="1">
      <c r="A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W491"/>
    </row>
    <row r="492" spans="1:23" ht="25" customHeight="1">
      <c r="A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W492"/>
    </row>
    <row r="493" spans="1:23" ht="25" customHeight="1">
      <c r="A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W493"/>
    </row>
    <row r="494" spans="1:23" ht="25" customHeight="1">
      <c r="A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W494"/>
    </row>
    <row r="495" spans="1:23" ht="25" customHeight="1">
      <c r="A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W495"/>
    </row>
    <row r="496" spans="1:23" ht="25" customHeight="1">
      <c r="A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W496"/>
    </row>
    <row r="497" spans="1:23" ht="25" customHeight="1">
      <c r="A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W497"/>
    </row>
    <row r="498" spans="1:23" ht="25" customHeight="1">
      <c r="A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W498"/>
    </row>
    <row r="499" spans="1:23" ht="25" customHeight="1">
      <c r="A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W499"/>
    </row>
    <row r="500" spans="1:23" ht="25" customHeight="1">
      <c r="A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W500"/>
    </row>
    <row r="501" spans="1:23" ht="25" customHeight="1">
      <c r="A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W501"/>
    </row>
    <row r="502" spans="1:23" ht="25" customHeight="1">
      <c r="A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W502"/>
    </row>
    <row r="503" spans="1:23" ht="25" customHeight="1">
      <c r="A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W503"/>
    </row>
    <row r="504" spans="1:23" ht="25" customHeight="1">
      <c r="A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W504"/>
    </row>
    <row r="505" spans="1:23" ht="25" customHeight="1">
      <c r="A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W505"/>
    </row>
    <row r="506" spans="1:23" ht="25" customHeight="1">
      <c r="A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W506"/>
    </row>
    <row r="507" spans="1:23" ht="25" customHeight="1">
      <c r="A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W507"/>
    </row>
    <row r="508" spans="1:23" ht="25" customHeight="1">
      <c r="A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W508"/>
    </row>
    <row r="509" spans="1:23" ht="25" customHeight="1">
      <c r="A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W509"/>
    </row>
    <row r="510" spans="1:23" ht="25" customHeight="1">
      <c r="A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W510"/>
    </row>
    <row r="511" spans="1:23" ht="25" customHeight="1">
      <c r="A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W511"/>
    </row>
    <row r="512" spans="1:23" ht="25" customHeight="1">
      <c r="A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W512"/>
    </row>
    <row r="513" spans="1:23" ht="25" customHeight="1">
      <c r="A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W513"/>
    </row>
    <row r="514" spans="1:23" ht="25" customHeight="1">
      <c r="A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W514"/>
    </row>
    <row r="515" spans="1:23" ht="25" customHeight="1">
      <c r="A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W515"/>
    </row>
    <row r="516" spans="1:23" ht="25" customHeight="1">
      <c r="A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W516"/>
    </row>
    <row r="517" spans="1:23" ht="25" customHeight="1">
      <c r="A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W517"/>
    </row>
    <row r="518" spans="1:23" ht="25" customHeight="1">
      <c r="A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W518"/>
    </row>
    <row r="519" spans="1:23" ht="25" customHeight="1">
      <c r="A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W519"/>
    </row>
    <row r="520" spans="1:23" ht="25" customHeight="1">
      <c r="A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W520"/>
    </row>
    <row r="521" spans="1:23" ht="25" customHeight="1">
      <c r="A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W521"/>
    </row>
    <row r="522" spans="1:23" ht="25" customHeight="1">
      <c r="A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W522"/>
    </row>
    <row r="523" spans="1:23" ht="25" customHeight="1">
      <c r="A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W523"/>
    </row>
    <row r="524" spans="1:23" ht="25" customHeight="1">
      <c r="A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W524"/>
    </row>
    <row r="525" spans="1:23" ht="25" customHeight="1">
      <c r="A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W525"/>
    </row>
    <row r="526" spans="1:23" ht="25" customHeight="1">
      <c r="A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W526"/>
    </row>
    <row r="527" spans="1:23" ht="25" customHeight="1">
      <c r="A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W527"/>
    </row>
    <row r="528" spans="1:23" ht="25" customHeight="1">
      <c r="A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W528"/>
    </row>
    <row r="529" spans="1:23" ht="25" customHeight="1">
      <c r="A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W529"/>
    </row>
    <row r="530" spans="1:23" ht="25" customHeight="1">
      <c r="A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W530"/>
    </row>
    <row r="531" spans="1:23" ht="25" customHeight="1">
      <c r="A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W531"/>
    </row>
    <row r="532" spans="1:23" ht="25" customHeight="1">
      <c r="A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W532"/>
    </row>
    <row r="533" spans="1:23" ht="25" customHeight="1">
      <c r="A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W533"/>
    </row>
    <row r="534" spans="1:23" ht="25" customHeight="1">
      <c r="A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W534"/>
    </row>
    <row r="535" spans="1:23" ht="25" customHeight="1">
      <c r="A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W535"/>
    </row>
    <row r="536" spans="1:23" ht="25" customHeight="1">
      <c r="A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W536"/>
    </row>
    <row r="537" spans="1:23" ht="25" customHeight="1">
      <c r="A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W537"/>
    </row>
    <row r="538" spans="1:23" ht="25" customHeight="1">
      <c r="A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W538"/>
    </row>
    <row r="539" spans="1:23" ht="25" customHeight="1">
      <c r="A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W539"/>
    </row>
    <row r="540" spans="1:23">
      <c r="A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W540"/>
    </row>
    <row r="541" spans="1:23">
      <c r="A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W541"/>
    </row>
  </sheetData>
  <autoFilter ref="A1:Y539"/>
  <conditionalFormatting sqref="X2:X95">
    <cfRule type="cellIs" dxfId="8" priority="24" operator="equal">
      <formula>"NO"</formula>
    </cfRule>
  </conditionalFormatting>
  <conditionalFormatting sqref="Y2:Y95">
    <cfRule type="notContainsBlanks" dxfId="7" priority="23">
      <formula>LEN(TRIM(Y2))&gt;0</formula>
    </cfRule>
  </conditionalFormatting>
  <conditionalFormatting sqref="D2:D95">
    <cfRule type="cellIs" dxfId="6" priority="22" operator="equal">
      <formula>"لاغي"</formula>
    </cfRule>
  </conditionalFormatting>
  <conditionalFormatting sqref="Y2:Y95">
    <cfRule type="notContainsBlanks" dxfId="5" priority="18">
      <formula>LEN(TRIM(Y2))&gt;0</formula>
    </cfRule>
  </conditionalFormatting>
  <conditionalFormatting sqref="Q2:R95">
    <cfRule type="cellIs" dxfId="4" priority="2" operator="equal">
      <formula>"Ok"</formula>
    </cfRule>
  </conditionalFormatting>
  <pageMargins left="0.70866141732283472" right="0.70866141732283472" top="0.74803149606299213" bottom="1.0236220472440944" header="0.31496062992125984" footer="0.31496062992125984"/>
  <pageSetup paperSize="9" scale="53" orientation="portrait" r:id="rId1"/>
  <headerFooter>
    <oddFooter xml:space="preserve">&amp;L&amp;C   </oddFooter>
  </headerFooter>
  <rowBreaks count="1" manualBreakCount="1">
    <brk id="26" max="2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0"/>
  <sheetViews>
    <sheetView rightToLeft="1" view="pageBreakPreview" topLeftCell="F1" zoomScale="70" zoomScaleSheetLayoutView="70" workbookViewId="0">
      <pane ySplit="1" topLeftCell="A2" activePane="bottomLeft" state="frozen"/>
      <selection activeCell="E552" activeCellId="1" sqref="C545 E552"/>
      <selection pane="bottomLeft" activeCell="Q18" sqref="Q18"/>
    </sheetView>
  </sheetViews>
  <sheetFormatPr defaultRowHeight="14.5"/>
  <cols>
    <col min="1" max="1" width="7.08984375" style="8" bestFit="1" customWidth="1"/>
    <col min="2" max="2" width="5" customWidth="1"/>
    <col min="3" max="3" width="13.36328125" style="8" bestFit="1" customWidth="1"/>
    <col min="4" max="4" width="18.26953125" style="8" bestFit="1" customWidth="1"/>
    <col min="5" max="6" width="12.26953125" style="8" bestFit="1" customWidth="1"/>
    <col min="7" max="7" width="8.7265625" style="8" bestFit="1" customWidth="1"/>
    <col min="8" max="8" width="8.453125" style="8" bestFit="1" customWidth="1"/>
    <col min="9" max="9" width="9.26953125" style="8" bestFit="1" customWidth="1"/>
    <col min="10" max="10" width="8.90625" style="8" bestFit="1" customWidth="1"/>
    <col min="11" max="12" width="11.453125" style="8" bestFit="1" customWidth="1"/>
    <col min="13" max="13" width="13.7265625" style="8" bestFit="1" customWidth="1"/>
    <col min="14" max="14" width="11.26953125" style="8" bestFit="1" customWidth="1"/>
    <col min="15" max="15" width="11.7265625" style="8" bestFit="1" customWidth="1"/>
    <col min="16" max="16" width="9.26953125" style="8" bestFit="1" customWidth="1"/>
    <col min="17" max="18" width="14.36328125" bestFit="1" customWidth="1"/>
    <col min="19" max="19" width="7.453125" customWidth="1"/>
    <col min="20" max="20" width="9.26953125" customWidth="1"/>
    <col min="21" max="21" width="13.26953125" customWidth="1"/>
    <col min="22" max="22" width="11" customWidth="1"/>
    <col min="23" max="23" width="8.08984375" style="8" customWidth="1"/>
    <col min="24" max="24" width="5" bestFit="1" customWidth="1"/>
    <col min="25" max="25" width="14" bestFit="1" customWidth="1"/>
  </cols>
  <sheetData>
    <row r="1" spans="1:25" ht="72" customHeight="1">
      <c r="A1" s="11" t="s">
        <v>7</v>
      </c>
      <c r="B1" s="14" t="s">
        <v>2</v>
      </c>
      <c r="C1" s="11" t="s">
        <v>8</v>
      </c>
      <c r="D1" s="11" t="s">
        <v>9</v>
      </c>
      <c r="E1" s="11" t="s">
        <v>10</v>
      </c>
      <c r="F1" s="11" t="s">
        <v>11</v>
      </c>
      <c r="G1" s="11" t="s">
        <v>12</v>
      </c>
      <c r="H1" s="11" t="s">
        <v>13</v>
      </c>
      <c r="I1" s="11" t="s">
        <v>14</v>
      </c>
      <c r="J1" s="25" t="s">
        <v>20</v>
      </c>
      <c r="K1" s="25" t="s">
        <v>21</v>
      </c>
      <c r="L1" s="25" t="s">
        <v>22</v>
      </c>
      <c r="M1" s="25" t="s">
        <v>26</v>
      </c>
      <c r="N1" s="25" t="s">
        <v>23</v>
      </c>
      <c r="O1" s="25" t="s">
        <v>25</v>
      </c>
      <c r="P1" s="25" t="s">
        <v>24</v>
      </c>
      <c r="Q1" s="36" t="s">
        <v>28</v>
      </c>
      <c r="R1" s="36" t="s">
        <v>28</v>
      </c>
      <c r="S1" s="11" t="s">
        <v>15</v>
      </c>
      <c r="T1" s="11" t="s">
        <v>16</v>
      </c>
      <c r="U1" s="11" t="s">
        <v>0</v>
      </c>
      <c r="V1" s="11" t="s">
        <v>1</v>
      </c>
      <c r="W1" s="11" t="s">
        <v>4</v>
      </c>
      <c r="X1" s="11" t="s">
        <v>5</v>
      </c>
      <c r="Y1" s="10" t="s">
        <v>6</v>
      </c>
    </row>
    <row r="2" spans="1:25" ht="20.149999999999999" customHeight="1">
      <c r="A2" s="2">
        <f>IF(B2="","",SUBTOTAL(3,B2:B$2))</f>
        <v>1</v>
      </c>
      <c r="B2" s="12" t="s">
        <v>18</v>
      </c>
      <c r="C2" s="3">
        <v>753</v>
      </c>
      <c r="D2" s="18">
        <v>43286</v>
      </c>
      <c r="E2" s="5">
        <v>1</v>
      </c>
      <c r="F2" s="4">
        <v>147</v>
      </c>
      <c r="G2" s="5">
        <f t="shared" ref="G2:G68" si="0">IF(B2="مدينة",F2-E2,0)</f>
        <v>146</v>
      </c>
      <c r="H2" s="5">
        <f t="shared" ref="H2:H68" si="1">IF(B2="اقاليم",F2-E2,0)</f>
        <v>0</v>
      </c>
      <c r="I2" s="9">
        <v>146</v>
      </c>
      <c r="J2" s="9">
        <f>I2</f>
        <v>146</v>
      </c>
      <c r="K2" s="9">
        <f>G2/ورقة1!$C$3</f>
        <v>18.98</v>
      </c>
      <c r="L2" s="9">
        <f>H2/ورقة1!$D$3</f>
        <v>0</v>
      </c>
      <c r="M2" s="9">
        <f>IF(I2=0,0,K2+L2)</f>
        <v>18.98</v>
      </c>
      <c r="N2" s="9">
        <f t="shared" ref="N2:N65" si="2">IF(I2=0,0,0.5)</f>
        <v>0.5</v>
      </c>
      <c r="O2" s="9">
        <f>M2+N2</f>
        <v>19.48</v>
      </c>
      <c r="P2" s="9">
        <f>S2</f>
        <v>30</v>
      </c>
      <c r="Q2" s="7">
        <f>MROUND(O2,30)</f>
        <v>30</v>
      </c>
      <c r="R2" s="7" t="str">
        <f t="shared" ref="R2" si="3">IF(J2&lt;&gt;"",IF(AND(O2&gt;Q1,O2&lt;=Q2),"ok",""))</f>
        <v/>
      </c>
      <c r="S2" s="1">
        <v>30</v>
      </c>
      <c r="T2" s="6">
        <f t="shared" ref="T2" si="4">S2*3.65</f>
        <v>109.5</v>
      </c>
      <c r="U2" s="21">
        <v>1</v>
      </c>
      <c r="V2" s="1">
        <v>1</v>
      </c>
      <c r="W2" s="20">
        <f>V4-V2</f>
        <v>209</v>
      </c>
      <c r="X2" s="7" t="str">
        <f t="shared" ref="X2:X14" si="5">IF(V2&lt;&gt;"",IF(AND(V2&gt;=E2,V2&lt;=F2),"ok","NO"),"")</f>
        <v>ok</v>
      </c>
      <c r="Y2" s="15">
        <f>IF(U2="","",SUBTOTAL(2,U$1:U2))</f>
        <v>1</v>
      </c>
    </row>
    <row r="3" spans="1:25" ht="24" customHeight="1">
      <c r="A3" s="2">
        <f>IF(B3="","",SUBTOTAL(3,B$2:B3))</f>
        <v>2</v>
      </c>
      <c r="B3" s="12" t="s">
        <v>18</v>
      </c>
      <c r="C3" s="3">
        <v>771</v>
      </c>
      <c r="D3" s="18">
        <v>43296</v>
      </c>
      <c r="E3" s="5">
        <f t="shared" ref="E3:E69" si="6">IF(D3="",0,F2)</f>
        <v>147</v>
      </c>
      <c r="F3" s="4">
        <v>177</v>
      </c>
      <c r="G3" s="5">
        <f t="shared" si="0"/>
        <v>30</v>
      </c>
      <c r="H3" s="5">
        <f t="shared" si="1"/>
        <v>0</v>
      </c>
      <c r="I3" s="9">
        <f t="shared" ref="I3:I69" si="7">G3+H3</f>
        <v>30</v>
      </c>
      <c r="J3" s="9">
        <f>IF(I3=0,0,I3+J2)</f>
        <v>176</v>
      </c>
      <c r="K3" s="9">
        <f>G3/ورقة1!$C$3</f>
        <v>3.9</v>
      </c>
      <c r="L3" s="9">
        <f>H3/ورقة1!$D$3</f>
        <v>0</v>
      </c>
      <c r="M3" s="9">
        <f t="shared" ref="M3:M66" si="8">IF(I3=0,0,K3+L3)</f>
        <v>3.9</v>
      </c>
      <c r="N3" s="9">
        <f t="shared" si="2"/>
        <v>0.5</v>
      </c>
      <c r="O3" s="9">
        <f>M3+N3+O2</f>
        <v>23.880000000000003</v>
      </c>
      <c r="P3" s="9">
        <f>S3+P2</f>
        <v>30</v>
      </c>
      <c r="Q3" s="7">
        <f t="shared" ref="Q3:Q42" si="9">MROUND(O3,30)</f>
        <v>30</v>
      </c>
      <c r="R3" s="7" t="str">
        <f>IF(J3&lt;&gt;"",IF(AND(O3&gt;Q2,O3&gt;=Q3),"ok",""))</f>
        <v/>
      </c>
      <c r="S3" s="1"/>
      <c r="T3" s="6"/>
      <c r="U3" s="21"/>
      <c r="V3" s="1"/>
      <c r="W3" s="1"/>
      <c r="X3" s="7" t="str">
        <f t="shared" si="5"/>
        <v/>
      </c>
      <c r="Y3" s="15" t="str">
        <f>IF(U3="","",SUBTOTAL(2,U$1:U3))</f>
        <v/>
      </c>
    </row>
    <row r="4" spans="1:25" ht="20.149999999999999" customHeight="1">
      <c r="A4" s="2">
        <f>IF(B4="","",SUBTOTAL(3,B$2:B4))</f>
        <v>3</v>
      </c>
      <c r="B4" s="12" t="s">
        <v>18</v>
      </c>
      <c r="C4" s="3">
        <v>772</v>
      </c>
      <c r="D4" s="18">
        <v>43297</v>
      </c>
      <c r="E4" s="5">
        <f t="shared" si="6"/>
        <v>177</v>
      </c>
      <c r="F4" s="4">
        <v>231</v>
      </c>
      <c r="G4" s="5">
        <f t="shared" si="0"/>
        <v>54</v>
      </c>
      <c r="H4" s="5">
        <f t="shared" si="1"/>
        <v>0</v>
      </c>
      <c r="I4" s="9">
        <f t="shared" si="7"/>
        <v>54</v>
      </c>
      <c r="J4" s="9">
        <f t="shared" ref="J4:J67" si="10">IF(I4=0,0,I4+J3)</f>
        <v>230</v>
      </c>
      <c r="K4" s="9">
        <f>G4/ورقة1!$C$3</f>
        <v>7.02</v>
      </c>
      <c r="L4" s="9">
        <f>H4/ورقة1!$D$3</f>
        <v>0</v>
      </c>
      <c r="M4" s="9">
        <f t="shared" si="8"/>
        <v>7.02</v>
      </c>
      <c r="N4" s="9">
        <f t="shared" si="2"/>
        <v>0.5</v>
      </c>
      <c r="O4" s="9">
        <f t="shared" ref="O4:O67" si="11">M4+N4+O3</f>
        <v>31.400000000000002</v>
      </c>
      <c r="P4" s="9">
        <f t="shared" ref="P4:P67" si="12">S4+P3</f>
        <v>60</v>
      </c>
      <c r="Q4" s="7">
        <f t="shared" si="9"/>
        <v>30</v>
      </c>
      <c r="R4" s="7" t="str">
        <f t="shared" ref="R4:R19" si="13">IF(J4&lt;&gt;"",IF(AND(O4&gt;Q3,O4&gt;=Q4),"ok",""))</f>
        <v>ok</v>
      </c>
      <c r="S4" s="1">
        <v>30</v>
      </c>
      <c r="T4" s="6">
        <f>S4*5.5</f>
        <v>165</v>
      </c>
      <c r="U4" s="22">
        <v>2</v>
      </c>
      <c r="V4" s="1">
        <f>V2+209</f>
        <v>210</v>
      </c>
      <c r="W4" s="1">
        <f>V6-V4</f>
        <v>315</v>
      </c>
      <c r="X4" s="7" t="str">
        <f t="shared" si="5"/>
        <v>ok</v>
      </c>
      <c r="Y4" s="15">
        <f>IF(U4="","",SUBTOTAL(2,U$1:U4))</f>
        <v>2</v>
      </c>
    </row>
    <row r="5" spans="1:25" ht="20.149999999999999" customHeight="1">
      <c r="A5" s="2">
        <f>IF(B5="","",SUBTOTAL(3,B$2:B5))</f>
        <v>4</v>
      </c>
      <c r="B5" s="12" t="s">
        <v>18</v>
      </c>
      <c r="C5" s="3">
        <v>775</v>
      </c>
      <c r="D5" s="18">
        <v>43299</v>
      </c>
      <c r="E5" s="5">
        <f t="shared" si="6"/>
        <v>231</v>
      </c>
      <c r="F5" s="4">
        <v>257</v>
      </c>
      <c r="G5" s="5">
        <f t="shared" si="0"/>
        <v>26</v>
      </c>
      <c r="H5" s="5">
        <f t="shared" si="1"/>
        <v>0</v>
      </c>
      <c r="I5" s="9">
        <f t="shared" si="7"/>
        <v>26</v>
      </c>
      <c r="J5" s="9">
        <f t="shared" si="10"/>
        <v>256</v>
      </c>
      <c r="K5" s="9">
        <f>G5/ورقة1!$C$3</f>
        <v>3.38</v>
      </c>
      <c r="L5" s="9">
        <f>H5/ورقة1!$D$3</f>
        <v>0</v>
      </c>
      <c r="M5" s="9">
        <f t="shared" si="8"/>
        <v>3.38</v>
      </c>
      <c r="N5" s="9">
        <f t="shared" si="2"/>
        <v>0.5</v>
      </c>
      <c r="O5" s="9">
        <f t="shared" si="11"/>
        <v>35.28</v>
      </c>
      <c r="P5" s="9">
        <f t="shared" si="12"/>
        <v>60</v>
      </c>
      <c r="Q5" s="7">
        <f t="shared" si="9"/>
        <v>30</v>
      </c>
      <c r="R5" s="7" t="str">
        <f t="shared" si="13"/>
        <v>ok</v>
      </c>
      <c r="S5" s="1"/>
      <c r="T5" s="6"/>
      <c r="U5" s="22"/>
      <c r="V5" s="1"/>
      <c r="W5" s="1"/>
      <c r="X5" s="7" t="str">
        <f t="shared" si="5"/>
        <v/>
      </c>
      <c r="Y5" s="15" t="str">
        <f>IF(U5="","",SUBTOTAL(2,U$1:U5))</f>
        <v/>
      </c>
    </row>
    <row r="6" spans="1:25" ht="20.149999999999999" customHeight="1">
      <c r="A6" s="2">
        <f>IF(B6="","",SUBTOTAL(3,B$2:B6))</f>
        <v>5</v>
      </c>
      <c r="B6" s="13" t="s">
        <v>17</v>
      </c>
      <c r="C6" s="3">
        <v>776</v>
      </c>
      <c r="D6" s="18">
        <v>43300</v>
      </c>
      <c r="E6" s="5">
        <f t="shared" si="6"/>
        <v>257</v>
      </c>
      <c r="F6" s="4">
        <v>586</v>
      </c>
      <c r="G6" s="5">
        <f t="shared" si="0"/>
        <v>0</v>
      </c>
      <c r="H6" s="5">
        <f t="shared" si="1"/>
        <v>329</v>
      </c>
      <c r="I6" s="9">
        <f t="shared" si="7"/>
        <v>329</v>
      </c>
      <c r="J6" s="9">
        <f t="shared" si="10"/>
        <v>585</v>
      </c>
      <c r="K6" s="9">
        <f>G6/ورقة1!$C$3</f>
        <v>0</v>
      </c>
      <c r="L6" s="9">
        <f>H6/ورقة1!$D$3</f>
        <v>36.19</v>
      </c>
      <c r="M6" s="9">
        <f t="shared" si="8"/>
        <v>36.19</v>
      </c>
      <c r="N6" s="9">
        <f t="shared" si="2"/>
        <v>0.5</v>
      </c>
      <c r="O6" s="9">
        <f t="shared" si="11"/>
        <v>71.97</v>
      </c>
      <c r="P6" s="9">
        <f t="shared" si="12"/>
        <v>90</v>
      </c>
      <c r="Q6" s="7">
        <f t="shared" si="9"/>
        <v>60</v>
      </c>
      <c r="R6" s="7" t="str">
        <f t="shared" si="13"/>
        <v>ok</v>
      </c>
      <c r="S6" s="1">
        <v>30</v>
      </c>
      <c r="T6" s="6">
        <f>S6*5.5</f>
        <v>165</v>
      </c>
      <c r="U6" s="22">
        <f>U4+1</f>
        <v>3</v>
      </c>
      <c r="V6" s="1">
        <f>V4+315</f>
        <v>525</v>
      </c>
      <c r="W6" s="1">
        <f>V12-V6</f>
        <v>315</v>
      </c>
      <c r="X6" s="7" t="str">
        <f t="shared" si="5"/>
        <v>ok</v>
      </c>
      <c r="Y6" s="15">
        <f>IF(U6="","",SUBTOTAL(2,U$1:U6))</f>
        <v>3</v>
      </c>
    </row>
    <row r="7" spans="1:25" ht="20.149999999999999" customHeight="1">
      <c r="A7" s="2">
        <f>IF(B7="","",SUBTOTAL(3,B$2:B7))</f>
        <v>6</v>
      </c>
      <c r="B7" s="13" t="s">
        <v>18</v>
      </c>
      <c r="C7" s="3">
        <v>781</v>
      </c>
      <c r="D7" s="18">
        <v>43302</v>
      </c>
      <c r="E7" s="5">
        <f t="shared" si="6"/>
        <v>586</v>
      </c>
      <c r="F7" s="4">
        <v>622</v>
      </c>
      <c r="G7" s="5">
        <f t="shared" si="0"/>
        <v>36</v>
      </c>
      <c r="H7" s="5">
        <f t="shared" si="1"/>
        <v>0</v>
      </c>
      <c r="I7" s="9">
        <f t="shared" si="7"/>
        <v>36</v>
      </c>
      <c r="J7" s="9">
        <f t="shared" si="10"/>
        <v>621</v>
      </c>
      <c r="K7" s="9">
        <f>G7/ورقة1!$C$3</f>
        <v>4.68</v>
      </c>
      <c r="L7" s="9">
        <f>H7/ورقة1!$D$3</f>
        <v>0</v>
      </c>
      <c r="M7" s="9">
        <f t="shared" si="8"/>
        <v>4.68</v>
      </c>
      <c r="N7" s="9">
        <f t="shared" si="2"/>
        <v>0.5</v>
      </c>
      <c r="O7" s="9">
        <f t="shared" si="11"/>
        <v>77.150000000000006</v>
      </c>
      <c r="P7" s="9">
        <f t="shared" si="12"/>
        <v>90</v>
      </c>
      <c r="Q7" s="7">
        <f t="shared" si="9"/>
        <v>90</v>
      </c>
      <c r="R7" s="7" t="str">
        <f t="shared" si="13"/>
        <v/>
      </c>
      <c r="S7" s="1"/>
      <c r="T7" s="6"/>
      <c r="U7" s="22"/>
      <c r="V7" s="1"/>
      <c r="W7" s="1"/>
      <c r="X7" s="7" t="str">
        <f t="shared" si="5"/>
        <v/>
      </c>
      <c r="Y7" s="15" t="str">
        <f>IF(U7="","",SUBTOTAL(2,U$1:U7))</f>
        <v/>
      </c>
    </row>
    <row r="8" spans="1:25" ht="20.149999999999999" customHeight="1">
      <c r="A8" s="2">
        <f>IF(B8="","",SUBTOTAL(3,B$2:B8))</f>
        <v>7</v>
      </c>
      <c r="B8" s="13" t="s">
        <v>18</v>
      </c>
      <c r="C8" s="3">
        <v>783</v>
      </c>
      <c r="D8" s="18">
        <v>43303</v>
      </c>
      <c r="E8" s="5">
        <f t="shared" si="6"/>
        <v>622</v>
      </c>
      <c r="F8" s="4">
        <v>709</v>
      </c>
      <c r="G8" s="5">
        <f t="shared" si="0"/>
        <v>87</v>
      </c>
      <c r="H8" s="5">
        <f t="shared" si="1"/>
        <v>0</v>
      </c>
      <c r="I8" s="9">
        <f t="shared" si="7"/>
        <v>87</v>
      </c>
      <c r="J8" s="9">
        <f t="shared" si="10"/>
        <v>708</v>
      </c>
      <c r="K8" s="9">
        <f>G8/ورقة1!$C$3</f>
        <v>11.31</v>
      </c>
      <c r="L8" s="9">
        <f>H8/ورقة1!$D$3</f>
        <v>0</v>
      </c>
      <c r="M8" s="9">
        <f t="shared" si="8"/>
        <v>11.31</v>
      </c>
      <c r="N8" s="9">
        <f t="shared" si="2"/>
        <v>0.5</v>
      </c>
      <c r="O8" s="9">
        <f t="shared" si="11"/>
        <v>88.960000000000008</v>
      </c>
      <c r="P8" s="9">
        <f t="shared" si="12"/>
        <v>90</v>
      </c>
      <c r="Q8" s="7">
        <f t="shared" si="9"/>
        <v>90</v>
      </c>
      <c r="R8" s="7" t="str">
        <f t="shared" si="13"/>
        <v/>
      </c>
      <c r="S8" s="1"/>
      <c r="T8" s="6"/>
      <c r="U8" s="22"/>
      <c r="V8" s="1"/>
      <c r="W8" s="1"/>
      <c r="X8" s="7" t="str">
        <f t="shared" si="5"/>
        <v/>
      </c>
      <c r="Y8" s="15" t="str">
        <f>IF(U8="","",SUBTOTAL(2,U$1:U8))</f>
        <v/>
      </c>
    </row>
    <row r="9" spans="1:25" ht="20.149999999999999" customHeight="1">
      <c r="A9" s="2">
        <f>IF(B9="","",SUBTOTAL(3,B$2:B9))</f>
        <v>8</v>
      </c>
      <c r="B9" s="13" t="s">
        <v>18</v>
      </c>
      <c r="C9" s="3">
        <v>785</v>
      </c>
      <c r="D9" s="18">
        <v>43306</v>
      </c>
      <c r="E9" s="5">
        <f t="shared" si="6"/>
        <v>709</v>
      </c>
      <c r="F9" s="4">
        <v>735</v>
      </c>
      <c r="G9" s="5">
        <f t="shared" si="0"/>
        <v>26</v>
      </c>
      <c r="H9" s="5">
        <f t="shared" si="1"/>
        <v>0</v>
      </c>
      <c r="I9" s="9">
        <f t="shared" si="7"/>
        <v>26</v>
      </c>
      <c r="J9" s="9">
        <f t="shared" si="10"/>
        <v>734</v>
      </c>
      <c r="K9" s="9">
        <f>G9/ورقة1!$C$3</f>
        <v>3.38</v>
      </c>
      <c r="L9" s="9">
        <f>H9/ورقة1!$D$3</f>
        <v>0</v>
      </c>
      <c r="M9" s="9">
        <f t="shared" si="8"/>
        <v>3.38</v>
      </c>
      <c r="N9" s="9">
        <f t="shared" si="2"/>
        <v>0.5</v>
      </c>
      <c r="O9" s="9">
        <f t="shared" si="11"/>
        <v>92.84</v>
      </c>
      <c r="P9" s="9">
        <f t="shared" si="12"/>
        <v>90</v>
      </c>
      <c r="Q9" s="7">
        <f t="shared" si="9"/>
        <v>90</v>
      </c>
      <c r="R9" s="7" t="str">
        <f t="shared" si="13"/>
        <v>ok</v>
      </c>
      <c r="S9" s="1"/>
      <c r="T9" s="6"/>
      <c r="U9" s="22"/>
      <c r="V9" s="1"/>
      <c r="W9" s="1"/>
      <c r="X9" s="7" t="str">
        <f t="shared" si="5"/>
        <v/>
      </c>
      <c r="Y9" s="15" t="str">
        <f>IF(U9="","",SUBTOTAL(2,U$1:U9))</f>
        <v/>
      </c>
    </row>
    <row r="10" spans="1:25" ht="20.149999999999999" customHeight="1">
      <c r="A10" s="2">
        <f>IF(B10="","",SUBTOTAL(3,B$2:B10))</f>
        <v>9</v>
      </c>
      <c r="B10" s="13" t="s">
        <v>18</v>
      </c>
      <c r="C10" s="3">
        <v>791</v>
      </c>
      <c r="D10" s="18">
        <v>43307</v>
      </c>
      <c r="E10" s="5">
        <f t="shared" si="6"/>
        <v>735</v>
      </c>
      <c r="F10" s="4">
        <v>786</v>
      </c>
      <c r="G10" s="5">
        <f t="shared" si="0"/>
        <v>51</v>
      </c>
      <c r="H10" s="5">
        <f t="shared" si="1"/>
        <v>0</v>
      </c>
      <c r="I10" s="9">
        <f t="shared" si="7"/>
        <v>51</v>
      </c>
      <c r="J10" s="9">
        <f t="shared" si="10"/>
        <v>785</v>
      </c>
      <c r="K10" s="9">
        <f>G10/ورقة1!$C$3</f>
        <v>6.63</v>
      </c>
      <c r="L10" s="9">
        <f>H10/ورقة1!$D$3</f>
        <v>0</v>
      </c>
      <c r="M10" s="9">
        <f t="shared" si="8"/>
        <v>6.63</v>
      </c>
      <c r="N10" s="9">
        <f t="shared" si="2"/>
        <v>0.5</v>
      </c>
      <c r="O10" s="9">
        <f t="shared" si="11"/>
        <v>99.97</v>
      </c>
      <c r="P10" s="9">
        <f t="shared" si="12"/>
        <v>90</v>
      </c>
      <c r="Q10" s="7">
        <f t="shared" si="9"/>
        <v>90</v>
      </c>
      <c r="R10" s="7" t="str">
        <f t="shared" si="13"/>
        <v>ok</v>
      </c>
      <c r="S10" s="1"/>
      <c r="T10" s="6"/>
      <c r="U10" s="22"/>
      <c r="V10" s="1"/>
      <c r="W10" s="1"/>
      <c r="X10" s="7" t="str">
        <f t="shared" si="5"/>
        <v/>
      </c>
      <c r="Y10" s="15" t="str">
        <f>IF(U10="","",SUBTOTAL(2,U$1:U10))</f>
        <v/>
      </c>
    </row>
    <row r="11" spans="1:25" ht="20.149999999999999" customHeight="1">
      <c r="A11" s="2">
        <f>IF(B11="","",SUBTOTAL(3,B$2:B11))</f>
        <v>10</v>
      </c>
      <c r="B11" s="13" t="s">
        <v>18</v>
      </c>
      <c r="C11" s="3">
        <v>797</v>
      </c>
      <c r="D11" s="18">
        <v>43310</v>
      </c>
      <c r="E11" s="5">
        <f t="shared" si="6"/>
        <v>786</v>
      </c>
      <c r="F11" s="4">
        <v>814</v>
      </c>
      <c r="G11" s="5">
        <f t="shared" si="0"/>
        <v>28</v>
      </c>
      <c r="H11" s="5">
        <f t="shared" si="1"/>
        <v>0</v>
      </c>
      <c r="I11" s="9">
        <f t="shared" si="7"/>
        <v>28</v>
      </c>
      <c r="J11" s="9">
        <f t="shared" si="10"/>
        <v>813</v>
      </c>
      <c r="K11" s="9">
        <f>G11/ورقة1!$C$3</f>
        <v>3.64</v>
      </c>
      <c r="L11" s="9">
        <f>H11/ورقة1!$D$3</f>
        <v>0</v>
      </c>
      <c r="M11" s="9">
        <f t="shared" si="8"/>
        <v>3.64</v>
      </c>
      <c r="N11" s="9">
        <f t="shared" si="2"/>
        <v>0.5</v>
      </c>
      <c r="O11" s="9">
        <f t="shared" si="11"/>
        <v>104.11</v>
      </c>
      <c r="P11" s="9">
        <f t="shared" si="12"/>
        <v>90</v>
      </c>
      <c r="Q11" s="7">
        <f t="shared" si="9"/>
        <v>90</v>
      </c>
      <c r="R11" s="7" t="str">
        <f t="shared" si="13"/>
        <v>ok</v>
      </c>
      <c r="S11" s="1"/>
      <c r="T11" s="6"/>
      <c r="U11" s="22"/>
      <c r="V11" s="1"/>
      <c r="W11" s="1"/>
      <c r="X11" s="7" t="str">
        <f t="shared" si="5"/>
        <v/>
      </c>
      <c r="Y11" s="15" t="str">
        <f>IF(U11="","",SUBTOTAL(2,U$1:U11))</f>
        <v/>
      </c>
    </row>
    <row r="12" spans="1:25" ht="20.149999999999999" customHeight="1">
      <c r="A12" s="2">
        <f>IF(B12="","",SUBTOTAL(3,B$2:B12))</f>
        <v>11</v>
      </c>
      <c r="B12" s="13" t="s">
        <v>18</v>
      </c>
      <c r="C12" s="3">
        <v>810</v>
      </c>
      <c r="D12" s="18">
        <v>43311</v>
      </c>
      <c r="E12" s="5">
        <f t="shared" si="6"/>
        <v>814</v>
      </c>
      <c r="F12" s="4">
        <v>849</v>
      </c>
      <c r="G12" s="5">
        <f t="shared" si="0"/>
        <v>35</v>
      </c>
      <c r="H12" s="5">
        <f t="shared" si="1"/>
        <v>0</v>
      </c>
      <c r="I12" s="9">
        <f t="shared" si="7"/>
        <v>35</v>
      </c>
      <c r="J12" s="9">
        <f t="shared" si="10"/>
        <v>848</v>
      </c>
      <c r="K12" s="9">
        <f>G12/ورقة1!$C$3</f>
        <v>4.55</v>
      </c>
      <c r="L12" s="9">
        <f>H12/ورقة1!$D$3</f>
        <v>0</v>
      </c>
      <c r="M12" s="9">
        <f t="shared" si="8"/>
        <v>4.55</v>
      </c>
      <c r="N12" s="9">
        <f t="shared" si="2"/>
        <v>0.5</v>
      </c>
      <c r="O12" s="9">
        <f t="shared" si="11"/>
        <v>109.16</v>
      </c>
      <c r="P12" s="9">
        <f t="shared" si="12"/>
        <v>120</v>
      </c>
      <c r="Q12" s="7">
        <f t="shared" si="9"/>
        <v>120</v>
      </c>
      <c r="R12" s="7" t="str">
        <f t="shared" si="13"/>
        <v/>
      </c>
      <c r="S12" s="1">
        <v>30</v>
      </c>
      <c r="T12" s="6">
        <f>S12*5.5</f>
        <v>165</v>
      </c>
      <c r="U12" s="22">
        <f>U6+2</f>
        <v>5</v>
      </c>
      <c r="V12" s="1">
        <f>V6+315</f>
        <v>840</v>
      </c>
      <c r="W12" s="1">
        <f>V21-V12</f>
        <v>315</v>
      </c>
      <c r="X12" s="7" t="str">
        <f t="shared" si="5"/>
        <v>ok</v>
      </c>
      <c r="Y12" s="15">
        <f>IF(U12="","",SUBTOTAL(2,U$1:U12))</f>
        <v>4</v>
      </c>
    </row>
    <row r="13" spans="1:25" ht="20.149999999999999" customHeight="1">
      <c r="A13" s="2">
        <f>IF(B13="","",SUBTOTAL(3,B$2:B13))</f>
        <v>12</v>
      </c>
      <c r="B13" s="13" t="s">
        <v>18</v>
      </c>
      <c r="C13" s="3">
        <v>813</v>
      </c>
      <c r="D13" s="18">
        <v>43313</v>
      </c>
      <c r="E13" s="5">
        <f t="shared" si="6"/>
        <v>849</v>
      </c>
      <c r="F13" s="4">
        <v>892</v>
      </c>
      <c r="G13" s="5">
        <f t="shared" si="0"/>
        <v>43</v>
      </c>
      <c r="H13" s="5">
        <f t="shared" si="1"/>
        <v>0</v>
      </c>
      <c r="I13" s="9">
        <f t="shared" si="7"/>
        <v>43</v>
      </c>
      <c r="J13" s="9">
        <f t="shared" si="10"/>
        <v>891</v>
      </c>
      <c r="K13" s="9">
        <f>G13/ورقة1!$C$3</f>
        <v>5.59</v>
      </c>
      <c r="L13" s="9">
        <f>H13/ورقة1!$D$3</f>
        <v>0</v>
      </c>
      <c r="M13" s="9">
        <f t="shared" si="8"/>
        <v>5.59</v>
      </c>
      <c r="N13" s="9">
        <f t="shared" si="2"/>
        <v>0.5</v>
      </c>
      <c r="O13" s="9">
        <f t="shared" si="11"/>
        <v>115.25</v>
      </c>
      <c r="P13" s="9">
        <f t="shared" si="12"/>
        <v>120</v>
      </c>
      <c r="Q13" s="7">
        <f t="shared" si="9"/>
        <v>120</v>
      </c>
      <c r="R13" s="7" t="str">
        <f t="shared" si="13"/>
        <v/>
      </c>
      <c r="S13" s="1"/>
      <c r="T13" s="6"/>
      <c r="U13" s="22"/>
      <c r="V13" s="1"/>
      <c r="W13" s="1"/>
      <c r="X13" s="7" t="str">
        <f t="shared" si="5"/>
        <v/>
      </c>
      <c r="Y13" s="15" t="str">
        <f>IF(U13="","",SUBTOTAL(2,U$1:U13))</f>
        <v/>
      </c>
    </row>
    <row r="14" spans="1:25" ht="20.149999999999999" customHeight="1">
      <c r="A14" s="2">
        <f>IF(B14="","",SUBTOTAL(3,B$2:B14))</f>
        <v>13</v>
      </c>
      <c r="B14" s="13" t="s">
        <v>18</v>
      </c>
      <c r="C14" s="3">
        <v>816</v>
      </c>
      <c r="D14" s="18">
        <v>43314</v>
      </c>
      <c r="E14" s="5">
        <f t="shared" si="6"/>
        <v>892</v>
      </c>
      <c r="F14" s="4">
        <v>918</v>
      </c>
      <c r="G14" s="5">
        <f t="shared" si="0"/>
        <v>26</v>
      </c>
      <c r="H14" s="5">
        <f t="shared" si="1"/>
        <v>0</v>
      </c>
      <c r="I14" s="9">
        <f t="shared" si="7"/>
        <v>26</v>
      </c>
      <c r="J14" s="9">
        <f t="shared" si="10"/>
        <v>917</v>
      </c>
      <c r="K14" s="9">
        <f>G14/ورقة1!$C$3</f>
        <v>3.38</v>
      </c>
      <c r="L14" s="9">
        <f>H14/ورقة1!$D$3</f>
        <v>0</v>
      </c>
      <c r="M14" s="9">
        <f t="shared" si="8"/>
        <v>3.38</v>
      </c>
      <c r="N14" s="9">
        <f t="shared" si="2"/>
        <v>0.5</v>
      </c>
      <c r="O14" s="9">
        <f t="shared" si="11"/>
        <v>119.13</v>
      </c>
      <c r="P14" s="9">
        <f t="shared" si="12"/>
        <v>120</v>
      </c>
      <c r="Q14" s="7">
        <f t="shared" si="9"/>
        <v>120</v>
      </c>
      <c r="R14" s="7" t="str">
        <f t="shared" si="13"/>
        <v/>
      </c>
      <c r="S14" s="1"/>
      <c r="T14" s="6"/>
      <c r="U14" s="22"/>
      <c r="V14" s="1"/>
      <c r="W14" s="1"/>
      <c r="X14" s="7" t="str">
        <f t="shared" si="5"/>
        <v/>
      </c>
      <c r="Y14" s="15" t="str">
        <f>IF(U14="","",SUBTOTAL(2,U$1:U14))</f>
        <v/>
      </c>
    </row>
    <row r="15" spans="1:25" ht="20.149999999999999" customHeight="1">
      <c r="A15" s="2">
        <f>IF(B15="","",SUBTOTAL(3,B$2:B15))</f>
        <v>14</v>
      </c>
      <c r="B15" s="13" t="s">
        <v>18</v>
      </c>
      <c r="C15" s="3">
        <v>821</v>
      </c>
      <c r="D15" s="18"/>
      <c r="E15" s="5"/>
      <c r="F15" s="4"/>
      <c r="G15" s="5"/>
      <c r="H15" s="5"/>
      <c r="I15" s="9"/>
      <c r="J15" s="9">
        <f t="shared" si="10"/>
        <v>0</v>
      </c>
      <c r="K15" s="9">
        <f>G15/ورقة1!$C$3</f>
        <v>0</v>
      </c>
      <c r="L15" s="9">
        <f>H15/ورقة1!$D$3</f>
        <v>0</v>
      </c>
      <c r="M15" s="9">
        <f t="shared" si="8"/>
        <v>0</v>
      </c>
      <c r="N15" s="9">
        <f t="shared" si="2"/>
        <v>0</v>
      </c>
      <c r="O15" s="9">
        <f t="shared" si="11"/>
        <v>119.13</v>
      </c>
      <c r="P15" s="9">
        <f t="shared" si="12"/>
        <v>120</v>
      </c>
      <c r="Q15" s="7">
        <f t="shared" si="9"/>
        <v>120</v>
      </c>
      <c r="R15" s="7" t="str">
        <f t="shared" si="13"/>
        <v/>
      </c>
      <c r="S15" s="1"/>
      <c r="T15" s="6"/>
      <c r="U15" s="22"/>
      <c r="V15" s="1"/>
      <c r="W15" s="1"/>
      <c r="X15" s="7"/>
      <c r="Y15" s="15"/>
    </row>
    <row r="16" spans="1:25" ht="20.149999999999999" customHeight="1">
      <c r="A16" s="2">
        <f>IF(B16="","",SUBTOTAL(3,B$2:B16))</f>
        <v>15</v>
      </c>
      <c r="B16" s="13" t="s">
        <v>18</v>
      </c>
      <c r="C16" s="3">
        <v>825</v>
      </c>
      <c r="D16" s="18">
        <v>43317</v>
      </c>
      <c r="E16" s="5">
        <f>IF(D16="",0,F14)</f>
        <v>918</v>
      </c>
      <c r="F16" s="4">
        <v>962</v>
      </c>
      <c r="G16" s="5">
        <f t="shared" si="0"/>
        <v>44</v>
      </c>
      <c r="H16" s="5">
        <f t="shared" si="1"/>
        <v>0</v>
      </c>
      <c r="I16" s="9">
        <f t="shared" si="7"/>
        <v>44</v>
      </c>
      <c r="J16" s="9">
        <f t="shared" si="10"/>
        <v>44</v>
      </c>
      <c r="K16" s="9">
        <f>G16/ورقة1!$C$3</f>
        <v>5.72</v>
      </c>
      <c r="L16" s="9">
        <f>H16/ورقة1!$D$3</f>
        <v>0</v>
      </c>
      <c r="M16" s="9">
        <f t="shared" si="8"/>
        <v>5.72</v>
      </c>
      <c r="N16" s="9">
        <f t="shared" si="2"/>
        <v>0.5</v>
      </c>
      <c r="O16" s="9">
        <f t="shared" si="11"/>
        <v>125.35</v>
      </c>
      <c r="P16" s="9">
        <f t="shared" si="12"/>
        <v>120</v>
      </c>
      <c r="Q16" s="7">
        <f t="shared" si="9"/>
        <v>120</v>
      </c>
      <c r="R16" s="7" t="str">
        <f t="shared" si="13"/>
        <v>ok</v>
      </c>
      <c r="S16" s="1"/>
      <c r="T16" s="6"/>
      <c r="U16" s="22"/>
      <c r="V16" s="1"/>
      <c r="W16" s="1"/>
      <c r="X16" s="7" t="str">
        <f t="shared" ref="X16:X79" si="14">IF(V16&lt;&gt;"",IF(AND(V16&gt;=E16,V16&lt;=F16),"ok","NO"),"")</f>
        <v/>
      </c>
      <c r="Y16" s="15" t="str">
        <f>IF(U16="","",SUBTOTAL(2,U$1:U16))</f>
        <v/>
      </c>
    </row>
    <row r="17" spans="1:25" ht="20.149999999999999" customHeight="1">
      <c r="A17" s="2">
        <f>IF(B17="","",SUBTOTAL(3,B$2:B17))</f>
        <v>16</v>
      </c>
      <c r="B17" s="13" t="s">
        <v>18</v>
      </c>
      <c r="C17" s="3">
        <v>829</v>
      </c>
      <c r="D17" s="18">
        <v>43318</v>
      </c>
      <c r="E17" s="5">
        <f t="shared" si="6"/>
        <v>962</v>
      </c>
      <c r="F17" s="4">
        <v>1047</v>
      </c>
      <c r="G17" s="5">
        <f t="shared" si="0"/>
        <v>85</v>
      </c>
      <c r="H17" s="5">
        <f t="shared" si="1"/>
        <v>0</v>
      </c>
      <c r="I17" s="9">
        <f t="shared" si="7"/>
        <v>85</v>
      </c>
      <c r="J17" s="9">
        <f t="shared" si="10"/>
        <v>129</v>
      </c>
      <c r="K17" s="9">
        <f>G17/ورقة1!$C$3</f>
        <v>11.049999999999999</v>
      </c>
      <c r="L17" s="9">
        <f>H17/ورقة1!$D$3</f>
        <v>0</v>
      </c>
      <c r="M17" s="9">
        <f t="shared" si="8"/>
        <v>11.049999999999999</v>
      </c>
      <c r="N17" s="9">
        <f t="shared" si="2"/>
        <v>0.5</v>
      </c>
      <c r="O17" s="9">
        <f t="shared" si="11"/>
        <v>136.9</v>
      </c>
      <c r="P17" s="9">
        <f t="shared" si="12"/>
        <v>120</v>
      </c>
      <c r="Q17" s="7">
        <f t="shared" si="9"/>
        <v>150</v>
      </c>
      <c r="R17" s="7" t="str">
        <f t="shared" si="13"/>
        <v/>
      </c>
      <c r="S17" s="1"/>
      <c r="T17" s="6"/>
      <c r="U17" s="22"/>
      <c r="V17" s="1"/>
      <c r="W17" s="1"/>
      <c r="X17" s="7" t="str">
        <f t="shared" si="14"/>
        <v/>
      </c>
      <c r="Y17" s="15" t="str">
        <f>IF(U17="","",SUBTOTAL(2,U$1:U17))</f>
        <v/>
      </c>
    </row>
    <row r="18" spans="1:25" ht="20.149999999999999" customHeight="1">
      <c r="A18" s="2">
        <f>IF(B18="","",SUBTOTAL(3,B$2:B18))</f>
        <v>17</v>
      </c>
      <c r="B18" s="13" t="s">
        <v>18</v>
      </c>
      <c r="C18" s="3">
        <v>832</v>
      </c>
      <c r="D18" s="18">
        <v>43318</v>
      </c>
      <c r="E18" s="5">
        <f t="shared" si="6"/>
        <v>1047</v>
      </c>
      <c r="F18" s="4">
        <v>1054</v>
      </c>
      <c r="G18" s="5">
        <f t="shared" si="0"/>
        <v>7</v>
      </c>
      <c r="H18" s="5">
        <f t="shared" si="1"/>
        <v>0</v>
      </c>
      <c r="I18" s="9">
        <f t="shared" si="7"/>
        <v>7</v>
      </c>
      <c r="J18" s="9">
        <f t="shared" si="10"/>
        <v>136</v>
      </c>
      <c r="K18" s="9">
        <f>G18/ورقة1!$C$3</f>
        <v>0.91</v>
      </c>
      <c r="L18" s="9">
        <f>H18/ورقة1!$D$3</f>
        <v>0</v>
      </c>
      <c r="M18" s="9">
        <f t="shared" si="8"/>
        <v>0.91</v>
      </c>
      <c r="N18" s="9">
        <f t="shared" si="2"/>
        <v>0.5</v>
      </c>
      <c r="O18" s="9">
        <f t="shared" si="11"/>
        <v>138.31</v>
      </c>
      <c r="P18" s="9">
        <f t="shared" si="12"/>
        <v>120</v>
      </c>
      <c r="Q18" s="7">
        <f t="shared" si="9"/>
        <v>150</v>
      </c>
      <c r="R18" s="7" t="str">
        <f t="shared" si="13"/>
        <v/>
      </c>
      <c r="S18" s="1"/>
      <c r="T18" s="6"/>
      <c r="U18" s="22"/>
      <c r="V18" s="1"/>
      <c r="W18" s="1"/>
      <c r="X18" s="7" t="str">
        <f t="shared" si="14"/>
        <v/>
      </c>
      <c r="Y18" s="15" t="str">
        <f>IF(U18="","",SUBTOTAL(2,U$1:U18))</f>
        <v/>
      </c>
    </row>
    <row r="19" spans="1:25" ht="20.149999999999999" customHeight="1">
      <c r="A19" s="2">
        <f>IF(B19="","",SUBTOTAL(3,B$2:B19))</f>
        <v>18</v>
      </c>
      <c r="B19" s="13" t="s">
        <v>18</v>
      </c>
      <c r="C19" s="3">
        <v>842</v>
      </c>
      <c r="D19" s="18">
        <v>43323</v>
      </c>
      <c r="E19" s="5">
        <f t="shared" si="6"/>
        <v>1054</v>
      </c>
      <c r="F19" s="4">
        <v>1059</v>
      </c>
      <c r="G19" s="5">
        <f t="shared" si="0"/>
        <v>5</v>
      </c>
      <c r="H19" s="5">
        <f t="shared" si="1"/>
        <v>0</v>
      </c>
      <c r="I19" s="9">
        <f t="shared" si="7"/>
        <v>5</v>
      </c>
      <c r="J19" s="9">
        <f t="shared" si="10"/>
        <v>141</v>
      </c>
      <c r="K19" s="9">
        <f>G19/ورقة1!$C$3</f>
        <v>0.65</v>
      </c>
      <c r="L19" s="9">
        <f>H19/ورقة1!$D$3</f>
        <v>0</v>
      </c>
      <c r="M19" s="9">
        <f t="shared" si="8"/>
        <v>0.65</v>
      </c>
      <c r="N19" s="9">
        <f t="shared" si="2"/>
        <v>0.5</v>
      </c>
      <c r="O19" s="9">
        <f t="shared" si="11"/>
        <v>139.46</v>
      </c>
      <c r="P19" s="9">
        <f t="shared" si="12"/>
        <v>120</v>
      </c>
      <c r="Q19" s="7">
        <f t="shared" si="9"/>
        <v>150</v>
      </c>
      <c r="R19" s="7" t="str">
        <f t="shared" si="13"/>
        <v/>
      </c>
      <c r="S19" s="1"/>
      <c r="T19" s="6"/>
      <c r="U19" s="22"/>
      <c r="V19" s="1"/>
      <c r="W19" s="1"/>
      <c r="X19" s="7" t="str">
        <f t="shared" si="14"/>
        <v/>
      </c>
      <c r="Y19" s="15" t="str">
        <f>IF(U19="","",SUBTOTAL(2,U$1:U19))</f>
        <v/>
      </c>
    </row>
    <row r="20" spans="1:25" ht="20.149999999999999" customHeight="1">
      <c r="A20" s="2">
        <f>IF(B20="","",SUBTOTAL(3,B$2:B20))</f>
        <v>19</v>
      </c>
      <c r="B20" s="13" t="s">
        <v>18</v>
      </c>
      <c r="C20" s="3">
        <v>844</v>
      </c>
      <c r="D20" s="18">
        <v>43325</v>
      </c>
      <c r="E20" s="5">
        <f t="shared" si="6"/>
        <v>1059</v>
      </c>
      <c r="F20" s="4">
        <v>1122</v>
      </c>
      <c r="G20" s="5">
        <f t="shared" si="0"/>
        <v>63</v>
      </c>
      <c r="H20" s="5">
        <f t="shared" si="1"/>
        <v>0</v>
      </c>
      <c r="I20" s="9">
        <f t="shared" si="7"/>
        <v>63</v>
      </c>
      <c r="J20" s="9">
        <f t="shared" si="10"/>
        <v>204</v>
      </c>
      <c r="K20" s="9">
        <f>G20/ورقة1!$C$3</f>
        <v>8.19</v>
      </c>
      <c r="L20" s="9">
        <f>H20/ورقة1!$D$3</f>
        <v>0</v>
      </c>
      <c r="M20" s="9">
        <f t="shared" si="8"/>
        <v>8.19</v>
      </c>
      <c r="N20" s="9">
        <f t="shared" si="2"/>
        <v>0.5</v>
      </c>
      <c r="O20" s="9">
        <f t="shared" si="11"/>
        <v>148.15</v>
      </c>
      <c r="P20" s="9">
        <f t="shared" si="12"/>
        <v>120</v>
      </c>
      <c r="Q20" s="7">
        <f t="shared" si="9"/>
        <v>150</v>
      </c>
      <c r="R20" s="7">
        <f t="shared" ref="R20:R23" si="15">MROUND(O20,30)</f>
        <v>150</v>
      </c>
      <c r="S20" s="1"/>
      <c r="T20" s="6"/>
      <c r="U20" s="22"/>
      <c r="V20" s="1"/>
      <c r="W20" s="1"/>
      <c r="X20" s="7" t="str">
        <f t="shared" si="14"/>
        <v/>
      </c>
      <c r="Y20" s="15" t="str">
        <f>IF(U20="","",SUBTOTAL(2,U$1:U20))</f>
        <v/>
      </c>
    </row>
    <row r="21" spans="1:25" ht="20.149999999999999" customHeight="1">
      <c r="A21" s="2">
        <f>IF(B21="","",SUBTOTAL(3,B$2:B21))</f>
        <v>20</v>
      </c>
      <c r="B21" s="13" t="s">
        <v>17</v>
      </c>
      <c r="C21" s="3">
        <v>846</v>
      </c>
      <c r="D21" s="18">
        <v>43325</v>
      </c>
      <c r="E21" s="5">
        <f t="shared" si="6"/>
        <v>1122</v>
      </c>
      <c r="F21" s="4">
        <v>1307</v>
      </c>
      <c r="G21" s="5">
        <f t="shared" si="0"/>
        <v>0</v>
      </c>
      <c r="H21" s="5">
        <f t="shared" si="1"/>
        <v>185</v>
      </c>
      <c r="I21" s="9">
        <f t="shared" si="7"/>
        <v>185</v>
      </c>
      <c r="J21" s="9">
        <f t="shared" si="10"/>
        <v>389</v>
      </c>
      <c r="K21" s="9">
        <f>G21/ورقة1!$C$3</f>
        <v>0</v>
      </c>
      <c r="L21" s="9">
        <f>H21/ورقة1!$D$3</f>
        <v>20.349999999999998</v>
      </c>
      <c r="M21" s="9">
        <f t="shared" si="8"/>
        <v>20.349999999999998</v>
      </c>
      <c r="N21" s="9">
        <f t="shared" si="2"/>
        <v>0.5</v>
      </c>
      <c r="O21" s="9">
        <f t="shared" si="11"/>
        <v>169</v>
      </c>
      <c r="P21" s="9">
        <f t="shared" si="12"/>
        <v>150</v>
      </c>
      <c r="Q21" s="7">
        <f t="shared" si="9"/>
        <v>180</v>
      </c>
      <c r="R21" s="7">
        <f t="shared" si="15"/>
        <v>180</v>
      </c>
      <c r="S21" s="1">
        <v>30</v>
      </c>
      <c r="T21" s="6">
        <f>S21*5.5</f>
        <v>165</v>
      </c>
      <c r="U21" s="22">
        <f>U12+4</f>
        <v>9</v>
      </c>
      <c r="V21" s="1">
        <f>V12+315</f>
        <v>1155</v>
      </c>
      <c r="W21" s="1">
        <f>V29-V21</f>
        <v>315</v>
      </c>
      <c r="X21" s="7" t="str">
        <f t="shared" si="14"/>
        <v>ok</v>
      </c>
      <c r="Y21" s="15">
        <f>IF(U21="","",SUBTOTAL(2,U$1:U21))</f>
        <v>5</v>
      </c>
    </row>
    <row r="22" spans="1:25" ht="20.149999999999999" customHeight="1">
      <c r="A22" s="2">
        <f>IF(B22="","",SUBTOTAL(3,B$2:B22))</f>
        <v>21</v>
      </c>
      <c r="B22" s="13" t="s">
        <v>18</v>
      </c>
      <c r="C22" s="3">
        <v>850</v>
      </c>
      <c r="D22" s="18">
        <v>43326</v>
      </c>
      <c r="E22" s="5">
        <f t="shared" si="6"/>
        <v>1307</v>
      </c>
      <c r="F22" s="4">
        <v>1359</v>
      </c>
      <c r="G22" s="5">
        <f t="shared" si="0"/>
        <v>52</v>
      </c>
      <c r="H22" s="5">
        <f t="shared" si="1"/>
        <v>0</v>
      </c>
      <c r="I22" s="9">
        <f t="shared" si="7"/>
        <v>52</v>
      </c>
      <c r="J22" s="9">
        <f t="shared" si="10"/>
        <v>441</v>
      </c>
      <c r="K22" s="9">
        <f>G22/ورقة1!$C$3</f>
        <v>6.76</v>
      </c>
      <c r="L22" s="9">
        <f>H22/ورقة1!$D$3</f>
        <v>0</v>
      </c>
      <c r="M22" s="9">
        <f t="shared" si="8"/>
        <v>6.76</v>
      </c>
      <c r="N22" s="9">
        <f t="shared" si="2"/>
        <v>0.5</v>
      </c>
      <c r="O22" s="9">
        <f t="shared" si="11"/>
        <v>176.26</v>
      </c>
      <c r="P22" s="9">
        <f t="shared" si="12"/>
        <v>150</v>
      </c>
      <c r="Q22" s="7">
        <f t="shared" si="9"/>
        <v>180</v>
      </c>
      <c r="R22" s="7">
        <f t="shared" si="15"/>
        <v>180</v>
      </c>
      <c r="S22" s="1"/>
      <c r="T22" s="6"/>
      <c r="U22" s="22"/>
      <c r="V22" s="1"/>
      <c r="W22" s="1"/>
      <c r="X22" s="7" t="str">
        <f t="shared" si="14"/>
        <v/>
      </c>
      <c r="Y22" s="15" t="str">
        <f>IF(U22="","",SUBTOTAL(2,U$1:U22))</f>
        <v/>
      </c>
    </row>
    <row r="23" spans="1:25" ht="20.149999999999999" customHeight="1">
      <c r="A23" s="2">
        <f>IF(B23="","",SUBTOTAL(3,B$2:B23))</f>
        <v>22</v>
      </c>
      <c r="B23" s="13" t="s">
        <v>18</v>
      </c>
      <c r="C23" s="3">
        <v>852</v>
      </c>
      <c r="D23" s="18">
        <v>43327</v>
      </c>
      <c r="E23" s="5">
        <f t="shared" si="6"/>
        <v>1359</v>
      </c>
      <c r="F23" s="4">
        <v>1370</v>
      </c>
      <c r="G23" s="5">
        <f t="shared" si="0"/>
        <v>11</v>
      </c>
      <c r="H23" s="5">
        <f t="shared" si="1"/>
        <v>0</v>
      </c>
      <c r="I23" s="9">
        <f t="shared" si="7"/>
        <v>11</v>
      </c>
      <c r="J23" s="9">
        <f t="shared" si="10"/>
        <v>452</v>
      </c>
      <c r="K23" s="9">
        <f>G23/ورقة1!$C$3</f>
        <v>1.43</v>
      </c>
      <c r="L23" s="9">
        <f>H23/ورقة1!$D$3</f>
        <v>0</v>
      </c>
      <c r="M23" s="9">
        <f t="shared" si="8"/>
        <v>1.43</v>
      </c>
      <c r="N23" s="9">
        <f t="shared" si="2"/>
        <v>0.5</v>
      </c>
      <c r="O23" s="9">
        <f t="shared" si="11"/>
        <v>178.19</v>
      </c>
      <c r="P23" s="9">
        <f t="shared" si="12"/>
        <v>150</v>
      </c>
      <c r="Q23" s="7">
        <f t="shared" si="9"/>
        <v>180</v>
      </c>
      <c r="R23" s="7">
        <f t="shared" si="15"/>
        <v>180</v>
      </c>
      <c r="S23" s="1"/>
      <c r="T23" s="6"/>
      <c r="U23" s="22"/>
      <c r="V23" s="1"/>
      <c r="W23" s="1"/>
      <c r="X23" s="7" t="str">
        <f t="shared" si="14"/>
        <v/>
      </c>
      <c r="Y23" s="15" t="str">
        <f>IF(U23="","",SUBTOTAL(2,U$1:U23))</f>
        <v/>
      </c>
    </row>
    <row r="24" spans="1:25" ht="20.149999999999999" customHeight="1">
      <c r="A24" s="2">
        <f>IF(B24="","",SUBTOTAL(3,B$2:B24))</f>
        <v>23</v>
      </c>
      <c r="B24" s="13" t="s">
        <v>18</v>
      </c>
      <c r="C24" s="3">
        <v>855</v>
      </c>
      <c r="D24" s="18">
        <v>43330</v>
      </c>
      <c r="E24" s="5">
        <f t="shared" si="6"/>
        <v>1370</v>
      </c>
      <c r="F24" s="4">
        <v>1417</v>
      </c>
      <c r="G24" s="5">
        <f t="shared" si="0"/>
        <v>47</v>
      </c>
      <c r="H24" s="5">
        <f t="shared" si="1"/>
        <v>0</v>
      </c>
      <c r="I24" s="9">
        <f t="shared" si="7"/>
        <v>47</v>
      </c>
      <c r="J24" s="9">
        <f t="shared" si="10"/>
        <v>499</v>
      </c>
      <c r="K24" s="9">
        <f>G24/ورقة1!$C$3</f>
        <v>6.1099999999999994</v>
      </c>
      <c r="L24" s="9">
        <f>H24/ورقة1!$D$3</f>
        <v>0</v>
      </c>
      <c r="M24" s="9">
        <f t="shared" si="8"/>
        <v>6.1099999999999994</v>
      </c>
      <c r="N24" s="9">
        <f t="shared" si="2"/>
        <v>0.5</v>
      </c>
      <c r="O24" s="9">
        <f t="shared" si="11"/>
        <v>184.8</v>
      </c>
      <c r="P24" s="9">
        <f t="shared" si="12"/>
        <v>150</v>
      </c>
      <c r="Q24" s="7">
        <f t="shared" si="9"/>
        <v>180</v>
      </c>
      <c r="R24" s="7">
        <f>MROUND(O24,30)</f>
        <v>180</v>
      </c>
      <c r="S24" s="1"/>
      <c r="T24" s="6"/>
      <c r="U24" s="22"/>
      <c r="V24" s="1"/>
      <c r="W24" s="1"/>
      <c r="X24" s="7" t="str">
        <f t="shared" si="14"/>
        <v/>
      </c>
      <c r="Y24" s="15" t="str">
        <f>IF(U24="","",SUBTOTAL(2,U$1:U24))</f>
        <v/>
      </c>
    </row>
    <row r="25" spans="1:25" ht="20.149999999999999" customHeight="1">
      <c r="A25" s="2">
        <f>IF(B25="","",SUBTOTAL(3,B$2:B25))</f>
        <v>24</v>
      </c>
      <c r="B25" s="13" t="s">
        <v>18</v>
      </c>
      <c r="C25" s="3">
        <v>858</v>
      </c>
      <c r="D25" s="18"/>
      <c r="E25" s="5"/>
      <c r="F25" s="4"/>
      <c r="G25" s="5">
        <f t="shared" si="0"/>
        <v>0</v>
      </c>
      <c r="H25" s="5">
        <f t="shared" si="1"/>
        <v>0</v>
      </c>
      <c r="I25" s="9">
        <f t="shared" si="7"/>
        <v>0</v>
      </c>
      <c r="J25" s="9">
        <f t="shared" si="10"/>
        <v>0</v>
      </c>
      <c r="K25" s="9">
        <f>G25/ورقة1!$C$3</f>
        <v>0</v>
      </c>
      <c r="L25" s="9">
        <f>H25/ورقة1!$D$3</f>
        <v>0</v>
      </c>
      <c r="M25" s="9">
        <f t="shared" si="8"/>
        <v>0</v>
      </c>
      <c r="N25" s="9">
        <f t="shared" si="2"/>
        <v>0</v>
      </c>
      <c r="O25" s="9">
        <f t="shared" si="11"/>
        <v>184.8</v>
      </c>
      <c r="P25" s="9">
        <f t="shared" si="12"/>
        <v>150</v>
      </c>
      <c r="Q25" s="7">
        <f t="shared" si="9"/>
        <v>180</v>
      </c>
      <c r="R25" s="7">
        <f t="shared" ref="R25:R31" si="16">MROUND(O25,30)</f>
        <v>180</v>
      </c>
      <c r="S25" s="1"/>
      <c r="T25" s="6"/>
      <c r="U25" s="22"/>
      <c r="V25" s="1"/>
      <c r="W25" s="1"/>
      <c r="X25" s="7" t="str">
        <f t="shared" si="14"/>
        <v/>
      </c>
      <c r="Y25" s="15" t="str">
        <f>IF(U25="","",SUBTOTAL(2,U$1:U25))</f>
        <v/>
      </c>
    </row>
    <row r="26" spans="1:25" ht="20.149999999999999" customHeight="1">
      <c r="A26" s="2">
        <f>IF(B26="","",SUBTOTAL(3,B$2:B26))</f>
        <v>25</v>
      </c>
      <c r="B26" s="13" t="s">
        <v>18</v>
      </c>
      <c r="C26" s="3">
        <v>859</v>
      </c>
      <c r="D26" s="18">
        <v>43331</v>
      </c>
      <c r="E26" s="5">
        <f>F24</f>
        <v>1417</v>
      </c>
      <c r="F26" s="4">
        <v>1448</v>
      </c>
      <c r="G26" s="5">
        <f t="shared" si="0"/>
        <v>31</v>
      </c>
      <c r="H26" s="5">
        <f t="shared" si="1"/>
        <v>0</v>
      </c>
      <c r="I26" s="9">
        <f t="shared" si="7"/>
        <v>31</v>
      </c>
      <c r="J26" s="9">
        <f t="shared" si="10"/>
        <v>31</v>
      </c>
      <c r="K26" s="9">
        <f>G26/ورقة1!$C$3</f>
        <v>4.03</v>
      </c>
      <c r="L26" s="9">
        <f>H26/ورقة1!$D$3</f>
        <v>0</v>
      </c>
      <c r="M26" s="9">
        <f t="shared" si="8"/>
        <v>4.03</v>
      </c>
      <c r="N26" s="9">
        <f t="shared" si="2"/>
        <v>0.5</v>
      </c>
      <c r="O26" s="9">
        <f t="shared" si="11"/>
        <v>189.33</v>
      </c>
      <c r="P26" s="9">
        <f t="shared" si="12"/>
        <v>150</v>
      </c>
      <c r="Q26" s="7">
        <f t="shared" si="9"/>
        <v>180</v>
      </c>
      <c r="R26" s="7">
        <f t="shared" si="16"/>
        <v>180</v>
      </c>
      <c r="S26" s="1"/>
      <c r="T26" s="6"/>
      <c r="U26" s="22"/>
      <c r="V26" s="1"/>
      <c r="W26" s="1"/>
      <c r="X26" s="7" t="str">
        <f t="shared" si="14"/>
        <v/>
      </c>
      <c r="Y26" s="15" t="str">
        <f>IF(U26="","",SUBTOTAL(2,U$1:U26))</f>
        <v/>
      </c>
    </row>
    <row r="27" spans="1:25" ht="20.149999999999999" customHeight="1">
      <c r="A27" s="2">
        <f>IF(B27="","",SUBTOTAL(3,B$2:B27))</f>
        <v>26</v>
      </c>
      <c r="B27" s="13" t="s">
        <v>18</v>
      </c>
      <c r="C27" s="3">
        <v>860</v>
      </c>
      <c r="D27" s="18"/>
      <c r="E27" s="5"/>
      <c r="F27" s="4"/>
      <c r="G27" s="5">
        <f t="shared" si="0"/>
        <v>0</v>
      </c>
      <c r="H27" s="5">
        <f t="shared" si="1"/>
        <v>0</v>
      </c>
      <c r="I27" s="9">
        <f t="shared" si="7"/>
        <v>0</v>
      </c>
      <c r="J27" s="9">
        <f t="shared" si="10"/>
        <v>0</v>
      </c>
      <c r="K27" s="9">
        <f>G27/ورقة1!$C$3</f>
        <v>0</v>
      </c>
      <c r="L27" s="9">
        <f>H27/ورقة1!$D$3</f>
        <v>0</v>
      </c>
      <c r="M27" s="9">
        <f t="shared" si="8"/>
        <v>0</v>
      </c>
      <c r="N27" s="9">
        <f t="shared" si="2"/>
        <v>0</v>
      </c>
      <c r="O27" s="9">
        <f t="shared" si="11"/>
        <v>189.33</v>
      </c>
      <c r="P27" s="9">
        <f t="shared" si="12"/>
        <v>150</v>
      </c>
      <c r="Q27" s="7">
        <f t="shared" si="9"/>
        <v>180</v>
      </c>
      <c r="R27" s="7">
        <f t="shared" si="16"/>
        <v>180</v>
      </c>
      <c r="S27" s="1"/>
      <c r="T27" s="6"/>
      <c r="U27" s="22"/>
      <c r="V27" s="1"/>
      <c r="W27" s="1"/>
      <c r="X27" s="7" t="str">
        <f t="shared" si="14"/>
        <v/>
      </c>
      <c r="Y27" s="15" t="str">
        <f>IF(U27="","",SUBTOTAL(2,U$1:U27))</f>
        <v/>
      </c>
    </row>
    <row r="28" spans="1:25" ht="20.149999999999999" customHeight="1">
      <c r="A28" s="2">
        <f>IF(B28="","",SUBTOTAL(3,B$2:B28))</f>
        <v>27</v>
      </c>
      <c r="B28" s="13" t="s">
        <v>18</v>
      </c>
      <c r="C28" s="3">
        <v>861</v>
      </c>
      <c r="D28" s="18">
        <v>43338</v>
      </c>
      <c r="E28" s="5">
        <f>F26</f>
        <v>1448</v>
      </c>
      <c r="F28" s="4">
        <v>1465</v>
      </c>
      <c r="G28" s="5">
        <f t="shared" si="0"/>
        <v>17</v>
      </c>
      <c r="H28" s="5">
        <f t="shared" si="1"/>
        <v>0</v>
      </c>
      <c r="I28" s="9">
        <f t="shared" si="7"/>
        <v>17</v>
      </c>
      <c r="J28" s="9">
        <f t="shared" si="10"/>
        <v>17</v>
      </c>
      <c r="K28" s="9">
        <f>G28/ورقة1!$C$3</f>
        <v>2.21</v>
      </c>
      <c r="L28" s="9">
        <f>H28/ورقة1!$D$3</f>
        <v>0</v>
      </c>
      <c r="M28" s="9">
        <f t="shared" si="8"/>
        <v>2.21</v>
      </c>
      <c r="N28" s="9">
        <f t="shared" si="2"/>
        <v>0.5</v>
      </c>
      <c r="O28" s="9">
        <f t="shared" si="11"/>
        <v>192.04000000000002</v>
      </c>
      <c r="P28" s="9">
        <f t="shared" si="12"/>
        <v>150</v>
      </c>
      <c r="Q28" s="7">
        <f t="shared" si="9"/>
        <v>180</v>
      </c>
      <c r="R28" s="7">
        <f t="shared" si="16"/>
        <v>180</v>
      </c>
      <c r="S28" s="1"/>
      <c r="T28" s="6"/>
      <c r="U28" s="22"/>
      <c r="V28" s="1"/>
      <c r="W28" s="1"/>
      <c r="X28" s="7" t="str">
        <f t="shared" si="14"/>
        <v/>
      </c>
      <c r="Y28" s="15" t="str">
        <f>IF(U28="","",SUBTOTAL(2,U$1:U28))</f>
        <v/>
      </c>
    </row>
    <row r="29" spans="1:25" ht="20.149999999999999" customHeight="1">
      <c r="A29" s="2">
        <f>IF(B29="","",SUBTOTAL(3,B$2:B29))</f>
        <v>28</v>
      </c>
      <c r="B29" s="13" t="s">
        <v>18</v>
      </c>
      <c r="C29" s="3">
        <v>865</v>
      </c>
      <c r="D29" s="18">
        <v>43341</v>
      </c>
      <c r="E29" s="5">
        <f t="shared" si="6"/>
        <v>1465</v>
      </c>
      <c r="F29" s="4">
        <v>1538</v>
      </c>
      <c r="G29" s="5">
        <f t="shared" si="0"/>
        <v>73</v>
      </c>
      <c r="H29" s="5">
        <f t="shared" si="1"/>
        <v>0</v>
      </c>
      <c r="I29" s="9">
        <f t="shared" si="7"/>
        <v>73</v>
      </c>
      <c r="J29" s="9">
        <f>IF(I29=0,0,I29+J28)</f>
        <v>90</v>
      </c>
      <c r="K29" s="9">
        <f>G29/ورقة1!$C$3</f>
        <v>9.49</v>
      </c>
      <c r="L29" s="9">
        <f>H29/ورقة1!$D$3</f>
        <v>0</v>
      </c>
      <c r="M29" s="9">
        <f t="shared" si="8"/>
        <v>9.49</v>
      </c>
      <c r="N29" s="9">
        <f t="shared" si="2"/>
        <v>0.5</v>
      </c>
      <c r="O29" s="9">
        <f>M29+N29+O28</f>
        <v>202.03000000000003</v>
      </c>
      <c r="P29" s="9">
        <f>S29+P28</f>
        <v>180</v>
      </c>
      <c r="Q29" s="7">
        <f t="shared" si="9"/>
        <v>210</v>
      </c>
      <c r="R29" s="7">
        <f t="shared" si="16"/>
        <v>210</v>
      </c>
      <c r="S29" s="1">
        <v>30</v>
      </c>
      <c r="T29" s="6">
        <f t="shared" ref="T29:T64" si="17">S29*5.5</f>
        <v>165</v>
      </c>
      <c r="U29" s="22">
        <f>U21+1</f>
        <v>10</v>
      </c>
      <c r="V29" s="1">
        <f>V21+315</f>
        <v>1470</v>
      </c>
      <c r="W29" s="1">
        <f>V37-V29</f>
        <v>315</v>
      </c>
      <c r="X29" s="7" t="str">
        <f t="shared" si="14"/>
        <v>ok</v>
      </c>
      <c r="Y29" s="15">
        <f>IF(U29="","",SUBTOTAL(2,U$1:U29))</f>
        <v>6</v>
      </c>
    </row>
    <row r="30" spans="1:25" ht="20.149999999999999" customHeight="1">
      <c r="A30" s="2">
        <f>IF(B30="","",SUBTOTAL(3,B$2:B30))</f>
        <v>29</v>
      </c>
      <c r="B30" s="13" t="s">
        <v>18</v>
      </c>
      <c r="C30" s="3">
        <v>870</v>
      </c>
      <c r="D30" s="18">
        <v>43342</v>
      </c>
      <c r="E30" s="5">
        <f t="shared" si="6"/>
        <v>1538</v>
      </c>
      <c r="F30" s="4">
        <v>1586</v>
      </c>
      <c r="G30" s="5">
        <f t="shared" si="0"/>
        <v>48</v>
      </c>
      <c r="H30" s="5">
        <f t="shared" si="1"/>
        <v>0</v>
      </c>
      <c r="I30" s="9">
        <f t="shared" si="7"/>
        <v>48</v>
      </c>
      <c r="J30" s="9">
        <f t="shared" si="10"/>
        <v>138</v>
      </c>
      <c r="K30" s="9">
        <f>G30/ورقة1!$C$3</f>
        <v>6.24</v>
      </c>
      <c r="L30" s="9">
        <f>H30/ورقة1!$D$3</f>
        <v>0</v>
      </c>
      <c r="M30" s="9">
        <f t="shared" si="8"/>
        <v>6.24</v>
      </c>
      <c r="N30" s="9">
        <f t="shared" si="2"/>
        <v>0.5</v>
      </c>
      <c r="O30" s="9">
        <f t="shared" si="11"/>
        <v>208.77000000000004</v>
      </c>
      <c r="P30" s="9">
        <f t="shared" si="12"/>
        <v>180</v>
      </c>
      <c r="Q30" s="7">
        <f t="shared" si="9"/>
        <v>210</v>
      </c>
      <c r="R30" s="7">
        <f t="shared" si="16"/>
        <v>210</v>
      </c>
      <c r="S30" s="1"/>
      <c r="T30" s="6"/>
      <c r="U30" s="22"/>
      <c r="V30" s="1"/>
      <c r="W30" s="1"/>
      <c r="X30" s="7" t="str">
        <f t="shared" si="14"/>
        <v/>
      </c>
      <c r="Y30" s="15" t="str">
        <f>IF(U30="","",SUBTOTAL(2,U$1:U30))</f>
        <v/>
      </c>
    </row>
    <row r="31" spans="1:25" ht="20.149999999999999" customHeight="1">
      <c r="A31" s="2">
        <f>IF(B31="","",SUBTOTAL(3,B$2:B31))</f>
        <v>30</v>
      </c>
      <c r="B31" s="13" t="s">
        <v>18</v>
      </c>
      <c r="C31" s="3">
        <v>873</v>
      </c>
      <c r="D31" s="18">
        <v>43344</v>
      </c>
      <c r="E31" s="5">
        <f t="shared" si="6"/>
        <v>1586</v>
      </c>
      <c r="F31" s="4">
        <v>1590</v>
      </c>
      <c r="G31" s="5">
        <f t="shared" si="0"/>
        <v>4</v>
      </c>
      <c r="H31" s="5">
        <f t="shared" si="1"/>
        <v>0</v>
      </c>
      <c r="I31" s="9">
        <f t="shared" si="7"/>
        <v>4</v>
      </c>
      <c r="J31" s="9">
        <f t="shared" si="10"/>
        <v>142</v>
      </c>
      <c r="K31" s="9">
        <f>G31/ورقة1!$C$3</f>
        <v>0.52</v>
      </c>
      <c r="L31" s="9">
        <f>H31/ورقة1!$D$3</f>
        <v>0</v>
      </c>
      <c r="M31" s="9">
        <f t="shared" si="8"/>
        <v>0.52</v>
      </c>
      <c r="N31" s="9">
        <f t="shared" si="2"/>
        <v>0.5</v>
      </c>
      <c r="O31" s="9">
        <f t="shared" si="11"/>
        <v>209.79000000000005</v>
      </c>
      <c r="P31" s="9">
        <f t="shared" si="12"/>
        <v>180</v>
      </c>
      <c r="Q31" s="7">
        <f t="shared" si="9"/>
        <v>210</v>
      </c>
      <c r="R31" s="7">
        <f t="shared" si="16"/>
        <v>210</v>
      </c>
      <c r="S31" s="1"/>
      <c r="T31" s="6"/>
      <c r="U31" s="22"/>
      <c r="V31" s="1"/>
      <c r="W31" s="1"/>
      <c r="X31" s="7" t="str">
        <f t="shared" si="14"/>
        <v/>
      </c>
      <c r="Y31" s="15" t="str">
        <f>IF(U31="","",SUBTOTAL(2,U$1:U31))</f>
        <v/>
      </c>
    </row>
    <row r="32" spans="1:25" ht="20.149999999999999" customHeight="1">
      <c r="A32" s="2">
        <f>IF(B32="","",SUBTOTAL(3,B$2:B32))</f>
        <v>31</v>
      </c>
      <c r="B32" s="13" t="s">
        <v>18</v>
      </c>
      <c r="C32" s="3">
        <v>876</v>
      </c>
      <c r="D32" s="18">
        <v>43345</v>
      </c>
      <c r="E32" s="5">
        <f t="shared" si="6"/>
        <v>1590</v>
      </c>
      <c r="F32" s="4">
        <v>1697</v>
      </c>
      <c r="G32" s="5">
        <f t="shared" si="0"/>
        <v>107</v>
      </c>
      <c r="H32" s="5">
        <f t="shared" si="1"/>
        <v>0</v>
      </c>
      <c r="I32" s="9">
        <f t="shared" si="7"/>
        <v>107</v>
      </c>
      <c r="J32" s="9">
        <f t="shared" si="10"/>
        <v>249</v>
      </c>
      <c r="K32" s="9">
        <f>G32/ورقة1!$C$3</f>
        <v>13.91</v>
      </c>
      <c r="L32" s="9">
        <f>H32/ورقة1!$D$3</f>
        <v>0</v>
      </c>
      <c r="M32" s="9">
        <f t="shared" si="8"/>
        <v>13.91</v>
      </c>
      <c r="N32" s="9">
        <f t="shared" si="2"/>
        <v>0.5</v>
      </c>
      <c r="O32" s="9">
        <f t="shared" si="11"/>
        <v>224.20000000000005</v>
      </c>
      <c r="P32" s="9">
        <f t="shared" si="12"/>
        <v>180</v>
      </c>
      <c r="Q32" s="7">
        <f t="shared" si="9"/>
        <v>210</v>
      </c>
      <c r="R32" s="7" t="str">
        <f>IF(P32&lt;&gt;"",IF(AND(P32&gt;Q31,P32&lt;=Q32),"ok",""),SUBTOTAL(3,U$2:U32))</f>
        <v/>
      </c>
      <c r="S32" s="1"/>
      <c r="T32" s="6"/>
      <c r="U32" s="22"/>
      <c r="V32" s="1"/>
      <c r="W32" s="1"/>
      <c r="X32" s="7" t="str">
        <f t="shared" si="14"/>
        <v/>
      </c>
      <c r="Y32" s="15" t="str">
        <f>IF(U32="","",SUBTOTAL(2,U$1:U32))</f>
        <v/>
      </c>
    </row>
    <row r="33" spans="1:25" ht="20.149999999999999" customHeight="1">
      <c r="A33" s="2">
        <f>IF(B33="","",SUBTOTAL(3,B$2:B33))</f>
        <v>32</v>
      </c>
      <c r="B33" s="13" t="s">
        <v>18</v>
      </c>
      <c r="C33" s="3">
        <v>879</v>
      </c>
      <c r="D33" s="18">
        <v>43346</v>
      </c>
      <c r="E33" s="5">
        <f t="shared" si="6"/>
        <v>1697</v>
      </c>
      <c r="F33" s="4">
        <v>1714</v>
      </c>
      <c r="G33" s="5">
        <f t="shared" si="0"/>
        <v>17</v>
      </c>
      <c r="H33" s="5">
        <f t="shared" si="1"/>
        <v>0</v>
      </c>
      <c r="I33" s="9">
        <f t="shared" si="7"/>
        <v>17</v>
      </c>
      <c r="J33" s="9">
        <f t="shared" si="10"/>
        <v>266</v>
      </c>
      <c r="K33" s="9">
        <f>G33/ورقة1!$C$3</f>
        <v>2.21</v>
      </c>
      <c r="L33" s="9">
        <f>H33/ورقة1!$D$3</f>
        <v>0</v>
      </c>
      <c r="M33" s="9">
        <f t="shared" si="8"/>
        <v>2.21</v>
      </c>
      <c r="N33" s="9">
        <f t="shared" si="2"/>
        <v>0.5</v>
      </c>
      <c r="O33" s="9">
        <f t="shared" si="11"/>
        <v>226.91000000000005</v>
      </c>
      <c r="P33" s="9">
        <f t="shared" si="12"/>
        <v>180</v>
      </c>
      <c r="Q33" s="7">
        <f t="shared" si="9"/>
        <v>240</v>
      </c>
      <c r="R33" s="7" t="str">
        <f>IF(P33&lt;&gt;"",IF(AND(P33&gt;Q32,P33&lt;=Q33),"ok",""),SUBTOTAL(3,U$2:U33))</f>
        <v/>
      </c>
      <c r="S33" s="1"/>
      <c r="T33" s="6"/>
      <c r="U33" s="22"/>
      <c r="V33" s="1"/>
      <c r="W33" s="1"/>
      <c r="X33" s="7" t="str">
        <f t="shared" si="14"/>
        <v/>
      </c>
      <c r="Y33" s="15" t="str">
        <f>IF(U33="","",SUBTOTAL(2,U$1:U33))</f>
        <v/>
      </c>
    </row>
    <row r="34" spans="1:25" ht="20.149999999999999" customHeight="1">
      <c r="A34" s="2">
        <f>IF(B34="","",SUBTOTAL(3,B$2:B34))</f>
        <v>33</v>
      </c>
      <c r="B34" s="13" t="s">
        <v>18</v>
      </c>
      <c r="C34" s="3">
        <v>882</v>
      </c>
      <c r="D34" s="18">
        <v>43348</v>
      </c>
      <c r="E34" s="5">
        <f t="shared" si="6"/>
        <v>1714</v>
      </c>
      <c r="F34" s="4">
        <v>1723</v>
      </c>
      <c r="G34" s="5">
        <f t="shared" si="0"/>
        <v>9</v>
      </c>
      <c r="H34" s="5">
        <f t="shared" si="1"/>
        <v>0</v>
      </c>
      <c r="I34" s="9">
        <f t="shared" si="7"/>
        <v>9</v>
      </c>
      <c r="J34" s="9">
        <f t="shared" si="10"/>
        <v>275</v>
      </c>
      <c r="K34" s="9">
        <f>G34/ورقة1!$C$3</f>
        <v>1.17</v>
      </c>
      <c r="L34" s="9">
        <f>H34/ورقة1!$D$3</f>
        <v>0</v>
      </c>
      <c r="M34" s="9">
        <f t="shared" si="8"/>
        <v>1.17</v>
      </c>
      <c r="N34" s="9">
        <f t="shared" si="2"/>
        <v>0.5</v>
      </c>
      <c r="O34" s="9">
        <f t="shared" si="11"/>
        <v>228.58000000000004</v>
      </c>
      <c r="P34" s="9">
        <f t="shared" si="12"/>
        <v>180</v>
      </c>
      <c r="Q34" s="7">
        <f t="shared" si="9"/>
        <v>240</v>
      </c>
      <c r="R34" s="7" t="str">
        <f>IF(P34&lt;&gt;"",IF(AND(P34&gt;Q33,P34&lt;=Q34),"ok",""),SUBTOTAL(3,U$2:U34))</f>
        <v/>
      </c>
      <c r="S34" s="1"/>
      <c r="T34" s="6"/>
      <c r="U34" s="22"/>
      <c r="V34" s="1"/>
      <c r="W34" s="1"/>
      <c r="X34" s="7" t="str">
        <f t="shared" si="14"/>
        <v/>
      </c>
      <c r="Y34" s="15" t="str">
        <f>IF(U34="","",SUBTOTAL(2,U$1:U34))</f>
        <v/>
      </c>
    </row>
    <row r="35" spans="1:25" ht="20.149999999999999" customHeight="1">
      <c r="A35" s="2">
        <f>IF(B35="","",SUBTOTAL(3,B$2:B35))</f>
        <v>34</v>
      </c>
      <c r="B35" s="13" t="s">
        <v>18</v>
      </c>
      <c r="C35" s="3">
        <v>884</v>
      </c>
      <c r="D35" s="18">
        <v>43349</v>
      </c>
      <c r="E35" s="5">
        <f t="shared" si="6"/>
        <v>1723</v>
      </c>
      <c r="F35" s="4">
        <v>1750</v>
      </c>
      <c r="G35" s="5">
        <f t="shared" si="0"/>
        <v>27</v>
      </c>
      <c r="H35" s="5">
        <f t="shared" si="1"/>
        <v>0</v>
      </c>
      <c r="I35" s="9">
        <f t="shared" si="7"/>
        <v>27</v>
      </c>
      <c r="J35" s="9">
        <f t="shared" si="10"/>
        <v>302</v>
      </c>
      <c r="K35" s="9">
        <f>G35/ورقة1!$C$3</f>
        <v>3.51</v>
      </c>
      <c r="L35" s="9">
        <f>H35/ورقة1!$D$3</f>
        <v>0</v>
      </c>
      <c r="M35" s="9">
        <f t="shared" si="8"/>
        <v>3.51</v>
      </c>
      <c r="N35" s="9">
        <f t="shared" si="2"/>
        <v>0.5</v>
      </c>
      <c r="O35" s="9">
        <f t="shared" si="11"/>
        <v>232.59000000000003</v>
      </c>
      <c r="P35" s="9">
        <f t="shared" si="12"/>
        <v>180</v>
      </c>
      <c r="Q35" s="7">
        <f t="shared" si="9"/>
        <v>240</v>
      </c>
      <c r="R35" s="7" t="str">
        <f>IF(P35&lt;&gt;"",IF(AND(P35&gt;Q34,P35&lt;=Q35),"ok",""),SUBTOTAL(3,U$2:U35))</f>
        <v/>
      </c>
      <c r="S35" s="1"/>
      <c r="T35" s="6"/>
      <c r="U35" s="22"/>
      <c r="V35" s="1"/>
      <c r="W35" s="1"/>
      <c r="X35" s="7" t="str">
        <f t="shared" si="14"/>
        <v/>
      </c>
      <c r="Y35" s="15" t="str">
        <f>IF(U35="","",SUBTOTAL(2,U$1:U35))</f>
        <v/>
      </c>
    </row>
    <row r="36" spans="1:25" ht="20.149999999999999" customHeight="1">
      <c r="A36" s="2">
        <f>IF(B36="","",SUBTOTAL(3,B$2:B36))</f>
        <v>35</v>
      </c>
      <c r="B36" s="13" t="s">
        <v>18</v>
      </c>
      <c r="C36" s="3">
        <v>888</v>
      </c>
      <c r="D36" s="18">
        <v>43351</v>
      </c>
      <c r="E36" s="5">
        <f t="shared" si="6"/>
        <v>1750</v>
      </c>
      <c r="F36" s="4">
        <v>1770</v>
      </c>
      <c r="G36" s="5">
        <f t="shared" si="0"/>
        <v>20</v>
      </c>
      <c r="H36" s="5">
        <f t="shared" si="1"/>
        <v>0</v>
      </c>
      <c r="I36" s="9">
        <f t="shared" si="7"/>
        <v>20</v>
      </c>
      <c r="J36" s="9">
        <f t="shared" si="10"/>
        <v>322</v>
      </c>
      <c r="K36" s="9">
        <f>G36/ورقة1!$C$3</f>
        <v>2.6</v>
      </c>
      <c r="L36" s="9">
        <f>H36/ورقة1!$D$3</f>
        <v>0</v>
      </c>
      <c r="M36" s="9">
        <f t="shared" si="8"/>
        <v>2.6</v>
      </c>
      <c r="N36" s="9">
        <f t="shared" si="2"/>
        <v>0.5</v>
      </c>
      <c r="O36" s="9">
        <f t="shared" si="11"/>
        <v>235.69000000000003</v>
      </c>
      <c r="P36" s="9">
        <f t="shared" si="12"/>
        <v>180</v>
      </c>
      <c r="Q36" s="7">
        <f t="shared" si="9"/>
        <v>240</v>
      </c>
      <c r="R36" s="7" t="str">
        <f>IF(P36&lt;&gt;"",IF(AND(P36&gt;Q35,P36&lt;=Q36),"ok",""),SUBTOTAL(3,U$2:U36))</f>
        <v/>
      </c>
      <c r="S36" s="1"/>
      <c r="T36" s="6"/>
      <c r="U36" s="22"/>
      <c r="V36" s="1"/>
      <c r="W36" s="1"/>
      <c r="X36" s="7" t="str">
        <f t="shared" si="14"/>
        <v/>
      </c>
      <c r="Y36" s="15" t="str">
        <f>IF(U36="","",SUBTOTAL(2,U$1:U36))</f>
        <v/>
      </c>
    </row>
    <row r="37" spans="1:25" ht="20.149999999999999" customHeight="1">
      <c r="A37" s="2">
        <f>IF(B37="","",SUBTOTAL(3,B$2:B37))</f>
        <v>36</v>
      </c>
      <c r="B37" s="13" t="s">
        <v>18</v>
      </c>
      <c r="C37" s="3">
        <v>889</v>
      </c>
      <c r="D37" s="18">
        <v>43351</v>
      </c>
      <c r="E37" s="5">
        <f t="shared" si="6"/>
        <v>1770</v>
      </c>
      <c r="F37" s="4">
        <v>1791</v>
      </c>
      <c r="G37" s="5">
        <f t="shared" si="0"/>
        <v>21</v>
      </c>
      <c r="H37" s="5">
        <f t="shared" si="1"/>
        <v>0</v>
      </c>
      <c r="I37" s="9">
        <f t="shared" si="7"/>
        <v>21</v>
      </c>
      <c r="J37" s="9">
        <f t="shared" si="10"/>
        <v>343</v>
      </c>
      <c r="K37" s="9">
        <f>G37/ورقة1!$C$3</f>
        <v>2.73</v>
      </c>
      <c r="L37" s="9">
        <f>H37/ورقة1!$D$3</f>
        <v>0</v>
      </c>
      <c r="M37" s="9">
        <f t="shared" si="8"/>
        <v>2.73</v>
      </c>
      <c r="N37" s="9">
        <f t="shared" si="2"/>
        <v>0.5</v>
      </c>
      <c r="O37" s="9">
        <f t="shared" si="11"/>
        <v>238.92000000000002</v>
      </c>
      <c r="P37" s="9">
        <f t="shared" si="12"/>
        <v>210</v>
      </c>
      <c r="Q37" s="7">
        <f t="shared" si="9"/>
        <v>240</v>
      </c>
      <c r="R37" s="7" t="str">
        <f>IF(P37&lt;&gt;"",IF(AND(P37&gt;Q36,P37&lt;=Q37),"ok",""),SUBTOTAL(3,U$2:U37))</f>
        <v/>
      </c>
      <c r="S37" s="1">
        <v>30</v>
      </c>
      <c r="T37" s="6">
        <f t="shared" si="17"/>
        <v>165</v>
      </c>
      <c r="U37" s="22">
        <f>U29+2</f>
        <v>12</v>
      </c>
      <c r="V37" s="1">
        <f>V29+315</f>
        <v>1785</v>
      </c>
      <c r="W37" s="1">
        <f>V41-V37</f>
        <v>315</v>
      </c>
      <c r="X37" s="7" t="str">
        <f t="shared" si="14"/>
        <v>ok</v>
      </c>
      <c r="Y37" s="15">
        <f>IF(U37="","",SUBTOTAL(2,U$1:U37))</f>
        <v>7</v>
      </c>
    </row>
    <row r="38" spans="1:25" ht="20.149999999999999" customHeight="1">
      <c r="A38" s="2">
        <f>IF(B38="","",SUBTOTAL(3,B$2:B38))</f>
        <v>37</v>
      </c>
      <c r="B38" s="13" t="s">
        <v>18</v>
      </c>
      <c r="C38" s="3">
        <v>892</v>
      </c>
      <c r="D38" s="18">
        <v>43352</v>
      </c>
      <c r="E38" s="5">
        <f t="shared" si="6"/>
        <v>1791</v>
      </c>
      <c r="F38" s="4">
        <v>1816</v>
      </c>
      <c r="G38" s="5">
        <f t="shared" si="0"/>
        <v>25</v>
      </c>
      <c r="H38" s="5">
        <f t="shared" si="1"/>
        <v>0</v>
      </c>
      <c r="I38" s="9">
        <f t="shared" si="7"/>
        <v>25</v>
      </c>
      <c r="J38" s="9">
        <f t="shared" si="10"/>
        <v>368</v>
      </c>
      <c r="K38" s="9">
        <f>G38/ورقة1!$C$3</f>
        <v>3.25</v>
      </c>
      <c r="L38" s="9">
        <f>H38/ورقة1!$D$3</f>
        <v>0</v>
      </c>
      <c r="M38" s="9">
        <f t="shared" si="8"/>
        <v>3.25</v>
      </c>
      <c r="N38" s="9">
        <f t="shared" si="2"/>
        <v>0.5</v>
      </c>
      <c r="O38" s="9">
        <f t="shared" si="11"/>
        <v>242.67000000000002</v>
      </c>
      <c r="P38" s="9">
        <f t="shared" si="12"/>
        <v>210</v>
      </c>
      <c r="Q38" s="7">
        <f t="shared" si="9"/>
        <v>240</v>
      </c>
      <c r="R38" s="7" t="str">
        <f>IF(P38&lt;&gt;"",IF(AND(P38&gt;Q37,P38&lt;=Q38),"ok",""),SUBTOTAL(3,U$2:U38))</f>
        <v/>
      </c>
      <c r="S38" s="1"/>
      <c r="T38" s="6"/>
      <c r="U38" s="22"/>
      <c r="V38" s="1"/>
      <c r="W38" s="1"/>
      <c r="X38" s="7" t="str">
        <f t="shared" si="14"/>
        <v/>
      </c>
      <c r="Y38" s="15" t="str">
        <f>IF(U38="","",SUBTOTAL(2,U$1:U38))</f>
        <v/>
      </c>
    </row>
    <row r="39" spans="1:25" ht="20.149999999999999" customHeight="1">
      <c r="A39" s="2">
        <f>IF(B39="","",SUBTOTAL(3,B$2:B39))</f>
        <v>38</v>
      </c>
      <c r="B39" s="13" t="s">
        <v>18</v>
      </c>
      <c r="C39" s="3">
        <v>893</v>
      </c>
      <c r="D39" s="18">
        <v>43352</v>
      </c>
      <c r="E39" s="5">
        <f t="shared" si="6"/>
        <v>1816</v>
      </c>
      <c r="F39" s="4">
        <v>1846</v>
      </c>
      <c r="G39" s="5">
        <f t="shared" si="0"/>
        <v>30</v>
      </c>
      <c r="H39" s="5">
        <f t="shared" si="1"/>
        <v>0</v>
      </c>
      <c r="I39" s="9">
        <f t="shared" si="7"/>
        <v>30</v>
      </c>
      <c r="J39" s="9">
        <f t="shared" si="10"/>
        <v>398</v>
      </c>
      <c r="K39" s="9">
        <f>G39/ورقة1!$C$3</f>
        <v>3.9</v>
      </c>
      <c r="L39" s="9">
        <f>H39/ورقة1!$D$3</f>
        <v>0</v>
      </c>
      <c r="M39" s="9">
        <f t="shared" si="8"/>
        <v>3.9</v>
      </c>
      <c r="N39" s="9">
        <f t="shared" si="2"/>
        <v>0.5</v>
      </c>
      <c r="O39" s="9">
        <f t="shared" si="11"/>
        <v>247.07000000000002</v>
      </c>
      <c r="P39" s="9">
        <f t="shared" si="12"/>
        <v>210</v>
      </c>
      <c r="Q39" s="7">
        <f t="shared" si="9"/>
        <v>240</v>
      </c>
      <c r="R39" s="7" t="str">
        <f>IF(P39&lt;&gt;"",IF(AND(P39&gt;Q38,P39&lt;=Q39),"ok",""),SUBTOTAL(3,U$2:U39))</f>
        <v/>
      </c>
      <c r="S39" s="1"/>
      <c r="T39" s="6"/>
      <c r="U39" s="22"/>
      <c r="V39" s="1"/>
      <c r="W39" s="1"/>
      <c r="X39" s="7" t="str">
        <f t="shared" si="14"/>
        <v/>
      </c>
      <c r="Y39" s="15" t="str">
        <f>IF(U39="","",SUBTOTAL(2,U$1:U39))</f>
        <v/>
      </c>
    </row>
    <row r="40" spans="1:25" ht="20.149999999999999" customHeight="1">
      <c r="A40" s="2">
        <f>IF(B40="","",SUBTOTAL(3,B$2:B40))</f>
        <v>39</v>
      </c>
      <c r="B40" s="13" t="s">
        <v>18</v>
      </c>
      <c r="C40" s="3">
        <v>895</v>
      </c>
      <c r="D40" s="18">
        <v>43353</v>
      </c>
      <c r="E40" s="5">
        <f t="shared" si="6"/>
        <v>1846</v>
      </c>
      <c r="F40" s="4">
        <v>1926</v>
      </c>
      <c r="G40" s="5">
        <f t="shared" si="0"/>
        <v>80</v>
      </c>
      <c r="H40" s="5">
        <f t="shared" si="1"/>
        <v>0</v>
      </c>
      <c r="I40" s="9">
        <f t="shared" si="7"/>
        <v>80</v>
      </c>
      <c r="J40" s="9">
        <f t="shared" si="10"/>
        <v>478</v>
      </c>
      <c r="K40" s="9">
        <f>G40/ورقة1!$C$3</f>
        <v>10.4</v>
      </c>
      <c r="L40" s="9">
        <f>H40/ورقة1!$D$3</f>
        <v>0</v>
      </c>
      <c r="M40" s="9">
        <f t="shared" si="8"/>
        <v>10.4</v>
      </c>
      <c r="N40" s="9">
        <f t="shared" si="2"/>
        <v>0.5</v>
      </c>
      <c r="O40" s="9">
        <f t="shared" si="11"/>
        <v>257.97000000000003</v>
      </c>
      <c r="P40" s="9">
        <f t="shared" si="12"/>
        <v>210</v>
      </c>
      <c r="Q40" s="7">
        <f t="shared" si="9"/>
        <v>270</v>
      </c>
      <c r="R40" s="7" t="str">
        <f>IF(P40&lt;&gt;"",IF(AND(P40&gt;Q39,P40&lt;=Q40),"ok",""),SUBTOTAL(3,U$2:U40))</f>
        <v/>
      </c>
      <c r="S40" s="1"/>
      <c r="T40" s="6"/>
      <c r="U40" s="22"/>
      <c r="V40" s="1"/>
      <c r="W40" s="1"/>
      <c r="X40" s="7" t="str">
        <f t="shared" si="14"/>
        <v/>
      </c>
      <c r="Y40" s="15" t="str">
        <f>IF(U40="","",SUBTOTAL(2,U$1:U40))</f>
        <v/>
      </c>
    </row>
    <row r="41" spans="1:25" ht="20.149999999999999" customHeight="1">
      <c r="A41" s="2">
        <f>IF(B41="","",SUBTOTAL(3,B$2:B41))</f>
        <v>40</v>
      </c>
      <c r="B41" s="13" t="s">
        <v>17</v>
      </c>
      <c r="C41" s="3">
        <v>897</v>
      </c>
      <c r="D41" s="18">
        <v>43354</v>
      </c>
      <c r="E41" s="5">
        <f t="shared" si="6"/>
        <v>1926</v>
      </c>
      <c r="F41" s="4">
        <v>2535</v>
      </c>
      <c r="G41" s="5">
        <f t="shared" si="0"/>
        <v>0</v>
      </c>
      <c r="H41" s="5">
        <f t="shared" si="1"/>
        <v>609</v>
      </c>
      <c r="I41" s="9">
        <f t="shared" si="7"/>
        <v>609</v>
      </c>
      <c r="J41" s="9">
        <f t="shared" si="10"/>
        <v>1087</v>
      </c>
      <c r="K41" s="9">
        <f>G41/ورقة1!$C$3</f>
        <v>0</v>
      </c>
      <c r="L41" s="9">
        <f>H41/ورقة1!$D$3</f>
        <v>66.989999999999995</v>
      </c>
      <c r="M41" s="9">
        <f t="shared" si="8"/>
        <v>66.989999999999995</v>
      </c>
      <c r="N41" s="9">
        <f t="shared" si="2"/>
        <v>0.5</v>
      </c>
      <c r="O41" s="9">
        <f t="shared" si="11"/>
        <v>325.46000000000004</v>
      </c>
      <c r="P41" s="9">
        <f t="shared" si="12"/>
        <v>240</v>
      </c>
      <c r="Q41" s="7">
        <f t="shared" si="9"/>
        <v>330</v>
      </c>
      <c r="R41" s="7" t="str">
        <f>IF(P41&lt;&gt;"",IF(AND(P41&gt;Q40,P41&lt;=Q41),"ok",""),SUBTOTAL(3,U$2:U41))</f>
        <v/>
      </c>
      <c r="S41" s="1">
        <v>30</v>
      </c>
      <c r="T41" s="6">
        <f t="shared" si="17"/>
        <v>165</v>
      </c>
      <c r="U41" s="22">
        <f>U37+1</f>
        <v>13</v>
      </c>
      <c r="V41" s="1">
        <f>V37+315</f>
        <v>2100</v>
      </c>
      <c r="W41" s="1">
        <f>V42-V41</f>
        <v>315</v>
      </c>
      <c r="X41" s="7" t="str">
        <f t="shared" si="14"/>
        <v>ok</v>
      </c>
      <c r="Y41" s="15">
        <f>IF(U41="","",SUBTOTAL(2,U$1:U41))</f>
        <v>8</v>
      </c>
    </row>
    <row r="42" spans="1:25" ht="20.149999999999999" customHeight="1">
      <c r="A42" s="2" t="str">
        <f>IF(B42="","",SUBTOTAL(3,B$2:B42))</f>
        <v/>
      </c>
      <c r="B42" s="9"/>
      <c r="C42" s="16">
        <v>897</v>
      </c>
      <c r="D42" s="19">
        <v>43354</v>
      </c>
      <c r="E42" s="9">
        <f>E41</f>
        <v>1926</v>
      </c>
      <c r="F42" s="9">
        <v>2535</v>
      </c>
      <c r="G42" s="9">
        <f t="shared" ref="G42" si="18">IF(B42="مدينة",F42-E42,0)</f>
        <v>0</v>
      </c>
      <c r="H42" s="9"/>
      <c r="I42" s="9">
        <f t="shared" ref="I42" si="19">G42+H42</f>
        <v>0</v>
      </c>
      <c r="J42" s="9">
        <f t="shared" si="10"/>
        <v>0</v>
      </c>
      <c r="K42" s="9">
        <f>G42/ورقة1!$C$3</f>
        <v>0</v>
      </c>
      <c r="L42" s="9">
        <f>H42/ورقة1!$D$3</f>
        <v>0</v>
      </c>
      <c r="M42" s="9">
        <f t="shared" si="8"/>
        <v>0</v>
      </c>
      <c r="N42" s="9">
        <f t="shared" si="2"/>
        <v>0</v>
      </c>
      <c r="O42" s="9">
        <f t="shared" si="11"/>
        <v>325.46000000000004</v>
      </c>
      <c r="P42" s="9">
        <f t="shared" si="12"/>
        <v>270</v>
      </c>
      <c r="Q42" s="7">
        <f t="shared" si="9"/>
        <v>330</v>
      </c>
      <c r="R42" s="7" t="str">
        <f>IF(P42&lt;&gt;"",IF(AND(P42&gt;Q41,P42&lt;=Q42),"ok",""),SUBTOTAL(3,U$2:U42))</f>
        <v/>
      </c>
      <c r="S42" s="1">
        <v>30</v>
      </c>
      <c r="T42" s="6">
        <f t="shared" si="17"/>
        <v>165</v>
      </c>
      <c r="U42" s="22">
        <f>U41+1</f>
        <v>14</v>
      </c>
      <c r="V42" s="1">
        <f>V41+315</f>
        <v>2415</v>
      </c>
      <c r="W42" s="1">
        <f>V48-V42</f>
        <v>315</v>
      </c>
      <c r="X42" s="7" t="str">
        <f t="shared" si="14"/>
        <v>ok</v>
      </c>
      <c r="Y42" s="15">
        <f>IF(U42="","",SUBTOTAL(2,U$1:U42))</f>
        <v>9</v>
      </c>
    </row>
    <row r="43" spans="1:25" ht="20.149999999999999" customHeight="1">
      <c r="A43" s="2">
        <f>IF(B43="","",SUBTOTAL(3,B$2:B43))</f>
        <v>41</v>
      </c>
      <c r="B43" s="13" t="s">
        <v>18</v>
      </c>
      <c r="C43" s="3">
        <v>899</v>
      </c>
      <c r="D43" s="18">
        <v>43355</v>
      </c>
      <c r="E43" s="5">
        <f>IF(D43="",0,F41)</f>
        <v>2535</v>
      </c>
      <c r="F43" s="4">
        <v>2569</v>
      </c>
      <c r="G43" s="5">
        <f t="shared" si="0"/>
        <v>34</v>
      </c>
      <c r="H43" s="5">
        <f t="shared" si="1"/>
        <v>0</v>
      </c>
      <c r="I43" s="9">
        <f t="shared" si="7"/>
        <v>34</v>
      </c>
      <c r="J43" s="9">
        <f t="shared" si="10"/>
        <v>34</v>
      </c>
      <c r="K43" s="9">
        <f>G43/ورقة1!$C$3</f>
        <v>4.42</v>
      </c>
      <c r="L43" s="9">
        <f>H43/ورقة1!$D$3</f>
        <v>0</v>
      </c>
      <c r="M43" s="9">
        <f t="shared" si="8"/>
        <v>4.42</v>
      </c>
      <c r="N43" s="9">
        <f t="shared" si="2"/>
        <v>0.5</v>
      </c>
      <c r="O43" s="9">
        <f t="shared" si="11"/>
        <v>330.38000000000005</v>
      </c>
      <c r="P43" s="9">
        <f t="shared" si="12"/>
        <v>270</v>
      </c>
      <c r="Q43" s="7" t="str">
        <f>IF(O43&lt;&gt;"",IF(AND(O43&gt;P42,O43&lt;=P43),"ok",""),SUBTOTAL(3,T$2:T43))</f>
        <v/>
      </c>
      <c r="R43" s="7" t="str">
        <f>IF(P43&lt;&gt;"",IF(AND(P43&gt;Q42,P43&lt;=Q43),"ok",""),SUBTOTAL(3,U$2:U43))</f>
        <v/>
      </c>
      <c r="S43" s="1"/>
      <c r="T43" s="6"/>
      <c r="U43" s="22"/>
      <c r="V43" s="1"/>
      <c r="W43" s="1"/>
      <c r="X43" s="7" t="str">
        <f t="shared" si="14"/>
        <v/>
      </c>
      <c r="Y43" s="15" t="str">
        <f>IF(U43="","",SUBTOTAL(2,U$1:U43))</f>
        <v/>
      </c>
    </row>
    <row r="44" spans="1:25" ht="20.149999999999999" customHeight="1">
      <c r="A44" s="2">
        <f>IF(B44="","",SUBTOTAL(3,B$2:B44))</f>
        <v>42</v>
      </c>
      <c r="B44" s="13" t="s">
        <v>18</v>
      </c>
      <c r="C44" s="3">
        <v>903</v>
      </c>
      <c r="D44" s="18">
        <v>43356</v>
      </c>
      <c r="E44" s="5">
        <f t="shared" si="6"/>
        <v>2569</v>
      </c>
      <c r="F44" s="4">
        <v>2619</v>
      </c>
      <c r="G44" s="5">
        <f t="shared" si="0"/>
        <v>50</v>
      </c>
      <c r="H44" s="5">
        <f t="shared" si="1"/>
        <v>0</v>
      </c>
      <c r="I44" s="9">
        <f t="shared" si="7"/>
        <v>50</v>
      </c>
      <c r="J44" s="9">
        <f t="shared" si="10"/>
        <v>84</v>
      </c>
      <c r="K44" s="9">
        <f>G44/ورقة1!$C$3</f>
        <v>6.5</v>
      </c>
      <c r="L44" s="9">
        <f>H44/ورقة1!$D$3</f>
        <v>0</v>
      </c>
      <c r="M44" s="9">
        <f t="shared" si="8"/>
        <v>6.5</v>
      </c>
      <c r="N44" s="9">
        <f t="shared" si="2"/>
        <v>0.5</v>
      </c>
      <c r="O44" s="9">
        <f t="shared" si="11"/>
        <v>337.38000000000005</v>
      </c>
      <c r="P44" s="9">
        <f t="shared" si="12"/>
        <v>270</v>
      </c>
      <c r="Q44" s="7" t="str">
        <f>IF(O44&lt;&gt;"",IF(AND(O44&gt;P43,O44&lt;=P44),"ok",""),SUBTOTAL(3,T$2:T44))</f>
        <v/>
      </c>
      <c r="R44" s="7" t="str">
        <f>IF(P44&lt;&gt;"",IF(AND(P44&gt;Q43,P44&lt;=Q44),"ok",""),SUBTOTAL(3,U$2:U44))</f>
        <v/>
      </c>
      <c r="S44" s="1"/>
      <c r="T44" s="6"/>
      <c r="U44" s="22"/>
      <c r="V44" s="1"/>
      <c r="W44" s="1"/>
      <c r="X44" s="7" t="str">
        <f t="shared" si="14"/>
        <v/>
      </c>
      <c r="Y44" s="15" t="str">
        <f>IF(U44="","",SUBTOTAL(2,U$1:U44))</f>
        <v/>
      </c>
    </row>
    <row r="45" spans="1:25" ht="20.149999999999999" customHeight="1">
      <c r="A45" s="2">
        <f>IF(B45="","",SUBTOTAL(3,B$2:B45))</f>
        <v>43</v>
      </c>
      <c r="B45" s="13" t="s">
        <v>18</v>
      </c>
      <c r="C45" s="3">
        <v>906</v>
      </c>
      <c r="D45" s="18">
        <v>43358</v>
      </c>
      <c r="E45" s="5">
        <f t="shared" si="6"/>
        <v>2619</v>
      </c>
      <c r="F45" s="4">
        <v>2660</v>
      </c>
      <c r="G45" s="5">
        <f t="shared" si="0"/>
        <v>41</v>
      </c>
      <c r="H45" s="5">
        <f t="shared" si="1"/>
        <v>0</v>
      </c>
      <c r="I45" s="9">
        <f t="shared" si="7"/>
        <v>41</v>
      </c>
      <c r="J45" s="9">
        <f t="shared" si="10"/>
        <v>125</v>
      </c>
      <c r="K45" s="9">
        <f>G45/ورقة1!$C$3</f>
        <v>5.33</v>
      </c>
      <c r="L45" s="9">
        <f>H45/ورقة1!$D$3</f>
        <v>0</v>
      </c>
      <c r="M45" s="9">
        <f t="shared" si="8"/>
        <v>5.33</v>
      </c>
      <c r="N45" s="9">
        <f t="shared" si="2"/>
        <v>0.5</v>
      </c>
      <c r="O45" s="9">
        <f t="shared" si="11"/>
        <v>343.21000000000004</v>
      </c>
      <c r="P45" s="9">
        <f t="shared" si="12"/>
        <v>270</v>
      </c>
      <c r="Q45" s="7" t="str">
        <f>IF(O45&lt;&gt;"",IF(AND(O45&gt;P44,O45&lt;=P45),"ok",""),SUBTOTAL(3,T$2:T45))</f>
        <v/>
      </c>
      <c r="R45" s="7" t="str">
        <f>IF(P45&lt;&gt;"",IF(AND(P45&gt;Q44,P45&lt;=Q45),"ok",""),SUBTOTAL(3,U$2:U45))</f>
        <v/>
      </c>
      <c r="S45" s="1"/>
      <c r="T45" s="6"/>
      <c r="U45" s="22"/>
      <c r="V45" s="1"/>
      <c r="W45" s="1"/>
      <c r="X45" s="7" t="str">
        <f t="shared" si="14"/>
        <v/>
      </c>
      <c r="Y45" s="15" t="str">
        <f>IF(U45="","",SUBTOTAL(2,U$1:U45))</f>
        <v/>
      </c>
    </row>
    <row r="46" spans="1:25" ht="20.149999999999999" customHeight="1">
      <c r="A46" s="2">
        <f>IF(B46="","",SUBTOTAL(3,B$2:B46))</f>
        <v>44</v>
      </c>
      <c r="B46" s="13" t="s">
        <v>18</v>
      </c>
      <c r="C46" s="3">
        <v>909</v>
      </c>
      <c r="D46" s="18">
        <v>43359</v>
      </c>
      <c r="E46" s="5">
        <f t="shared" si="6"/>
        <v>2660</v>
      </c>
      <c r="F46" s="4">
        <v>2689</v>
      </c>
      <c r="G46" s="5">
        <f t="shared" si="0"/>
        <v>29</v>
      </c>
      <c r="H46" s="5">
        <f t="shared" si="1"/>
        <v>0</v>
      </c>
      <c r="I46" s="9">
        <f t="shared" si="7"/>
        <v>29</v>
      </c>
      <c r="J46" s="9">
        <f t="shared" si="10"/>
        <v>154</v>
      </c>
      <c r="K46" s="9">
        <f>G46/ورقة1!$C$3</f>
        <v>3.77</v>
      </c>
      <c r="L46" s="9">
        <f>H46/ورقة1!$D$3</f>
        <v>0</v>
      </c>
      <c r="M46" s="9">
        <f t="shared" si="8"/>
        <v>3.77</v>
      </c>
      <c r="N46" s="9">
        <f t="shared" si="2"/>
        <v>0.5</v>
      </c>
      <c r="O46" s="9">
        <f t="shared" si="11"/>
        <v>347.48</v>
      </c>
      <c r="P46" s="9">
        <f t="shared" si="12"/>
        <v>270</v>
      </c>
      <c r="Q46" s="7" t="str">
        <f>IF(O46&lt;&gt;"",IF(AND(O46&gt;P45,O46&lt;=P46),"ok",""),SUBTOTAL(3,T$2:T46))</f>
        <v/>
      </c>
      <c r="R46" s="7" t="str">
        <f>IF(P46&lt;&gt;"",IF(AND(P46&gt;Q45,P46&lt;=Q46),"ok",""),SUBTOTAL(3,U$2:U46))</f>
        <v/>
      </c>
      <c r="S46" s="1"/>
      <c r="T46" s="6"/>
      <c r="U46" s="22"/>
      <c r="V46" s="1"/>
      <c r="W46" s="1"/>
      <c r="X46" s="7" t="str">
        <f t="shared" si="14"/>
        <v/>
      </c>
      <c r="Y46" s="15" t="str">
        <f>IF(U46="","",SUBTOTAL(2,U$1:U46))</f>
        <v/>
      </c>
    </row>
    <row r="47" spans="1:25" ht="20.149999999999999" customHeight="1">
      <c r="A47" s="2">
        <f>IF(B47="","",SUBTOTAL(3,B$2:B47))</f>
        <v>45</v>
      </c>
      <c r="B47" s="13" t="s">
        <v>18</v>
      </c>
      <c r="C47" s="3">
        <v>912</v>
      </c>
      <c r="D47" s="18">
        <v>43360</v>
      </c>
      <c r="E47" s="5">
        <f t="shared" si="6"/>
        <v>2689</v>
      </c>
      <c r="F47" s="4">
        <v>2719</v>
      </c>
      <c r="G47" s="5">
        <f t="shared" si="0"/>
        <v>30</v>
      </c>
      <c r="H47" s="5">
        <f t="shared" si="1"/>
        <v>0</v>
      </c>
      <c r="I47" s="9">
        <f t="shared" si="7"/>
        <v>30</v>
      </c>
      <c r="J47" s="9">
        <f t="shared" si="10"/>
        <v>184</v>
      </c>
      <c r="K47" s="9">
        <f>G47/ورقة1!$C$3</f>
        <v>3.9</v>
      </c>
      <c r="L47" s="9">
        <f>H47/ورقة1!$D$3</f>
        <v>0</v>
      </c>
      <c r="M47" s="9">
        <f t="shared" si="8"/>
        <v>3.9</v>
      </c>
      <c r="N47" s="9">
        <f t="shared" si="2"/>
        <v>0.5</v>
      </c>
      <c r="O47" s="9">
        <f t="shared" si="11"/>
        <v>351.88</v>
      </c>
      <c r="P47" s="9">
        <f t="shared" si="12"/>
        <v>270</v>
      </c>
      <c r="Q47" s="7" t="str">
        <f>IF(O47&lt;&gt;"",IF(AND(O47&gt;P46,O47&lt;=P47),"ok",""),SUBTOTAL(3,T$2:T47))</f>
        <v/>
      </c>
      <c r="R47" s="7" t="str">
        <f>IF(P47&lt;&gt;"",IF(AND(P47&gt;Q46,P47&lt;=Q47),"ok",""),SUBTOTAL(3,U$2:U47))</f>
        <v/>
      </c>
      <c r="S47" s="1"/>
      <c r="T47" s="6"/>
      <c r="U47" s="22"/>
      <c r="V47" s="1"/>
      <c r="W47" s="1"/>
      <c r="X47" s="7" t="str">
        <f t="shared" si="14"/>
        <v/>
      </c>
      <c r="Y47" s="15" t="str">
        <f>IF(U47="","",SUBTOTAL(2,U$1:U47))</f>
        <v/>
      </c>
    </row>
    <row r="48" spans="1:25" ht="20.149999999999999" customHeight="1">
      <c r="A48" s="2">
        <f>IF(B48="","",SUBTOTAL(3,B$2:B48))</f>
        <v>46</v>
      </c>
      <c r="B48" s="13" t="s">
        <v>18</v>
      </c>
      <c r="C48" s="3">
        <v>916</v>
      </c>
      <c r="D48" s="18">
        <v>43362</v>
      </c>
      <c r="E48" s="5">
        <f t="shared" si="6"/>
        <v>2719</v>
      </c>
      <c r="F48" s="4">
        <v>2762</v>
      </c>
      <c r="G48" s="5">
        <f t="shared" si="0"/>
        <v>43</v>
      </c>
      <c r="H48" s="5">
        <f t="shared" si="1"/>
        <v>0</v>
      </c>
      <c r="I48" s="9">
        <f t="shared" si="7"/>
        <v>43</v>
      </c>
      <c r="J48" s="9">
        <f t="shared" si="10"/>
        <v>227</v>
      </c>
      <c r="K48" s="9">
        <f>G48/ورقة1!$C$3</f>
        <v>5.59</v>
      </c>
      <c r="L48" s="9">
        <f>H48/ورقة1!$D$3</f>
        <v>0</v>
      </c>
      <c r="M48" s="9">
        <f t="shared" si="8"/>
        <v>5.59</v>
      </c>
      <c r="N48" s="9">
        <f t="shared" si="2"/>
        <v>0.5</v>
      </c>
      <c r="O48" s="9">
        <f t="shared" si="11"/>
        <v>357.96999999999997</v>
      </c>
      <c r="P48" s="9">
        <f t="shared" si="12"/>
        <v>300</v>
      </c>
      <c r="Q48" s="7" t="str">
        <f>IF(O48&lt;&gt;"",IF(AND(O48&gt;P47,O48&lt;=P48),"ok",""),SUBTOTAL(3,T$2:T48))</f>
        <v/>
      </c>
      <c r="R48" s="7" t="str">
        <f>IF(P48&lt;&gt;"",IF(AND(P48&gt;Q47,P48&lt;=Q48),"ok",""),SUBTOTAL(3,U$2:U48))</f>
        <v/>
      </c>
      <c r="S48" s="1">
        <v>30</v>
      </c>
      <c r="T48" s="6">
        <f t="shared" si="17"/>
        <v>165</v>
      </c>
      <c r="U48" s="22">
        <f>U42+2</f>
        <v>16</v>
      </c>
      <c r="V48" s="1">
        <f>V42+315</f>
        <v>2730</v>
      </c>
      <c r="W48" s="1">
        <f>V55-V48</f>
        <v>315</v>
      </c>
      <c r="X48" s="7" t="str">
        <f t="shared" si="14"/>
        <v>ok</v>
      </c>
      <c r="Y48" s="15">
        <f>IF(U48="","",SUBTOTAL(2,U$1:U48))</f>
        <v>10</v>
      </c>
    </row>
    <row r="49" spans="1:25" ht="20.149999999999999" customHeight="1">
      <c r="A49" s="2">
        <f>IF(B49="","",SUBTOTAL(3,B$2:B49))</f>
        <v>47</v>
      </c>
      <c r="B49" s="13" t="s">
        <v>18</v>
      </c>
      <c r="C49" s="3">
        <v>920</v>
      </c>
      <c r="D49" s="18">
        <v>43363</v>
      </c>
      <c r="E49" s="5">
        <f t="shared" si="6"/>
        <v>2762</v>
      </c>
      <c r="F49" s="4">
        <v>2834</v>
      </c>
      <c r="G49" s="5">
        <f t="shared" si="0"/>
        <v>72</v>
      </c>
      <c r="H49" s="5">
        <f t="shared" si="1"/>
        <v>0</v>
      </c>
      <c r="I49" s="9">
        <f t="shared" si="7"/>
        <v>72</v>
      </c>
      <c r="J49" s="9">
        <f t="shared" si="10"/>
        <v>299</v>
      </c>
      <c r="K49" s="9">
        <f>G49/ورقة1!$C$3</f>
        <v>9.36</v>
      </c>
      <c r="L49" s="9">
        <f>H49/ورقة1!$D$3</f>
        <v>0</v>
      </c>
      <c r="M49" s="9">
        <f t="shared" si="8"/>
        <v>9.36</v>
      </c>
      <c r="N49" s="9">
        <f t="shared" si="2"/>
        <v>0.5</v>
      </c>
      <c r="O49" s="9">
        <f t="shared" si="11"/>
        <v>367.83</v>
      </c>
      <c r="P49" s="9">
        <f t="shared" si="12"/>
        <v>300</v>
      </c>
      <c r="Q49" s="7" t="str">
        <f>IF(O49&lt;&gt;"",IF(AND(O49&gt;P48,O49&lt;=P49),"ok",""),SUBTOTAL(3,T$2:T49))</f>
        <v/>
      </c>
      <c r="R49" s="7" t="str">
        <f>IF(P49&lt;&gt;"",IF(AND(P49&gt;Q48,P49&lt;=Q49),"ok",""),SUBTOTAL(3,U$2:U49))</f>
        <v/>
      </c>
      <c r="S49" s="1"/>
      <c r="T49" s="6"/>
      <c r="U49" s="1"/>
      <c r="V49" s="1"/>
      <c r="W49" s="1"/>
      <c r="X49" s="7" t="str">
        <f t="shared" si="14"/>
        <v/>
      </c>
      <c r="Y49" s="15" t="str">
        <f>IF(U49="","",SUBTOTAL(2,U$1:U49))</f>
        <v/>
      </c>
    </row>
    <row r="50" spans="1:25" ht="20.149999999999999" customHeight="1">
      <c r="A50" s="2">
        <f>IF(B50="","",SUBTOTAL(3,B$2:B50))</f>
        <v>48</v>
      </c>
      <c r="B50" s="13" t="s">
        <v>18</v>
      </c>
      <c r="C50" s="3">
        <v>923</v>
      </c>
      <c r="D50" s="18">
        <v>43365</v>
      </c>
      <c r="E50" s="5">
        <f t="shared" si="6"/>
        <v>2834</v>
      </c>
      <c r="F50" s="4">
        <v>2882</v>
      </c>
      <c r="G50" s="5">
        <f t="shared" si="0"/>
        <v>48</v>
      </c>
      <c r="H50" s="5">
        <f t="shared" si="1"/>
        <v>0</v>
      </c>
      <c r="I50" s="9">
        <f t="shared" si="7"/>
        <v>48</v>
      </c>
      <c r="J50" s="9">
        <f t="shared" si="10"/>
        <v>347</v>
      </c>
      <c r="K50" s="9">
        <f>G50/ورقة1!$C$3</f>
        <v>6.24</v>
      </c>
      <c r="L50" s="9">
        <f>H50/ورقة1!$D$3</f>
        <v>0</v>
      </c>
      <c r="M50" s="9">
        <f t="shared" si="8"/>
        <v>6.24</v>
      </c>
      <c r="N50" s="9">
        <f t="shared" si="2"/>
        <v>0.5</v>
      </c>
      <c r="O50" s="9">
        <f t="shared" si="11"/>
        <v>374.57</v>
      </c>
      <c r="P50" s="9">
        <f t="shared" si="12"/>
        <v>300</v>
      </c>
      <c r="Q50" s="7" t="str">
        <f>IF(O50&lt;&gt;"",IF(AND(O50&gt;P49,O50&lt;=P50),"ok",""),SUBTOTAL(3,T$2:T50))</f>
        <v/>
      </c>
      <c r="R50" s="7" t="str">
        <f>IF(P50&lt;&gt;"",IF(AND(P50&gt;Q49,P50&lt;=Q50),"ok",""),SUBTOTAL(3,U$2:U50))</f>
        <v/>
      </c>
      <c r="S50" s="1"/>
      <c r="T50" s="6"/>
      <c r="U50" s="1"/>
      <c r="V50" s="1"/>
      <c r="W50" s="1"/>
      <c r="X50" s="7" t="str">
        <f t="shared" si="14"/>
        <v/>
      </c>
      <c r="Y50" s="15" t="str">
        <f>IF(U50="","",SUBTOTAL(2,U$1:U50))</f>
        <v/>
      </c>
    </row>
    <row r="51" spans="1:25" ht="20.149999999999999" customHeight="1">
      <c r="A51" s="2">
        <f>IF(B51="","",SUBTOTAL(3,B$2:B51))</f>
        <v>49</v>
      </c>
      <c r="B51" s="13" t="s">
        <v>18</v>
      </c>
      <c r="C51" s="3">
        <v>926</v>
      </c>
      <c r="D51" s="18">
        <v>43366</v>
      </c>
      <c r="E51" s="5">
        <f t="shared" si="6"/>
        <v>2882</v>
      </c>
      <c r="F51" s="4">
        <v>2894</v>
      </c>
      <c r="G51" s="5">
        <f t="shared" si="0"/>
        <v>12</v>
      </c>
      <c r="H51" s="5">
        <f t="shared" si="1"/>
        <v>0</v>
      </c>
      <c r="I51" s="9">
        <f t="shared" si="7"/>
        <v>12</v>
      </c>
      <c r="J51" s="9">
        <f t="shared" si="10"/>
        <v>359</v>
      </c>
      <c r="K51" s="9">
        <f>G51/ورقة1!$C$3</f>
        <v>1.56</v>
      </c>
      <c r="L51" s="9">
        <f>H51/ورقة1!$D$3</f>
        <v>0</v>
      </c>
      <c r="M51" s="9">
        <f t="shared" si="8"/>
        <v>1.56</v>
      </c>
      <c r="N51" s="9">
        <f t="shared" si="2"/>
        <v>0.5</v>
      </c>
      <c r="O51" s="9">
        <f t="shared" si="11"/>
        <v>376.63</v>
      </c>
      <c r="P51" s="9">
        <f t="shared" si="12"/>
        <v>300</v>
      </c>
      <c r="Q51" s="7" t="str">
        <f>IF(O51&lt;&gt;"",IF(AND(O51&gt;P50,O51&lt;=P51),"ok",""),SUBTOTAL(3,T$2:T51))</f>
        <v/>
      </c>
      <c r="R51" s="7" t="str">
        <f>IF(P51&lt;&gt;"",IF(AND(P51&gt;Q50,P51&lt;=Q51),"ok",""),SUBTOTAL(3,U$2:U51))</f>
        <v/>
      </c>
      <c r="S51" s="1"/>
      <c r="T51" s="6"/>
      <c r="U51" s="1"/>
      <c r="V51" s="1"/>
      <c r="W51" s="1"/>
      <c r="X51" s="7" t="str">
        <f t="shared" si="14"/>
        <v/>
      </c>
      <c r="Y51" s="15" t="str">
        <f>IF(U51="","",SUBTOTAL(2,U$1:U51))</f>
        <v/>
      </c>
    </row>
    <row r="52" spans="1:25" ht="20.149999999999999" customHeight="1">
      <c r="A52" s="2">
        <f>IF(B52="","",SUBTOTAL(3,B$2:B52))</f>
        <v>50</v>
      </c>
      <c r="B52" s="13" t="s">
        <v>18</v>
      </c>
      <c r="C52" s="3">
        <v>927</v>
      </c>
      <c r="D52" s="18">
        <v>43366</v>
      </c>
      <c r="E52" s="5">
        <f t="shared" si="6"/>
        <v>2894</v>
      </c>
      <c r="F52" s="4">
        <v>2924</v>
      </c>
      <c r="G52" s="5">
        <f t="shared" si="0"/>
        <v>30</v>
      </c>
      <c r="H52" s="5">
        <f t="shared" si="1"/>
        <v>0</v>
      </c>
      <c r="I52" s="9">
        <f t="shared" si="7"/>
        <v>30</v>
      </c>
      <c r="J52" s="9">
        <f t="shared" si="10"/>
        <v>389</v>
      </c>
      <c r="K52" s="9">
        <f>G52/ورقة1!$C$3</f>
        <v>3.9</v>
      </c>
      <c r="L52" s="9">
        <f>H52/ورقة1!$D$3</f>
        <v>0</v>
      </c>
      <c r="M52" s="9">
        <f t="shared" si="8"/>
        <v>3.9</v>
      </c>
      <c r="N52" s="9">
        <f t="shared" si="2"/>
        <v>0.5</v>
      </c>
      <c r="O52" s="9">
        <f t="shared" si="11"/>
        <v>381.03</v>
      </c>
      <c r="P52" s="9">
        <f t="shared" si="12"/>
        <v>300</v>
      </c>
      <c r="Q52" s="7" t="str">
        <f>IF(O52&lt;&gt;"",IF(AND(O52&gt;P51,O52&lt;=P52),"ok",""),SUBTOTAL(3,T$2:T52))</f>
        <v/>
      </c>
      <c r="R52" s="7" t="str">
        <f>IF(P52&lt;&gt;"",IF(AND(P52&gt;Q51,P52&lt;=Q52),"ok",""),SUBTOTAL(3,U$2:U52))</f>
        <v/>
      </c>
      <c r="S52" s="1"/>
      <c r="T52" s="6"/>
      <c r="U52" s="1"/>
      <c r="V52" s="1"/>
      <c r="W52" s="1"/>
      <c r="X52" s="7" t="str">
        <f t="shared" si="14"/>
        <v/>
      </c>
      <c r="Y52" s="15" t="str">
        <f>IF(U52="","",SUBTOTAL(2,U$1:U52))</f>
        <v/>
      </c>
    </row>
    <row r="53" spans="1:25" ht="20.149999999999999" customHeight="1">
      <c r="A53" s="2">
        <f>IF(B53="","",SUBTOTAL(3,B$2:B53))</f>
        <v>51</v>
      </c>
      <c r="B53" s="13" t="s">
        <v>18</v>
      </c>
      <c r="C53" s="3">
        <v>930</v>
      </c>
      <c r="D53" s="18">
        <v>43367</v>
      </c>
      <c r="E53" s="5">
        <f t="shared" si="6"/>
        <v>2924</v>
      </c>
      <c r="F53" s="4">
        <v>2978</v>
      </c>
      <c r="G53" s="5">
        <f t="shared" si="0"/>
        <v>54</v>
      </c>
      <c r="H53" s="5">
        <f t="shared" si="1"/>
        <v>0</v>
      </c>
      <c r="I53" s="9">
        <f t="shared" si="7"/>
        <v>54</v>
      </c>
      <c r="J53" s="9">
        <f t="shared" si="10"/>
        <v>443</v>
      </c>
      <c r="K53" s="9">
        <f>G53/ورقة1!$C$3</f>
        <v>7.02</v>
      </c>
      <c r="L53" s="9">
        <f>H53/ورقة1!$D$3</f>
        <v>0</v>
      </c>
      <c r="M53" s="9">
        <f t="shared" si="8"/>
        <v>7.02</v>
      </c>
      <c r="N53" s="9">
        <f t="shared" si="2"/>
        <v>0.5</v>
      </c>
      <c r="O53" s="9">
        <f t="shared" si="11"/>
        <v>388.54999999999995</v>
      </c>
      <c r="P53" s="9">
        <f t="shared" si="12"/>
        <v>300</v>
      </c>
      <c r="Q53" s="7" t="str">
        <f>IF(O53&lt;&gt;"",IF(AND(O53&gt;P52,O53&lt;=P53),"ok",""),SUBTOTAL(3,T$2:T53))</f>
        <v/>
      </c>
      <c r="R53" s="7" t="str">
        <f>IF(P53&lt;&gt;"",IF(AND(P53&gt;Q52,P53&lt;=Q53),"ok",""),SUBTOTAL(3,U$2:U53))</f>
        <v/>
      </c>
      <c r="S53" s="1"/>
      <c r="T53" s="6"/>
      <c r="U53" s="1"/>
      <c r="V53" s="1"/>
      <c r="W53" s="1"/>
      <c r="X53" s="7" t="str">
        <f t="shared" si="14"/>
        <v/>
      </c>
      <c r="Y53" s="15" t="str">
        <f>IF(U53="","",SUBTOTAL(2,U$1:U53))</f>
        <v/>
      </c>
    </row>
    <row r="54" spans="1:25" ht="20.149999999999999" customHeight="1">
      <c r="A54" s="2">
        <f>IF(B54="","",SUBTOTAL(3,B$2:B54))</f>
        <v>52</v>
      </c>
      <c r="B54" s="13" t="s">
        <v>18</v>
      </c>
      <c r="C54" s="3">
        <v>934</v>
      </c>
      <c r="D54" s="18">
        <v>43369</v>
      </c>
      <c r="E54" s="5">
        <f t="shared" si="6"/>
        <v>2978</v>
      </c>
      <c r="F54" s="4">
        <v>3017</v>
      </c>
      <c r="G54" s="5">
        <f t="shared" si="0"/>
        <v>39</v>
      </c>
      <c r="H54" s="5">
        <f t="shared" si="1"/>
        <v>0</v>
      </c>
      <c r="I54" s="9">
        <f t="shared" si="7"/>
        <v>39</v>
      </c>
      <c r="J54" s="9">
        <f t="shared" si="10"/>
        <v>482</v>
      </c>
      <c r="K54" s="9">
        <f>G54/ورقة1!$C$3</f>
        <v>5.07</v>
      </c>
      <c r="L54" s="9">
        <f>H54/ورقة1!$D$3</f>
        <v>0</v>
      </c>
      <c r="M54" s="9">
        <f t="shared" si="8"/>
        <v>5.07</v>
      </c>
      <c r="N54" s="9">
        <f t="shared" si="2"/>
        <v>0.5</v>
      </c>
      <c r="O54" s="9">
        <f t="shared" si="11"/>
        <v>394.11999999999995</v>
      </c>
      <c r="P54" s="9">
        <f t="shared" si="12"/>
        <v>300</v>
      </c>
      <c r="Q54" s="7" t="str">
        <f>IF(O54&lt;&gt;"",IF(AND(O54&gt;P53,O54&lt;=P54),"ok",""),SUBTOTAL(3,T$2:T54))</f>
        <v/>
      </c>
      <c r="R54" s="7" t="str">
        <f>IF(P54&lt;&gt;"",IF(AND(P54&gt;Q53,P54&lt;=Q54),"ok",""),SUBTOTAL(3,U$2:U54))</f>
        <v/>
      </c>
      <c r="S54" s="1"/>
      <c r="T54" s="6"/>
      <c r="U54" s="1"/>
      <c r="V54" s="1"/>
      <c r="W54" s="1"/>
      <c r="X54" s="7" t="str">
        <f t="shared" si="14"/>
        <v/>
      </c>
      <c r="Y54" s="15" t="str">
        <f>IF(U54="","",SUBTOTAL(2,U$1:U54))</f>
        <v/>
      </c>
    </row>
    <row r="55" spans="1:25" ht="20.149999999999999" customHeight="1">
      <c r="A55" s="2">
        <f>IF(B55="","",SUBTOTAL(3,B$2:B55))</f>
        <v>53</v>
      </c>
      <c r="B55" s="13" t="s">
        <v>17</v>
      </c>
      <c r="C55" s="3">
        <v>939</v>
      </c>
      <c r="D55" s="18">
        <v>43370</v>
      </c>
      <c r="E55" s="5">
        <f t="shared" si="6"/>
        <v>3017</v>
      </c>
      <c r="F55" s="4">
        <v>3444</v>
      </c>
      <c r="G55" s="5">
        <f t="shared" si="0"/>
        <v>0</v>
      </c>
      <c r="H55" s="5">
        <f t="shared" si="1"/>
        <v>427</v>
      </c>
      <c r="I55" s="9">
        <f t="shared" si="7"/>
        <v>427</v>
      </c>
      <c r="J55" s="9">
        <f t="shared" si="10"/>
        <v>909</v>
      </c>
      <c r="K55" s="9">
        <f>G55/ورقة1!$C$3</f>
        <v>0</v>
      </c>
      <c r="L55" s="9">
        <f>H55/ورقة1!$D$3</f>
        <v>46.97</v>
      </c>
      <c r="M55" s="9">
        <f t="shared" si="8"/>
        <v>46.97</v>
      </c>
      <c r="N55" s="9">
        <f t="shared" si="2"/>
        <v>0.5</v>
      </c>
      <c r="O55" s="9">
        <f t="shared" si="11"/>
        <v>441.58999999999992</v>
      </c>
      <c r="P55" s="9">
        <f t="shared" si="12"/>
        <v>330</v>
      </c>
      <c r="Q55" s="7" t="str">
        <f>IF(O55&lt;&gt;"",IF(AND(O55&gt;P54,O55&lt;=P55),"ok",""),SUBTOTAL(3,T$2:T55))</f>
        <v/>
      </c>
      <c r="R55" s="7" t="str">
        <f>IF(P55&lt;&gt;"",IF(AND(P55&gt;Q54,P55&lt;=Q55),"ok",""),SUBTOTAL(3,U$2:U55))</f>
        <v/>
      </c>
      <c r="S55" s="1">
        <v>30</v>
      </c>
      <c r="T55" s="6">
        <f t="shared" si="17"/>
        <v>165</v>
      </c>
      <c r="U55" s="23">
        <v>17</v>
      </c>
      <c r="V55" s="1">
        <f>V48+315</f>
        <v>3045</v>
      </c>
      <c r="W55" s="1">
        <f>V56-V55</f>
        <v>315</v>
      </c>
      <c r="X55" s="7" t="str">
        <f t="shared" si="14"/>
        <v>ok</v>
      </c>
      <c r="Y55" s="15">
        <f>IF(U55="","",SUBTOTAL(2,U$1:U55))</f>
        <v>11</v>
      </c>
    </row>
    <row r="56" spans="1:25" ht="20.149999999999999" customHeight="1">
      <c r="A56" s="2" t="str">
        <f>IF(B56="","",SUBTOTAL(3,B$2:B56))</f>
        <v/>
      </c>
      <c r="B56" s="9"/>
      <c r="C56" s="16">
        <v>939</v>
      </c>
      <c r="D56" s="19">
        <v>43370</v>
      </c>
      <c r="E56" s="9">
        <f>E55</f>
        <v>3017</v>
      </c>
      <c r="F56" s="9">
        <v>3444</v>
      </c>
      <c r="G56" s="9">
        <f t="shared" ref="G56" si="20">IF(B56="مدينة",F56-E56,0)</f>
        <v>0</v>
      </c>
      <c r="H56" s="9">
        <v>0</v>
      </c>
      <c r="I56" s="9">
        <f t="shared" ref="I56" si="21">G56+H56</f>
        <v>0</v>
      </c>
      <c r="J56" s="9">
        <f t="shared" si="10"/>
        <v>0</v>
      </c>
      <c r="K56" s="9">
        <f>G56/ورقة1!$C$3</f>
        <v>0</v>
      </c>
      <c r="L56" s="9">
        <f>H56/ورقة1!$D$3</f>
        <v>0</v>
      </c>
      <c r="M56" s="9">
        <f t="shared" si="8"/>
        <v>0</v>
      </c>
      <c r="N56" s="9">
        <f t="shared" si="2"/>
        <v>0</v>
      </c>
      <c r="O56" s="9">
        <f t="shared" si="11"/>
        <v>441.58999999999992</v>
      </c>
      <c r="P56" s="9">
        <f t="shared" si="12"/>
        <v>360</v>
      </c>
      <c r="Q56" s="7" t="str">
        <f>IF(O56&lt;&gt;"",IF(AND(O56&gt;P55,O56&lt;=P56),"ok",""),SUBTOTAL(3,T$2:T56))</f>
        <v/>
      </c>
      <c r="R56" s="7" t="str">
        <f>IF(P56&lt;&gt;"",IF(AND(P56&gt;Q55,P56&lt;=Q56),"ok",""),SUBTOTAL(3,U$2:U56))</f>
        <v/>
      </c>
      <c r="S56" s="1">
        <v>30</v>
      </c>
      <c r="T56" s="6">
        <f t="shared" si="17"/>
        <v>165</v>
      </c>
      <c r="U56" s="23">
        <f>U55+1</f>
        <v>18</v>
      </c>
      <c r="V56" s="1">
        <f>V55+315</f>
        <v>3360</v>
      </c>
      <c r="W56" s="1">
        <f>V64-V56</f>
        <v>315</v>
      </c>
      <c r="X56" s="7" t="str">
        <f t="shared" si="14"/>
        <v>ok</v>
      </c>
      <c r="Y56" s="15">
        <f>IF(U56="","",SUBTOTAL(2,U$1:U56))</f>
        <v>12</v>
      </c>
    </row>
    <row r="57" spans="1:25" ht="20.149999999999999" customHeight="1">
      <c r="A57" s="2">
        <f>IF(B57="","",SUBTOTAL(3,B$2:B57))</f>
        <v>54</v>
      </c>
      <c r="B57" s="13" t="s">
        <v>18</v>
      </c>
      <c r="C57" s="3">
        <v>946</v>
      </c>
      <c r="D57" s="18">
        <v>43372</v>
      </c>
      <c r="E57" s="5">
        <f>IF(D57="",0,F55)</f>
        <v>3444</v>
      </c>
      <c r="F57" s="4">
        <v>3498</v>
      </c>
      <c r="G57" s="5">
        <f t="shared" si="0"/>
        <v>54</v>
      </c>
      <c r="H57" s="5">
        <f t="shared" si="1"/>
        <v>0</v>
      </c>
      <c r="I57" s="9">
        <f t="shared" si="7"/>
        <v>54</v>
      </c>
      <c r="J57" s="9">
        <f t="shared" si="10"/>
        <v>54</v>
      </c>
      <c r="K57" s="9">
        <f>G57/ورقة1!$C$3</f>
        <v>7.02</v>
      </c>
      <c r="L57" s="9">
        <f>H57/ورقة1!$D$3</f>
        <v>0</v>
      </c>
      <c r="M57" s="9">
        <f t="shared" si="8"/>
        <v>7.02</v>
      </c>
      <c r="N57" s="9">
        <f t="shared" si="2"/>
        <v>0.5</v>
      </c>
      <c r="O57" s="9">
        <f t="shared" si="11"/>
        <v>449.1099999999999</v>
      </c>
      <c r="P57" s="9">
        <f t="shared" si="12"/>
        <v>360</v>
      </c>
      <c r="Q57" s="7" t="str">
        <f>IF(O57&lt;&gt;"",IF(AND(O57&gt;P56,O57&lt;=P57),"ok",""),SUBTOTAL(3,T$2:T57))</f>
        <v/>
      </c>
      <c r="R57" s="7" t="str">
        <f>IF(P57&lt;&gt;"",IF(AND(P57&gt;Q56,P57&lt;=Q57),"ok",""),SUBTOTAL(3,U$2:U57))</f>
        <v/>
      </c>
      <c r="S57" s="1"/>
      <c r="T57" s="6"/>
      <c r="U57" s="1"/>
      <c r="V57" s="1"/>
      <c r="W57" s="1"/>
      <c r="X57" s="7" t="str">
        <f t="shared" si="14"/>
        <v/>
      </c>
      <c r="Y57" s="15" t="str">
        <f>IF(U57="","",SUBTOTAL(2,U$1:U57))</f>
        <v/>
      </c>
    </row>
    <row r="58" spans="1:25" ht="20.149999999999999" customHeight="1">
      <c r="A58" s="2">
        <f>IF(B58="","",SUBTOTAL(3,B$2:B58))</f>
        <v>55</v>
      </c>
      <c r="B58" s="13" t="s">
        <v>18</v>
      </c>
      <c r="C58" s="3">
        <v>949</v>
      </c>
      <c r="D58" s="18">
        <v>43373</v>
      </c>
      <c r="E58" s="5">
        <f t="shared" si="6"/>
        <v>3498</v>
      </c>
      <c r="F58" s="4">
        <v>3555</v>
      </c>
      <c r="G58" s="5">
        <f t="shared" si="0"/>
        <v>57</v>
      </c>
      <c r="H58" s="5">
        <f t="shared" si="1"/>
        <v>0</v>
      </c>
      <c r="I58" s="9">
        <f t="shared" si="7"/>
        <v>57</v>
      </c>
      <c r="J58" s="9">
        <f t="shared" si="10"/>
        <v>111</v>
      </c>
      <c r="K58" s="9">
        <f>G58/ورقة1!$C$3</f>
        <v>7.41</v>
      </c>
      <c r="L58" s="9">
        <f>H58/ورقة1!$D$3</f>
        <v>0</v>
      </c>
      <c r="M58" s="9">
        <f t="shared" si="8"/>
        <v>7.41</v>
      </c>
      <c r="N58" s="9">
        <f t="shared" si="2"/>
        <v>0.5</v>
      </c>
      <c r="O58" s="9">
        <f t="shared" si="11"/>
        <v>457.01999999999992</v>
      </c>
      <c r="P58" s="9">
        <f t="shared" si="12"/>
        <v>360</v>
      </c>
      <c r="Q58" s="7" t="str">
        <f>IF(O58&lt;&gt;"",IF(AND(O58&gt;P57,O58&lt;=P58),"ok",""),SUBTOTAL(3,T$2:T58))</f>
        <v/>
      </c>
      <c r="R58" s="7" t="str">
        <f>IF(P58&lt;&gt;"",IF(AND(P58&gt;Q57,P58&lt;=Q58),"ok",""),SUBTOTAL(3,U$2:U58))</f>
        <v/>
      </c>
      <c r="S58" s="1"/>
      <c r="T58" s="6"/>
      <c r="U58" s="1"/>
      <c r="V58" s="1"/>
      <c r="W58" s="1"/>
      <c r="X58" s="7" t="str">
        <f t="shared" si="14"/>
        <v/>
      </c>
      <c r="Y58" s="15" t="str">
        <f>IF(U58="","",SUBTOTAL(2,U$1:U58))</f>
        <v/>
      </c>
    </row>
    <row r="59" spans="1:25" ht="20.149999999999999" customHeight="1">
      <c r="A59" s="2">
        <f>IF(B59="","",SUBTOTAL(3,B$2:B59))</f>
        <v>56</v>
      </c>
      <c r="B59" s="13" t="s">
        <v>18</v>
      </c>
      <c r="C59" s="3">
        <v>952</v>
      </c>
      <c r="D59" s="18">
        <v>43374</v>
      </c>
      <c r="E59" s="5">
        <f t="shared" si="6"/>
        <v>3555</v>
      </c>
      <c r="F59" s="4">
        <v>3571</v>
      </c>
      <c r="G59" s="5">
        <f t="shared" si="0"/>
        <v>16</v>
      </c>
      <c r="H59" s="5">
        <f t="shared" si="1"/>
        <v>0</v>
      </c>
      <c r="I59" s="9">
        <f t="shared" si="7"/>
        <v>16</v>
      </c>
      <c r="J59" s="9">
        <f t="shared" si="10"/>
        <v>127</v>
      </c>
      <c r="K59" s="9">
        <f>G59/ورقة1!$C$3</f>
        <v>2.08</v>
      </c>
      <c r="L59" s="9">
        <f>H59/ورقة1!$D$3</f>
        <v>0</v>
      </c>
      <c r="M59" s="9">
        <f t="shared" si="8"/>
        <v>2.08</v>
      </c>
      <c r="N59" s="9">
        <f t="shared" si="2"/>
        <v>0.5</v>
      </c>
      <c r="O59" s="9">
        <f t="shared" si="11"/>
        <v>459.59999999999991</v>
      </c>
      <c r="P59" s="9">
        <f t="shared" si="12"/>
        <v>360</v>
      </c>
      <c r="Q59" s="7" t="str">
        <f>IF(O59&lt;&gt;"",IF(AND(O59&gt;P58,O59&lt;=P59),"ok",""),SUBTOTAL(3,T$2:T59))</f>
        <v/>
      </c>
      <c r="R59" s="7" t="str">
        <f>IF(P59&lt;&gt;"",IF(AND(P59&gt;Q58,P59&lt;=Q59),"ok",""),SUBTOTAL(3,U$2:U59))</f>
        <v/>
      </c>
      <c r="S59" s="1"/>
      <c r="T59" s="6"/>
      <c r="U59" s="1"/>
      <c r="V59" s="1"/>
      <c r="W59" s="1"/>
      <c r="X59" s="7" t="str">
        <f t="shared" si="14"/>
        <v/>
      </c>
      <c r="Y59" s="15" t="str">
        <f>IF(U59="","",SUBTOTAL(2,U$1:U59))</f>
        <v/>
      </c>
    </row>
    <row r="60" spans="1:25" ht="20.149999999999999" customHeight="1">
      <c r="A60" s="2">
        <f>IF(B60="","",SUBTOTAL(3,B$2:B60))</f>
        <v>57</v>
      </c>
      <c r="B60" s="13" t="s">
        <v>18</v>
      </c>
      <c r="C60" s="3">
        <v>958</v>
      </c>
      <c r="D60" s="18"/>
      <c r="E60" s="5"/>
      <c r="F60" s="4"/>
      <c r="G60" s="5">
        <f t="shared" si="0"/>
        <v>0</v>
      </c>
      <c r="H60" s="5">
        <f t="shared" si="1"/>
        <v>0</v>
      </c>
      <c r="I60" s="9">
        <f t="shared" si="7"/>
        <v>0</v>
      </c>
      <c r="J60" s="9">
        <f t="shared" si="10"/>
        <v>0</v>
      </c>
      <c r="K60" s="9">
        <f>G60/ورقة1!$C$3</f>
        <v>0</v>
      </c>
      <c r="L60" s="9">
        <f>H60/ورقة1!$D$3</f>
        <v>0</v>
      </c>
      <c r="M60" s="9">
        <f t="shared" si="8"/>
        <v>0</v>
      </c>
      <c r="N60" s="9">
        <f t="shared" si="2"/>
        <v>0</v>
      </c>
      <c r="O60" s="9">
        <f t="shared" si="11"/>
        <v>459.59999999999991</v>
      </c>
      <c r="P60" s="9">
        <f t="shared" si="12"/>
        <v>360</v>
      </c>
      <c r="Q60" s="7" t="str">
        <f>IF(O60&lt;&gt;"",IF(AND(O60&gt;P59,O60&lt;=P60),"ok",""),SUBTOTAL(3,T$2:T60))</f>
        <v/>
      </c>
      <c r="R60" s="7" t="str">
        <f>IF(P60&lt;&gt;"",IF(AND(P60&gt;Q59,P60&lt;=Q60),"ok",""),SUBTOTAL(3,U$2:U60))</f>
        <v/>
      </c>
      <c r="S60" s="1"/>
      <c r="T60" s="6"/>
      <c r="U60" s="1"/>
      <c r="V60" s="1"/>
      <c r="W60" s="1"/>
      <c r="X60" s="7" t="str">
        <f t="shared" si="14"/>
        <v/>
      </c>
      <c r="Y60" s="15" t="str">
        <f>IF(U60="","",SUBTOTAL(2,U$1:U60))</f>
        <v/>
      </c>
    </row>
    <row r="61" spans="1:25" ht="20.149999999999999" customHeight="1">
      <c r="A61" s="2">
        <f>IF(B61="","",SUBTOTAL(3,B$2:B61))</f>
        <v>58</v>
      </c>
      <c r="B61" s="13" t="s">
        <v>18</v>
      </c>
      <c r="C61" s="3">
        <v>959</v>
      </c>
      <c r="D61" s="18">
        <v>43377</v>
      </c>
      <c r="E61" s="5">
        <f>F59</f>
        <v>3571</v>
      </c>
      <c r="F61" s="4">
        <v>3627</v>
      </c>
      <c r="G61" s="5">
        <f t="shared" si="0"/>
        <v>56</v>
      </c>
      <c r="H61" s="5">
        <f t="shared" si="1"/>
        <v>0</v>
      </c>
      <c r="I61" s="9">
        <f t="shared" si="7"/>
        <v>56</v>
      </c>
      <c r="J61" s="9">
        <f t="shared" si="10"/>
        <v>56</v>
      </c>
      <c r="K61" s="9">
        <f>G61/ورقة1!$C$3</f>
        <v>7.28</v>
      </c>
      <c r="L61" s="9">
        <f>H61/ورقة1!$D$3</f>
        <v>0</v>
      </c>
      <c r="M61" s="9">
        <f t="shared" si="8"/>
        <v>7.28</v>
      </c>
      <c r="N61" s="9">
        <f t="shared" si="2"/>
        <v>0.5</v>
      </c>
      <c r="O61" s="9">
        <f t="shared" si="11"/>
        <v>467.37999999999988</v>
      </c>
      <c r="P61" s="9">
        <f t="shared" si="12"/>
        <v>360</v>
      </c>
      <c r="Q61" s="7" t="str">
        <f>IF(O61&lt;&gt;"",IF(AND(O61&gt;P60,O61&lt;=P61),"ok",""),SUBTOTAL(3,T$2:T61))</f>
        <v/>
      </c>
      <c r="R61" s="7" t="str">
        <f>IF(P61&lt;&gt;"",IF(AND(P61&gt;Q60,P61&lt;=Q61),"ok",""),SUBTOTAL(3,U$2:U61))</f>
        <v/>
      </c>
      <c r="S61" s="1"/>
      <c r="T61" s="6"/>
      <c r="U61" s="1"/>
      <c r="V61" s="1"/>
      <c r="W61" s="1"/>
      <c r="X61" s="7" t="str">
        <f t="shared" si="14"/>
        <v/>
      </c>
      <c r="Y61" s="15" t="str">
        <f>IF(U61="","",SUBTOTAL(2,U$1:U61))</f>
        <v/>
      </c>
    </row>
    <row r="62" spans="1:25" ht="20.149999999999999" customHeight="1">
      <c r="A62" s="2">
        <f>IF(B62="","",SUBTOTAL(3,B$2:B62))</f>
        <v>59</v>
      </c>
      <c r="B62" s="13" t="s">
        <v>18</v>
      </c>
      <c r="C62" s="3">
        <v>962</v>
      </c>
      <c r="D62" s="18"/>
      <c r="E62" s="5"/>
      <c r="F62" s="4"/>
      <c r="G62" s="5">
        <f t="shared" si="0"/>
        <v>0</v>
      </c>
      <c r="H62" s="5">
        <f t="shared" si="1"/>
        <v>0</v>
      </c>
      <c r="I62" s="9">
        <f t="shared" si="7"/>
        <v>0</v>
      </c>
      <c r="J62" s="9">
        <f t="shared" si="10"/>
        <v>0</v>
      </c>
      <c r="K62" s="9">
        <f>G62/ورقة1!$C$3</f>
        <v>0</v>
      </c>
      <c r="L62" s="9">
        <f>H62/ورقة1!$D$3</f>
        <v>0</v>
      </c>
      <c r="M62" s="9">
        <f t="shared" si="8"/>
        <v>0</v>
      </c>
      <c r="N62" s="9">
        <f t="shared" si="2"/>
        <v>0</v>
      </c>
      <c r="O62" s="9">
        <f t="shared" si="11"/>
        <v>467.37999999999988</v>
      </c>
      <c r="P62" s="9">
        <f t="shared" si="12"/>
        <v>360</v>
      </c>
      <c r="Q62" s="7" t="str">
        <f>IF(O62&lt;&gt;"",IF(AND(O62&gt;P61,O62&lt;=P62),"ok",""),SUBTOTAL(3,T$2:T62))</f>
        <v/>
      </c>
      <c r="R62" s="7" t="str">
        <f>IF(P62&lt;&gt;"",IF(AND(P62&gt;Q61,P62&lt;=Q62),"ok",""),SUBTOTAL(3,U$2:U62))</f>
        <v/>
      </c>
      <c r="S62" s="1"/>
      <c r="T62" s="6"/>
      <c r="U62" s="1"/>
      <c r="V62" s="1"/>
      <c r="W62" s="1"/>
      <c r="X62" s="7" t="str">
        <f t="shared" si="14"/>
        <v/>
      </c>
      <c r="Y62" s="15" t="str">
        <f>IF(U62="","",SUBTOTAL(2,U$1:U62))</f>
        <v/>
      </c>
    </row>
    <row r="63" spans="1:25" ht="20.149999999999999" customHeight="1">
      <c r="A63" s="2">
        <f>IF(B63="","",SUBTOTAL(3,B$2:B63))</f>
        <v>60</v>
      </c>
      <c r="B63" s="13" t="s">
        <v>18</v>
      </c>
      <c r="C63" s="3">
        <v>964</v>
      </c>
      <c r="D63" s="18">
        <v>43377</v>
      </c>
      <c r="E63" s="5">
        <f>F61</f>
        <v>3627</v>
      </c>
      <c r="F63" s="4">
        <v>3631</v>
      </c>
      <c r="G63" s="5">
        <f t="shared" si="0"/>
        <v>4</v>
      </c>
      <c r="H63" s="5">
        <f t="shared" si="1"/>
        <v>0</v>
      </c>
      <c r="I63" s="9">
        <f t="shared" si="7"/>
        <v>4</v>
      </c>
      <c r="J63" s="9">
        <f t="shared" si="10"/>
        <v>4</v>
      </c>
      <c r="K63" s="9">
        <f>G63/ورقة1!$C$3</f>
        <v>0.52</v>
      </c>
      <c r="L63" s="9">
        <f>H63/ورقة1!$D$3</f>
        <v>0</v>
      </c>
      <c r="M63" s="9">
        <f t="shared" si="8"/>
        <v>0.52</v>
      </c>
      <c r="N63" s="9">
        <f t="shared" si="2"/>
        <v>0.5</v>
      </c>
      <c r="O63" s="9">
        <f t="shared" si="11"/>
        <v>468.39999999999986</v>
      </c>
      <c r="P63" s="9">
        <f t="shared" si="12"/>
        <v>360</v>
      </c>
      <c r="Q63" s="7" t="str">
        <f>IF(O63&lt;&gt;"",IF(AND(O63&gt;P62,O63&lt;=P63),"ok",""),SUBTOTAL(3,T$2:T63))</f>
        <v/>
      </c>
      <c r="R63" s="7" t="str">
        <f>IF(P63&lt;&gt;"",IF(AND(P63&gt;Q62,P63&lt;=Q63),"ok",""),SUBTOTAL(3,U$2:U63))</f>
        <v/>
      </c>
      <c r="S63" s="1"/>
      <c r="T63" s="6"/>
      <c r="U63" s="1"/>
      <c r="V63" s="1"/>
      <c r="W63" s="1"/>
      <c r="X63" s="7" t="str">
        <f t="shared" si="14"/>
        <v/>
      </c>
      <c r="Y63" s="15" t="str">
        <f>IF(U63="","",SUBTOTAL(2,U$1:U63))</f>
        <v/>
      </c>
    </row>
    <row r="64" spans="1:25" ht="20.149999999999999" customHeight="1">
      <c r="A64" s="2">
        <f>IF(B64="","",SUBTOTAL(3,B$2:B64))</f>
        <v>61</v>
      </c>
      <c r="B64" s="13" t="s">
        <v>18</v>
      </c>
      <c r="C64" s="3">
        <v>966</v>
      </c>
      <c r="D64" s="18">
        <v>43379</v>
      </c>
      <c r="E64" s="5">
        <f t="shared" si="6"/>
        <v>3631</v>
      </c>
      <c r="F64" s="4">
        <v>3701</v>
      </c>
      <c r="G64" s="5">
        <f t="shared" si="0"/>
        <v>70</v>
      </c>
      <c r="H64" s="5">
        <f t="shared" si="1"/>
        <v>0</v>
      </c>
      <c r="I64" s="9">
        <f t="shared" si="7"/>
        <v>70</v>
      </c>
      <c r="J64" s="9">
        <f t="shared" si="10"/>
        <v>74</v>
      </c>
      <c r="K64" s="9">
        <f>G64/ورقة1!$C$3</f>
        <v>9.1</v>
      </c>
      <c r="L64" s="9">
        <f>H64/ورقة1!$D$3</f>
        <v>0</v>
      </c>
      <c r="M64" s="9">
        <f t="shared" si="8"/>
        <v>9.1</v>
      </c>
      <c r="N64" s="9">
        <f t="shared" si="2"/>
        <v>0.5</v>
      </c>
      <c r="O64" s="9">
        <f t="shared" si="11"/>
        <v>477.99999999999989</v>
      </c>
      <c r="P64" s="9">
        <f t="shared" si="12"/>
        <v>390</v>
      </c>
      <c r="Q64" s="7" t="str">
        <f>IF(O64&lt;&gt;"",IF(AND(O64&gt;P63,O64&lt;=P64),"ok",""),SUBTOTAL(3,T$2:T64))</f>
        <v/>
      </c>
      <c r="R64" s="7" t="str">
        <f>IF(P64&lt;&gt;"",IF(AND(P64&gt;Q63,P64&lt;=Q64),"ok",""),SUBTOTAL(3,U$2:U64))</f>
        <v/>
      </c>
      <c r="S64" s="1">
        <v>30</v>
      </c>
      <c r="T64" s="6">
        <f t="shared" si="17"/>
        <v>165</v>
      </c>
      <c r="U64" s="23">
        <f>U56+1</f>
        <v>19</v>
      </c>
      <c r="V64" s="1">
        <f>V56+315</f>
        <v>3675</v>
      </c>
      <c r="W64" s="1">
        <f>V72-V64</f>
        <v>315</v>
      </c>
      <c r="X64" s="7" t="str">
        <f t="shared" si="14"/>
        <v>ok</v>
      </c>
      <c r="Y64" s="15">
        <f>IF(U64="","",SUBTOTAL(2,U$1:U64))</f>
        <v>13</v>
      </c>
    </row>
    <row r="65" spans="1:25" ht="20.149999999999999" customHeight="1">
      <c r="A65" s="2">
        <f>IF(B65="","",SUBTOTAL(3,B$2:B65))</f>
        <v>62</v>
      </c>
      <c r="B65" s="13" t="s">
        <v>18</v>
      </c>
      <c r="C65" s="3">
        <v>968</v>
      </c>
      <c r="D65" s="18"/>
      <c r="E65" s="5"/>
      <c r="F65" s="4"/>
      <c r="G65" s="5">
        <f t="shared" si="0"/>
        <v>0</v>
      </c>
      <c r="H65" s="5">
        <f t="shared" si="1"/>
        <v>0</v>
      </c>
      <c r="I65" s="9">
        <f t="shared" si="7"/>
        <v>0</v>
      </c>
      <c r="J65" s="9">
        <f t="shared" si="10"/>
        <v>0</v>
      </c>
      <c r="K65" s="9">
        <f>G65/ورقة1!$C$3</f>
        <v>0</v>
      </c>
      <c r="L65" s="9">
        <f>H65/ورقة1!$D$3</f>
        <v>0</v>
      </c>
      <c r="M65" s="9">
        <f t="shared" si="8"/>
        <v>0</v>
      </c>
      <c r="N65" s="9">
        <f t="shared" si="2"/>
        <v>0</v>
      </c>
      <c r="O65" s="9">
        <f t="shared" si="11"/>
        <v>477.99999999999989</v>
      </c>
      <c r="P65" s="9">
        <f t="shared" si="12"/>
        <v>390</v>
      </c>
      <c r="Q65" s="7" t="str">
        <f>IF(O65&lt;&gt;"",IF(AND(O65&gt;P64,O65&lt;=P65),"ok",""),SUBTOTAL(3,T$2:T65))</f>
        <v/>
      </c>
      <c r="R65" s="7" t="str">
        <f>IF(P65&lt;&gt;"",IF(AND(P65&gt;Q64,P65&lt;=Q65),"ok",""),SUBTOTAL(3,U$2:U65))</f>
        <v/>
      </c>
      <c r="S65" s="1"/>
      <c r="T65" s="6"/>
      <c r="U65" s="1"/>
      <c r="V65" s="1"/>
      <c r="W65" s="1"/>
      <c r="X65" s="7" t="str">
        <f t="shared" si="14"/>
        <v/>
      </c>
      <c r="Y65" s="15" t="str">
        <f>IF(U65="","",SUBTOTAL(2,U$1:U65))</f>
        <v/>
      </c>
    </row>
    <row r="66" spans="1:25" ht="20.149999999999999" customHeight="1">
      <c r="A66" s="2">
        <f>IF(B66="","",SUBTOTAL(3,B$2:B66))</f>
        <v>63</v>
      </c>
      <c r="B66" s="13" t="s">
        <v>18</v>
      </c>
      <c r="C66" s="3">
        <v>970</v>
      </c>
      <c r="D66" s="18">
        <v>43381</v>
      </c>
      <c r="E66" s="5">
        <f>F64</f>
        <v>3701</v>
      </c>
      <c r="F66" s="4">
        <v>3736</v>
      </c>
      <c r="G66" s="5">
        <f t="shared" si="0"/>
        <v>35</v>
      </c>
      <c r="H66" s="5">
        <f t="shared" si="1"/>
        <v>0</v>
      </c>
      <c r="I66" s="9">
        <f t="shared" si="7"/>
        <v>35</v>
      </c>
      <c r="J66" s="9">
        <f t="shared" si="10"/>
        <v>35</v>
      </c>
      <c r="K66" s="9">
        <f>G66/ورقة1!$C$3</f>
        <v>4.55</v>
      </c>
      <c r="L66" s="9">
        <f>H66/ورقة1!$D$3</f>
        <v>0</v>
      </c>
      <c r="M66" s="9">
        <f t="shared" si="8"/>
        <v>4.55</v>
      </c>
      <c r="N66" s="9">
        <f t="shared" ref="N66:N129" si="22">IF(I66=0,0,0.5)</f>
        <v>0.5</v>
      </c>
      <c r="O66" s="9">
        <f t="shared" si="11"/>
        <v>483.0499999999999</v>
      </c>
      <c r="P66" s="9">
        <f t="shared" si="12"/>
        <v>390</v>
      </c>
      <c r="Q66" s="7" t="str">
        <f>IF(O66&lt;&gt;"",IF(AND(O66&gt;P65,O66&lt;=P66),"ok",""),SUBTOTAL(3,T$2:T66))</f>
        <v/>
      </c>
      <c r="R66" s="7" t="str">
        <f>IF(P66&lt;&gt;"",IF(AND(P66&gt;Q65,P66&lt;=Q66),"ok",""),SUBTOTAL(3,U$2:U66))</f>
        <v/>
      </c>
      <c r="S66" s="1"/>
      <c r="T66" s="6"/>
      <c r="U66" s="1"/>
      <c r="V66" s="1"/>
      <c r="W66" s="1"/>
      <c r="X66" s="7" t="str">
        <f t="shared" si="14"/>
        <v/>
      </c>
      <c r="Y66" s="15" t="str">
        <f>IF(U66="","",SUBTOTAL(2,U$1:U66))</f>
        <v/>
      </c>
    </row>
    <row r="67" spans="1:25" ht="20.149999999999999" customHeight="1">
      <c r="A67" s="2">
        <f>IF(B67="","",SUBTOTAL(3,B$2:B67))</f>
        <v>64</v>
      </c>
      <c r="B67" s="12" t="s">
        <v>18</v>
      </c>
      <c r="C67" s="3">
        <v>974</v>
      </c>
      <c r="D67" s="18">
        <v>43383</v>
      </c>
      <c r="E67" s="5">
        <f t="shared" si="6"/>
        <v>3736</v>
      </c>
      <c r="F67" s="4">
        <v>3766</v>
      </c>
      <c r="G67" s="5">
        <f t="shared" si="0"/>
        <v>30</v>
      </c>
      <c r="H67" s="5">
        <f t="shared" si="1"/>
        <v>0</v>
      </c>
      <c r="I67" s="9">
        <f t="shared" si="7"/>
        <v>30</v>
      </c>
      <c r="J67" s="9">
        <f t="shared" si="10"/>
        <v>65</v>
      </c>
      <c r="K67" s="9">
        <f>G67/ورقة1!$C$3</f>
        <v>3.9</v>
      </c>
      <c r="L67" s="9">
        <f>H67/ورقة1!$D$3</f>
        <v>0</v>
      </c>
      <c r="M67" s="9">
        <f t="shared" ref="M67:M130" si="23">IF(I67=0,0,K67+L67)</f>
        <v>3.9</v>
      </c>
      <c r="N67" s="9">
        <f t="shared" si="22"/>
        <v>0.5</v>
      </c>
      <c r="O67" s="9">
        <f t="shared" si="11"/>
        <v>487.44999999999987</v>
      </c>
      <c r="P67" s="9">
        <f t="shared" si="12"/>
        <v>390</v>
      </c>
      <c r="Q67" s="7" t="str">
        <f>IF(O67&lt;&gt;"",IF(AND(O67&gt;P66,O67&lt;=P67),"ok",""),SUBTOTAL(3,T$2:T67))</f>
        <v/>
      </c>
      <c r="R67" s="7" t="str">
        <f>IF(P67&lt;&gt;"",IF(AND(P67&gt;Q66,P67&lt;=Q67),"ok",""),SUBTOTAL(3,U$2:U67))</f>
        <v/>
      </c>
      <c r="S67" s="1"/>
      <c r="T67" s="6"/>
      <c r="U67" s="1"/>
      <c r="V67" s="1"/>
      <c r="W67" s="1"/>
      <c r="X67" s="7" t="str">
        <f t="shared" si="14"/>
        <v/>
      </c>
      <c r="Y67" s="15" t="str">
        <f>IF(U67="","",SUBTOTAL(2,U$1:U67))</f>
        <v/>
      </c>
    </row>
    <row r="68" spans="1:25" ht="20.149999999999999" customHeight="1">
      <c r="A68" s="2">
        <f>IF(B68="","",SUBTOTAL(3,B$2:B68))</f>
        <v>65</v>
      </c>
      <c r="B68" s="12" t="s">
        <v>18</v>
      </c>
      <c r="C68" s="3">
        <v>979</v>
      </c>
      <c r="D68" s="18">
        <v>43384</v>
      </c>
      <c r="E68" s="5">
        <f t="shared" si="6"/>
        <v>3766</v>
      </c>
      <c r="F68" s="4">
        <v>3811</v>
      </c>
      <c r="G68" s="5">
        <f t="shared" si="0"/>
        <v>45</v>
      </c>
      <c r="H68" s="5">
        <f t="shared" si="1"/>
        <v>0</v>
      </c>
      <c r="I68" s="9">
        <f t="shared" si="7"/>
        <v>45</v>
      </c>
      <c r="J68" s="9">
        <f t="shared" ref="J68:J131" si="24">IF(I68=0,0,I68+J67)</f>
        <v>110</v>
      </c>
      <c r="K68" s="9">
        <f>G68/ورقة1!$C$3</f>
        <v>5.85</v>
      </c>
      <c r="L68" s="9">
        <f>H68/ورقة1!$D$3</f>
        <v>0</v>
      </c>
      <c r="M68" s="9">
        <f t="shared" si="23"/>
        <v>5.85</v>
      </c>
      <c r="N68" s="9">
        <f t="shared" si="22"/>
        <v>0.5</v>
      </c>
      <c r="O68" s="9">
        <f t="shared" ref="O68:O131" si="25">M68+N68+O67</f>
        <v>493.7999999999999</v>
      </c>
      <c r="P68" s="9">
        <f t="shared" ref="P68:P131" si="26">S68+P67</f>
        <v>390</v>
      </c>
      <c r="Q68" s="7" t="str">
        <f>IF(O68&lt;&gt;"",IF(AND(O68&gt;P67,O68&lt;=P68),"ok",""),SUBTOTAL(3,T$2:T68))</f>
        <v/>
      </c>
      <c r="R68" s="7" t="str">
        <f>IF(P68&lt;&gt;"",IF(AND(P68&gt;Q67,P68&lt;=Q68),"ok",""),SUBTOTAL(3,U$2:U68))</f>
        <v/>
      </c>
      <c r="S68" s="1"/>
      <c r="T68" s="6"/>
      <c r="U68" s="1"/>
      <c r="V68" s="1"/>
      <c r="W68" s="1"/>
      <c r="X68" s="7" t="str">
        <f t="shared" si="14"/>
        <v/>
      </c>
      <c r="Y68" s="15" t="str">
        <f>IF(U68="","",SUBTOTAL(2,U$1:U68))</f>
        <v/>
      </c>
    </row>
    <row r="69" spans="1:25" ht="20.149999999999999" customHeight="1">
      <c r="A69" s="2">
        <f>IF(B69="","",SUBTOTAL(3,B$2:B69))</f>
        <v>66</v>
      </c>
      <c r="B69" s="12" t="s">
        <v>18</v>
      </c>
      <c r="C69" s="3">
        <v>985</v>
      </c>
      <c r="D69" s="18">
        <v>43386</v>
      </c>
      <c r="E69" s="5">
        <f t="shared" si="6"/>
        <v>3811</v>
      </c>
      <c r="F69" s="4">
        <v>3840</v>
      </c>
      <c r="G69" s="5">
        <f t="shared" ref="G69:G135" si="27">IF(B69="مدينة",F69-E69,0)</f>
        <v>29</v>
      </c>
      <c r="H69" s="5">
        <f t="shared" ref="H69:H135" si="28">IF(B69="اقاليم",F69-E69,0)</f>
        <v>0</v>
      </c>
      <c r="I69" s="9">
        <f t="shared" si="7"/>
        <v>29</v>
      </c>
      <c r="J69" s="9">
        <f t="shared" si="24"/>
        <v>139</v>
      </c>
      <c r="K69" s="9">
        <f>G69/ورقة1!$C$3</f>
        <v>3.77</v>
      </c>
      <c r="L69" s="9">
        <f>H69/ورقة1!$D$3</f>
        <v>0</v>
      </c>
      <c r="M69" s="9">
        <f t="shared" si="23"/>
        <v>3.77</v>
      </c>
      <c r="N69" s="9">
        <f t="shared" si="22"/>
        <v>0.5</v>
      </c>
      <c r="O69" s="9">
        <f t="shared" si="25"/>
        <v>498.06999999999988</v>
      </c>
      <c r="P69" s="9">
        <f t="shared" si="26"/>
        <v>390</v>
      </c>
      <c r="Q69" s="7" t="str">
        <f>IF(O69&lt;&gt;"",IF(AND(O69&gt;P68,O69&lt;=P69),"ok",""),SUBTOTAL(3,T$2:T69))</f>
        <v/>
      </c>
      <c r="R69" s="7" t="str">
        <f>IF(P69&lt;&gt;"",IF(AND(P69&gt;Q68,P69&lt;=Q69),"ok",""),SUBTOTAL(3,U$2:U69))</f>
        <v/>
      </c>
      <c r="S69" s="1"/>
      <c r="T69" s="6"/>
      <c r="U69" s="1"/>
      <c r="V69" s="1"/>
      <c r="W69" s="1"/>
      <c r="X69" s="7" t="str">
        <f t="shared" si="14"/>
        <v/>
      </c>
      <c r="Y69" s="15" t="str">
        <f>IF(U69="","",SUBTOTAL(2,U$1:U69))</f>
        <v/>
      </c>
    </row>
    <row r="70" spans="1:25" ht="20.149999999999999" customHeight="1">
      <c r="A70" s="2">
        <f>IF(B70="","",SUBTOTAL(3,B$2:B70))</f>
        <v>67</v>
      </c>
      <c r="B70" s="13" t="s">
        <v>18</v>
      </c>
      <c r="C70" s="3">
        <v>990</v>
      </c>
      <c r="D70" s="18">
        <v>43387</v>
      </c>
      <c r="E70" s="5">
        <f t="shared" ref="E70:E136" si="29">IF(D70="",0,F69)</f>
        <v>3840</v>
      </c>
      <c r="F70" s="4">
        <v>3890</v>
      </c>
      <c r="G70" s="5">
        <f t="shared" si="27"/>
        <v>50</v>
      </c>
      <c r="H70" s="5">
        <f t="shared" si="28"/>
        <v>0</v>
      </c>
      <c r="I70" s="9">
        <f t="shared" ref="I70:I136" si="30">G70+H70</f>
        <v>50</v>
      </c>
      <c r="J70" s="9">
        <f t="shared" si="24"/>
        <v>189</v>
      </c>
      <c r="K70" s="9">
        <f>G70/ورقة1!$C$3</f>
        <v>6.5</v>
      </c>
      <c r="L70" s="9">
        <f>H70/ورقة1!$D$3</f>
        <v>0</v>
      </c>
      <c r="M70" s="9">
        <f t="shared" si="23"/>
        <v>6.5</v>
      </c>
      <c r="N70" s="9">
        <f t="shared" si="22"/>
        <v>0.5</v>
      </c>
      <c r="O70" s="9">
        <f t="shared" si="25"/>
        <v>505.06999999999988</v>
      </c>
      <c r="P70" s="9">
        <f t="shared" si="26"/>
        <v>390</v>
      </c>
      <c r="Q70" s="7" t="str">
        <f>IF(O70&lt;&gt;"",IF(AND(O70&gt;P69,O70&lt;=P70),"ok",""),SUBTOTAL(3,T$2:T70))</f>
        <v/>
      </c>
      <c r="R70" s="7" t="str">
        <f>IF(P70&lt;&gt;"",IF(AND(P70&gt;Q69,P70&lt;=Q70),"ok",""),SUBTOTAL(3,U$2:U70))</f>
        <v/>
      </c>
      <c r="S70" s="1"/>
      <c r="T70" s="6"/>
      <c r="U70" s="1"/>
      <c r="V70" s="1"/>
      <c r="W70" s="1"/>
      <c r="X70" s="7" t="str">
        <f t="shared" si="14"/>
        <v/>
      </c>
      <c r="Y70" s="15" t="str">
        <f>IF(U70="","",SUBTOTAL(2,U$1:U70))</f>
        <v/>
      </c>
    </row>
    <row r="71" spans="1:25" ht="20.149999999999999" customHeight="1">
      <c r="A71" s="2">
        <f>IF(B71="","",SUBTOTAL(3,B$2:B71))</f>
        <v>68</v>
      </c>
      <c r="B71" s="13" t="s">
        <v>18</v>
      </c>
      <c r="C71" s="3">
        <v>995</v>
      </c>
      <c r="D71" s="18">
        <v>43388</v>
      </c>
      <c r="E71" s="5">
        <f t="shared" si="29"/>
        <v>3890</v>
      </c>
      <c r="F71" s="4">
        <v>3948</v>
      </c>
      <c r="G71" s="5">
        <f t="shared" si="27"/>
        <v>58</v>
      </c>
      <c r="H71" s="5">
        <f t="shared" si="28"/>
        <v>0</v>
      </c>
      <c r="I71" s="9">
        <f t="shared" si="30"/>
        <v>58</v>
      </c>
      <c r="J71" s="9">
        <f t="shared" si="24"/>
        <v>247</v>
      </c>
      <c r="K71" s="9">
        <f>G71/ورقة1!$C$3</f>
        <v>7.54</v>
      </c>
      <c r="L71" s="9">
        <f>H71/ورقة1!$D$3</f>
        <v>0</v>
      </c>
      <c r="M71" s="9">
        <f t="shared" si="23"/>
        <v>7.54</v>
      </c>
      <c r="N71" s="9">
        <f t="shared" si="22"/>
        <v>0.5</v>
      </c>
      <c r="O71" s="9">
        <f t="shared" si="25"/>
        <v>513.1099999999999</v>
      </c>
      <c r="P71" s="9">
        <f t="shared" si="26"/>
        <v>390</v>
      </c>
      <c r="Q71" s="7" t="str">
        <f>IF(O71&lt;&gt;"",IF(AND(O71&gt;P70,O71&lt;=P71),"ok",""),SUBTOTAL(3,T$2:T71))</f>
        <v/>
      </c>
      <c r="R71" s="7" t="str">
        <f>IF(P71&lt;&gt;"",IF(AND(P71&gt;Q70,P71&lt;=Q71),"ok",""),SUBTOTAL(3,U$2:U71))</f>
        <v/>
      </c>
      <c r="S71" s="1"/>
      <c r="T71" s="6"/>
      <c r="U71" s="1"/>
      <c r="V71" s="1"/>
      <c r="W71" s="1"/>
      <c r="X71" s="7" t="str">
        <f t="shared" si="14"/>
        <v/>
      </c>
      <c r="Y71" s="15" t="str">
        <f>IF(U71="","",SUBTOTAL(2,U$1:U71))</f>
        <v/>
      </c>
    </row>
    <row r="72" spans="1:25" ht="20.149999999999999" customHeight="1">
      <c r="A72" s="2">
        <f>IF(B72="","",SUBTOTAL(3,B$2:B72))</f>
        <v>69</v>
      </c>
      <c r="B72" s="13" t="s">
        <v>18</v>
      </c>
      <c r="C72" s="3">
        <v>1000</v>
      </c>
      <c r="D72" s="18">
        <v>43391</v>
      </c>
      <c r="E72" s="5">
        <f t="shared" si="29"/>
        <v>3948</v>
      </c>
      <c r="F72" s="4">
        <v>4003</v>
      </c>
      <c r="G72" s="5">
        <f t="shared" si="27"/>
        <v>55</v>
      </c>
      <c r="H72" s="5">
        <f t="shared" si="28"/>
        <v>0</v>
      </c>
      <c r="I72" s="9">
        <f t="shared" si="30"/>
        <v>55</v>
      </c>
      <c r="J72" s="9">
        <f t="shared" si="24"/>
        <v>302</v>
      </c>
      <c r="K72" s="9">
        <f>G72/ورقة1!$C$3</f>
        <v>7.1499999999999995</v>
      </c>
      <c r="L72" s="9">
        <f>H72/ورقة1!$D$3</f>
        <v>0</v>
      </c>
      <c r="M72" s="9">
        <f t="shared" si="23"/>
        <v>7.1499999999999995</v>
      </c>
      <c r="N72" s="9">
        <f t="shared" si="22"/>
        <v>0.5</v>
      </c>
      <c r="O72" s="9">
        <f t="shared" si="25"/>
        <v>520.75999999999988</v>
      </c>
      <c r="P72" s="9">
        <f t="shared" si="26"/>
        <v>420</v>
      </c>
      <c r="Q72" s="7" t="str">
        <f>IF(O72&lt;&gt;"",IF(AND(O72&gt;P71,O72&lt;=P72),"ok",""),SUBTOTAL(3,T$2:T72))</f>
        <v/>
      </c>
      <c r="R72" s="7" t="str">
        <f>IF(P72&lt;&gt;"",IF(AND(P72&gt;Q71,P72&lt;=Q72),"ok",""),SUBTOTAL(3,U$2:U72))</f>
        <v/>
      </c>
      <c r="S72" s="1">
        <v>30</v>
      </c>
      <c r="T72" s="6">
        <f t="shared" ref="T72:T105" si="31">S72*5.5</f>
        <v>165</v>
      </c>
      <c r="U72" s="23">
        <f>U64+5</f>
        <v>24</v>
      </c>
      <c r="V72" s="1">
        <f>V64+315</f>
        <v>3990</v>
      </c>
      <c r="W72" s="1">
        <f t="shared" ref="W72:W106" si="32">V73-V72</f>
        <v>315</v>
      </c>
      <c r="X72" s="7" t="str">
        <f t="shared" si="14"/>
        <v>ok</v>
      </c>
      <c r="Y72" s="15">
        <f>IF(U72="","",SUBTOTAL(2,U$1:U72))</f>
        <v>14</v>
      </c>
    </row>
    <row r="73" spans="1:25" ht="20.149999999999999" customHeight="1">
      <c r="A73" s="2">
        <f>IF(B73="","",SUBTOTAL(3,B$2:B73))</f>
        <v>70</v>
      </c>
      <c r="B73" s="13" t="s">
        <v>17</v>
      </c>
      <c r="C73" s="3">
        <v>1004</v>
      </c>
      <c r="D73" s="18">
        <v>43393</v>
      </c>
      <c r="E73" s="5">
        <f t="shared" si="29"/>
        <v>4003</v>
      </c>
      <c r="F73" s="4">
        <v>4484</v>
      </c>
      <c r="G73" s="5">
        <f t="shared" si="27"/>
        <v>0</v>
      </c>
      <c r="H73" s="5">
        <f t="shared" si="28"/>
        <v>481</v>
      </c>
      <c r="I73" s="9">
        <f t="shared" si="30"/>
        <v>481</v>
      </c>
      <c r="J73" s="9">
        <f t="shared" si="24"/>
        <v>783</v>
      </c>
      <c r="K73" s="9">
        <f>G73/ورقة1!$C$3</f>
        <v>0</v>
      </c>
      <c r="L73" s="9">
        <f>H73/ورقة1!$D$3</f>
        <v>52.91</v>
      </c>
      <c r="M73" s="9">
        <f t="shared" si="23"/>
        <v>52.91</v>
      </c>
      <c r="N73" s="9">
        <f t="shared" si="22"/>
        <v>0.5</v>
      </c>
      <c r="O73" s="9">
        <f t="shared" si="25"/>
        <v>574.16999999999985</v>
      </c>
      <c r="P73" s="9">
        <f t="shared" si="26"/>
        <v>450</v>
      </c>
      <c r="Q73" s="7" t="str">
        <f>IF(O73&lt;&gt;"",IF(AND(O73&gt;P72,O73&lt;=P73),"ok",""),SUBTOTAL(3,T$2:T73))</f>
        <v/>
      </c>
      <c r="R73" s="7" t="str">
        <f>IF(P73&lt;&gt;"",IF(AND(P73&gt;Q72,P73&lt;=Q73),"ok",""),SUBTOTAL(3,U$2:U73))</f>
        <v/>
      </c>
      <c r="S73" s="1">
        <v>30</v>
      </c>
      <c r="T73" s="6">
        <f t="shared" si="31"/>
        <v>165</v>
      </c>
      <c r="U73" s="23">
        <f>U72+1</f>
        <v>25</v>
      </c>
      <c r="V73" s="1">
        <f t="shared" ref="V73:V107" si="33">V72+315</f>
        <v>4305</v>
      </c>
      <c r="W73" s="1">
        <f>V75-V73</f>
        <v>315</v>
      </c>
      <c r="X73" s="7" t="str">
        <f t="shared" si="14"/>
        <v>ok</v>
      </c>
      <c r="Y73" s="15">
        <f>IF(U73="","",SUBTOTAL(2,U$1:U73))</f>
        <v>15</v>
      </c>
    </row>
    <row r="74" spans="1:25" ht="20.149999999999999" customHeight="1">
      <c r="A74" s="2">
        <f>IF(B74="","",SUBTOTAL(3,B$2:B74))</f>
        <v>71</v>
      </c>
      <c r="B74" s="13" t="s">
        <v>18</v>
      </c>
      <c r="C74" s="3">
        <v>1006</v>
      </c>
      <c r="D74" s="18">
        <v>43394</v>
      </c>
      <c r="E74" s="5">
        <f t="shared" si="29"/>
        <v>4484</v>
      </c>
      <c r="F74" s="4">
        <v>4493</v>
      </c>
      <c r="G74" s="5">
        <f t="shared" si="27"/>
        <v>9</v>
      </c>
      <c r="H74" s="5">
        <f t="shared" si="28"/>
        <v>0</v>
      </c>
      <c r="I74" s="9">
        <f t="shared" si="30"/>
        <v>9</v>
      </c>
      <c r="J74" s="9">
        <f t="shared" si="24"/>
        <v>792</v>
      </c>
      <c r="K74" s="9">
        <f>G74/ورقة1!$C$3</f>
        <v>1.17</v>
      </c>
      <c r="L74" s="9">
        <f>H74/ورقة1!$D$3</f>
        <v>0</v>
      </c>
      <c r="M74" s="9">
        <f t="shared" si="23"/>
        <v>1.17</v>
      </c>
      <c r="N74" s="9">
        <f t="shared" si="22"/>
        <v>0.5</v>
      </c>
      <c r="O74" s="9">
        <f t="shared" si="25"/>
        <v>575.8399999999998</v>
      </c>
      <c r="P74" s="9">
        <f t="shared" si="26"/>
        <v>450</v>
      </c>
      <c r="Q74" s="7" t="str">
        <f>IF(O74&lt;&gt;"",IF(AND(O74&gt;P73,O74&lt;=P74),"ok",""),SUBTOTAL(3,T$2:T74))</f>
        <v/>
      </c>
      <c r="R74" s="7" t="str">
        <f>IF(P74&lt;&gt;"",IF(AND(P74&gt;Q73,P74&lt;=Q74),"ok",""),SUBTOTAL(3,U$2:U74))</f>
        <v/>
      </c>
      <c r="S74" s="1"/>
      <c r="T74" s="6"/>
      <c r="U74" s="1"/>
      <c r="V74" s="1"/>
      <c r="W74" s="1"/>
      <c r="X74" s="7" t="str">
        <f t="shared" si="14"/>
        <v/>
      </c>
      <c r="Y74" s="15" t="str">
        <f>IF(U74="","",SUBTOTAL(2,U$1:U74))</f>
        <v/>
      </c>
    </row>
    <row r="75" spans="1:25" ht="20.149999999999999" customHeight="1">
      <c r="A75" s="2">
        <f>IF(B75="","",SUBTOTAL(3,B$2:B75))</f>
        <v>72</v>
      </c>
      <c r="B75" s="13" t="s">
        <v>17</v>
      </c>
      <c r="C75" s="3">
        <v>1010</v>
      </c>
      <c r="D75" s="18">
        <v>43395</v>
      </c>
      <c r="E75" s="5">
        <f t="shared" si="29"/>
        <v>4493</v>
      </c>
      <c r="F75" s="4">
        <v>4949</v>
      </c>
      <c r="G75" s="5">
        <f t="shared" si="27"/>
        <v>0</v>
      </c>
      <c r="H75" s="5">
        <f t="shared" si="28"/>
        <v>456</v>
      </c>
      <c r="I75" s="9">
        <f t="shared" si="30"/>
        <v>456</v>
      </c>
      <c r="J75" s="9">
        <f t="shared" si="24"/>
        <v>1248</v>
      </c>
      <c r="K75" s="9">
        <f>G75/ورقة1!$C$3</f>
        <v>0</v>
      </c>
      <c r="L75" s="9">
        <f>H75/ورقة1!$D$3</f>
        <v>50.16</v>
      </c>
      <c r="M75" s="9">
        <f t="shared" si="23"/>
        <v>50.16</v>
      </c>
      <c r="N75" s="9">
        <f t="shared" si="22"/>
        <v>0.5</v>
      </c>
      <c r="O75" s="9">
        <f t="shared" si="25"/>
        <v>626.49999999999977</v>
      </c>
      <c r="P75" s="9">
        <f t="shared" si="26"/>
        <v>480</v>
      </c>
      <c r="Q75" s="7" t="str">
        <f>IF(O75&lt;&gt;"",IF(AND(O75&gt;P74,O75&lt;=P75),"ok",""),SUBTOTAL(3,T$2:T75))</f>
        <v/>
      </c>
      <c r="R75" s="7" t="str">
        <f>IF(P75&lt;&gt;"",IF(AND(P75&gt;Q74,P75&lt;=Q75),"ok",""),SUBTOTAL(3,U$2:U75))</f>
        <v/>
      </c>
      <c r="S75" s="1">
        <v>30</v>
      </c>
      <c r="T75" s="6">
        <f t="shared" si="31"/>
        <v>165</v>
      </c>
      <c r="U75" s="23">
        <f>U73+4</f>
        <v>29</v>
      </c>
      <c r="V75" s="1">
        <f>V73+315</f>
        <v>4620</v>
      </c>
      <c r="W75" s="1">
        <f>V76-V75</f>
        <v>315</v>
      </c>
      <c r="X75" s="7" t="str">
        <f t="shared" si="14"/>
        <v>ok</v>
      </c>
      <c r="Y75" s="15">
        <f>IF(U75="","",SUBTOTAL(2,U$1:U75))</f>
        <v>16</v>
      </c>
    </row>
    <row r="76" spans="1:25" ht="20.149999999999999" customHeight="1">
      <c r="A76" s="2" t="str">
        <f>IF(B76="","",SUBTOTAL(3,B$2:B76))</f>
        <v/>
      </c>
      <c r="B76" s="9"/>
      <c r="C76" s="16">
        <f>C75</f>
        <v>1010</v>
      </c>
      <c r="D76" s="19">
        <f t="shared" ref="D76:F76" si="34">D75</f>
        <v>43395</v>
      </c>
      <c r="E76" s="16">
        <f t="shared" si="34"/>
        <v>4493</v>
      </c>
      <c r="F76" s="16">
        <f t="shared" si="34"/>
        <v>4949</v>
      </c>
      <c r="G76" s="5"/>
      <c r="H76" s="5"/>
      <c r="I76" s="9"/>
      <c r="J76" s="9">
        <f t="shared" si="24"/>
        <v>0</v>
      </c>
      <c r="K76" s="9">
        <f>G76/ورقة1!$C$3</f>
        <v>0</v>
      </c>
      <c r="L76" s="9">
        <f>H76/ورقة1!$D$3</f>
        <v>0</v>
      </c>
      <c r="M76" s="9">
        <f t="shared" si="23"/>
        <v>0</v>
      </c>
      <c r="N76" s="9">
        <f t="shared" si="22"/>
        <v>0</v>
      </c>
      <c r="O76" s="9">
        <f t="shared" si="25"/>
        <v>626.49999999999977</v>
      </c>
      <c r="P76" s="9">
        <f t="shared" si="26"/>
        <v>510</v>
      </c>
      <c r="Q76" s="7" t="str">
        <f>IF(O76&lt;&gt;"",IF(AND(O76&gt;P75,O76&lt;=P76),"ok",""),SUBTOTAL(3,T$2:T76))</f>
        <v/>
      </c>
      <c r="R76" s="7" t="str">
        <f>IF(P76&lt;&gt;"",IF(AND(P76&gt;Q75,P76&lt;=Q76),"ok",""),SUBTOTAL(3,U$2:U76))</f>
        <v/>
      </c>
      <c r="S76" s="1">
        <v>30</v>
      </c>
      <c r="T76" s="6">
        <f t="shared" si="31"/>
        <v>165</v>
      </c>
      <c r="U76" s="23">
        <f>U75+1</f>
        <v>30</v>
      </c>
      <c r="V76" s="1">
        <f>V75+315</f>
        <v>4935</v>
      </c>
      <c r="W76" s="1">
        <f>V85-V76</f>
        <v>315</v>
      </c>
      <c r="X76" s="7" t="str">
        <f t="shared" si="14"/>
        <v>ok</v>
      </c>
      <c r="Y76" s="15">
        <f>IF(U76="","",SUBTOTAL(2,U$1:U76))</f>
        <v>17</v>
      </c>
    </row>
    <row r="77" spans="1:25" ht="20.149999999999999" customHeight="1">
      <c r="A77" s="2">
        <f>IF(B77="","",SUBTOTAL(3,B$2:B77))</f>
        <v>73</v>
      </c>
      <c r="B77" s="13" t="s">
        <v>18</v>
      </c>
      <c r="C77" s="3">
        <v>1016</v>
      </c>
      <c r="D77" s="18">
        <v>43397</v>
      </c>
      <c r="E77" s="5">
        <f>IF(D77="",0,F75)</f>
        <v>4949</v>
      </c>
      <c r="F77" s="4">
        <v>4971</v>
      </c>
      <c r="G77" s="5">
        <f t="shared" si="27"/>
        <v>22</v>
      </c>
      <c r="H77" s="5">
        <f t="shared" si="28"/>
        <v>0</v>
      </c>
      <c r="I77" s="9">
        <f t="shared" si="30"/>
        <v>22</v>
      </c>
      <c r="J77" s="9">
        <f t="shared" si="24"/>
        <v>22</v>
      </c>
      <c r="K77" s="9">
        <f>G77/ورقة1!$C$3</f>
        <v>2.86</v>
      </c>
      <c r="L77" s="9">
        <f>H77/ورقة1!$D$3</f>
        <v>0</v>
      </c>
      <c r="M77" s="9">
        <f t="shared" si="23"/>
        <v>2.86</v>
      </c>
      <c r="N77" s="9">
        <f t="shared" si="22"/>
        <v>0.5</v>
      </c>
      <c r="O77" s="9">
        <f t="shared" si="25"/>
        <v>629.85999999999979</v>
      </c>
      <c r="P77" s="9">
        <f t="shared" si="26"/>
        <v>510</v>
      </c>
      <c r="Q77" s="7" t="str">
        <f>IF(O77&lt;&gt;"",IF(AND(O77&gt;P76,O77&lt;=P77),"ok",""),SUBTOTAL(3,T$2:T77))</f>
        <v/>
      </c>
      <c r="R77" s="7" t="str">
        <f>IF(P77&lt;&gt;"",IF(AND(P77&gt;Q76,P77&lt;=Q77),"ok",""),SUBTOTAL(3,U$2:U77))</f>
        <v/>
      </c>
      <c r="S77" s="1"/>
      <c r="T77" s="6"/>
      <c r="U77" s="1"/>
      <c r="V77" s="1"/>
      <c r="W77" s="1"/>
      <c r="X77" s="7" t="str">
        <f t="shared" si="14"/>
        <v/>
      </c>
      <c r="Y77" s="15" t="str">
        <f>IF(U77="","",SUBTOTAL(2,U$1:U77))</f>
        <v/>
      </c>
    </row>
    <row r="78" spans="1:25" ht="20.149999999999999" customHeight="1">
      <c r="A78" s="2">
        <f>IF(B78="","",SUBTOTAL(3,B$2:B78))</f>
        <v>74</v>
      </c>
      <c r="B78" s="13" t="s">
        <v>18</v>
      </c>
      <c r="C78" s="3">
        <v>1018</v>
      </c>
      <c r="D78" s="18">
        <v>43398</v>
      </c>
      <c r="E78" s="5">
        <f t="shared" si="29"/>
        <v>4971</v>
      </c>
      <c r="F78" s="4">
        <v>4996</v>
      </c>
      <c r="G78" s="5">
        <f t="shared" si="27"/>
        <v>25</v>
      </c>
      <c r="H78" s="5">
        <f t="shared" si="28"/>
        <v>0</v>
      </c>
      <c r="I78" s="9">
        <f t="shared" si="30"/>
        <v>25</v>
      </c>
      <c r="J78" s="9">
        <f t="shared" si="24"/>
        <v>47</v>
      </c>
      <c r="K78" s="9">
        <f>G78/ورقة1!$C$3</f>
        <v>3.25</v>
      </c>
      <c r="L78" s="9">
        <f>H78/ورقة1!$D$3</f>
        <v>0</v>
      </c>
      <c r="M78" s="9">
        <f t="shared" si="23"/>
        <v>3.25</v>
      </c>
      <c r="N78" s="9">
        <f t="shared" si="22"/>
        <v>0.5</v>
      </c>
      <c r="O78" s="9">
        <f t="shared" si="25"/>
        <v>633.60999999999979</v>
      </c>
      <c r="P78" s="9">
        <f t="shared" si="26"/>
        <v>510</v>
      </c>
      <c r="Q78" s="7" t="str">
        <f>IF(O78&lt;&gt;"",IF(AND(O78&gt;P77,O78&lt;=P78),"ok",""),SUBTOTAL(3,T$2:T78))</f>
        <v/>
      </c>
      <c r="R78" s="7" t="str">
        <f>IF(P78&lt;&gt;"",IF(AND(P78&gt;Q77,P78&lt;=Q78),"ok",""),SUBTOTAL(3,U$2:U78))</f>
        <v/>
      </c>
      <c r="S78" s="1"/>
      <c r="T78" s="6"/>
      <c r="U78" s="1"/>
      <c r="V78" s="1"/>
      <c r="W78" s="1"/>
      <c r="X78" s="7" t="str">
        <f t="shared" si="14"/>
        <v/>
      </c>
      <c r="Y78" s="15" t="str">
        <f>IF(U78="","",SUBTOTAL(2,U$1:U78))</f>
        <v/>
      </c>
    </row>
    <row r="79" spans="1:25" ht="20.149999999999999" customHeight="1">
      <c r="A79" s="2">
        <f>IF(B79="","",SUBTOTAL(3,B$2:B79))</f>
        <v>75</v>
      </c>
      <c r="B79" s="13" t="s">
        <v>18</v>
      </c>
      <c r="C79" s="3">
        <v>1022</v>
      </c>
      <c r="D79" s="18">
        <v>43400</v>
      </c>
      <c r="E79" s="5">
        <f t="shared" si="29"/>
        <v>4996</v>
      </c>
      <c r="F79" s="4">
        <v>5015</v>
      </c>
      <c r="G79" s="5">
        <f t="shared" si="27"/>
        <v>19</v>
      </c>
      <c r="H79" s="5">
        <f t="shared" si="28"/>
        <v>0</v>
      </c>
      <c r="I79" s="9">
        <f t="shared" si="30"/>
        <v>19</v>
      </c>
      <c r="J79" s="9">
        <f t="shared" si="24"/>
        <v>66</v>
      </c>
      <c r="K79" s="9">
        <f>G79/ورقة1!$C$3</f>
        <v>2.4699999999999998</v>
      </c>
      <c r="L79" s="9">
        <f>H79/ورقة1!$D$3</f>
        <v>0</v>
      </c>
      <c r="M79" s="9">
        <f t="shared" si="23"/>
        <v>2.4699999999999998</v>
      </c>
      <c r="N79" s="9">
        <f t="shared" si="22"/>
        <v>0.5</v>
      </c>
      <c r="O79" s="9">
        <f t="shared" si="25"/>
        <v>636.57999999999981</v>
      </c>
      <c r="P79" s="9">
        <f t="shared" si="26"/>
        <v>510</v>
      </c>
      <c r="Q79" s="7" t="str">
        <f>IF(O79&lt;&gt;"",IF(AND(O79&gt;P78,O79&lt;=P79),"ok",""),SUBTOTAL(3,T$2:T79))</f>
        <v/>
      </c>
      <c r="R79" s="7" t="str">
        <f>IF(P79&lt;&gt;"",IF(AND(P79&gt;Q78,P79&lt;=Q79),"ok",""),SUBTOTAL(3,U$2:U79))</f>
        <v/>
      </c>
      <c r="S79" s="1"/>
      <c r="T79" s="6"/>
      <c r="U79" s="1"/>
      <c r="V79" s="1"/>
      <c r="W79" s="1"/>
      <c r="X79" s="7" t="str">
        <f t="shared" si="14"/>
        <v/>
      </c>
      <c r="Y79" s="15" t="str">
        <f>IF(U79="","",SUBTOTAL(2,U$1:U79))</f>
        <v/>
      </c>
    </row>
    <row r="80" spans="1:25" ht="20.149999999999999" customHeight="1">
      <c r="A80" s="2">
        <f>IF(B80="","",SUBTOTAL(3,B$2:B80))</f>
        <v>76</v>
      </c>
      <c r="B80" s="13" t="s">
        <v>18</v>
      </c>
      <c r="C80" s="3">
        <v>1025</v>
      </c>
      <c r="D80" s="18">
        <v>43401</v>
      </c>
      <c r="E80" s="5">
        <f t="shared" si="29"/>
        <v>5015</v>
      </c>
      <c r="F80" s="4">
        <v>5062</v>
      </c>
      <c r="G80" s="5">
        <f t="shared" si="27"/>
        <v>47</v>
      </c>
      <c r="H80" s="5">
        <f t="shared" si="28"/>
        <v>0</v>
      </c>
      <c r="I80" s="9">
        <f t="shared" si="30"/>
        <v>47</v>
      </c>
      <c r="J80" s="9">
        <f t="shared" si="24"/>
        <v>113</v>
      </c>
      <c r="K80" s="9">
        <f>G80/ورقة1!$C$3</f>
        <v>6.1099999999999994</v>
      </c>
      <c r="L80" s="9">
        <f>H80/ورقة1!$D$3</f>
        <v>0</v>
      </c>
      <c r="M80" s="9">
        <f t="shared" si="23"/>
        <v>6.1099999999999994</v>
      </c>
      <c r="N80" s="9">
        <f t="shared" si="22"/>
        <v>0.5</v>
      </c>
      <c r="O80" s="9">
        <f t="shared" si="25"/>
        <v>643.18999999999983</v>
      </c>
      <c r="P80" s="9">
        <f t="shared" si="26"/>
        <v>510</v>
      </c>
      <c r="Q80" s="7" t="str">
        <f>IF(O80&lt;&gt;"",IF(AND(O80&gt;P79,O80&lt;=P80),"ok",""),SUBTOTAL(3,T$2:T80))</f>
        <v/>
      </c>
      <c r="R80" s="7" t="str">
        <f>IF(P80&lt;&gt;"",IF(AND(P80&gt;Q79,P80&lt;=Q80),"ok",""),SUBTOTAL(3,U$2:U80))</f>
        <v/>
      </c>
      <c r="S80" s="1"/>
      <c r="T80" s="6"/>
      <c r="U80" s="1"/>
      <c r="V80" s="1"/>
      <c r="W80" s="1"/>
      <c r="X80" s="7" t="str">
        <f t="shared" ref="X80:X140" si="35">IF(V80&lt;&gt;"",IF(AND(V80&gt;=E80,V80&lt;=F80),"ok","NO"),"")</f>
        <v/>
      </c>
      <c r="Y80" s="15" t="str">
        <f>IF(U80="","",SUBTOTAL(2,U$1:U80))</f>
        <v/>
      </c>
    </row>
    <row r="81" spans="1:25" ht="20.149999999999999" customHeight="1">
      <c r="A81" s="2">
        <f>IF(B81="","",SUBTOTAL(3,B$2:B81))</f>
        <v>77</v>
      </c>
      <c r="B81" s="13" t="s">
        <v>18</v>
      </c>
      <c r="C81" s="3">
        <v>1027</v>
      </c>
      <c r="D81" s="18">
        <v>43402</v>
      </c>
      <c r="E81" s="5">
        <f t="shared" si="29"/>
        <v>5062</v>
      </c>
      <c r="F81" s="4">
        <v>5154</v>
      </c>
      <c r="G81" s="5">
        <f t="shared" si="27"/>
        <v>92</v>
      </c>
      <c r="H81" s="5">
        <f t="shared" si="28"/>
        <v>0</v>
      </c>
      <c r="I81" s="9">
        <f t="shared" si="30"/>
        <v>92</v>
      </c>
      <c r="J81" s="9">
        <f t="shared" si="24"/>
        <v>205</v>
      </c>
      <c r="K81" s="9">
        <f>G81/ورقة1!$C$3</f>
        <v>11.959999999999999</v>
      </c>
      <c r="L81" s="9">
        <f>H81/ورقة1!$D$3</f>
        <v>0</v>
      </c>
      <c r="M81" s="9">
        <f t="shared" si="23"/>
        <v>11.959999999999999</v>
      </c>
      <c r="N81" s="9">
        <f t="shared" si="22"/>
        <v>0.5</v>
      </c>
      <c r="O81" s="9">
        <f t="shared" si="25"/>
        <v>655.64999999999986</v>
      </c>
      <c r="P81" s="9">
        <f t="shared" si="26"/>
        <v>510</v>
      </c>
      <c r="Q81" s="7" t="str">
        <f>IF(O81&lt;&gt;"",IF(AND(O81&gt;P80,O81&lt;=P81),"ok",""),SUBTOTAL(3,T$2:T81))</f>
        <v/>
      </c>
      <c r="R81" s="7" t="str">
        <f>IF(P81&lt;&gt;"",IF(AND(P81&gt;Q80,P81&lt;=Q81),"ok",""),SUBTOTAL(3,U$2:U81))</f>
        <v/>
      </c>
      <c r="S81" s="1"/>
      <c r="T81" s="6"/>
      <c r="U81" s="1"/>
      <c r="V81" s="1"/>
      <c r="W81" s="1"/>
      <c r="X81" s="7" t="str">
        <f t="shared" si="35"/>
        <v/>
      </c>
      <c r="Y81" s="15" t="str">
        <f>IF(U81="","",SUBTOTAL(2,U$1:U81))</f>
        <v/>
      </c>
    </row>
    <row r="82" spans="1:25" ht="20.149999999999999" customHeight="1">
      <c r="A82" s="2">
        <f>IF(B82="","",SUBTOTAL(3,B$2:B82))</f>
        <v>78</v>
      </c>
      <c r="B82" s="13" t="s">
        <v>18</v>
      </c>
      <c r="C82" s="3">
        <v>1032</v>
      </c>
      <c r="D82" s="18">
        <v>43404</v>
      </c>
      <c r="E82" s="5">
        <f t="shared" si="29"/>
        <v>5154</v>
      </c>
      <c r="F82" s="4">
        <v>5195</v>
      </c>
      <c r="G82" s="5">
        <f t="shared" si="27"/>
        <v>41</v>
      </c>
      <c r="H82" s="5">
        <f t="shared" si="28"/>
        <v>0</v>
      </c>
      <c r="I82" s="9">
        <f t="shared" si="30"/>
        <v>41</v>
      </c>
      <c r="J82" s="9">
        <f t="shared" si="24"/>
        <v>246</v>
      </c>
      <c r="K82" s="9">
        <f>G82/ورقة1!$C$3</f>
        <v>5.33</v>
      </c>
      <c r="L82" s="9">
        <f>H82/ورقة1!$D$3</f>
        <v>0</v>
      </c>
      <c r="M82" s="9">
        <f t="shared" si="23"/>
        <v>5.33</v>
      </c>
      <c r="N82" s="9">
        <f t="shared" si="22"/>
        <v>0.5</v>
      </c>
      <c r="O82" s="9">
        <f t="shared" si="25"/>
        <v>661.4799999999999</v>
      </c>
      <c r="P82" s="9">
        <f t="shared" si="26"/>
        <v>510</v>
      </c>
      <c r="Q82" s="7" t="str">
        <f>IF(O82&lt;&gt;"",IF(AND(O82&gt;P81,O82&lt;=P82),"ok",""),SUBTOTAL(3,T$2:T82))</f>
        <v/>
      </c>
      <c r="R82" s="7" t="str">
        <f>IF(P82&lt;&gt;"",IF(AND(P82&gt;Q81,P82&lt;=Q82),"ok",""),SUBTOTAL(3,U$2:U82))</f>
        <v/>
      </c>
      <c r="S82" s="1"/>
      <c r="T82" s="6"/>
      <c r="U82" s="1"/>
      <c r="V82" s="1"/>
      <c r="W82" s="1"/>
      <c r="X82" s="7" t="str">
        <f t="shared" si="35"/>
        <v/>
      </c>
      <c r="Y82" s="15" t="str">
        <f>IF(U82="","",SUBTOTAL(2,U$1:U82))</f>
        <v/>
      </c>
    </row>
    <row r="83" spans="1:25" ht="20.149999999999999" customHeight="1">
      <c r="A83" s="2">
        <f>IF(B83="","",SUBTOTAL(3,B$2:B83))</f>
        <v>79</v>
      </c>
      <c r="B83" s="13" t="s">
        <v>18</v>
      </c>
      <c r="C83" s="3">
        <v>1039</v>
      </c>
      <c r="D83" s="18">
        <v>43407</v>
      </c>
      <c r="E83" s="5">
        <f t="shared" si="29"/>
        <v>5195</v>
      </c>
      <c r="F83" s="4">
        <v>5214</v>
      </c>
      <c r="G83" s="5">
        <f t="shared" si="27"/>
        <v>19</v>
      </c>
      <c r="H83" s="5">
        <f t="shared" si="28"/>
        <v>0</v>
      </c>
      <c r="I83" s="9">
        <f t="shared" si="30"/>
        <v>19</v>
      </c>
      <c r="J83" s="9">
        <f t="shared" si="24"/>
        <v>265</v>
      </c>
      <c r="K83" s="9">
        <f>G83/ورقة1!$C$3</f>
        <v>2.4699999999999998</v>
      </c>
      <c r="L83" s="9">
        <f>H83/ورقة1!$D$3</f>
        <v>0</v>
      </c>
      <c r="M83" s="9">
        <f t="shared" si="23"/>
        <v>2.4699999999999998</v>
      </c>
      <c r="N83" s="9">
        <f t="shared" si="22"/>
        <v>0.5</v>
      </c>
      <c r="O83" s="9">
        <f t="shared" si="25"/>
        <v>664.44999999999993</v>
      </c>
      <c r="P83" s="9">
        <f t="shared" si="26"/>
        <v>510</v>
      </c>
      <c r="Q83" s="7" t="str">
        <f>IF(O83&lt;&gt;"",IF(AND(O83&gt;P82,O83&lt;=P83),"ok",""),SUBTOTAL(3,T$2:T83))</f>
        <v/>
      </c>
      <c r="R83" s="7" t="str">
        <f>IF(P83&lt;&gt;"",IF(AND(P83&gt;Q82,P83&lt;=Q83),"ok",""),SUBTOTAL(3,U$2:U83))</f>
        <v/>
      </c>
      <c r="S83" s="1"/>
      <c r="T83" s="6"/>
      <c r="U83" s="1"/>
      <c r="V83" s="1"/>
      <c r="W83" s="1"/>
      <c r="X83" s="7" t="str">
        <f t="shared" si="35"/>
        <v/>
      </c>
      <c r="Y83" s="15" t="str">
        <f>IF(U83="","",SUBTOTAL(2,U$1:U83))</f>
        <v/>
      </c>
    </row>
    <row r="84" spans="1:25" ht="20.149999999999999" customHeight="1">
      <c r="A84" s="2">
        <f>IF(B84="","",SUBTOTAL(3,B$2:B84))</f>
        <v>80</v>
      </c>
      <c r="B84" s="13" t="s">
        <v>18</v>
      </c>
      <c r="C84" s="3">
        <v>1041</v>
      </c>
      <c r="D84" s="18">
        <v>43408</v>
      </c>
      <c r="E84" s="5">
        <f t="shared" si="29"/>
        <v>5214</v>
      </c>
      <c r="F84" s="4">
        <v>5245</v>
      </c>
      <c r="G84" s="5">
        <f t="shared" si="27"/>
        <v>31</v>
      </c>
      <c r="H84" s="5">
        <f t="shared" si="28"/>
        <v>0</v>
      </c>
      <c r="I84" s="9">
        <f t="shared" si="30"/>
        <v>31</v>
      </c>
      <c r="J84" s="9">
        <f t="shared" si="24"/>
        <v>296</v>
      </c>
      <c r="K84" s="9">
        <f>G84/ورقة1!$C$3</f>
        <v>4.03</v>
      </c>
      <c r="L84" s="9">
        <f>H84/ورقة1!$D$3</f>
        <v>0</v>
      </c>
      <c r="M84" s="9">
        <f t="shared" si="23"/>
        <v>4.03</v>
      </c>
      <c r="N84" s="9">
        <f t="shared" si="22"/>
        <v>0.5</v>
      </c>
      <c r="O84" s="9">
        <f t="shared" si="25"/>
        <v>668.9799999999999</v>
      </c>
      <c r="P84" s="9">
        <f t="shared" si="26"/>
        <v>510</v>
      </c>
      <c r="Q84" s="7" t="str">
        <f>IF(O84&lt;&gt;"",IF(AND(O84&gt;P83,O84&lt;=P84),"ok",""),SUBTOTAL(3,T$2:T84))</f>
        <v/>
      </c>
      <c r="R84" s="7" t="str">
        <f>IF(P84&lt;&gt;"",IF(AND(P84&gt;Q83,P84&lt;=Q84),"ok",""),SUBTOTAL(3,U$2:U84))</f>
        <v/>
      </c>
      <c r="S84" s="1"/>
      <c r="T84" s="6"/>
      <c r="U84" s="1"/>
      <c r="V84" s="1"/>
      <c r="W84" s="1"/>
      <c r="X84" s="7" t="str">
        <f t="shared" si="35"/>
        <v/>
      </c>
      <c r="Y84" s="15" t="str">
        <f>IF(U84="","",SUBTOTAL(2,U$1:U84))</f>
        <v/>
      </c>
    </row>
    <row r="85" spans="1:25" ht="20.149999999999999" customHeight="1">
      <c r="A85" s="2">
        <f>IF(B85="","",SUBTOTAL(3,B$2:B85))</f>
        <v>81</v>
      </c>
      <c r="B85" s="13" t="s">
        <v>17</v>
      </c>
      <c r="C85" s="3">
        <v>1047</v>
      </c>
      <c r="D85" s="18">
        <v>43411</v>
      </c>
      <c r="E85" s="5">
        <f t="shared" si="29"/>
        <v>5245</v>
      </c>
      <c r="F85" s="4">
        <v>5673</v>
      </c>
      <c r="G85" s="5">
        <f t="shared" si="27"/>
        <v>0</v>
      </c>
      <c r="H85" s="5">
        <f t="shared" si="28"/>
        <v>428</v>
      </c>
      <c r="I85" s="9">
        <f t="shared" si="30"/>
        <v>428</v>
      </c>
      <c r="J85" s="9">
        <f t="shared" si="24"/>
        <v>724</v>
      </c>
      <c r="K85" s="9">
        <f>G85/ورقة1!$C$3</f>
        <v>0</v>
      </c>
      <c r="L85" s="9">
        <f>H85/ورقة1!$D$3</f>
        <v>47.08</v>
      </c>
      <c r="M85" s="9">
        <f t="shared" si="23"/>
        <v>47.08</v>
      </c>
      <c r="N85" s="9">
        <f t="shared" si="22"/>
        <v>0.5</v>
      </c>
      <c r="O85" s="9">
        <f t="shared" si="25"/>
        <v>716.56</v>
      </c>
      <c r="P85" s="9">
        <f t="shared" si="26"/>
        <v>540</v>
      </c>
      <c r="Q85" s="7" t="str">
        <f>IF(O85&lt;&gt;"",IF(AND(O85&gt;P84,O85&lt;=P85),"ok",""),SUBTOTAL(3,T$2:T85))</f>
        <v/>
      </c>
      <c r="R85" s="7" t="str">
        <f>IF(P85&lt;&gt;"",IF(AND(P85&gt;Q84,P85&lt;=Q85),"ok",""),SUBTOTAL(3,U$2:U85))</f>
        <v/>
      </c>
      <c r="S85" s="1">
        <v>30</v>
      </c>
      <c r="T85" s="6">
        <f t="shared" si="31"/>
        <v>165</v>
      </c>
      <c r="U85" s="23">
        <f>U76+2</f>
        <v>32</v>
      </c>
      <c r="V85" s="1">
        <f>V76+315</f>
        <v>5250</v>
      </c>
      <c r="W85" s="1">
        <f>V86-V85</f>
        <v>315</v>
      </c>
      <c r="X85" s="7" t="str">
        <f t="shared" si="35"/>
        <v>ok</v>
      </c>
      <c r="Y85" s="15">
        <f>IF(U85="","",SUBTOTAL(2,U$1:U85))</f>
        <v>18</v>
      </c>
    </row>
    <row r="86" spans="1:25" ht="20.149999999999999" customHeight="1">
      <c r="A86" s="2" t="str">
        <f>IF(B86="","",SUBTOTAL(3,B$2:B86))</f>
        <v/>
      </c>
      <c r="B86" s="9"/>
      <c r="C86" s="16">
        <f>C85</f>
        <v>1047</v>
      </c>
      <c r="D86" s="19">
        <f t="shared" ref="D86:F86" si="36">D85</f>
        <v>43411</v>
      </c>
      <c r="E86" s="16">
        <f t="shared" si="36"/>
        <v>5245</v>
      </c>
      <c r="F86" s="16">
        <f t="shared" si="36"/>
        <v>5673</v>
      </c>
      <c r="G86" s="5"/>
      <c r="H86" s="5"/>
      <c r="I86" s="9"/>
      <c r="J86" s="9">
        <f t="shared" si="24"/>
        <v>0</v>
      </c>
      <c r="K86" s="9">
        <f>G86/ورقة1!$C$3</f>
        <v>0</v>
      </c>
      <c r="L86" s="9">
        <f>H86/ورقة1!$D$3</f>
        <v>0</v>
      </c>
      <c r="M86" s="9">
        <f t="shared" si="23"/>
        <v>0</v>
      </c>
      <c r="N86" s="9">
        <f t="shared" si="22"/>
        <v>0</v>
      </c>
      <c r="O86" s="9">
        <f t="shared" si="25"/>
        <v>716.56</v>
      </c>
      <c r="P86" s="9">
        <f t="shared" si="26"/>
        <v>570</v>
      </c>
      <c r="Q86" s="7" t="str">
        <f>IF(O86&lt;&gt;"",IF(AND(O86&gt;P85,O86&lt;=P86),"ok",""),SUBTOTAL(3,T$2:T86))</f>
        <v/>
      </c>
      <c r="R86" s="7" t="str">
        <f>IF(P86&lt;&gt;"",IF(AND(P86&gt;Q85,P86&lt;=Q86),"ok",""),SUBTOTAL(3,U$2:U86))</f>
        <v/>
      </c>
      <c r="S86" s="1">
        <v>30</v>
      </c>
      <c r="T86" s="6">
        <f t="shared" si="31"/>
        <v>165</v>
      </c>
      <c r="U86" s="23">
        <f>U85+1</f>
        <v>33</v>
      </c>
      <c r="V86" s="1">
        <f>V85+315</f>
        <v>5565</v>
      </c>
      <c r="W86" s="1">
        <f>V94-V86</f>
        <v>315</v>
      </c>
      <c r="X86" s="7" t="str">
        <f t="shared" si="35"/>
        <v>ok</v>
      </c>
      <c r="Y86" s="15">
        <f>IF(U86="","",SUBTOTAL(2,U$1:U86))</f>
        <v>19</v>
      </c>
    </row>
    <row r="87" spans="1:25" ht="20.149999999999999" customHeight="1">
      <c r="A87" s="2">
        <f>IF(B87="","",SUBTOTAL(3,B$2:B87))</f>
        <v>82</v>
      </c>
      <c r="B87" s="13" t="s">
        <v>18</v>
      </c>
      <c r="C87" s="3">
        <v>1049</v>
      </c>
      <c r="D87" s="18">
        <v>43412</v>
      </c>
      <c r="E87" s="5">
        <f>IF(D87="",0,F85)</f>
        <v>5673</v>
      </c>
      <c r="F87" s="4">
        <v>5731</v>
      </c>
      <c r="G87" s="5">
        <f t="shared" si="27"/>
        <v>58</v>
      </c>
      <c r="H87" s="5">
        <f t="shared" si="28"/>
        <v>0</v>
      </c>
      <c r="I87" s="9">
        <f t="shared" si="30"/>
        <v>58</v>
      </c>
      <c r="J87" s="9">
        <f t="shared" si="24"/>
        <v>58</v>
      </c>
      <c r="K87" s="9">
        <f>G87/ورقة1!$C$3</f>
        <v>7.54</v>
      </c>
      <c r="L87" s="9">
        <f>H87/ورقة1!$D$3</f>
        <v>0</v>
      </c>
      <c r="M87" s="9">
        <f t="shared" si="23"/>
        <v>7.54</v>
      </c>
      <c r="N87" s="9">
        <f t="shared" si="22"/>
        <v>0.5</v>
      </c>
      <c r="O87" s="9">
        <f t="shared" si="25"/>
        <v>724.59999999999991</v>
      </c>
      <c r="P87" s="9">
        <f t="shared" si="26"/>
        <v>570</v>
      </c>
      <c r="Q87" s="7" t="str">
        <f>IF(O87&lt;&gt;"",IF(AND(O87&gt;P86,O87&lt;=P87),"ok",""),SUBTOTAL(3,T$2:T87))</f>
        <v/>
      </c>
      <c r="R87" s="7" t="str">
        <f>IF(P87&lt;&gt;"",IF(AND(P87&gt;Q86,P87&lt;=Q87),"ok",""),SUBTOTAL(3,U$2:U87))</f>
        <v/>
      </c>
      <c r="S87" s="1"/>
      <c r="T87" s="6"/>
      <c r="U87" s="1"/>
      <c r="V87" s="1"/>
      <c r="W87" s="1"/>
      <c r="X87" s="7" t="str">
        <f t="shared" si="35"/>
        <v/>
      </c>
      <c r="Y87" s="15" t="str">
        <f>IF(U87="","",SUBTOTAL(2,U$1:U87))</f>
        <v/>
      </c>
    </row>
    <row r="88" spans="1:25" ht="20.149999999999999" customHeight="1">
      <c r="A88" s="2">
        <f>IF(B88="","",SUBTOTAL(3,B$2:B88))</f>
        <v>83</v>
      </c>
      <c r="B88" s="13" t="s">
        <v>18</v>
      </c>
      <c r="C88" s="3">
        <v>1053</v>
      </c>
      <c r="D88" s="18" t="s">
        <v>3</v>
      </c>
      <c r="E88" s="5">
        <v>0</v>
      </c>
      <c r="F88" s="4"/>
      <c r="G88" s="5">
        <f t="shared" si="27"/>
        <v>0</v>
      </c>
      <c r="H88" s="5">
        <f t="shared" si="28"/>
        <v>0</v>
      </c>
      <c r="I88" s="9">
        <f t="shared" si="30"/>
        <v>0</v>
      </c>
      <c r="J88" s="9">
        <f t="shared" si="24"/>
        <v>0</v>
      </c>
      <c r="K88" s="9">
        <f>G88/ورقة1!$C$3</f>
        <v>0</v>
      </c>
      <c r="L88" s="9">
        <f>H88/ورقة1!$D$3</f>
        <v>0</v>
      </c>
      <c r="M88" s="9">
        <f t="shared" si="23"/>
        <v>0</v>
      </c>
      <c r="N88" s="9">
        <f t="shared" si="22"/>
        <v>0</v>
      </c>
      <c r="O88" s="9">
        <f t="shared" si="25"/>
        <v>724.59999999999991</v>
      </c>
      <c r="P88" s="9">
        <f t="shared" si="26"/>
        <v>570</v>
      </c>
      <c r="Q88" s="7" t="str">
        <f>IF(O88&lt;&gt;"",IF(AND(O88&gt;P87,O88&lt;=P88),"ok",""),SUBTOTAL(3,T$2:T88))</f>
        <v/>
      </c>
      <c r="R88" s="7" t="str">
        <f>IF(P88&lt;&gt;"",IF(AND(P88&gt;Q87,P88&lt;=Q88),"ok",""),SUBTOTAL(3,U$2:U88))</f>
        <v/>
      </c>
      <c r="S88" s="1"/>
      <c r="T88" s="6"/>
      <c r="U88" s="1"/>
      <c r="V88" s="1"/>
      <c r="W88" s="1"/>
      <c r="X88" s="7" t="str">
        <f t="shared" si="35"/>
        <v/>
      </c>
      <c r="Y88" s="15" t="str">
        <f>IF(U88="","",SUBTOTAL(2,U$1:U88))</f>
        <v/>
      </c>
    </row>
    <row r="89" spans="1:25" ht="20.149999999999999" customHeight="1">
      <c r="A89" s="2">
        <f>IF(B89="","",SUBTOTAL(3,B$2:B89))</f>
        <v>84</v>
      </c>
      <c r="B89" s="13" t="s">
        <v>18</v>
      </c>
      <c r="C89" s="3">
        <v>1054</v>
      </c>
      <c r="D89" s="18">
        <v>43413</v>
      </c>
      <c r="E89" s="5">
        <f>F87</f>
        <v>5731</v>
      </c>
      <c r="F89" s="4">
        <v>5760</v>
      </c>
      <c r="G89" s="5">
        <f t="shared" si="27"/>
        <v>29</v>
      </c>
      <c r="H89" s="5">
        <f t="shared" si="28"/>
        <v>0</v>
      </c>
      <c r="I89" s="9">
        <f t="shared" si="30"/>
        <v>29</v>
      </c>
      <c r="J89" s="9">
        <f t="shared" si="24"/>
        <v>29</v>
      </c>
      <c r="K89" s="9">
        <f>G89/ورقة1!$C$3</f>
        <v>3.77</v>
      </c>
      <c r="L89" s="9">
        <f>H89/ورقة1!$D$3</f>
        <v>0</v>
      </c>
      <c r="M89" s="9">
        <f t="shared" si="23"/>
        <v>3.77</v>
      </c>
      <c r="N89" s="9">
        <f t="shared" si="22"/>
        <v>0.5</v>
      </c>
      <c r="O89" s="9">
        <f t="shared" si="25"/>
        <v>728.86999999999989</v>
      </c>
      <c r="P89" s="9">
        <f t="shared" si="26"/>
        <v>570</v>
      </c>
      <c r="Q89" s="7" t="str">
        <f>IF(O89&lt;&gt;"",IF(AND(O89&gt;P88,O89&lt;=P89),"ok",""),SUBTOTAL(3,T$2:T89))</f>
        <v/>
      </c>
      <c r="R89" s="7" t="str">
        <f>IF(P89&lt;&gt;"",IF(AND(P89&gt;Q88,P89&lt;=Q89),"ok",""),SUBTOTAL(3,U$2:U89))</f>
        <v/>
      </c>
      <c r="S89" s="1"/>
      <c r="T89" s="6"/>
      <c r="U89" s="1"/>
      <c r="V89" s="1"/>
      <c r="W89" s="1"/>
      <c r="X89" s="7" t="str">
        <f t="shared" si="35"/>
        <v/>
      </c>
      <c r="Y89" s="15" t="str">
        <f>IF(U89="","",SUBTOTAL(2,U$1:U89))</f>
        <v/>
      </c>
    </row>
    <row r="90" spans="1:25" ht="20.149999999999999" customHeight="1">
      <c r="A90" s="2">
        <f>IF(B90="","",SUBTOTAL(3,B$2:B90))</f>
        <v>85</v>
      </c>
      <c r="B90" s="13" t="s">
        <v>18</v>
      </c>
      <c r="C90" s="3">
        <v>1056</v>
      </c>
      <c r="D90" s="18">
        <v>43414</v>
      </c>
      <c r="E90" s="5">
        <f t="shared" si="29"/>
        <v>5760</v>
      </c>
      <c r="F90" s="4">
        <v>5778</v>
      </c>
      <c r="G90" s="5">
        <f t="shared" si="27"/>
        <v>18</v>
      </c>
      <c r="H90" s="5">
        <f t="shared" si="28"/>
        <v>0</v>
      </c>
      <c r="I90" s="9">
        <f t="shared" si="30"/>
        <v>18</v>
      </c>
      <c r="J90" s="9">
        <f t="shared" si="24"/>
        <v>47</v>
      </c>
      <c r="K90" s="9">
        <f>G90/ورقة1!$C$3</f>
        <v>2.34</v>
      </c>
      <c r="L90" s="9">
        <f>H90/ورقة1!$D$3</f>
        <v>0</v>
      </c>
      <c r="M90" s="9">
        <f t="shared" si="23"/>
        <v>2.34</v>
      </c>
      <c r="N90" s="9">
        <f t="shared" si="22"/>
        <v>0.5</v>
      </c>
      <c r="O90" s="9">
        <f t="shared" si="25"/>
        <v>731.70999999999992</v>
      </c>
      <c r="P90" s="9">
        <f t="shared" si="26"/>
        <v>570</v>
      </c>
      <c r="Q90" s="7" t="str">
        <f>IF(O90&lt;&gt;"",IF(AND(O90&gt;P89,O90&lt;=P90),"ok",""),SUBTOTAL(3,T$2:T90))</f>
        <v/>
      </c>
      <c r="R90" s="7" t="str">
        <f>IF(P90&lt;&gt;"",IF(AND(P90&gt;Q89,P90&lt;=Q90),"ok",""),SUBTOTAL(3,U$2:U90))</f>
        <v/>
      </c>
      <c r="S90" s="1"/>
      <c r="T90" s="6"/>
      <c r="U90" s="1"/>
      <c r="V90" s="1"/>
      <c r="W90" s="1"/>
      <c r="X90" s="7" t="str">
        <f t="shared" si="35"/>
        <v/>
      </c>
      <c r="Y90" s="15" t="str">
        <f>IF(U90="","",SUBTOTAL(2,U$1:U90))</f>
        <v/>
      </c>
    </row>
    <row r="91" spans="1:25" ht="20.149999999999999" customHeight="1">
      <c r="A91" s="2">
        <f>IF(B91="","",SUBTOTAL(3,B$2:B91))</f>
        <v>86</v>
      </c>
      <c r="B91" s="13" t="s">
        <v>18</v>
      </c>
      <c r="C91" s="3">
        <v>1058</v>
      </c>
      <c r="D91" s="18">
        <v>43415</v>
      </c>
      <c r="E91" s="5">
        <f t="shared" si="29"/>
        <v>5778</v>
      </c>
      <c r="F91" s="4">
        <v>5811</v>
      </c>
      <c r="G91" s="5">
        <f t="shared" si="27"/>
        <v>33</v>
      </c>
      <c r="H91" s="5">
        <f t="shared" si="28"/>
        <v>0</v>
      </c>
      <c r="I91" s="9">
        <f t="shared" si="30"/>
        <v>33</v>
      </c>
      <c r="J91" s="9">
        <f t="shared" si="24"/>
        <v>80</v>
      </c>
      <c r="K91" s="9">
        <f>G91/ورقة1!$C$3</f>
        <v>4.29</v>
      </c>
      <c r="L91" s="9">
        <f>H91/ورقة1!$D$3</f>
        <v>0</v>
      </c>
      <c r="M91" s="9">
        <f t="shared" si="23"/>
        <v>4.29</v>
      </c>
      <c r="N91" s="9">
        <f t="shared" si="22"/>
        <v>0.5</v>
      </c>
      <c r="O91" s="9">
        <f t="shared" si="25"/>
        <v>736.49999999999989</v>
      </c>
      <c r="P91" s="9">
        <f t="shared" si="26"/>
        <v>570</v>
      </c>
      <c r="Q91" s="7" t="str">
        <f>IF(O91&lt;&gt;"",IF(AND(O91&gt;P90,O91&lt;=P91),"ok",""),SUBTOTAL(3,T$2:T91))</f>
        <v/>
      </c>
      <c r="R91" s="7" t="str">
        <f>IF(P91&lt;&gt;"",IF(AND(P91&gt;Q90,P91&lt;=Q91),"ok",""),SUBTOTAL(3,U$2:U91))</f>
        <v/>
      </c>
      <c r="S91" s="1"/>
      <c r="T91" s="6"/>
      <c r="U91" s="1"/>
      <c r="V91" s="1"/>
      <c r="W91" s="1"/>
      <c r="X91" s="7" t="str">
        <f t="shared" si="35"/>
        <v/>
      </c>
      <c r="Y91" s="15" t="str">
        <f>IF(U91="","",SUBTOTAL(2,U$1:U91))</f>
        <v/>
      </c>
    </row>
    <row r="92" spans="1:25" ht="20.149999999999999" customHeight="1">
      <c r="A92" s="2">
        <f>IF(B92="","",SUBTOTAL(3,B$2:B92))</f>
        <v>87</v>
      </c>
      <c r="B92" s="13" t="s">
        <v>18</v>
      </c>
      <c r="C92" s="3">
        <v>1067</v>
      </c>
      <c r="D92" s="18">
        <v>43416</v>
      </c>
      <c r="E92" s="5">
        <f t="shared" si="29"/>
        <v>5811</v>
      </c>
      <c r="F92" s="4">
        <v>5829</v>
      </c>
      <c r="G92" s="5">
        <f t="shared" si="27"/>
        <v>18</v>
      </c>
      <c r="H92" s="5">
        <f t="shared" si="28"/>
        <v>0</v>
      </c>
      <c r="I92" s="9">
        <f t="shared" si="30"/>
        <v>18</v>
      </c>
      <c r="J92" s="9">
        <f t="shared" si="24"/>
        <v>98</v>
      </c>
      <c r="K92" s="9">
        <f>G92/ورقة1!$C$3</f>
        <v>2.34</v>
      </c>
      <c r="L92" s="9">
        <f>H92/ورقة1!$D$3</f>
        <v>0</v>
      </c>
      <c r="M92" s="9">
        <f t="shared" si="23"/>
        <v>2.34</v>
      </c>
      <c r="N92" s="9">
        <f t="shared" si="22"/>
        <v>0.5</v>
      </c>
      <c r="O92" s="9">
        <f t="shared" si="25"/>
        <v>739.33999999999992</v>
      </c>
      <c r="P92" s="9">
        <f t="shared" si="26"/>
        <v>570</v>
      </c>
      <c r="Q92" s="7" t="str">
        <f>IF(O92&lt;&gt;"",IF(AND(O92&gt;P91,O92&lt;=P92),"ok",""),SUBTOTAL(3,T$2:T92))</f>
        <v/>
      </c>
      <c r="R92" s="7" t="str">
        <f>IF(P92&lt;&gt;"",IF(AND(P92&gt;Q91,P92&lt;=Q92),"ok",""),SUBTOTAL(3,U$2:U92))</f>
        <v/>
      </c>
      <c r="S92" s="1"/>
      <c r="T92" s="6"/>
      <c r="U92" s="1"/>
      <c r="V92" s="1"/>
      <c r="W92" s="1"/>
      <c r="X92" s="7" t="str">
        <f t="shared" si="35"/>
        <v/>
      </c>
      <c r="Y92" s="15" t="str">
        <f>IF(U92="","",SUBTOTAL(2,U$1:U92))</f>
        <v/>
      </c>
    </row>
    <row r="93" spans="1:25" ht="20.149999999999999" customHeight="1">
      <c r="A93" s="2">
        <f>IF(B93="","",SUBTOTAL(3,B$2:B93))</f>
        <v>88</v>
      </c>
      <c r="B93" s="13" t="s">
        <v>18</v>
      </c>
      <c r="C93" s="3">
        <v>1069</v>
      </c>
      <c r="D93" s="18">
        <v>43418</v>
      </c>
      <c r="E93" s="5">
        <f t="shared" si="29"/>
        <v>5829</v>
      </c>
      <c r="F93" s="4">
        <v>5864</v>
      </c>
      <c r="G93" s="5">
        <f t="shared" si="27"/>
        <v>35</v>
      </c>
      <c r="H93" s="5">
        <f t="shared" si="28"/>
        <v>0</v>
      </c>
      <c r="I93" s="9">
        <f t="shared" si="30"/>
        <v>35</v>
      </c>
      <c r="J93" s="9">
        <f t="shared" si="24"/>
        <v>133</v>
      </c>
      <c r="K93" s="9">
        <f>G93/ورقة1!$C$3</f>
        <v>4.55</v>
      </c>
      <c r="L93" s="9">
        <f>H93/ورقة1!$D$3</f>
        <v>0</v>
      </c>
      <c r="M93" s="9">
        <f t="shared" si="23"/>
        <v>4.55</v>
      </c>
      <c r="N93" s="9">
        <f t="shared" si="22"/>
        <v>0.5</v>
      </c>
      <c r="O93" s="9">
        <f t="shared" si="25"/>
        <v>744.38999999999987</v>
      </c>
      <c r="P93" s="9">
        <f t="shared" si="26"/>
        <v>570</v>
      </c>
      <c r="Q93" s="7" t="str">
        <f>IF(O93&lt;&gt;"",IF(AND(O93&gt;P92,O93&lt;=P93),"ok",""),SUBTOTAL(3,T$2:T93))</f>
        <v/>
      </c>
      <c r="R93" s="7" t="str">
        <f>IF(P93&lt;&gt;"",IF(AND(P93&gt;Q92,P93&lt;=Q93),"ok",""),SUBTOTAL(3,U$2:U93))</f>
        <v/>
      </c>
      <c r="S93" s="1"/>
      <c r="T93" s="6"/>
      <c r="U93" s="1"/>
      <c r="V93" s="1"/>
      <c r="W93" s="1"/>
      <c r="X93" s="7" t="str">
        <f t="shared" si="35"/>
        <v/>
      </c>
      <c r="Y93" s="15" t="str">
        <f>IF(U93="","",SUBTOTAL(2,U$1:U93))</f>
        <v/>
      </c>
    </row>
    <row r="94" spans="1:25" ht="20.149999999999999" customHeight="1">
      <c r="A94" s="2">
        <f>IF(B94="","",SUBTOTAL(3,B$2:B94))</f>
        <v>89</v>
      </c>
      <c r="B94" s="13" t="s">
        <v>18</v>
      </c>
      <c r="C94" s="3">
        <v>1074</v>
      </c>
      <c r="D94" s="18">
        <v>43419</v>
      </c>
      <c r="E94" s="5">
        <f t="shared" si="29"/>
        <v>5864</v>
      </c>
      <c r="F94" s="4">
        <v>5944</v>
      </c>
      <c r="G94" s="5">
        <f t="shared" si="27"/>
        <v>80</v>
      </c>
      <c r="H94" s="5">
        <f t="shared" si="28"/>
        <v>0</v>
      </c>
      <c r="I94" s="9">
        <f t="shared" si="30"/>
        <v>80</v>
      </c>
      <c r="J94" s="9">
        <f t="shared" si="24"/>
        <v>213</v>
      </c>
      <c r="K94" s="9">
        <f>G94/ورقة1!$C$3</f>
        <v>10.4</v>
      </c>
      <c r="L94" s="9">
        <f>H94/ورقة1!$D$3</f>
        <v>0</v>
      </c>
      <c r="M94" s="9">
        <f t="shared" si="23"/>
        <v>10.4</v>
      </c>
      <c r="N94" s="9">
        <f t="shared" si="22"/>
        <v>0.5</v>
      </c>
      <c r="O94" s="9">
        <f t="shared" si="25"/>
        <v>755.28999999999985</v>
      </c>
      <c r="P94" s="9">
        <f t="shared" si="26"/>
        <v>600</v>
      </c>
      <c r="Q94" s="7" t="str">
        <f>IF(O94&lt;&gt;"",IF(AND(O94&gt;P93,O94&lt;=P94),"ok",""),SUBTOTAL(3,T$2:T94))</f>
        <v/>
      </c>
      <c r="R94" s="7" t="str">
        <f>IF(P94&lt;&gt;"",IF(AND(P94&gt;Q93,P94&lt;=Q94),"ok",""),SUBTOTAL(3,U$2:U94))</f>
        <v/>
      </c>
      <c r="S94" s="1">
        <v>30</v>
      </c>
      <c r="T94" s="6">
        <f t="shared" si="31"/>
        <v>165</v>
      </c>
      <c r="U94" s="23">
        <f>U86+2</f>
        <v>35</v>
      </c>
      <c r="V94" s="1">
        <f>V86+315</f>
        <v>5880</v>
      </c>
      <c r="W94" s="1">
        <f>V105-V94</f>
        <v>315</v>
      </c>
      <c r="X94" s="7" t="str">
        <f t="shared" si="35"/>
        <v>ok</v>
      </c>
      <c r="Y94" s="15">
        <f>IF(U94="","",SUBTOTAL(2,U$1:U94))</f>
        <v>20</v>
      </c>
    </row>
    <row r="95" spans="1:25" ht="20.149999999999999" customHeight="1">
      <c r="A95" s="2">
        <f>IF(B95="","",SUBTOTAL(3,B$2:B95))</f>
        <v>90</v>
      </c>
      <c r="B95" s="13" t="s">
        <v>18</v>
      </c>
      <c r="C95" s="3">
        <v>1075</v>
      </c>
      <c r="D95" s="18"/>
      <c r="E95" s="5">
        <f t="shared" si="29"/>
        <v>0</v>
      </c>
      <c r="F95" s="4"/>
      <c r="G95" s="5">
        <f t="shared" si="27"/>
        <v>0</v>
      </c>
      <c r="H95" s="5">
        <f t="shared" si="28"/>
        <v>0</v>
      </c>
      <c r="I95" s="9">
        <f t="shared" si="30"/>
        <v>0</v>
      </c>
      <c r="J95" s="9">
        <f t="shared" si="24"/>
        <v>0</v>
      </c>
      <c r="K95" s="9">
        <f>G95/ورقة1!$C$3</f>
        <v>0</v>
      </c>
      <c r="L95" s="9">
        <f>H95/ورقة1!$D$3</f>
        <v>0</v>
      </c>
      <c r="M95" s="9">
        <f t="shared" si="23"/>
        <v>0</v>
      </c>
      <c r="N95" s="9">
        <f t="shared" si="22"/>
        <v>0</v>
      </c>
      <c r="O95" s="9">
        <f t="shared" si="25"/>
        <v>755.28999999999985</v>
      </c>
      <c r="P95" s="9">
        <f t="shared" si="26"/>
        <v>600</v>
      </c>
      <c r="Q95" s="7" t="str">
        <f>IF(O95&lt;&gt;"",IF(AND(O95&gt;P94,O95&lt;=P95),"ok",""),SUBTOTAL(3,T$2:T95))</f>
        <v/>
      </c>
      <c r="R95" s="7" t="str">
        <f>IF(P95&lt;&gt;"",IF(AND(P95&gt;Q94,P95&lt;=Q95),"ok",""),SUBTOTAL(3,U$2:U95))</f>
        <v/>
      </c>
      <c r="S95" s="1"/>
      <c r="T95" s="6"/>
      <c r="U95" s="1"/>
      <c r="V95" s="1"/>
      <c r="W95" s="1"/>
      <c r="X95" s="7" t="str">
        <f t="shared" si="35"/>
        <v/>
      </c>
      <c r="Y95" s="15" t="str">
        <f>IF(U95="","",SUBTOTAL(2,U$1:U95))</f>
        <v/>
      </c>
    </row>
    <row r="96" spans="1:25" ht="20.149999999999999" customHeight="1">
      <c r="A96" s="2">
        <f>IF(B96="","",SUBTOTAL(3,B$2:B96))</f>
        <v>91</v>
      </c>
      <c r="B96" s="13" t="s">
        <v>18</v>
      </c>
      <c r="C96" s="3">
        <v>1079</v>
      </c>
      <c r="D96" s="18">
        <v>43421</v>
      </c>
      <c r="E96" s="5">
        <f>F94</f>
        <v>5944</v>
      </c>
      <c r="F96" s="4">
        <v>5970</v>
      </c>
      <c r="G96" s="5">
        <f t="shared" si="27"/>
        <v>26</v>
      </c>
      <c r="H96" s="5">
        <f t="shared" si="28"/>
        <v>0</v>
      </c>
      <c r="I96" s="9">
        <f t="shared" si="30"/>
        <v>26</v>
      </c>
      <c r="J96" s="9">
        <f t="shared" si="24"/>
        <v>26</v>
      </c>
      <c r="K96" s="9">
        <f>G96/ورقة1!$C$3</f>
        <v>3.38</v>
      </c>
      <c r="L96" s="9">
        <f>H96/ورقة1!$D$3</f>
        <v>0</v>
      </c>
      <c r="M96" s="9">
        <f t="shared" si="23"/>
        <v>3.38</v>
      </c>
      <c r="N96" s="9">
        <f t="shared" si="22"/>
        <v>0.5</v>
      </c>
      <c r="O96" s="9">
        <f t="shared" si="25"/>
        <v>759.16999999999985</v>
      </c>
      <c r="P96" s="9">
        <f t="shared" si="26"/>
        <v>600</v>
      </c>
      <c r="Q96" s="7" t="str">
        <f>IF(O96&lt;&gt;"",IF(AND(O96&gt;P95,O96&lt;=P96),"ok",""),SUBTOTAL(3,T$2:T96))</f>
        <v/>
      </c>
      <c r="R96" s="7" t="str">
        <f>IF(P96&lt;&gt;"",IF(AND(P96&gt;Q95,P96&lt;=Q96),"ok",""),SUBTOTAL(3,U$2:U96))</f>
        <v/>
      </c>
      <c r="S96" s="1"/>
      <c r="T96" s="6"/>
      <c r="U96" s="1"/>
      <c r="V96" s="1"/>
      <c r="W96" s="1"/>
      <c r="X96" s="7" t="str">
        <f t="shared" si="35"/>
        <v/>
      </c>
      <c r="Y96" s="15" t="str">
        <f>IF(U96="","",SUBTOTAL(2,U$1:U96))</f>
        <v/>
      </c>
    </row>
    <row r="97" spans="1:25" ht="20.149999999999999" customHeight="1">
      <c r="A97" s="2">
        <f>IF(B97="","",SUBTOTAL(3,B$2:B97))</f>
        <v>92</v>
      </c>
      <c r="B97" s="13" t="s">
        <v>18</v>
      </c>
      <c r="C97" s="3">
        <v>1082</v>
      </c>
      <c r="D97" s="18">
        <v>43422</v>
      </c>
      <c r="E97" s="5">
        <f t="shared" si="29"/>
        <v>5970</v>
      </c>
      <c r="F97" s="4">
        <v>6001</v>
      </c>
      <c r="G97" s="5">
        <f t="shared" si="27"/>
        <v>31</v>
      </c>
      <c r="H97" s="5">
        <f t="shared" si="28"/>
        <v>0</v>
      </c>
      <c r="I97" s="9">
        <f t="shared" si="30"/>
        <v>31</v>
      </c>
      <c r="J97" s="9">
        <f t="shared" si="24"/>
        <v>57</v>
      </c>
      <c r="K97" s="9">
        <f>G97/ورقة1!$C$3</f>
        <v>4.03</v>
      </c>
      <c r="L97" s="9">
        <f>H97/ورقة1!$D$3</f>
        <v>0</v>
      </c>
      <c r="M97" s="9">
        <f t="shared" si="23"/>
        <v>4.03</v>
      </c>
      <c r="N97" s="9">
        <f t="shared" si="22"/>
        <v>0.5</v>
      </c>
      <c r="O97" s="9">
        <f t="shared" si="25"/>
        <v>763.69999999999982</v>
      </c>
      <c r="P97" s="9">
        <f t="shared" si="26"/>
        <v>600</v>
      </c>
      <c r="Q97" s="7" t="str">
        <f>IF(O97&lt;&gt;"",IF(AND(O97&gt;P96,O97&lt;=P97),"ok",""),SUBTOTAL(3,T$2:T97))</f>
        <v/>
      </c>
      <c r="R97" s="7" t="str">
        <f>IF(P97&lt;&gt;"",IF(AND(P97&gt;Q96,P97&lt;=Q97),"ok",""),SUBTOTAL(3,U$2:U97))</f>
        <v/>
      </c>
      <c r="S97" s="1"/>
      <c r="T97" s="6"/>
      <c r="U97" s="1"/>
      <c r="V97" s="1"/>
      <c r="W97" s="1"/>
      <c r="X97" s="7" t="str">
        <f t="shared" si="35"/>
        <v/>
      </c>
      <c r="Y97" s="15" t="str">
        <f>IF(U97="","",SUBTOTAL(2,U$1:U97))</f>
        <v/>
      </c>
    </row>
    <row r="98" spans="1:25" ht="20.149999999999999" customHeight="1">
      <c r="A98" s="2">
        <f>IF(B98="","",SUBTOTAL(3,B$2:B98))</f>
        <v>93</v>
      </c>
      <c r="B98" s="13" t="s">
        <v>18</v>
      </c>
      <c r="C98" s="3">
        <v>1085</v>
      </c>
      <c r="D98" s="18">
        <v>43423</v>
      </c>
      <c r="E98" s="5">
        <f t="shared" si="29"/>
        <v>6001</v>
      </c>
      <c r="F98" s="4">
        <v>6046</v>
      </c>
      <c r="G98" s="5">
        <f t="shared" si="27"/>
        <v>45</v>
      </c>
      <c r="H98" s="5">
        <f t="shared" si="28"/>
        <v>0</v>
      </c>
      <c r="I98" s="9">
        <f t="shared" si="30"/>
        <v>45</v>
      </c>
      <c r="J98" s="9">
        <f t="shared" si="24"/>
        <v>102</v>
      </c>
      <c r="K98" s="9">
        <f>G98/ورقة1!$C$3</f>
        <v>5.85</v>
      </c>
      <c r="L98" s="9">
        <f>H98/ورقة1!$D$3</f>
        <v>0</v>
      </c>
      <c r="M98" s="9">
        <f t="shared" si="23"/>
        <v>5.85</v>
      </c>
      <c r="N98" s="9">
        <f t="shared" si="22"/>
        <v>0.5</v>
      </c>
      <c r="O98" s="9">
        <f t="shared" si="25"/>
        <v>770.04999999999984</v>
      </c>
      <c r="P98" s="9">
        <f t="shared" si="26"/>
        <v>600</v>
      </c>
      <c r="Q98" s="7" t="str">
        <f>IF(O98&lt;&gt;"",IF(AND(O98&gt;P97,O98&lt;=P98),"ok",""),SUBTOTAL(3,T$2:T98))</f>
        <v/>
      </c>
      <c r="R98" s="7" t="str">
        <f>IF(P98&lt;&gt;"",IF(AND(P98&gt;Q97,P98&lt;=Q98),"ok",""),SUBTOTAL(3,U$2:U98))</f>
        <v/>
      </c>
      <c r="S98" s="1"/>
      <c r="T98" s="6"/>
      <c r="U98" s="1"/>
      <c r="V98" s="1"/>
      <c r="W98" s="1"/>
      <c r="X98" s="7" t="str">
        <f t="shared" si="35"/>
        <v/>
      </c>
      <c r="Y98" s="15" t="str">
        <f>IF(U98="","",SUBTOTAL(2,U$1:U98))</f>
        <v/>
      </c>
    </row>
    <row r="99" spans="1:25" ht="20.149999999999999" customHeight="1">
      <c r="A99" s="2">
        <f>IF(B99="","",SUBTOTAL(3,B$2:B99))</f>
        <v>94</v>
      </c>
      <c r="B99" s="13" t="s">
        <v>18</v>
      </c>
      <c r="C99" s="3">
        <v>1087</v>
      </c>
      <c r="D99" s="18">
        <v>43423</v>
      </c>
      <c r="E99" s="5">
        <f t="shared" si="29"/>
        <v>6046</v>
      </c>
      <c r="F99" s="4">
        <v>6066</v>
      </c>
      <c r="G99" s="5">
        <f t="shared" si="27"/>
        <v>20</v>
      </c>
      <c r="H99" s="5">
        <f t="shared" si="28"/>
        <v>0</v>
      </c>
      <c r="I99" s="9">
        <f t="shared" si="30"/>
        <v>20</v>
      </c>
      <c r="J99" s="9">
        <f t="shared" si="24"/>
        <v>122</v>
      </c>
      <c r="K99" s="9">
        <f>G99/ورقة1!$C$3</f>
        <v>2.6</v>
      </c>
      <c r="L99" s="9">
        <f>H99/ورقة1!$D$3</f>
        <v>0</v>
      </c>
      <c r="M99" s="9">
        <f t="shared" si="23"/>
        <v>2.6</v>
      </c>
      <c r="N99" s="9">
        <f t="shared" si="22"/>
        <v>0.5</v>
      </c>
      <c r="O99" s="9">
        <f t="shared" si="25"/>
        <v>773.14999999999986</v>
      </c>
      <c r="P99" s="9">
        <f t="shared" si="26"/>
        <v>600</v>
      </c>
      <c r="Q99" s="7" t="str">
        <f>IF(O99&lt;&gt;"",IF(AND(O99&gt;P98,O99&lt;=P99),"ok",""),SUBTOTAL(3,T$2:T99))</f>
        <v/>
      </c>
      <c r="R99" s="7" t="str">
        <f>IF(P99&lt;&gt;"",IF(AND(P99&gt;Q98,P99&lt;=Q99),"ok",""),SUBTOTAL(3,U$2:U99))</f>
        <v/>
      </c>
      <c r="S99" s="1"/>
      <c r="T99" s="6"/>
      <c r="U99" s="1"/>
      <c r="V99" s="1"/>
      <c r="W99" s="1"/>
      <c r="X99" s="7" t="str">
        <f t="shared" si="35"/>
        <v/>
      </c>
      <c r="Y99" s="15" t="str">
        <f>IF(U99="","",SUBTOTAL(2,U$1:U99))</f>
        <v/>
      </c>
    </row>
    <row r="100" spans="1:25" ht="20.149999999999999" customHeight="1">
      <c r="A100" s="2">
        <f>IF(B100="","",SUBTOTAL(3,B$2:B100))</f>
        <v>95</v>
      </c>
      <c r="B100" s="13" t="s">
        <v>18</v>
      </c>
      <c r="C100" s="3">
        <v>1089</v>
      </c>
      <c r="D100" s="18">
        <v>43425</v>
      </c>
      <c r="E100" s="5">
        <f t="shared" si="29"/>
        <v>6066</v>
      </c>
      <c r="F100" s="4">
        <v>6079</v>
      </c>
      <c r="G100" s="5">
        <f t="shared" si="27"/>
        <v>13</v>
      </c>
      <c r="H100" s="5">
        <f t="shared" si="28"/>
        <v>0</v>
      </c>
      <c r="I100" s="9">
        <f t="shared" si="30"/>
        <v>13</v>
      </c>
      <c r="J100" s="9">
        <f t="shared" si="24"/>
        <v>135</v>
      </c>
      <c r="K100" s="9">
        <f>G100/ورقة1!$C$3</f>
        <v>1.69</v>
      </c>
      <c r="L100" s="9">
        <f>H100/ورقة1!$D$3</f>
        <v>0</v>
      </c>
      <c r="M100" s="9">
        <f t="shared" si="23"/>
        <v>1.69</v>
      </c>
      <c r="N100" s="9">
        <f t="shared" si="22"/>
        <v>0.5</v>
      </c>
      <c r="O100" s="9">
        <f t="shared" si="25"/>
        <v>775.33999999999992</v>
      </c>
      <c r="P100" s="9">
        <f t="shared" si="26"/>
        <v>600</v>
      </c>
      <c r="Q100" s="7" t="str">
        <f>IF(O100&lt;&gt;"",IF(AND(O100&gt;P99,O100&lt;=P100),"ok",""),SUBTOTAL(3,T$2:T100))</f>
        <v/>
      </c>
      <c r="R100" s="7" t="str">
        <f>IF(P100&lt;&gt;"",IF(AND(P100&gt;Q99,P100&lt;=Q100),"ok",""),SUBTOTAL(3,U$2:U100))</f>
        <v/>
      </c>
      <c r="S100" s="1"/>
      <c r="T100" s="6"/>
      <c r="U100" s="1"/>
      <c r="V100" s="1"/>
      <c r="W100" s="1"/>
      <c r="X100" s="7" t="str">
        <f t="shared" si="35"/>
        <v/>
      </c>
      <c r="Y100" s="15" t="str">
        <f>IF(U100="","",SUBTOTAL(2,U$1:U100))</f>
        <v/>
      </c>
    </row>
    <row r="101" spans="1:25" ht="20.149999999999999" customHeight="1">
      <c r="A101" s="2">
        <f>IF(B101="","",SUBTOTAL(3,B$2:B101))</f>
        <v>96</v>
      </c>
      <c r="B101" s="13" t="s">
        <v>18</v>
      </c>
      <c r="C101" s="3">
        <v>1091</v>
      </c>
      <c r="D101" s="18">
        <v>43426</v>
      </c>
      <c r="E101" s="5">
        <f t="shared" si="29"/>
        <v>6079</v>
      </c>
      <c r="F101" s="4">
        <v>6111</v>
      </c>
      <c r="G101" s="5">
        <f t="shared" si="27"/>
        <v>32</v>
      </c>
      <c r="H101" s="5">
        <f t="shared" si="28"/>
        <v>0</v>
      </c>
      <c r="I101" s="9">
        <f t="shared" si="30"/>
        <v>32</v>
      </c>
      <c r="J101" s="9">
        <f t="shared" si="24"/>
        <v>167</v>
      </c>
      <c r="K101" s="9">
        <f>G101/ورقة1!$C$3</f>
        <v>4.16</v>
      </c>
      <c r="L101" s="9">
        <f>H101/ورقة1!$D$3</f>
        <v>0</v>
      </c>
      <c r="M101" s="9">
        <f t="shared" si="23"/>
        <v>4.16</v>
      </c>
      <c r="N101" s="9">
        <f t="shared" si="22"/>
        <v>0.5</v>
      </c>
      <c r="O101" s="9">
        <f t="shared" si="25"/>
        <v>779.99999999999989</v>
      </c>
      <c r="P101" s="9">
        <f t="shared" si="26"/>
        <v>600</v>
      </c>
      <c r="Q101" s="7" t="str">
        <f>IF(O101&lt;&gt;"",IF(AND(O101&gt;P100,O101&lt;=P101),"ok",""),SUBTOTAL(3,T$2:T101))</f>
        <v/>
      </c>
      <c r="R101" s="7" t="str">
        <f>IF(P101&lt;&gt;"",IF(AND(P101&gt;Q100,P101&lt;=Q101),"ok",""),SUBTOTAL(3,U$2:U101))</f>
        <v/>
      </c>
      <c r="S101" s="1"/>
      <c r="T101" s="6"/>
      <c r="U101" s="1"/>
      <c r="V101" s="1"/>
      <c r="W101" s="1"/>
      <c r="X101" s="7" t="str">
        <f t="shared" si="35"/>
        <v/>
      </c>
      <c r="Y101" s="15" t="str">
        <f>IF(U101="","",SUBTOTAL(2,U$1:U101))</f>
        <v/>
      </c>
    </row>
    <row r="102" spans="1:25" ht="20.149999999999999" customHeight="1">
      <c r="A102" s="2">
        <f>IF(B102="","",SUBTOTAL(3,B$2:B102))</f>
        <v>97</v>
      </c>
      <c r="B102" s="13" t="s">
        <v>18</v>
      </c>
      <c r="C102" s="3">
        <v>1094</v>
      </c>
      <c r="D102" s="18">
        <v>43428</v>
      </c>
      <c r="E102" s="5">
        <f t="shared" si="29"/>
        <v>6111</v>
      </c>
      <c r="F102" s="4">
        <v>6130</v>
      </c>
      <c r="G102" s="5">
        <f t="shared" si="27"/>
        <v>19</v>
      </c>
      <c r="H102" s="5">
        <f t="shared" si="28"/>
        <v>0</v>
      </c>
      <c r="I102" s="9">
        <f t="shared" si="30"/>
        <v>19</v>
      </c>
      <c r="J102" s="9">
        <f t="shared" si="24"/>
        <v>186</v>
      </c>
      <c r="K102" s="9">
        <f>G102/ورقة1!$C$3</f>
        <v>2.4699999999999998</v>
      </c>
      <c r="L102" s="9">
        <f>H102/ورقة1!$D$3</f>
        <v>0</v>
      </c>
      <c r="M102" s="9">
        <f t="shared" si="23"/>
        <v>2.4699999999999998</v>
      </c>
      <c r="N102" s="9">
        <f t="shared" si="22"/>
        <v>0.5</v>
      </c>
      <c r="O102" s="9">
        <f t="shared" si="25"/>
        <v>782.96999999999991</v>
      </c>
      <c r="P102" s="9">
        <f t="shared" si="26"/>
        <v>600</v>
      </c>
      <c r="Q102" s="7" t="str">
        <f>IF(O102&lt;&gt;"",IF(AND(O102&gt;P101,O102&lt;=P102),"ok",""),SUBTOTAL(3,T$2:T102))</f>
        <v/>
      </c>
      <c r="R102" s="7" t="str">
        <f>IF(P102&lt;&gt;"",IF(AND(P102&gt;Q101,P102&lt;=Q102),"ok",""),SUBTOTAL(3,U$2:U102))</f>
        <v/>
      </c>
      <c r="S102" s="1"/>
      <c r="T102" s="6"/>
      <c r="U102" s="1"/>
      <c r="V102" s="1"/>
      <c r="W102" s="1"/>
      <c r="X102" s="7" t="str">
        <f t="shared" si="35"/>
        <v/>
      </c>
      <c r="Y102" s="15" t="str">
        <f>IF(U102="","",SUBTOTAL(2,U$1:U102))</f>
        <v/>
      </c>
    </row>
    <row r="103" spans="1:25" ht="20.149999999999999" customHeight="1">
      <c r="A103" s="2">
        <f>IF(B103="","",SUBTOTAL(3,B$2:B103))</f>
        <v>98</v>
      </c>
      <c r="B103" s="13" t="s">
        <v>18</v>
      </c>
      <c r="C103" s="3">
        <v>1098</v>
      </c>
      <c r="D103" s="18">
        <v>43428</v>
      </c>
      <c r="E103" s="5">
        <f t="shared" si="29"/>
        <v>6130</v>
      </c>
      <c r="F103" s="4">
        <v>6147</v>
      </c>
      <c r="G103" s="5">
        <f t="shared" si="27"/>
        <v>17</v>
      </c>
      <c r="H103" s="5">
        <f t="shared" si="28"/>
        <v>0</v>
      </c>
      <c r="I103" s="9">
        <f t="shared" si="30"/>
        <v>17</v>
      </c>
      <c r="J103" s="9">
        <f t="shared" si="24"/>
        <v>203</v>
      </c>
      <c r="K103" s="9">
        <f>G103/ورقة1!$C$3</f>
        <v>2.21</v>
      </c>
      <c r="L103" s="9">
        <f>H103/ورقة1!$D$3</f>
        <v>0</v>
      </c>
      <c r="M103" s="9">
        <f t="shared" si="23"/>
        <v>2.21</v>
      </c>
      <c r="N103" s="9">
        <f t="shared" si="22"/>
        <v>0.5</v>
      </c>
      <c r="O103" s="9">
        <f t="shared" si="25"/>
        <v>785.68</v>
      </c>
      <c r="P103" s="9">
        <f t="shared" si="26"/>
        <v>600</v>
      </c>
      <c r="Q103" s="7" t="str">
        <f>IF(O103&lt;&gt;"",IF(AND(O103&gt;P102,O103&lt;=P103),"ok",""),SUBTOTAL(3,T$2:T103))</f>
        <v/>
      </c>
      <c r="R103" s="7" t="str">
        <f>IF(P103&lt;&gt;"",IF(AND(P103&gt;Q102,P103&lt;=Q103),"ok",""),SUBTOTAL(3,U$2:U103))</f>
        <v/>
      </c>
      <c r="S103" s="1"/>
      <c r="T103" s="6"/>
      <c r="U103" s="1"/>
      <c r="V103" s="1"/>
      <c r="W103" s="1"/>
      <c r="X103" s="7" t="str">
        <f t="shared" si="35"/>
        <v/>
      </c>
      <c r="Y103" s="15" t="str">
        <f>IF(U103="","",SUBTOTAL(2,U$1:U103))</f>
        <v/>
      </c>
    </row>
    <row r="104" spans="1:25" ht="20.149999999999999" customHeight="1">
      <c r="A104" s="2">
        <f>IF(B104="","",SUBTOTAL(3,B$2:B104))</f>
        <v>99</v>
      </c>
      <c r="B104" s="13" t="s">
        <v>18</v>
      </c>
      <c r="C104" s="3">
        <v>1100</v>
      </c>
      <c r="D104" s="18">
        <v>43429</v>
      </c>
      <c r="E104" s="5">
        <f t="shared" si="29"/>
        <v>6147</v>
      </c>
      <c r="F104" s="4">
        <v>6178</v>
      </c>
      <c r="G104" s="5">
        <f t="shared" si="27"/>
        <v>31</v>
      </c>
      <c r="H104" s="5">
        <f t="shared" si="28"/>
        <v>0</v>
      </c>
      <c r="I104" s="9">
        <f t="shared" si="30"/>
        <v>31</v>
      </c>
      <c r="J104" s="9">
        <f t="shared" si="24"/>
        <v>234</v>
      </c>
      <c r="K104" s="9">
        <f>G104/ورقة1!$C$3</f>
        <v>4.03</v>
      </c>
      <c r="L104" s="9">
        <f>H104/ورقة1!$D$3</f>
        <v>0</v>
      </c>
      <c r="M104" s="9">
        <f t="shared" si="23"/>
        <v>4.03</v>
      </c>
      <c r="N104" s="9">
        <f t="shared" si="22"/>
        <v>0.5</v>
      </c>
      <c r="O104" s="9">
        <f t="shared" si="25"/>
        <v>790.20999999999992</v>
      </c>
      <c r="P104" s="9">
        <f t="shared" si="26"/>
        <v>600</v>
      </c>
      <c r="Q104" s="7" t="str">
        <f>IF(O104&lt;&gt;"",IF(AND(O104&gt;P103,O104&lt;=P104),"ok",""),SUBTOTAL(3,T$2:T104))</f>
        <v/>
      </c>
      <c r="R104" s="7" t="str">
        <f>IF(P104&lt;&gt;"",IF(AND(P104&gt;Q103,P104&lt;=Q104),"ok",""),SUBTOTAL(3,U$2:U104))</f>
        <v/>
      </c>
      <c r="S104" s="1"/>
      <c r="T104" s="6"/>
      <c r="U104" s="1"/>
      <c r="V104" s="1"/>
      <c r="W104" s="1"/>
      <c r="X104" s="7" t="str">
        <f t="shared" si="35"/>
        <v/>
      </c>
      <c r="Y104" s="15" t="str">
        <f>IF(U104="","",SUBTOTAL(2,U$1:U104))</f>
        <v/>
      </c>
    </row>
    <row r="105" spans="1:25" ht="20.149999999999999" customHeight="1">
      <c r="A105" s="2">
        <f>IF(B105="","",SUBTOTAL(3,B$2:B105))</f>
        <v>100</v>
      </c>
      <c r="B105" s="13" t="s">
        <v>17</v>
      </c>
      <c r="C105" s="3">
        <v>1102</v>
      </c>
      <c r="D105" s="18">
        <v>43430</v>
      </c>
      <c r="E105" s="5">
        <f t="shared" si="29"/>
        <v>6178</v>
      </c>
      <c r="F105" s="4">
        <v>6562</v>
      </c>
      <c r="G105" s="5">
        <f t="shared" si="27"/>
        <v>0</v>
      </c>
      <c r="H105" s="5">
        <f t="shared" si="28"/>
        <v>384</v>
      </c>
      <c r="I105" s="9">
        <f t="shared" si="30"/>
        <v>384</v>
      </c>
      <c r="J105" s="9">
        <f t="shared" si="24"/>
        <v>618</v>
      </c>
      <c r="K105" s="9">
        <f>G105/ورقة1!$C$3</f>
        <v>0</v>
      </c>
      <c r="L105" s="9">
        <f>H105/ورقة1!$D$3</f>
        <v>42.239999999999995</v>
      </c>
      <c r="M105" s="9">
        <f t="shared" si="23"/>
        <v>42.239999999999995</v>
      </c>
      <c r="N105" s="9">
        <f t="shared" si="22"/>
        <v>0.5</v>
      </c>
      <c r="O105" s="9">
        <f t="shared" si="25"/>
        <v>832.94999999999993</v>
      </c>
      <c r="P105" s="9">
        <f t="shared" si="26"/>
        <v>630</v>
      </c>
      <c r="Q105" s="7" t="str">
        <f>IF(O105&lt;&gt;"",IF(AND(O105&gt;P104,O105&lt;=P105),"ok",""),SUBTOTAL(3,T$2:T105))</f>
        <v/>
      </c>
      <c r="R105" s="7" t="str">
        <f>IF(P105&lt;&gt;"",IF(AND(P105&gt;Q104,P105&lt;=Q105),"ok",""),SUBTOTAL(3,U$2:U105))</f>
        <v/>
      </c>
      <c r="S105" s="1">
        <v>30</v>
      </c>
      <c r="T105" s="6">
        <f t="shared" si="31"/>
        <v>165</v>
      </c>
      <c r="U105" s="23">
        <f>U94+3</f>
        <v>38</v>
      </c>
      <c r="V105" s="1">
        <f>V94+315</f>
        <v>6195</v>
      </c>
      <c r="W105" s="1">
        <f>V106-V105</f>
        <v>315</v>
      </c>
      <c r="X105" s="7" t="str">
        <f t="shared" si="35"/>
        <v>ok</v>
      </c>
      <c r="Y105" s="15">
        <f>IF(U105="","",SUBTOTAL(2,U$1:U105))</f>
        <v>21</v>
      </c>
    </row>
    <row r="106" spans="1:25" ht="20.149999999999999" customHeight="1">
      <c r="A106" s="2" t="str">
        <f>IF(B106="","",SUBTOTAL(3,B$2:B106))</f>
        <v/>
      </c>
      <c r="B106" s="9"/>
      <c r="C106" s="16">
        <f>C105</f>
        <v>1102</v>
      </c>
      <c r="D106" s="19">
        <f t="shared" ref="D106:F106" si="37">D105</f>
        <v>43430</v>
      </c>
      <c r="E106" s="16">
        <f t="shared" si="37"/>
        <v>6178</v>
      </c>
      <c r="F106" s="16">
        <f t="shared" si="37"/>
        <v>6562</v>
      </c>
      <c r="G106" s="5"/>
      <c r="H106" s="5"/>
      <c r="I106" s="9"/>
      <c r="J106" s="9">
        <f t="shared" si="24"/>
        <v>0</v>
      </c>
      <c r="K106" s="9">
        <f>G106/ورقة1!$C$3</f>
        <v>0</v>
      </c>
      <c r="L106" s="9">
        <f>H106/ورقة1!$D$3</f>
        <v>0</v>
      </c>
      <c r="M106" s="9">
        <f t="shared" si="23"/>
        <v>0</v>
      </c>
      <c r="N106" s="9">
        <f t="shared" si="22"/>
        <v>0</v>
      </c>
      <c r="O106" s="9">
        <f t="shared" si="25"/>
        <v>832.94999999999993</v>
      </c>
      <c r="P106" s="9">
        <f t="shared" si="26"/>
        <v>660</v>
      </c>
      <c r="Q106" s="7" t="str">
        <f>IF(O106&lt;&gt;"",IF(AND(O106&gt;P105,O106&lt;=P106),"ok",""),SUBTOTAL(3,T$2:T106))</f>
        <v/>
      </c>
      <c r="R106" s="7" t="str">
        <f>IF(P106&lt;&gt;"",IF(AND(P106&gt;Q105,P106&lt;=Q106),"ok",""),SUBTOTAL(3,U$2:U106))</f>
        <v/>
      </c>
      <c r="S106" s="1">
        <v>30</v>
      </c>
      <c r="T106" s="6">
        <f t="shared" ref="T106:T136" si="38">S106*5.5</f>
        <v>165</v>
      </c>
      <c r="U106" s="23">
        <f>U105+1</f>
        <v>39</v>
      </c>
      <c r="V106" s="1">
        <f>V105+315</f>
        <v>6510</v>
      </c>
      <c r="W106" s="1">
        <f t="shared" si="32"/>
        <v>315</v>
      </c>
      <c r="X106" s="7" t="str">
        <f t="shared" si="35"/>
        <v>ok</v>
      </c>
      <c r="Y106" s="15">
        <f>IF(U106="","",SUBTOTAL(2,U$1:U106))</f>
        <v>22</v>
      </c>
    </row>
    <row r="107" spans="1:25" ht="20.149999999999999" customHeight="1">
      <c r="A107" s="2">
        <f>IF(B107="","",SUBTOTAL(3,B$2:B107))</f>
        <v>101</v>
      </c>
      <c r="B107" s="13" t="s">
        <v>17</v>
      </c>
      <c r="C107" s="3">
        <v>1103</v>
      </c>
      <c r="D107" s="18">
        <v>43431</v>
      </c>
      <c r="E107" s="5">
        <f>IF(D107="",0,F105)</f>
        <v>6562</v>
      </c>
      <c r="F107" s="4">
        <v>6962</v>
      </c>
      <c r="G107" s="5">
        <f t="shared" si="27"/>
        <v>0</v>
      </c>
      <c r="H107" s="5">
        <f t="shared" si="28"/>
        <v>400</v>
      </c>
      <c r="I107" s="9">
        <f t="shared" si="30"/>
        <v>400</v>
      </c>
      <c r="J107" s="9">
        <f t="shared" si="24"/>
        <v>400</v>
      </c>
      <c r="K107" s="9">
        <f>G107/ورقة1!$C$3</f>
        <v>0</v>
      </c>
      <c r="L107" s="9">
        <f>H107/ورقة1!$D$3</f>
        <v>43.999999999999993</v>
      </c>
      <c r="M107" s="9">
        <f t="shared" si="23"/>
        <v>43.999999999999993</v>
      </c>
      <c r="N107" s="9">
        <f t="shared" si="22"/>
        <v>0.5</v>
      </c>
      <c r="O107" s="9">
        <f t="shared" si="25"/>
        <v>877.44999999999993</v>
      </c>
      <c r="P107" s="9">
        <f t="shared" si="26"/>
        <v>690</v>
      </c>
      <c r="Q107" s="7" t="str">
        <f>IF(O107&lt;&gt;"",IF(AND(O107&gt;P106,O107&lt;=P107),"ok",""),SUBTOTAL(3,T$2:T107))</f>
        <v/>
      </c>
      <c r="R107" s="7" t="str">
        <f>IF(P107&lt;&gt;"",IF(AND(P107&gt;Q106,P107&lt;=Q107),"ok",""),SUBTOTAL(3,U$2:U107))</f>
        <v/>
      </c>
      <c r="S107" s="1">
        <v>30</v>
      </c>
      <c r="T107" s="6">
        <f t="shared" si="38"/>
        <v>165</v>
      </c>
      <c r="U107" s="23">
        <f>U106+1</f>
        <v>40</v>
      </c>
      <c r="V107" s="1">
        <f t="shared" si="33"/>
        <v>6825</v>
      </c>
      <c r="W107" s="1">
        <f>V113-V107</f>
        <v>315</v>
      </c>
      <c r="X107" s="7" t="str">
        <f t="shared" si="35"/>
        <v>ok</v>
      </c>
      <c r="Y107" s="15">
        <f>IF(U107="","",SUBTOTAL(2,U$1:U107))</f>
        <v>23</v>
      </c>
    </row>
    <row r="108" spans="1:25" ht="20.149999999999999" customHeight="1">
      <c r="A108" s="2">
        <f>IF(B108="","",SUBTOTAL(3,B$2:B108))</f>
        <v>102</v>
      </c>
      <c r="B108" s="13" t="s">
        <v>18</v>
      </c>
      <c r="C108" s="3">
        <v>1109</v>
      </c>
      <c r="D108" s="18">
        <v>43432</v>
      </c>
      <c r="E108" s="5">
        <f t="shared" si="29"/>
        <v>6962</v>
      </c>
      <c r="F108" s="4">
        <v>6996</v>
      </c>
      <c r="G108" s="5">
        <f t="shared" si="27"/>
        <v>34</v>
      </c>
      <c r="H108" s="5">
        <f t="shared" si="28"/>
        <v>0</v>
      </c>
      <c r="I108" s="9">
        <f t="shared" si="30"/>
        <v>34</v>
      </c>
      <c r="J108" s="9">
        <f t="shared" si="24"/>
        <v>434</v>
      </c>
      <c r="K108" s="9">
        <f>G108/ورقة1!$C$3</f>
        <v>4.42</v>
      </c>
      <c r="L108" s="9">
        <f>H108/ورقة1!$D$3</f>
        <v>0</v>
      </c>
      <c r="M108" s="9">
        <f t="shared" si="23"/>
        <v>4.42</v>
      </c>
      <c r="N108" s="9">
        <f t="shared" si="22"/>
        <v>0.5</v>
      </c>
      <c r="O108" s="9">
        <f t="shared" si="25"/>
        <v>882.36999999999989</v>
      </c>
      <c r="P108" s="9">
        <f t="shared" si="26"/>
        <v>690</v>
      </c>
      <c r="Q108" s="7" t="str">
        <f>IF(O108&lt;&gt;"",IF(AND(O108&gt;P107,O108&lt;=P108),"ok",""),SUBTOTAL(3,T$2:T108))</f>
        <v/>
      </c>
      <c r="R108" s="7" t="str">
        <f>IF(P108&lt;&gt;"",IF(AND(P108&gt;Q107,P108&lt;=Q108),"ok",""),SUBTOTAL(3,U$2:U108))</f>
        <v/>
      </c>
      <c r="S108" s="1"/>
      <c r="T108" s="6"/>
      <c r="U108" s="1"/>
      <c r="V108" s="1"/>
      <c r="W108" s="1"/>
      <c r="X108" s="7" t="str">
        <f t="shared" si="35"/>
        <v/>
      </c>
      <c r="Y108" s="15" t="str">
        <f>IF(U108="","",SUBTOTAL(2,U$1:U108))</f>
        <v/>
      </c>
    </row>
    <row r="109" spans="1:25" ht="20.149999999999999" customHeight="1">
      <c r="A109" s="2">
        <f>IF(B109="","",SUBTOTAL(3,B$2:B109))</f>
        <v>103</v>
      </c>
      <c r="B109" s="13" t="s">
        <v>18</v>
      </c>
      <c r="C109" s="3">
        <v>1111</v>
      </c>
      <c r="D109" s="18">
        <v>43433</v>
      </c>
      <c r="E109" s="5">
        <f t="shared" si="29"/>
        <v>6996</v>
      </c>
      <c r="F109" s="4">
        <v>7035</v>
      </c>
      <c r="G109" s="5">
        <f t="shared" si="27"/>
        <v>39</v>
      </c>
      <c r="H109" s="5">
        <f t="shared" si="28"/>
        <v>0</v>
      </c>
      <c r="I109" s="9">
        <f t="shared" si="30"/>
        <v>39</v>
      </c>
      <c r="J109" s="9">
        <f t="shared" si="24"/>
        <v>473</v>
      </c>
      <c r="K109" s="9">
        <f>G109/ورقة1!$C$3</f>
        <v>5.07</v>
      </c>
      <c r="L109" s="9">
        <f>H109/ورقة1!$D$3</f>
        <v>0</v>
      </c>
      <c r="M109" s="9">
        <f t="shared" si="23"/>
        <v>5.07</v>
      </c>
      <c r="N109" s="9">
        <f t="shared" si="22"/>
        <v>0.5</v>
      </c>
      <c r="O109" s="9">
        <f t="shared" si="25"/>
        <v>887.93999999999994</v>
      </c>
      <c r="P109" s="9">
        <f t="shared" si="26"/>
        <v>690</v>
      </c>
      <c r="Q109" s="7" t="str">
        <f>IF(O109&lt;&gt;"",IF(AND(O109&gt;P108,O109&lt;=P109),"ok",""),SUBTOTAL(3,T$2:T109))</f>
        <v/>
      </c>
      <c r="R109" s="7" t="str">
        <f>IF(P109&lt;&gt;"",IF(AND(P109&gt;Q108,P109&lt;=Q109),"ok",""),SUBTOTAL(3,U$2:U109))</f>
        <v/>
      </c>
      <c r="S109" s="1"/>
      <c r="T109" s="6"/>
      <c r="U109" s="1"/>
      <c r="V109" s="1"/>
      <c r="W109" s="1"/>
      <c r="X109" s="7" t="str">
        <f t="shared" si="35"/>
        <v/>
      </c>
      <c r="Y109" s="15" t="str">
        <f>IF(U109="","",SUBTOTAL(2,U$1:U109))</f>
        <v/>
      </c>
    </row>
    <row r="110" spans="1:25" ht="20.149999999999999" customHeight="1">
      <c r="A110" s="2">
        <f>IF(B110="","",SUBTOTAL(3,B$2:B110))</f>
        <v>104</v>
      </c>
      <c r="B110" s="13" t="s">
        <v>18</v>
      </c>
      <c r="C110" s="3">
        <v>1112</v>
      </c>
      <c r="D110" s="18">
        <v>43434</v>
      </c>
      <c r="E110" s="5">
        <f t="shared" si="29"/>
        <v>7035</v>
      </c>
      <c r="F110" s="4">
        <v>7074</v>
      </c>
      <c r="G110" s="5">
        <f t="shared" si="27"/>
        <v>39</v>
      </c>
      <c r="H110" s="5">
        <f t="shared" si="28"/>
        <v>0</v>
      </c>
      <c r="I110" s="9">
        <f t="shared" si="30"/>
        <v>39</v>
      </c>
      <c r="J110" s="9">
        <f t="shared" si="24"/>
        <v>512</v>
      </c>
      <c r="K110" s="9">
        <f>G110/ورقة1!$C$3</f>
        <v>5.07</v>
      </c>
      <c r="L110" s="9">
        <f>H110/ورقة1!$D$3</f>
        <v>0</v>
      </c>
      <c r="M110" s="9">
        <f t="shared" si="23"/>
        <v>5.07</v>
      </c>
      <c r="N110" s="9">
        <f t="shared" si="22"/>
        <v>0.5</v>
      </c>
      <c r="O110" s="9">
        <f t="shared" si="25"/>
        <v>893.51</v>
      </c>
      <c r="P110" s="9">
        <f t="shared" si="26"/>
        <v>690</v>
      </c>
      <c r="Q110" s="7" t="str">
        <f>IF(O110&lt;&gt;"",IF(AND(O110&gt;P109,O110&lt;=P110),"ok",""),SUBTOTAL(3,T$2:T110))</f>
        <v/>
      </c>
      <c r="R110" s="7" t="str">
        <f>IF(P110&lt;&gt;"",IF(AND(P110&gt;Q109,P110&lt;=Q110),"ok",""),SUBTOTAL(3,U$2:U110))</f>
        <v/>
      </c>
      <c r="S110" s="1"/>
      <c r="T110" s="6"/>
      <c r="U110" s="1"/>
      <c r="V110" s="1"/>
      <c r="W110" s="1"/>
      <c r="X110" s="7" t="str">
        <f t="shared" si="35"/>
        <v/>
      </c>
      <c r="Y110" s="15" t="str">
        <f>IF(U110="","",SUBTOTAL(2,U$1:U110))</f>
        <v/>
      </c>
    </row>
    <row r="111" spans="1:25" ht="20.149999999999999" customHeight="1">
      <c r="A111" s="2">
        <f>IF(B111="","",SUBTOTAL(3,B$2:B111))</f>
        <v>105</v>
      </c>
      <c r="B111" s="13" t="s">
        <v>18</v>
      </c>
      <c r="C111" s="3">
        <v>1114</v>
      </c>
      <c r="D111" s="18">
        <v>43435</v>
      </c>
      <c r="E111" s="5">
        <f t="shared" si="29"/>
        <v>7074</v>
      </c>
      <c r="F111" s="4">
        <v>7111</v>
      </c>
      <c r="G111" s="5">
        <f t="shared" si="27"/>
        <v>37</v>
      </c>
      <c r="H111" s="5">
        <f t="shared" si="28"/>
        <v>0</v>
      </c>
      <c r="I111" s="9">
        <f t="shared" si="30"/>
        <v>37</v>
      </c>
      <c r="J111" s="9">
        <f t="shared" si="24"/>
        <v>549</v>
      </c>
      <c r="K111" s="9">
        <f>G111/ورقة1!$C$3</f>
        <v>4.8099999999999996</v>
      </c>
      <c r="L111" s="9">
        <f>H111/ورقة1!$D$3</f>
        <v>0</v>
      </c>
      <c r="M111" s="9">
        <f t="shared" si="23"/>
        <v>4.8099999999999996</v>
      </c>
      <c r="N111" s="9">
        <f t="shared" si="22"/>
        <v>0.5</v>
      </c>
      <c r="O111" s="9">
        <f t="shared" si="25"/>
        <v>898.81999999999994</v>
      </c>
      <c r="P111" s="9">
        <f t="shared" si="26"/>
        <v>690</v>
      </c>
      <c r="Q111" s="7" t="str">
        <f>IF(O111&lt;&gt;"",IF(AND(O111&gt;P110,O111&lt;=P111),"ok",""),SUBTOTAL(3,T$2:T111))</f>
        <v/>
      </c>
      <c r="R111" s="7" t="str">
        <f>IF(P111&lt;&gt;"",IF(AND(P111&gt;Q110,P111&lt;=Q111),"ok",""),SUBTOTAL(3,U$2:U111))</f>
        <v/>
      </c>
      <c r="S111" s="1"/>
      <c r="T111" s="6"/>
      <c r="U111" s="1"/>
      <c r="V111" s="1"/>
      <c r="W111" s="1"/>
      <c r="X111" s="7" t="str">
        <f t="shared" si="35"/>
        <v/>
      </c>
      <c r="Y111" s="15" t="str">
        <f>IF(U111="","",SUBTOTAL(2,U$1:U111))</f>
        <v/>
      </c>
    </row>
    <row r="112" spans="1:25" ht="20.149999999999999" customHeight="1">
      <c r="A112" s="2">
        <f>IF(B112="","",SUBTOTAL(3,B$2:B112))</f>
        <v>106</v>
      </c>
      <c r="B112" s="13" t="s">
        <v>18</v>
      </c>
      <c r="C112" s="3">
        <v>1115</v>
      </c>
      <c r="D112" s="18"/>
      <c r="E112" s="5">
        <f t="shared" si="29"/>
        <v>0</v>
      </c>
      <c r="F112" s="4"/>
      <c r="G112" s="5">
        <f t="shared" si="27"/>
        <v>0</v>
      </c>
      <c r="H112" s="5">
        <f t="shared" si="28"/>
        <v>0</v>
      </c>
      <c r="I112" s="9">
        <f t="shared" si="30"/>
        <v>0</v>
      </c>
      <c r="J112" s="9">
        <f t="shared" si="24"/>
        <v>0</v>
      </c>
      <c r="K112" s="9">
        <f>G112/ورقة1!$C$3</f>
        <v>0</v>
      </c>
      <c r="L112" s="9">
        <f>H112/ورقة1!$D$3</f>
        <v>0</v>
      </c>
      <c r="M112" s="9">
        <f t="shared" si="23"/>
        <v>0</v>
      </c>
      <c r="N112" s="9">
        <f t="shared" si="22"/>
        <v>0</v>
      </c>
      <c r="O112" s="9">
        <f t="shared" si="25"/>
        <v>898.81999999999994</v>
      </c>
      <c r="P112" s="9">
        <f t="shared" si="26"/>
        <v>690</v>
      </c>
      <c r="Q112" s="7" t="str">
        <f>IF(O112&lt;&gt;"",IF(AND(O112&gt;P111,O112&lt;=P112),"ok",""),SUBTOTAL(3,T$2:T112))</f>
        <v/>
      </c>
      <c r="R112" s="7" t="str">
        <f>IF(P112&lt;&gt;"",IF(AND(P112&gt;Q111,P112&lt;=Q112),"ok",""),SUBTOTAL(3,U$2:U112))</f>
        <v/>
      </c>
      <c r="S112" s="1"/>
      <c r="T112" s="6"/>
      <c r="U112" s="1"/>
      <c r="V112" s="1"/>
      <c r="W112" s="1"/>
      <c r="X112" s="7" t="str">
        <f t="shared" si="35"/>
        <v/>
      </c>
      <c r="Y112" s="15" t="str">
        <f>IF(U112="","",SUBTOTAL(2,U$1:U112))</f>
        <v/>
      </c>
    </row>
    <row r="113" spans="1:25" ht="20.149999999999999" customHeight="1">
      <c r="A113" s="2">
        <f>IF(B113="","",SUBTOTAL(3,B$2:B113))</f>
        <v>107</v>
      </c>
      <c r="B113" s="13" t="s">
        <v>18</v>
      </c>
      <c r="C113" s="3">
        <v>1119</v>
      </c>
      <c r="D113" s="18">
        <v>43436</v>
      </c>
      <c r="E113" s="5">
        <v>7111</v>
      </c>
      <c r="F113" s="4">
        <v>7150</v>
      </c>
      <c r="G113" s="5">
        <f t="shared" si="27"/>
        <v>39</v>
      </c>
      <c r="H113" s="5">
        <f t="shared" si="28"/>
        <v>0</v>
      </c>
      <c r="I113" s="9">
        <f t="shared" si="30"/>
        <v>39</v>
      </c>
      <c r="J113" s="9">
        <f t="shared" si="24"/>
        <v>39</v>
      </c>
      <c r="K113" s="9">
        <f>G113/ورقة1!$C$3</f>
        <v>5.07</v>
      </c>
      <c r="L113" s="9">
        <f>H113/ورقة1!$D$3</f>
        <v>0</v>
      </c>
      <c r="M113" s="9">
        <f t="shared" si="23"/>
        <v>5.07</v>
      </c>
      <c r="N113" s="9">
        <f t="shared" si="22"/>
        <v>0.5</v>
      </c>
      <c r="O113" s="9">
        <f t="shared" si="25"/>
        <v>904.39</v>
      </c>
      <c r="P113" s="9">
        <f t="shared" si="26"/>
        <v>720</v>
      </c>
      <c r="Q113" s="7" t="str">
        <f>IF(O113&lt;&gt;"",IF(AND(O113&gt;P112,O113&lt;=P113),"ok",""),SUBTOTAL(3,T$2:T113))</f>
        <v/>
      </c>
      <c r="R113" s="7" t="str">
        <f>IF(P113&lt;&gt;"",IF(AND(P113&gt;Q112,P113&lt;=Q113),"ok",""),SUBTOTAL(3,U$2:U113))</f>
        <v/>
      </c>
      <c r="S113" s="1">
        <v>30</v>
      </c>
      <c r="T113" s="6">
        <f t="shared" si="38"/>
        <v>165</v>
      </c>
      <c r="U113" s="23">
        <f>U107+2</f>
        <v>42</v>
      </c>
      <c r="V113" s="1">
        <f>V107+315</f>
        <v>7140</v>
      </c>
      <c r="W113" s="1">
        <f>V124-V113</f>
        <v>315</v>
      </c>
      <c r="X113" s="7" t="str">
        <f t="shared" si="35"/>
        <v>ok</v>
      </c>
      <c r="Y113" s="15">
        <f>IF(U113="","",SUBTOTAL(2,U$1:U113))</f>
        <v>24</v>
      </c>
    </row>
    <row r="114" spans="1:25" ht="20.149999999999999" customHeight="1">
      <c r="A114" s="2">
        <f>IF(B114="","",SUBTOTAL(3,B$2:B114))</f>
        <v>108</v>
      </c>
      <c r="B114" s="13" t="s">
        <v>18</v>
      </c>
      <c r="C114" s="3">
        <v>1122</v>
      </c>
      <c r="D114" s="18">
        <v>43437</v>
      </c>
      <c r="E114" s="5">
        <f t="shared" si="29"/>
        <v>7150</v>
      </c>
      <c r="F114" s="4">
        <v>7161</v>
      </c>
      <c r="G114" s="5">
        <f t="shared" si="27"/>
        <v>11</v>
      </c>
      <c r="H114" s="5">
        <f t="shared" si="28"/>
        <v>0</v>
      </c>
      <c r="I114" s="9">
        <f t="shared" si="30"/>
        <v>11</v>
      </c>
      <c r="J114" s="9">
        <f t="shared" si="24"/>
        <v>50</v>
      </c>
      <c r="K114" s="9">
        <f>G114/ورقة1!$C$3</f>
        <v>1.43</v>
      </c>
      <c r="L114" s="9">
        <f>H114/ورقة1!$D$3</f>
        <v>0</v>
      </c>
      <c r="M114" s="9">
        <f t="shared" si="23"/>
        <v>1.43</v>
      </c>
      <c r="N114" s="9">
        <f t="shared" si="22"/>
        <v>0.5</v>
      </c>
      <c r="O114" s="9">
        <f t="shared" si="25"/>
        <v>906.31999999999994</v>
      </c>
      <c r="P114" s="9">
        <f t="shared" si="26"/>
        <v>720</v>
      </c>
      <c r="Q114" s="7" t="str">
        <f>IF(O114&lt;&gt;"",IF(AND(O114&gt;P113,O114&lt;=P114),"ok",""),SUBTOTAL(3,T$2:T114))</f>
        <v/>
      </c>
      <c r="R114" s="7" t="str">
        <f>IF(P114&lt;&gt;"",IF(AND(P114&gt;Q113,P114&lt;=Q114),"ok",""),SUBTOTAL(3,U$2:U114))</f>
        <v/>
      </c>
      <c r="S114" s="1"/>
      <c r="T114" s="6"/>
      <c r="U114" s="1"/>
      <c r="V114" s="1"/>
      <c r="W114" s="1"/>
      <c r="X114" s="7" t="str">
        <f t="shared" si="35"/>
        <v/>
      </c>
      <c r="Y114" s="15" t="str">
        <f>IF(U114="","",SUBTOTAL(2,U$1:U114))</f>
        <v/>
      </c>
    </row>
    <row r="115" spans="1:25" ht="20.149999999999999" customHeight="1">
      <c r="A115" s="2">
        <f>IF(B115="","",SUBTOTAL(3,B$2:B115))</f>
        <v>109</v>
      </c>
      <c r="B115" s="13" t="s">
        <v>18</v>
      </c>
      <c r="C115" s="3">
        <v>1123</v>
      </c>
      <c r="D115" s="18">
        <v>43437</v>
      </c>
      <c r="E115" s="5">
        <f t="shared" si="29"/>
        <v>7161</v>
      </c>
      <c r="F115" s="4">
        <v>7179</v>
      </c>
      <c r="G115" s="5">
        <f t="shared" si="27"/>
        <v>18</v>
      </c>
      <c r="H115" s="5">
        <f t="shared" si="28"/>
        <v>0</v>
      </c>
      <c r="I115" s="9">
        <f t="shared" si="30"/>
        <v>18</v>
      </c>
      <c r="J115" s="9">
        <f t="shared" si="24"/>
        <v>68</v>
      </c>
      <c r="K115" s="9">
        <f>G115/ورقة1!$C$3</f>
        <v>2.34</v>
      </c>
      <c r="L115" s="9">
        <f>H115/ورقة1!$D$3</f>
        <v>0</v>
      </c>
      <c r="M115" s="9">
        <f t="shared" si="23"/>
        <v>2.34</v>
      </c>
      <c r="N115" s="9">
        <f t="shared" si="22"/>
        <v>0.5</v>
      </c>
      <c r="O115" s="9">
        <f t="shared" si="25"/>
        <v>909.16</v>
      </c>
      <c r="P115" s="9">
        <f t="shared" si="26"/>
        <v>720</v>
      </c>
      <c r="Q115" s="7" t="str">
        <f>IF(O115&lt;&gt;"",IF(AND(O115&gt;P114,O115&lt;=P115),"ok",""),SUBTOTAL(3,T$2:T115))</f>
        <v/>
      </c>
      <c r="R115" s="7" t="str">
        <f>IF(P115&lt;&gt;"",IF(AND(P115&gt;Q114,P115&lt;=Q115),"ok",""),SUBTOTAL(3,U$2:U115))</f>
        <v/>
      </c>
      <c r="S115" s="1"/>
      <c r="T115" s="6"/>
      <c r="U115" s="1"/>
      <c r="V115" s="1"/>
      <c r="W115" s="1"/>
      <c r="X115" s="7" t="str">
        <f t="shared" si="35"/>
        <v/>
      </c>
      <c r="Y115" s="15" t="str">
        <f>IF(U115="","",SUBTOTAL(2,U$1:U115))</f>
        <v/>
      </c>
    </row>
    <row r="116" spans="1:25" ht="20.149999999999999" customHeight="1">
      <c r="A116" s="2">
        <f>IF(B116="","",SUBTOTAL(3,B$2:B116))</f>
        <v>110</v>
      </c>
      <c r="B116" s="13" t="s">
        <v>18</v>
      </c>
      <c r="C116" s="3">
        <v>1125</v>
      </c>
      <c r="D116" s="18"/>
      <c r="E116" s="5">
        <f t="shared" si="29"/>
        <v>0</v>
      </c>
      <c r="F116" s="4"/>
      <c r="G116" s="5">
        <f t="shared" si="27"/>
        <v>0</v>
      </c>
      <c r="H116" s="5">
        <f t="shared" si="28"/>
        <v>0</v>
      </c>
      <c r="I116" s="9">
        <f t="shared" si="30"/>
        <v>0</v>
      </c>
      <c r="J116" s="9">
        <f t="shared" si="24"/>
        <v>0</v>
      </c>
      <c r="K116" s="9">
        <f>G116/ورقة1!$C$3</f>
        <v>0</v>
      </c>
      <c r="L116" s="9">
        <f>H116/ورقة1!$D$3</f>
        <v>0</v>
      </c>
      <c r="M116" s="9">
        <f t="shared" si="23"/>
        <v>0</v>
      </c>
      <c r="N116" s="9">
        <f t="shared" si="22"/>
        <v>0</v>
      </c>
      <c r="O116" s="9">
        <f t="shared" si="25"/>
        <v>909.16</v>
      </c>
      <c r="P116" s="9">
        <f t="shared" si="26"/>
        <v>720</v>
      </c>
      <c r="Q116" s="7" t="str">
        <f>IF(O116&lt;&gt;"",IF(AND(O116&gt;P115,O116&lt;=P116),"ok",""),SUBTOTAL(3,T$2:T116))</f>
        <v/>
      </c>
      <c r="R116" s="7" t="str">
        <f>IF(P116&lt;&gt;"",IF(AND(P116&gt;Q115,P116&lt;=Q116),"ok",""),SUBTOTAL(3,U$2:U116))</f>
        <v/>
      </c>
      <c r="S116" s="1"/>
      <c r="T116" s="6"/>
      <c r="U116" s="1"/>
      <c r="V116" s="1"/>
      <c r="W116" s="1"/>
      <c r="X116" s="7" t="str">
        <f t="shared" si="35"/>
        <v/>
      </c>
      <c r="Y116" s="15" t="str">
        <f>IF(U116="","",SUBTOTAL(2,U$1:U116))</f>
        <v/>
      </c>
    </row>
    <row r="117" spans="1:25" ht="20.149999999999999" customHeight="1">
      <c r="A117" s="2">
        <f>IF(B117="","",SUBTOTAL(3,B$2:B117))</f>
        <v>111</v>
      </c>
      <c r="B117" s="13" t="s">
        <v>18</v>
      </c>
      <c r="C117" s="3">
        <v>1128</v>
      </c>
      <c r="D117" s="18">
        <v>43439</v>
      </c>
      <c r="E117" s="5">
        <f>F115</f>
        <v>7179</v>
      </c>
      <c r="F117" s="4">
        <v>7197</v>
      </c>
      <c r="G117" s="5">
        <f t="shared" si="27"/>
        <v>18</v>
      </c>
      <c r="H117" s="5">
        <f t="shared" si="28"/>
        <v>0</v>
      </c>
      <c r="I117" s="9">
        <f t="shared" si="30"/>
        <v>18</v>
      </c>
      <c r="J117" s="9">
        <f t="shared" si="24"/>
        <v>18</v>
      </c>
      <c r="K117" s="9">
        <f>G117/ورقة1!$C$3</f>
        <v>2.34</v>
      </c>
      <c r="L117" s="9">
        <f>H117/ورقة1!$D$3</f>
        <v>0</v>
      </c>
      <c r="M117" s="9">
        <f t="shared" si="23"/>
        <v>2.34</v>
      </c>
      <c r="N117" s="9">
        <f t="shared" si="22"/>
        <v>0.5</v>
      </c>
      <c r="O117" s="9">
        <f t="shared" si="25"/>
        <v>912</v>
      </c>
      <c r="P117" s="9">
        <f t="shared" si="26"/>
        <v>720</v>
      </c>
      <c r="Q117" s="7" t="str">
        <f>IF(O117&lt;&gt;"",IF(AND(O117&gt;P116,O117&lt;=P117),"ok",""),SUBTOTAL(3,T$2:T117))</f>
        <v/>
      </c>
      <c r="R117" s="7" t="str">
        <f>IF(P117&lt;&gt;"",IF(AND(P117&gt;Q116,P117&lt;=Q117),"ok",""),SUBTOTAL(3,U$2:U117))</f>
        <v/>
      </c>
      <c r="S117" s="1"/>
      <c r="T117" s="6"/>
      <c r="U117" s="1"/>
      <c r="V117" s="1"/>
      <c r="W117" s="1"/>
      <c r="X117" s="7" t="str">
        <f t="shared" si="35"/>
        <v/>
      </c>
      <c r="Y117" s="15" t="str">
        <f>IF(U117="","",SUBTOTAL(2,U$1:U117))</f>
        <v/>
      </c>
    </row>
    <row r="118" spans="1:25" ht="20.149999999999999" customHeight="1">
      <c r="A118" s="2">
        <f>IF(B118="","",SUBTOTAL(3,B$2:B118))</f>
        <v>112</v>
      </c>
      <c r="B118" s="13" t="s">
        <v>18</v>
      </c>
      <c r="C118" s="3">
        <v>1130</v>
      </c>
      <c r="D118" s="18">
        <v>43440</v>
      </c>
      <c r="E118" s="5">
        <f t="shared" si="29"/>
        <v>7197</v>
      </c>
      <c r="F118" s="4">
        <v>7224</v>
      </c>
      <c r="G118" s="5">
        <f t="shared" si="27"/>
        <v>27</v>
      </c>
      <c r="H118" s="5">
        <f t="shared" si="28"/>
        <v>0</v>
      </c>
      <c r="I118" s="9">
        <f t="shared" si="30"/>
        <v>27</v>
      </c>
      <c r="J118" s="9">
        <f t="shared" si="24"/>
        <v>45</v>
      </c>
      <c r="K118" s="9">
        <f>G118/ورقة1!$C$3</f>
        <v>3.51</v>
      </c>
      <c r="L118" s="9">
        <f>H118/ورقة1!$D$3</f>
        <v>0</v>
      </c>
      <c r="M118" s="9">
        <f t="shared" si="23"/>
        <v>3.51</v>
      </c>
      <c r="N118" s="9">
        <f t="shared" si="22"/>
        <v>0.5</v>
      </c>
      <c r="O118" s="9">
        <f t="shared" si="25"/>
        <v>916.01</v>
      </c>
      <c r="P118" s="9">
        <f t="shared" si="26"/>
        <v>720</v>
      </c>
      <c r="Q118" s="7" t="str">
        <f>IF(O118&lt;&gt;"",IF(AND(O118&gt;P117,O118&lt;=P118),"ok",""),SUBTOTAL(3,T$2:T118))</f>
        <v/>
      </c>
      <c r="R118" s="7" t="str">
        <f>IF(P118&lt;&gt;"",IF(AND(P118&gt;Q117,P118&lt;=Q118),"ok",""),SUBTOTAL(3,U$2:U118))</f>
        <v/>
      </c>
      <c r="S118" s="1"/>
      <c r="T118" s="6"/>
      <c r="U118" s="1"/>
      <c r="V118" s="1"/>
      <c r="W118" s="1"/>
      <c r="X118" s="7" t="str">
        <f t="shared" si="35"/>
        <v/>
      </c>
      <c r="Y118" s="15" t="str">
        <f>IF(U118="","",SUBTOTAL(2,U$1:U118))</f>
        <v/>
      </c>
    </row>
    <row r="119" spans="1:25" ht="20.149999999999999" customHeight="1">
      <c r="A119" s="2">
        <f>IF(B119="","",SUBTOTAL(3,B$2:B119))</f>
        <v>113</v>
      </c>
      <c r="B119" s="13" t="s">
        <v>18</v>
      </c>
      <c r="C119" s="3">
        <v>1136</v>
      </c>
      <c r="D119" s="18">
        <v>43442</v>
      </c>
      <c r="E119" s="5">
        <f t="shared" si="29"/>
        <v>7224</v>
      </c>
      <c r="F119" s="4">
        <v>7284</v>
      </c>
      <c r="G119" s="5">
        <f t="shared" si="27"/>
        <v>60</v>
      </c>
      <c r="H119" s="5">
        <f t="shared" si="28"/>
        <v>0</v>
      </c>
      <c r="I119" s="9">
        <f t="shared" si="30"/>
        <v>60</v>
      </c>
      <c r="J119" s="9">
        <f t="shared" si="24"/>
        <v>105</v>
      </c>
      <c r="K119" s="9">
        <f>G119/ورقة1!$C$3</f>
        <v>7.8</v>
      </c>
      <c r="L119" s="9">
        <f>H119/ورقة1!$D$3</f>
        <v>0</v>
      </c>
      <c r="M119" s="9">
        <f t="shared" si="23"/>
        <v>7.8</v>
      </c>
      <c r="N119" s="9">
        <f t="shared" si="22"/>
        <v>0.5</v>
      </c>
      <c r="O119" s="9">
        <f t="shared" si="25"/>
        <v>924.31</v>
      </c>
      <c r="P119" s="9">
        <f t="shared" si="26"/>
        <v>720</v>
      </c>
      <c r="Q119" s="7" t="str">
        <f>IF(O119&lt;&gt;"",IF(AND(O119&gt;P118,O119&lt;=P119),"ok",""),SUBTOTAL(3,T$2:T119))</f>
        <v/>
      </c>
      <c r="R119" s="7" t="str">
        <f>IF(P119&lt;&gt;"",IF(AND(P119&gt;Q118,P119&lt;=Q119),"ok",""),SUBTOTAL(3,U$2:U119))</f>
        <v/>
      </c>
      <c r="S119" s="1"/>
      <c r="T119" s="6"/>
      <c r="U119" s="1"/>
      <c r="V119" s="1"/>
      <c r="W119" s="1"/>
      <c r="X119" s="7" t="str">
        <f t="shared" si="35"/>
        <v/>
      </c>
      <c r="Y119" s="15" t="str">
        <f>IF(U119="","",SUBTOTAL(2,U$1:U119))</f>
        <v/>
      </c>
    </row>
    <row r="120" spans="1:25" ht="20.149999999999999" customHeight="1">
      <c r="A120" s="2">
        <f>IF(B120="","",SUBTOTAL(3,B$2:B120))</f>
        <v>114</v>
      </c>
      <c r="B120" s="13" t="s">
        <v>18</v>
      </c>
      <c r="C120" s="3">
        <v>1140</v>
      </c>
      <c r="D120" s="18">
        <v>43443</v>
      </c>
      <c r="E120" s="5">
        <f t="shared" si="29"/>
        <v>7284</v>
      </c>
      <c r="F120" s="4">
        <v>7329</v>
      </c>
      <c r="G120" s="5">
        <f t="shared" si="27"/>
        <v>45</v>
      </c>
      <c r="H120" s="5">
        <f t="shared" si="28"/>
        <v>0</v>
      </c>
      <c r="I120" s="9">
        <f t="shared" si="30"/>
        <v>45</v>
      </c>
      <c r="J120" s="9">
        <f t="shared" si="24"/>
        <v>150</v>
      </c>
      <c r="K120" s="9">
        <f>G120/ورقة1!$C$3</f>
        <v>5.85</v>
      </c>
      <c r="L120" s="9">
        <f>H120/ورقة1!$D$3</f>
        <v>0</v>
      </c>
      <c r="M120" s="9">
        <f t="shared" si="23"/>
        <v>5.85</v>
      </c>
      <c r="N120" s="9">
        <f t="shared" si="22"/>
        <v>0.5</v>
      </c>
      <c r="O120" s="9">
        <f t="shared" si="25"/>
        <v>930.66</v>
      </c>
      <c r="P120" s="9">
        <f t="shared" si="26"/>
        <v>720</v>
      </c>
      <c r="Q120" s="7" t="str">
        <f>IF(O120&lt;&gt;"",IF(AND(O120&gt;P119,O120&lt;=P120),"ok",""),SUBTOTAL(3,T$2:T120))</f>
        <v/>
      </c>
      <c r="R120" s="7" t="str">
        <f>IF(P120&lt;&gt;"",IF(AND(P120&gt;Q119,P120&lt;=Q120),"ok",""),SUBTOTAL(3,U$2:U120))</f>
        <v/>
      </c>
      <c r="S120" s="1"/>
      <c r="T120" s="6"/>
      <c r="U120" s="1"/>
      <c r="V120" s="1"/>
      <c r="W120" s="1"/>
      <c r="X120" s="7" t="str">
        <f t="shared" si="35"/>
        <v/>
      </c>
      <c r="Y120" s="15" t="str">
        <f>IF(U120="","",SUBTOTAL(2,U$1:U120))</f>
        <v/>
      </c>
    </row>
    <row r="121" spans="1:25" ht="20.149999999999999" customHeight="1">
      <c r="A121" s="2">
        <f>IF(B121="","",SUBTOTAL(3,B$2:B121))</f>
        <v>115</v>
      </c>
      <c r="B121" s="13" t="s">
        <v>18</v>
      </c>
      <c r="C121" s="3">
        <v>1143</v>
      </c>
      <c r="D121" s="18">
        <v>43444</v>
      </c>
      <c r="E121" s="5">
        <f t="shared" si="29"/>
        <v>7329</v>
      </c>
      <c r="F121" s="4">
        <v>7394</v>
      </c>
      <c r="G121" s="5">
        <f t="shared" si="27"/>
        <v>65</v>
      </c>
      <c r="H121" s="5">
        <f t="shared" si="28"/>
        <v>0</v>
      </c>
      <c r="I121" s="9">
        <f t="shared" si="30"/>
        <v>65</v>
      </c>
      <c r="J121" s="9">
        <f t="shared" si="24"/>
        <v>215</v>
      </c>
      <c r="K121" s="9">
        <f>G121/ورقة1!$C$3</f>
        <v>8.4499999999999993</v>
      </c>
      <c r="L121" s="9">
        <f>H121/ورقة1!$D$3</f>
        <v>0</v>
      </c>
      <c r="M121" s="9">
        <f t="shared" si="23"/>
        <v>8.4499999999999993</v>
      </c>
      <c r="N121" s="9">
        <f t="shared" si="22"/>
        <v>0.5</v>
      </c>
      <c r="O121" s="9">
        <f t="shared" si="25"/>
        <v>939.61</v>
      </c>
      <c r="P121" s="9">
        <f t="shared" si="26"/>
        <v>720</v>
      </c>
      <c r="Q121" s="7" t="str">
        <f>IF(O121&lt;&gt;"",IF(AND(O121&gt;P120,O121&lt;=P121),"ok",""),SUBTOTAL(3,T$2:T121))</f>
        <v/>
      </c>
      <c r="R121" s="7" t="str">
        <f>IF(P121&lt;&gt;"",IF(AND(P121&gt;Q120,P121&lt;=Q121),"ok",""),SUBTOTAL(3,U$2:U121))</f>
        <v/>
      </c>
      <c r="S121" s="1"/>
      <c r="T121" s="6"/>
      <c r="U121" s="1"/>
      <c r="V121" s="1"/>
      <c r="W121" s="1"/>
      <c r="X121" s="7" t="str">
        <f t="shared" si="35"/>
        <v/>
      </c>
      <c r="Y121" s="15" t="str">
        <f>IF(U121="","",SUBTOTAL(2,U$1:U121))</f>
        <v/>
      </c>
    </row>
    <row r="122" spans="1:25" ht="20.149999999999999" customHeight="1">
      <c r="A122" s="2">
        <f>IF(B122="","",SUBTOTAL(3,B$2:B122))</f>
        <v>116</v>
      </c>
      <c r="B122" s="13" t="s">
        <v>18</v>
      </c>
      <c r="C122" s="3">
        <v>1148</v>
      </c>
      <c r="D122" s="18">
        <v>43446</v>
      </c>
      <c r="E122" s="5">
        <f t="shared" si="29"/>
        <v>7394</v>
      </c>
      <c r="F122" s="4">
        <v>7413</v>
      </c>
      <c r="G122" s="5">
        <f t="shared" si="27"/>
        <v>19</v>
      </c>
      <c r="H122" s="5">
        <f t="shared" si="28"/>
        <v>0</v>
      </c>
      <c r="I122" s="9">
        <f t="shared" si="30"/>
        <v>19</v>
      </c>
      <c r="J122" s="9">
        <f t="shared" si="24"/>
        <v>234</v>
      </c>
      <c r="K122" s="9">
        <f>G122/ورقة1!$C$3</f>
        <v>2.4699999999999998</v>
      </c>
      <c r="L122" s="9">
        <f>H122/ورقة1!$D$3</f>
        <v>0</v>
      </c>
      <c r="M122" s="9">
        <f t="shared" si="23"/>
        <v>2.4699999999999998</v>
      </c>
      <c r="N122" s="9">
        <f t="shared" si="22"/>
        <v>0.5</v>
      </c>
      <c r="O122" s="9">
        <f t="shared" si="25"/>
        <v>942.58</v>
      </c>
      <c r="P122" s="9">
        <f t="shared" si="26"/>
        <v>720</v>
      </c>
      <c r="Q122" s="7" t="str">
        <f>IF(O122&lt;&gt;"",IF(AND(O122&gt;P121,O122&lt;=P122),"ok",""),SUBTOTAL(3,T$2:T122))</f>
        <v/>
      </c>
      <c r="R122" s="7" t="str">
        <f>IF(P122&lt;&gt;"",IF(AND(P122&gt;Q121,P122&lt;=Q122),"ok",""),SUBTOTAL(3,U$2:U122))</f>
        <v/>
      </c>
      <c r="S122" s="1"/>
      <c r="T122" s="6"/>
      <c r="U122" s="1"/>
      <c r="V122" s="1"/>
      <c r="W122" s="1"/>
      <c r="X122" s="7" t="str">
        <f t="shared" si="35"/>
        <v/>
      </c>
      <c r="Y122" s="15" t="str">
        <f>IF(U122="","",SUBTOTAL(2,U$1:U122))</f>
        <v/>
      </c>
    </row>
    <row r="123" spans="1:25" ht="20.149999999999999" customHeight="1">
      <c r="A123" s="2">
        <f>IF(B123="","",SUBTOTAL(3,B$2:B123))</f>
        <v>117</v>
      </c>
      <c r="B123" s="13" t="s">
        <v>18</v>
      </c>
      <c r="C123" s="3">
        <v>1149</v>
      </c>
      <c r="D123" s="18">
        <v>43446</v>
      </c>
      <c r="E123" s="5">
        <f t="shared" si="29"/>
        <v>7413</v>
      </c>
      <c r="F123" s="4">
        <v>7435</v>
      </c>
      <c r="G123" s="5">
        <f t="shared" si="27"/>
        <v>22</v>
      </c>
      <c r="H123" s="5">
        <f t="shared" si="28"/>
        <v>0</v>
      </c>
      <c r="I123" s="9">
        <f t="shared" si="30"/>
        <v>22</v>
      </c>
      <c r="J123" s="9">
        <f t="shared" si="24"/>
        <v>256</v>
      </c>
      <c r="K123" s="9">
        <f>G123/ورقة1!$C$3</f>
        <v>2.86</v>
      </c>
      <c r="L123" s="9">
        <f>H123/ورقة1!$D$3</f>
        <v>0</v>
      </c>
      <c r="M123" s="9">
        <f t="shared" si="23"/>
        <v>2.86</v>
      </c>
      <c r="N123" s="9">
        <f t="shared" si="22"/>
        <v>0.5</v>
      </c>
      <c r="O123" s="9">
        <f t="shared" si="25"/>
        <v>945.94</v>
      </c>
      <c r="P123" s="9">
        <f t="shared" si="26"/>
        <v>720</v>
      </c>
      <c r="Q123" s="7" t="str">
        <f>IF(O123&lt;&gt;"",IF(AND(O123&gt;P122,O123&lt;=P123),"ok",""),SUBTOTAL(3,T$2:T123))</f>
        <v/>
      </c>
      <c r="R123" s="7" t="str">
        <f>IF(P123&lt;&gt;"",IF(AND(P123&gt;Q122,P123&lt;=Q123),"ok",""),SUBTOTAL(3,U$2:U123))</f>
        <v/>
      </c>
      <c r="S123" s="1"/>
      <c r="T123" s="6"/>
      <c r="U123" s="1"/>
      <c r="V123" s="1"/>
      <c r="W123" s="1"/>
      <c r="X123" s="7" t="str">
        <f t="shared" si="35"/>
        <v/>
      </c>
      <c r="Y123" s="15" t="str">
        <f>IF(U123="","",SUBTOTAL(2,U$1:U123))</f>
        <v/>
      </c>
    </row>
    <row r="124" spans="1:25" ht="20.149999999999999" customHeight="1">
      <c r="A124" s="2">
        <f>IF(B124="","",SUBTOTAL(3,B$2:B124))</f>
        <v>118</v>
      </c>
      <c r="B124" s="13" t="s">
        <v>18</v>
      </c>
      <c r="C124" s="3">
        <v>1151</v>
      </c>
      <c r="D124" s="18">
        <v>43447</v>
      </c>
      <c r="E124" s="5">
        <f t="shared" si="29"/>
        <v>7435</v>
      </c>
      <c r="F124" s="4">
        <v>7487</v>
      </c>
      <c r="G124" s="5">
        <f t="shared" si="27"/>
        <v>52</v>
      </c>
      <c r="H124" s="5">
        <f t="shared" si="28"/>
        <v>0</v>
      </c>
      <c r="I124" s="9">
        <f t="shared" si="30"/>
        <v>52</v>
      </c>
      <c r="J124" s="9">
        <f t="shared" si="24"/>
        <v>308</v>
      </c>
      <c r="K124" s="9">
        <f>G124/ورقة1!$C$3</f>
        <v>6.76</v>
      </c>
      <c r="L124" s="9">
        <f>H124/ورقة1!$D$3</f>
        <v>0</v>
      </c>
      <c r="M124" s="9">
        <f t="shared" si="23"/>
        <v>6.76</v>
      </c>
      <c r="N124" s="9">
        <f t="shared" si="22"/>
        <v>0.5</v>
      </c>
      <c r="O124" s="9">
        <f t="shared" si="25"/>
        <v>953.2</v>
      </c>
      <c r="P124" s="9">
        <f t="shared" si="26"/>
        <v>750</v>
      </c>
      <c r="Q124" s="7" t="str">
        <f>IF(O124&lt;&gt;"",IF(AND(O124&gt;P123,O124&lt;=P124),"ok",""),SUBTOTAL(3,T$2:T124))</f>
        <v/>
      </c>
      <c r="R124" s="7" t="str">
        <f>IF(P124&lt;&gt;"",IF(AND(P124&gt;Q123,P124&lt;=Q124),"ok",""),SUBTOTAL(3,U$2:U124))</f>
        <v/>
      </c>
      <c r="S124" s="1">
        <v>30</v>
      </c>
      <c r="T124" s="6">
        <f t="shared" si="38"/>
        <v>165</v>
      </c>
      <c r="U124" s="23">
        <f>U113+1</f>
        <v>43</v>
      </c>
      <c r="V124" s="1">
        <f>V113+315</f>
        <v>7455</v>
      </c>
      <c r="W124" s="1">
        <f>V131-V124</f>
        <v>315</v>
      </c>
      <c r="X124" s="7" t="str">
        <f t="shared" si="35"/>
        <v>ok</v>
      </c>
      <c r="Y124" s="15">
        <f>IF(U124="","",SUBTOTAL(2,U$1:U124))</f>
        <v>25</v>
      </c>
    </row>
    <row r="125" spans="1:25" ht="20.149999999999999" customHeight="1">
      <c r="A125" s="2">
        <f>IF(B125="","",SUBTOTAL(3,B$2:B125))</f>
        <v>119</v>
      </c>
      <c r="B125" s="13" t="s">
        <v>18</v>
      </c>
      <c r="C125" s="3">
        <v>1155</v>
      </c>
      <c r="D125" s="18">
        <v>43450</v>
      </c>
      <c r="E125" s="5">
        <f t="shared" si="29"/>
        <v>7487</v>
      </c>
      <c r="F125" s="4">
        <v>7518</v>
      </c>
      <c r="G125" s="5">
        <f t="shared" si="27"/>
        <v>31</v>
      </c>
      <c r="H125" s="5">
        <f t="shared" si="28"/>
        <v>0</v>
      </c>
      <c r="I125" s="9">
        <f t="shared" si="30"/>
        <v>31</v>
      </c>
      <c r="J125" s="9">
        <f t="shared" si="24"/>
        <v>339</v>
      </c>
      <c r="K125" s="9">
        <f>G125/ورقة1!$C$3</f>
        <v>4.03</v>
      </c>
      <c r="L125" s="9">
        <f>H125/ورقة1!$D$3</f>
        <v>0</v>
      </c>
      <c r="M125" s="9">
        <f t="shared" si="23"/>
        <v>4.03</v>
      </c>
      <c r="N125" s="9">
        <f t="shared" si="22"/>
        <v>0.5</v>
      </c>
      <c r="O125" s="9">
        <f t="shared" si="25"/>
        <v>957.73</v>
      </c>
      <c r="P125" s="9">
        <f t="shared" si="26"/>
        <v>750</v>
      </c>
      <c r="Q125" s="7" t="str">
        <f>IF(O125&lt;&gt;"",IF(AND(O125&gt;P124,O125&lt;=P125),"ok",""),SUBTOTAL(3,T$2:T125))</f>
        <v/>
      </c>
      <c r="R125" s="7" t="str">
        <f>IF(P125&lt;&gt;"",IF(AND(P125&gt;Q124,P125&lt;=Q125),"ok",""),SUBTOTAL(3,U$2:U125))</f>
        <v/>
      </c>
      <c r="S125" s="1"/>
      <c r="T125" s="1"/>
      <c r="U125" s="1"/>
      <c r="V125" s="1"/>
      <c r="W125" s="1"/>
      <c r="X125" s="7" t="str">
        <f t="shared" si="35"/>
        <v/>
      </c>
      <c r="Y125" s="15"/>
    </row>
    <row r="126" spans="1:25" ht="20.149999999999999" customHeight="1">
      <c r="A126" s="2">
        <f>IF(B126="","",SUBTOTAL(3,B$2:B126))</f>
        <v>120</v>
      </c>
      <c r="B126" s="13" t="s">
        <v>18</v>
      </c>
      <c r="C126" s="3">
        <v>1156</v>
      </c>
      <c r="D126" s="18">
        <v>43450</v>
      </c>
      <c r="E126" s="5">
        <f t="shared" si="29"/>
        <v>7518</v>
      </c>
      <c r="F126" s="4">
        <v>7548</v>
      </c>
      <c r="G126" s="5">
        <f t="shared" si="27"/>
        <v>30</v>
      </c>
      <c r="H126" s="5">
        <f t="shared" si="28"/>
        <v>0</v>
      </c>
      <c r="I126" s="9">
        <f t="shared" si="30"/>
        <v>30</v>
      </c>
      <c r="J126" s="9">
        <f t="shared" si="24"/>
        <v>369</v>
      </c>
      <c r="K126" s="9">
        <f>G126/ورقة1!$C$3</f>
        <v>3.9</v>
      </c>
      <c r="L126" s="9">
        <f>H126/ورقة1!$D$3</f>
        <v>0</v>
      </c>
      <c r="M126" s="9">
        <f t="shared" si="23"/>
        <v>3.9</v>
      </c>
      <c r="N126" s="9">
        <f t="shared" si="22"/>
        <v>0.5</v>
      </c>
      <c r="O126" s="9">
        <f t="shared" si="25"/>
        <v>962.13</v>
      </c>
      <c r="P126" s="9">
        <f t="shared" si="26"/>
        <v>750</v>
      </c>
      <c r="Q126" s="7" t="str">
        <f>IF(O126&lt;&gt;"",IF(AND(O126&gt;P125,O126&lt;=P126),"ok",""),SUBTOTAL(3,T$2:T126))</f>
        <v/>
      </c>
      <c r="R126" s="7" t="str">
        <f>IF(P126&lt;&gt;"",IF(AND(P126&gt;Q125,P126&lt;=Q126),"ok",""),SUBTOTAL(3,U$2:U126))</f>
        <v/>
      </c>
      <c r="S126" s="1"/>
      <c r="T126" s="1"/>
      <c r="U126" s="1"/>
      <c r="V126" s="1"/>
      <c r="W126" s="1"/>
      <c r="X126" s="7" t="str">
        <f t="shared" si="35"/>
        <v/>
      </c>
      <c r="Y126" s="15"/>
    </row>
    <row r="127" spans="1:25" ht="20.149999999999999" customHeight="1">
      <c r="A127" s="2">
        <f>IF(B127="","",SUBTOTAL(3,B$2:B127))</f>
        <v>121</v>
      </c>
      <c r="B127" s="13" t="s">
        <v>18</v>
      </c>
      <c r="C127" s="3">
        <v>1159</v>
      </c>
      <c r="D127" s="18">
        <v>43451</v>
      </c>
      <c r="E127" s="5">
        <f t="shared" si="29"/>
        <v>7548</v>
      </c>
      <c r="F127" s="4">
        <v>7631</v>
      </c>
      <c r="G127" s="5">
        <f t="shared" si="27"/>
        <v>83</v>
      </c>
      <c r="H127" s="5">
        <f t="shared" si="28"/>
        <v>0</v>
      </c>
      <c r="I127" s="9">
        <f t="shared" si="30"/>
        <v>83</v>
      </c>
      <c r="J127" s="9">
        <f t="shared" si="24"/>
        <v>452</v>
      </c>
      <c r="K127" s="9">
        <f>G127/ورقة1!$C$3</f>
        <v>10.79</v>
      </c>
      <c r="L127" s="9">
        <f>H127/ورقة1!$D$3</f>
        <v>0</v>
      </c>
      <c r="M127" s="9">
        <f t="shared" si="23"/>
        <v>10.79</v>
      </c>
      <c r="N127" s="9">
        <f t="shared" si="22"/>
        <v>0.5</v>
      </c>
      <c r="O127" s="9">
        <f t="shared" si="25"/>
        <v>973.42</v>
      </c>
      <c r="P127" s="9">
        <f t="shared" si="26"/>
        <v>750</v>
      </c>
      <c r="Q127" s="7" t="str">
        <f>IF(O127&lt;&gt;"",IF(AND(O127&gt;P126,O127&lt;=P127),"ok",""),SUBTOTAL(3,T$2:T127))</f>
        <v/>
      </c>
      <c r="R127" s="7" t="str">
        <f>IF(P127&lt;&gt;"",IF(AND(P127&gt;Q126,P127&lt;=Q127),"ok",""),SUBTOTAL(3,U$2:U127))</f>
        <v/>
      </c>
      <c r="S127" s="1"/>
      <c r="T127" s="1"/>
      <c r="U127" s="1"/>
      <c r="V127" s="1"/>
      <c r="W127" s="1"/>
      <c r="X127" s="7" t="str">
        <f t="shared" si="35"/>
        <v/>
      </c>
      <c r="Y127" s="15"/>
    </row>
    <row r="128" spans="1:25" ht="20.149999999999999" customHeight="1">
      <c r="A128" s="2">
        <f>IF(B128="","",SUBTOTAL(3,B$2:B128))</f>
        <v>122</v>
      </c>
      <c r="B128" s="13" t="s">
        <v>18</v>
      </c>
      <c r="C128" s="3">
        <v>1160</v>
      </c>
      <c r="D128" s="18">
        <v>43453</v>
      </c>
      <c r="E128" s="5">
        <f t="shared" si="29"/>
        <v>7631</v>
      </c>
      <c r="F128" s="4">
        <v>7688</v>
      </c>
      <c r="G128" s="5">
        <f t="shared" si="27"/>
        <v>57</v>
      </c>
      <c r="H128" s="5">
        <f t="shared" si="28"/>
        <v>0</v>
      </c>
      <c r="I128" s="9">
        <f t="shared" si="30"/>
        <v>57</v>
      </c>
      <c r="J128" s="9">
        <f t="shared" si="24"/>
        <v>509</v>
      </c>
      <c r="K128" s="9">
        <f>G128/ورقة1!$C$3</f>
        <v>7.41</v>
      </c>
      <c r="L128" s="9">
        <f>H128/ورقة1!$D$3</f>
        <v>0</v>
      </c>
      <c r="M128" s="9">
        <f t="shared" si="23"/>
        <v>7.41</v>
      </c>
      <c r="N128" s="9">
        <f t="shared" si="22"/>
        <v>0.5</v>
      </c>
      <c r="O128" s="9">
        <f t="shared" si="25"/>
        <v>981.32999999999993</v>
      </c>
      <c r="P128" s="9">
        <f t="shared" si="26"/>
        <v>750</v>
      </c>
      <c r="Q128" s="7" t="str">
        <f>IF(O128&lt;&gt;"",IF(AND(O128&gt;P127,O128&lt;=P128),"ok",""),SUBTOTAL(3,T$2:T128))</f>
        <v/>
      </c>
      <c r="R128" s="7" t="str">
        <f>IF(P128&lt;&gt;"",IF(AND(P128&gt;Q127,P128&lt;=Q128),"ok",""),SUBTOTAL(3,U$2:U128))</f>
        <v/>
      </c>
      <c r="S128" s="1"/>
      <c r="T128" s="1"/>
      <c r="U128" s="1"/>
      <c r="V128" s="1"/>
      <c r="W128" s="1"/>
      <c r="X128" s="7" t="str">
        <f t="shared" si="35"/>
        <v/>
      </c>
      <c r="Y128" s="15"/>
    </row>
    <row r="129" spans="1:25" ht="20.149999999999999" customHeight="1">
      <c r="A129" s="2">
        <f>IF(B129="","",SUBTOTAL(3,B$2:B129))</f>
        <v>123</v>
      </c>
      <c r="B129" s="13" t="s">
        <v>18</v>
      </c>
      <c r="C129" s="3">
        <v>1163</v>
      </c>
      <c r="D129" s="18">
        <v>43454</v>
      </c>
      <c r="E129" s="5">
        <f t="shared" si="29"/>
        <v>7688</v>
      </c>
      <c r="F129" s="4">
        <v>7727</v>
      </c>
      <c r="G129" s="5">
        <f t="shared" si="27"/>
        <v>39</v>
      </c>
      <c r="H129" s="5">
        <f t="shared" si="28"/>
        <v>0</v>
      </c>
      <c r="I129" s="9">
        <f t="shared" si="30"/>
        <v>39</v>
      </c>
      <c r="J129" s="9">
        <f t="shared" si="24"/>
        <v>548</v>
      </c>
      <c r="K129" s="9">
        <f>G129/ورقة1!$C$3</f>
        <v>5.07</v>
      </c>
      <c r="L129" s="9">
        <f>H129/ورقة1!$D$3</f>
        <v>0</v>
      </c>
      <c r="M129" s="9">
        <f t="shared" si="23"/>
        <v>5.07</v>
      </c>
      <c r="N129" s="9">
        <f t="shared" si="22"/>
        <v>0.5</v>
      </c>
      <c r="O129" s="9">
        <f t="shared" si="25"/>
        <v>986.9</v>
      </c>
      <c r="P129" s="9">
        <f t="shared" si="26"/>
        <v>750</v>
      </c>
      <c r="Q129" s="7" t="str">
        <f>IF(O129&lt;&gt;"",IF(AND(O129&gt;P128,O129&lt;=P129),"ok",""),SUBTOTAL(3,T$2:T129))</f>
        <v/>
      </c>
      <c r="R129" s="7" t="str">
        <f>IF(P129&lt;&gt;"",IF(AND(P129&gt;Q128,P129&lt;=Q129),"ok",""),SUBTOTAL(3,U$2:U129))</f>
        <v/>
      </c>
      <c r="S129" s="1"/>
      <c r="T129" s="1"/>
      <c r="U129" s="1"/>
      <c r="V129" s="1"/>
      <c r="W129" s="1"/>
      <c r="X129" s="7" t="str">
        <f t="shared" si="35"/>
        <v/>
      </c>
      <c r="Y129" s="15"/>
    </row>
    <row r="130" spans="1:25" ht="20.149999999999999" customHeight="1">
      <c r="A130" s="2">
        <v>124</v>
      </c>
      <c r="B130" s="13" t="s">
        <v>18</v>
      </c>
      <c r="C130" s="3">
        <v>1167</v>
      </c>
      <c r="D130" s="18">
        <v>43456</v>
      </c>
      <c r="E130" s="5">
        <f t="shared" si="29"/>
        <v>7727</v>
      </c>
      <c r="F130" s="4">
        <v>7744</v>
      </c>
      <c r="G130" s="5">
        <f t="shared" si="27"/>
        <v>17</v>
      </c>
      <c r="H130" s="5">
        <f t="shared" si="28"/>
        <v>0</v>
      </c>
      <c r="I130" s="9">
        <f t="shared" si="30"/>
        <v>17</v>
      </c>
      <c r="J130" s="9">
        <f t="shared" si="24"/>
        <v>565</v>
      </c>
      <c r="K130" s="9">
        <f>G130/ورقة1!$C$3</f>
        <v>2.21</v>
      </c>
      <c r="L130" s="9">
        <f>H130/ورقة1!$D$3</f>
        <v>0</v>
      </c>
      <c r="M130" s="9">
        <f t="shared" si="23"/>
        <v>2.21</v>
      </c>
      <c r="N130" s="9">
        <f t="shared" ref="N130:N140" si="39">IF(I130=0,0,0.5)</f>
        <v>0.5</v>
      </c>
      <c r="O130" s="9">
        <f t="shared" si="25"/>
        <v>989.61</v>
      </c>
      <c r="P130" s="9">
        <f t="shared" si="26"/>
        <v>750</v>
      </c>
      <c r="Q130" s="7" t="str">
        <f>IF(O130&lt;&gt;"",IF(AND(O130&gt;P129,O130&lt;=P130),"ok",""),SUBTOTAL(3,T$2:T130))</f>
        <v/>
      </c>
      <c r="R130" s="7" t="str">
        <f>IF(P130&lt;&gt;"",IF(AND(P130&gt;Q129,P130&lt;=Q130),"ok",""),SUBTOTAL(3,U$2:U130))</f>
        <v/>
      </c>
      <c r="S130" s="1"/>
      <c r="T130" s="1"/>
      <c r="U130" s="1"/>
      <c r="V130" s="1"/>
      <c r="W130" s="1"/>
      <c r="X130" s="7" t="str">
        <f t="shared" si="35"/>
        <v/>
      </c>
      <c r="Y130" s="15"/>
    </row>
    <row r="131" spans="1:25" ht="20.149999999999999" customHeight="1">
      <c r="A131" s="2">
        <v>125</v>
      </c>
      <c r="B131" s="13" t="s">
        <v>18</v>
      </c>
      <c r="C131" s="3">
        <v>1169</v>
      </c>
      <c r="D131" s="18">
        <v>43457</v>
      </c>
      <c r="E131" s="5">
        <f t="shared" si="29"/>
        <v>7744</v>
      </c>
      <c r="F131" s="4">
        <v>7776</v>
      </c>
      <c r="G131" s="5">
        <f t="shared" si="27"/>
        <v>32</v>
      </c>
      <c r="H131" s="5">
        <f t="shared" si="28"/>
        <v>0</v>
      </c>
      <c r="I131" s="9">
        <f t="shared" si="30"/>
        <v>32</v>
      </c>
      <c r="J131" s="9">
        <f t="shared" si="24"/>
        <v>597</v>
      </c>
      <c r="K131" s="9">
        <f>G131/ورقة1!$C$3</f>
        <v>4.16</v>
      </c>
      <c r="L131" s="9">
        <f>H131/ورقة1!$D$3</f>
        <v>0</v>
      </c>
      <c r="M131" s="9">
        <f t="shared" ref="M131:M140" si="40">IF(I131=0,0,K131+L131)</f>
        <v>4.16</v>
      </c>
      <c r="N131" s="9">
        <f t="shared" si="39"/>
        <v>0.5</v>
      </c>
      <c r="O131" s="9">
        <f t="shared" si="25"/>
        <v>994.27</v>
      </c>
      <c r="P131" s="9">
        <f t="shared" si="26"/>
        <v>780</v>
      </c>
      <c r="Q131" s="7" t="str">
        <f>IF(O131&lt;&gt;"",IF(AND(O131&gt;P130,O131&lt;=P131),"ok",""),SUBTOTAL(3,T$2:T131))</f>
        <v/>
      </c>
      <c r="R131" s="7" t="str">
        <f>IF(P131&lt;&gt;"",IF(AND(P131&gt;Q130,P131&lt;=Q131),"ok",""),SUBTOTAL(3,U$2:U131))</f>
        <v/>
      </c>
      <c r="S131" s="1">
        <v>30</v>
      </c>
      <c r="T131" s="6">
        <f t="shared" si="38"/>
        <v>165</v>
      </c>
      <c r="U131" s="23">
        <f>U124+2</f>
        <v>45</v>
      </c>
      <c r="V131" s="1">
        <f>V124+315</f>
        <v>7770</v>
      </c>
      <c r="W131" s="1">
        <f>V136-V131</f>
        <v>315</v>
      </c>
      <c r="X131" s="7" t="str">
        <f t="shared" si="35"/>
        <v>ok</v>
      </c>
      <c r="Y131" s="15">
        <f>IF(U131="","",SUBTOTAL(2,U$1:U131))</f>
        <v>26</v>
      </c>
    </row>
    <row r="132" spans="1:25" ht="20.149999999999999" customHeight="1">
      <c r="A132" s="2">
        <v>126</v>
      </c>
      <c r="B132" s="13" t="s">
        <v>18</v>
      </c>
      <c r="C132" s="3">
        <v>1171</v>
      </c>
      <c r="D132" s="18">
        <v>43458</v>
      </c>
      <c r="E132" s="5">
        <f t="shared" si="29"/>
        <v>7776</v>
      </c>
      <c r="F132" s="4">
        <v>7816</v>
      </c>
      <c r="G132" s="5">
        <f t="shared" si="27"/>
        <v>40</v>
      </c>
      <c r="H132" s="5">
        <f t="shared" si="28"/>
        <v>0</v>
      </c>
      <c r="I132" s="9">
        <f t="shared" si="30"/>
        <v>40</v>
      </c>
      <c r="J132" s="9">
        <f t="shared" ref="J132:J140" si="41">IF(I132=0,0,I132+J131)</f>
        <v>637</v>
      </c>
      <c r="K132" s="9">
        <f>G132/ورقة1!$C$3</f>
        <v>5.2</v>
      </c>
      <c r="L132" s="9">
        <f>H132/ورقة1!$D$3</f>
        <v>0</v>
      </c>
      <c r="M132" s="9">
        <f t="shared" si="40"/>
        <v>5.2</v>
      </c>
      <c r="N132" s="9">
        <f t="shared" si="39"/>
        <v>0.5</v>
      </c>
      <c r="O132" s="9">
        <f t="shared" ref="O132:O140" si="42">M132+N132+O131</f>
        <v>999.97</v>
      </c>
      <c r="P132" s="9">
        <f t="shared" ref="P132:P140" si="43">S132+P131</f>
        <v>780</v>
      </c>
      <c r="Q132" s="7" t="str">
        <f>IF(O132&lt;&gt;"",IF(AND(O132&gt;P131,O132&lt;=P132),"ok",""),SUBTOTAL(3,T$2:T132))</f>
        <v/>
      </c>
      <c r="R132" s="7" t="str">
        <f>IF(P132&lt;&gt;"",IF(AND(P132&gt;Q131,P132&lt;=Q132),"ok",""),SUBTOTAL(3,U$2:U132))</f>
        <v/>
      </c>
      <c r="S132" s="1"/>
      <c r="T132" s="6"/>
      <c r="U132" s="1"/>
      <c r="V132" s="1"/>
      <c r="W132" s="1"/>
      <c r="X132" s="7" t="str">
        <f t="shared" si="35"/>
        <v/>
      </c>
      <c r="Y132" s="15"/>
    </row>
    <row r="133" spans="1:25" ht="20.149999999999999" customHeight="1">
      <c r="A133" s="2">
        <v>127</v>
      </c>
      <c r="B133" s="9" t="s">
        <v>18</v>
      </c>
      <c r="C133" s="3">
        <v>1172</v>
      </c>
      <c r="D133" s="18">
        <v>43458</v>
      </c>
      <c r="E133" s="5">
        <f t="shared" si="29"/>
        <v>7816</v>
      </c>
      <c r="F133" s="4">
        <v>7821</v>
      </c>
      <c r="G133" s="5">
        <f t="shared" si="27"/>
        <v>5</v>
      </c>
      <c r="H133" s="5">
        <f t="shared" si="28"/>
        <v>0</v>
      </c>
      <c r="I133" s="9">
        <f t="shared" si="30"/>
        <v>5</v>
      </c>
      <c r="J133" s="9">
        <f t="shared" si="41"/>
        <v>642</v>
      </c>
      <c r="K133" s="9">
        <f>G133/ورقة1!$C$3</f>
        <v>0.65</v>
      </c>
      <c r="L133" s="9">
        <f>H133/ورقة1!$D$3</f>
        <v>0</v>
      </c>
      <c r="M133" s="9">
        <f t="shared" si="40"/>
        <v>0.65</v>
      </c>
      <c r="N133" s="9">
        <f t="shared" si="39"/>
        <v>0.5</v>
      </c>
      <c r="O133" s="9">
        <f t="shared" si="42"/>
        <v>1001.12</v>
      </c>
      <c r="P133" s="9">
        <f t="shared" si="43"/>
        <v>780</v>
      </c>
      <c r="Q133" s="7" t="str">
        <f>IF(O133&lt;&gt;"",IF(AND(O133&gt;P132,O133&lt;=P133),"ok",""),SUBTOTAL(3,T$2:T133))</f>
        <v/>
      </c>
      <c r="R133" s="7" t="str">
        <f>IF(P133&lt;&gt;"",IF(AND(P133&gt;Q132,P133&lt;=Q133),"ok",""),SUBTOTAL(3,U$2:U133))</f>
        <v/>
      </c>
      <c r="S133" s="1"/>
      <c r="T133" s="6"/>
      <c r="U133" s="1"/>
      <c r="V133" s="1"/>
      <c r="W133" s="1"/>
      <c r="X133" s="7" t="str">
        <f t="shared" si="35"/>
        <v/>
      </c>
      <c r="Y133" s="15"/>
    </row>
    <row r="134" spans="1:25" ht="20.149999999999999" customHeight="1">
      <c r="A134" s="2">
        <v>128</v>
      </c>
      <c r="B134" s="9" t="s">
        <v>18</v>
      </c>
      <c r="C134" s="3">
        <v>1174</v>
      </c>
      <c r="D134" s="18">
        <v>43459</v>
      </c>
      <c r="E134" s="5">
        <f t="shared" si="29"/>
        <v>7821</v>
      </c>
      <c r="F134" s="4">
        <v>7897</v>
      </c>
      <c r="G134" s="5">
        <f t="shared" si="27"/>
        <v>76</v>
      </c>
      <c r="H134" s="5">
        <f t="shared" si="28"/>
        <v>0</v>
      </c>
      <c r="I134" s="9">
        <f t="shared" si="30"/>
        <v>76</v>
      </c>
      <c r="J134" s="9">
        <f t="shared" si="41"/>
        <v>718</v>
      </c>
      <c r="K134" s="9">
        <f>G134/ورقة1!$C$3</f>
        <v>9.879999999999999</v>
      </c>
      <c r="L134" s="9">
        <f>H134/ورقة1!$D$3</f>
        <v>0</v>
      </c>
      <c r="M134" s="9">
        <f t="shared" si="40"/>
        <v>9.879999999999999</v>
      </c>
      <c r="N134" s="9">
        <f t="shared" si="39"/>
        <v>0.5</v>
      </c>
      <c r="O134" s="9">
        <f t="shared" si="42"/>
        <v>1011.5</v>
      </c>
      <c r="P134" s="9">
        <f t="shared" si="43"/>
        <v>780</v>
      </c>
      <c r="Q134" s="7" t="str">
        <f>IF(O134&lt;&gt;"",IF(AND(O134&gt;P133,O134&lt;=P134),"ok",""),SUBTOTAL(3,T$2:T134))</f>
        <v/>
      </c>
      <c r="R134" s="7" t="str">
        <f>IF(P134&lt;&gt;"",IF(AND(P134&gt;Q133,P134&lt;=Q134),"ok",""),SUBTOTAL(3,U$2:U134))</f>
        <v/>
      </c>
      <c r="S134" s="1"/>
      <c r="T134" s="6"/>
      <c r="U134" s="1"/>
      <c r="V134" s="1"/>
      <c r="W134" s="1"/>
      <c r="X134" s="7" t="str">
        <f t="shared" si="35"/>
        <v/>
      </c>
      <c r="Y134" s="15"/>
    </row>
    <row r="135" spans="1:25" ht="20.149999999999999" customHeight="1">
      <c r="A135" s="2">
        <v>129</v>
      </c>
      <c r="B135" s="9" t="s">
        <v>18</v>
      </c>
      <c r="C135" s="3">
        <v>1176</v>
      </c>
      <c r="D135" s="18">
        <v>43460</v>
      </c>
      <c r="E135" s="5">
        <f t="shared" si="29"/>
        <v>7897</v>
      </c>
      <c r="F135" s="4">
        <v>7936</v>
      </c>
      <c r="G135" s="5">
        <f t="shared" si="27"/>
        <v>39</v>
      </c>
      <c r="H135" s="5">
        <f t="shared" si="28"/>
        <v>0</v>
      </c>
      <c r="I135" s="9">
        <f t="shared" si="30"/>
        <v>39</v>
      </c>
      <c r="J135" s="9">
        <f t="shared" si="41"/>
        <v>757</v>
      </c>
      <c r="K135" s="9">
        <f>G135/ورقة1!$C$3</f>
        <v>5.07</v>
      </c>
      <c r="L135" s="9">
        <f>H135/ورقة1!$D$3</f>
        <v>0</v>
      </c>
      <c r="M135" s="9">
        <f t="shared" si="40"/>
        <v>5.07</v>
      </c>
      <c r="N135" s="9">
        <f t="shared" si="39"/>
        <v>0.5</v>
      </c>
      <c r="O135" s="9">
        <f t="shared" si="42"/>
        <v>1017.07</v>
      </c>
      <c r="P135" s="9">
        <f t="shared" si="43"/>
        <v>780</v>
      </c>
      <c r="Q135" s="7" t="str">
        <f>IF(O135&lt;&gt;"",IF(AND(O135&gt;P134,O135&lt;=P135),"ok",""),SUBTOTAL(3,T$2:T135))</f>
        <v/>
      </c>
      <c r="R135" s="7" t="str">
        <f>IF(P135&lt;&gt;"",IF(AND(P135&gt;Q134,P135&lt;=Q135),"ok",""),SUBTOTAL(3,U$2:U135))</f>
        <v/>
      </c>
      <c r="S135" s="1"/>
      <c r="T135" s="6"/>
      <c r="U135" s="1"/>
      <c r="V135" s="1"/>
      <c r="W135" s="1"/>
      <c r="X135" s="7" t="str">
        <f t="shared" si="35"/>
        <v/>
      </c>
      <c r="Y135" s="15"/>
    </row>
    <row r="136" spans="1:25" ht="20.149999999999999" customHeight="1">
      <c r="A136" s="2">
        <v>130</v>
      </c>
      <c r="B136" s="13" t="s">
        <v>18</v>
      </c>
      <c r="C136" s="3">
        <v>1179</v>
      </c>
      <c r="D136" s="18">
        <v>43461</v>
      </c>
      <c r="E136" s="5">
        <f t="shared" si="29"/>
        <v>7936</v>
      </c>
      <c r="F136" s="4">
        <v>8106</v>
      </c>
      <c r="G136" s="5">
        <f t="shared" ref="G136:G140" si="44">IF(B136="مدينة",F136-E136,0)</f>
        <v>170</v>
      </c>
      <c r="H136" s="5">
        <f t="shared" ref="H136:H140" si="45">IF(B136="اقاليم",F136-E136,0)</f>
        <v>0</v>
      </c>
      <c r="I136" s="9">
        <f t="shared" si="30"/>
        <v>170</v>
      </c>
      <c r="J136" s="9">
        <f t="shared" si="41"/>
        <v>927</v>
      </c>
      <c r="K136" s="9">
        <f>G136/ورقة1!$C$3</f>
        <v>22.099999999999998</v>
      </c>
      <c r="L136" s="9">
        <f>H136/ورقة1!$D$3</f>
        <v>0</v>
      </c>
      <c r="M136" s="9">
        <f t="shared" si="40"/>
        <v>22.099999999999998</v>
      </c>
      <c r="N136" s="9">
        <f t="shared" si="39"/>
        <v>0.5</v>
      </c>
      <c r="O136" s="9">
        <f t="shared" si="42"/>
        <v>1039.67</v>
      </c>
      <c r="P136" s="9">
        <f t="shared" si="43"/>
        <v>810</v>
      </c>
      <c r="Q136" s="7" t="str">
        <f>IF(O136&lt;&gt;"",IF(AND(O136&gt;P135,O136&lt;=P136),"ok",""),SUBTOTAL(3,T$2:T136))</f>
        <v/>
      </c>
      <c r="R136" s="7" t="str">
        <f>IF(P136&lt;&gt;"",IF(AND(P136&gt;Q135,P136&lt;=Q136),"ok",""),SUBTOTAL(3,U$2:U136))</f>
        <v/>
      </c>
      <c r="S136" s="1">
        <v>30</v>
      </c>
      <c r="T136" s="6">
        <f t="shared" si="38"/>
        <v>165</v>
      </c>
      <c r="U136" s="23">
        <f>U131+1</f>
        <v>46</v>
      </c>
      <c r="V136" s="1">
        <f>V131+315</f>
        <v>8085</v>
      </c>
      <c r="W136" s="1" t="e">
        <f>#REF!-V136</f>
        <v>#REF!</v>
      </c>
      <c r="X136" s="7" t="str">
        <f t="shared" si="35"/>
        <v>ok</v>
      </c>
      <c r="Y136" s="15">
        <f>IF(U136="","",SUBTOTAL(2,U$1:U136))</f>
        <v>27</v>
      </c>
    </row>
    <row r="137" spans="1:25" ht="20.149999999999999" customHeight="1">
      <c r="A137" s="2">
        <v>131</v>
      </c>
      <c r="B137" s="12" t="s">
        <v>18</v>
      </c>
      <c r="C137" s="24">
        <v>1182</v>
      </c>
      <c r="D137" s="18">
        <v>43462</v>
      </c>
      <c r="E137" s="5">
        <f t="shared" ref="E137:E140" si="46">IF(D137="",0,F136)</f>
        <v>8106</v>
      </c>
      <c r="F137" s="4">
        <v>8155</v>
      </c>
      <c r="G137" s="5">
        <f t="shared" si="44"/>
        <v>49</v>
      </c>
      <c r="H137" s="5">
        <f t="shared" si="45"/>
        <v>0</v>
      </c>
      <c r="I137" s="9">
        <f t="shared" ref="I137:I140" si="47">G137+H137</f>
        <v>49</v>
      </c>
      <c r="J137" s="9">
        <f t="shared" si="41"/>
        <v>976</v>
      </c>
      <c r="K137" s="9">
        <f>G137/ورقة1!$C$3</f>
        <v>6.37</v>
      </c>
      <c r="L137" s="9">
        <f>H137/ورقة1!$D$3</f>
        <v>0</v>
      </c>
      <c r="M137" s="9">
        <f t="shared" si="40"/>
        <v>6.37</v>
      </c>
      <c r="N137" s="9">
        <f t="shared" si="39"/>
        <v>0.5</v>
      </c>
      <c r="O137" s="9">
        <f t="shared" si="42"/>
        <v>1046.54</v>
      </c>
      <c r="P137" s="9">
        <f t="shared" si="43"/>
        <v>810</v>
      </c>
      <c r="Q137" s="7" t="str">
        <f>IF(O137&lt;&gt;"",IF(AND(O137&gt;P136,O137&lt;=P137),"ok",""),SUBTOTAL(3,T$2:T137))</f>
        <v/>
      </c>
      <c r="R137" s="7" t="str">
        <f>IF(P137&lt;&gt;"",IF(AND(P137&gt;Q136,P137&lt;=Q137),"ok",""),SUBTOTAL(3,U$2:U137))</f>
        <v/>
      </c>
      <c r="S137" s="1"/>
      <c r="T137" s="6"/>
      <c r="U137" s="1"/>
      <c r="V137" s="1"/>
      <c r="W137" s="1"/>
      <c r="X137" s="7" t="str">
        <f t="shared" si="35"/>
        <v/>
      </c>
      <c r="Y137" s="15"/>
    </row>
    <row r="138" spans="1:25" ht="20.149999999999999" customHeight="1">
      <c r="A138" s="2">
        <v>132</v>
      </c>
      <c r="B138" s="17" t="s">
        <v>18</v>
      </c>
      <c r="C138" s="3">
        <v>1183</v>
      </c>
      <c r="D138" s="18">
        <v>43463</v>
      </c>
      <c r="E138" s="5">
        <f t="shared" si="46"/>
        <v>8155</v>
      </c>
      <c r="F138" s="4">
        <v>8173</v>
      </c>
      <c r="G138" s="5">
        <f t="shared" si="44"/>
        <v>18</v>
      </c>
      <c r="H138" s="5">
        <f t="shared" si="45"/>
        <v>0</v>
      </c>
      <c r="I138" s="9">
        <f t="shared" si="47"/>
        <v>18</v>
      </c>
      <c r="J138" s="9">
        <f t="shared" si="41"/>
        <v>994</v>
      </c>
      <c r="K138" s="9">
        <f>G138/ورقة1!$C$3</f>
        <v>2.34</v>
      </c>
      <c r="L138" s="9">
        <f>H138/ورقة1!$D$3</f>
        <v>0</v>
      </c>
      <c r="M138" s="9">
        <f t="shared" si="40"/>
        <v>2.34</v>
      </c>
      <c r="N138" s="9">
        <f t="shared" si="39"/>
        <v>0.5</v>
      </c>
      <c r="O138" s="9">
        <f t="shared" si="42"/>
        <v>1049.3799999999999</v>
      </c>
      <c r="P138" s="9">
        <f t="shared" si="43"/>
        <v>810</v>
      </c>
      <c r="Q138" s="7" t="str">
        <f>IF(O138&lt;&gt;"",IF(AND(O138&gt;P137,O138&lt;=P138),"ok",""),SUBTOTAL(3,T$2:T138))</f>
        <v/>
      </c>
      <c r="R138" s="7" t="str">
        <f>IF(P138&lt;&gt;"",IF(AND(P138&gt;Q137,P138&lt;=Q138),"ok",""),SUBTOTAL(3,U$2:U138))</f>
        <v/>
      </c>
      <c r="S138" s="1"/>
      <c r="T138" s="6"/>
      <c r="U138" s="1"/>
      <c r="V138" s="1"/>
      <c r="W138" s="1"/>
      <c r="X138" s="7" t="str">
        <f t="shared" si="35"/>
        <v/>
      </c>
      <c r="Y138" s="15"/>
    </row>
    <row r="139" spans="1:25" ht="20.149999999999999" customHeight="1">
      <c r="A139" s="2">
        <f>IF(B139="","",SUBTOTAL(3,B$2:B139))</f>
        <v>133</v>
      </c>
      <c r="B139" s="12" t="s">
        <v>18</v>
      </c>
      <c r="C139" s="3">
        <v>1189</v>
      </c>
      <c r="D139" s="18">
        <v>43464</v>
      </c>
      <c r="E139" s="5">
        <f t="shared" si="46"/>
        <v>8173</v>
      </c>
      <c r="F139" s="4">
        <v>8255</v>
      </c>
      <c r="G139" s="5">
        <f t="shared" si="44"/>
        <v>82</v>
      </c>
      <c r="H139" s="5">
        <f t="shared" si="45"/>
        <v>0</v>
      </c>
      <c r="I139" s="9">
        <f t="shared" si="47"/>
        <v>82</v>
      </c>
      <c r="J139" s="9">
        <f t="shared" si="41"/>
        <v>1076</v>
      </c>
      <c r="K139" s="9">
        <f>G139/ورقة1!$C$3</f>
        <v>10.66</v>
      </c>
      <c r="L139" s="9">
        <f>H139/ورقة1!$D$3</f>
        <v>0</v>
      </c>
      <c r="M139" s="9">
        <f t="shared" si="40"/>
        <v>10.66</v>
      </c>
      <c r="N139" s="9">
        <f t="shared" si="39"/>
        <v>0.5</v>
      </c>
      <c r="O139" s="9">
        <f t="shared" si="42"/>
        <v>1060.54</v>
      </c>
      <c r="P139" s="9">
        <f t="shared" si="43"/>
        <v>810</v>
      </c>
      <c r="Q139" s="7" t="str">
        <f>IF(O139&lt;&gt;"",IF(AND(O139&gt;P138,O139&lt;=P139),"ok",""),SUBTOTAL(3,T$2:T139))</f>
        <v/>
      </c>
      <c r="R139" s="7" t="str">
        <f>IF(P139&lt;&gt;"",IF(AND(P139&gt;Q138,P139&lt;=Q139),"ok",""),SUBTOTAL(3,U$2:U139))</f>
        <v/>
      </c>
      <c r="S139" s="1"/>
      <c r="T139" s="6"/>
      <c r="U139" s="1"/>
      <c r="V139" s="1"/>
      <c r="W139" s="1"/>
      <c r="X139" s="7" t="str">
        <f t="shared" si="35"/>
        <v/>
      </c>
      <c r="Y139" s="15"/>
    </row>
    <row r="140" spans="1:25" ht="20.149999999999999" customHeight="1">
      <c r="A140" s="2">
        <v>134</v>
      </c>
      <c r="B140" s="13" t="s">
        <v>18</v>
      </c>
      <c r="C140" s="3">
        <v>1190</v>
      </c>
      <c r="D140" s="18">
        <v>43465</v>
      </c>
      <c r="E140" s="5">
        <f t="shared" si="46"/>
        <v>8255</v>
      </c>
      <c r="F140" s="4">
        <v>8361</v>
      </c>
      <c r="G140" s="5">
        <f t="shared" si="44"/>
        <v>106</v>
      </c>
      <c r="H140" s="5">
        <f t="shared" si="45"/>
        <v>0</v>
      </c>
      <c r="I140" s="9">
        <f t="shared" si="47"/>
        <v>106</v>
      </c>
      <c r="J140" s="9">
        <f t="shared" si="41"/>
        <v>1182</v>
      </c>
      <c r="K140" s="9">
        <f>G140/ورقة1!$C$3</f>
        <v>13.78</v>
      </c>
      <c r="L140" s="9">
        <f>H140/ورقة1!$D$3</f>
        <v>0</v>
      </c>
      <c r="M140" s="9">
        <f t="shared" si="40"/>
        <v>13.78</v>
      </c>
      <c r="N140" s="9">
        <f t="shared" si="39"/>
        <v>0.5</v>
      </c>
      <c r="O140" s="9">
        <f t="shared" si="42"/>
        <v>1074.82</v>
      </c>
      <c r="P140" s="9">
        <f t="shared" si="43"/>
        <v>810</v>
      </c>
      <c r="Q140" s="7" t="str">
        <f>IF(O140&lt;&gt;"",IF(AND(O140&gt;P139,O140&lt;=P140),"ok",""),SUBTOTAL(3,T$2:T140))</f>
        <v/>
      </c>
      <c r="R140" s="7" t="str">
        <f>IF(P140&lt;&gt;"",IF(AND(P140&gt;Q139,P140&lt;=Q140),"ok",""),SUBTOTAL(3,U$2:U140))</f>
        <v/>
      </c>
      <c r="S140" s="1"/>
      <c r="T140" s="6"/>
      <c r="U140" s="1"/>
      <c r="V140" s="1"/>
      <c r="W140" s="1"/>
      <c r="X140" s="7" t="str">
        <f t="shared" si="35"/>
        <v/>
      </c>
      <c r="Y140" s="15"/>
    </row>
  </sheetData>
  <autoFilter ref="A1:Y140"/>
  <conditionalFormatting sqref="X2:X140">
    <cfRule type="cellIs" dxfId="3" priority="21" operator="equal">
      <formula>"NO"</formula>
    </cfRule>
  </conditionalFormatting>
  <conditionalFormatting sqref="Y2:Y140">
    <cfRule type="notContainsBlanks" dxfId="2" priority="19">
      <formula>LEN(TRIM(Y2))&gt;0</formula>
    </cfRule>
  </conditionalFormatting>
  <conditionalFormatting sqref="D2:D140">
    <cfRule type="cellIs" dxfId="1" priority="18" operator="equal">
      <formula>"لاغي"</formula>
    </cfRule>
  </conditionalFormatting>
  <conditionalFormatting sqref="Q2:R140">
    <cfRule type="cellIs" dxfId="0" priority="1" operator="equal">
      <formula>"Ok"</formula>
    </cfRule>
  </conditionalFormatting>
  <pageMargins left="0.70866141732283472" right="0.70866141732283472" top="0.74803149606299213" bottom="1.0236220472440944" header="0.31496062992125984" footer="0.31496062992125984"/>
  <pageSetup paperSize="9" scale="47" orientation="portrait" r:id="rId1"/>
  <headerFooter>
    <oddFooter xml:space="preserve">&amp;L&amp;C  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"/>
  <sheetViews>
    <sheetView rightToLeft="1" workbookViewId="0">
      <selection activeCell="E11" sqref="E11"/>
    </sheetView>
  </sheetViews>
  <sheetFormatPr defaultRowHeight="14.5"/>
  <cols>
    <col min="2" max="2" width="10.7265625" bestFit="1" customWidth="1"/>
  </cols>
  <sheetData>
    <row r="2" spans="2:4">
      <c r="B2" s="32" t="s">
        <v>27</v>
      </c>
      <c r="C2" s="33" t="s">
        <v>18</v>
      </c>
      <c r="D2" s="33" t="s">
        <v>17</v>
      </c>
    </row>
    <row r="3" spans="2:4">
      <c r="B3" s="34" t="s">
        <v>19</v>
      </c>
      <c r="C3" s="35">
        <f>100/13</f>
        <v>7.6923076923076925</v>
      </c>
      <c r="D3" s="35">
        <f>100/11</f>
        <v>9.0909090909090917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car1</vt:lpstr>
      <vt:lpstr>car2</vt:lpstr>
      <vt:lpstr>ورقة1</vt:lpstr>
      <vt:lpstr>'car1'!Print_Area</vt:lpstr>
      <vt:lpstr>'car2'!Print_Area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2020-01-08T19:34:01Z</dcterms:modified>
</cp:coreProperties>
</file>