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s\AR\2020\"/>
    </mc:Choice>
  </mc:AlternateContent>
  <xr:revisionPtr revIDLastSave="0" documentId="8_{4BA60B31-EAD0-4901-BD3F-57D7C7903039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1" sheetId="1" r:id="rId1"/>
    <sheet name="Sheet1" sheetId="2" r:id="rId2"/>
  </sheets>
  <definedNames>
    <definedName name="_xlnm.Print_Area" localSheetId="0">'1'!$A$4:$H$36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L14" i="1"/>
  <c r="L15" i="1"/>
  <c r="L16" i="1"/>
  <c r="L17" i="1"/>
  <c r="L18" i="1"/>
  <c r="L19" i="1"/>
  <c r="L20" i="1"/>
  <c r="L21" i="1"/>
  <c r="L22" i="1"/>
  <c r="L23" i="1"/>
  <c r="L24" i="1"/>
  <c r="L25" i="1"/>
  <c r="L13" i="1"/>
  <c r="K14" i="1"/>
  <c r="M14" i="1" s="1"/>
  <c r="K15" i="1"/>
  <c r="K16" i="1"/>
  <c r="K17" i="1"/>
  <c r="K18" i="1"/>
  <c r="K19" i="1"/>
  <c r="K20" i="1"/>
  <c r="J14" i="1"/>
  <c r="J15" i="1"/>
  <c r="J16" i="1"/>
  <c r="J17" i="1"/>
  <c r="J18" i="1"/>
  <c r="J19" i="1"/>
  <c r="J20" i="1"/>
  <c r="A14" i="1"/>
  <c r="B14" i="1"/>
  <c r="C14" i="1"/>
  <c r="A15" i="1"/>
  <c r="B15" i="1"/>
  <c r="C15" i="1"/>
  <c r="A16" i="1"/>
  <c r="B16" i="1"/>
  <c r="C16" i="1"/>
  <c r="A17" i="1"/>
  <c r="B17" i="1"/>
  <c r="C17" i="1"/>
  <c r="A18" i="1"/>
  <c r="B18" i="1"/>
  <c r="C18" i="1"/>
  <c r="A19" i="1"/>
  <c r="B19" i="1"/>
  <c r="C19" i="1"/>
  <c r="A20" i="1"/>
  <c r="B20" i="1"/>
  <c r="C20" i="1"/>
  <c r="A21" i="1"/>
  <c r="B21" i="1"/>
  <c r="C21" i="1"/>
  <c r="A22" i="1"/>
  <c r="B22" i="1"/>
  <c r="C22" i="1"/>
  <c r="A23" i="1"/>
  <c r="B23" i="1"/>
  <c r="C23" i="1"/>
  <c r="B13" i="1"/>
  <c r="C13" i="1"/>
  <c r="E13" i="1"/>
  <c r="F13" i="1"/>
  <c r="G13" i="1"/>
  <c r="H13" i="1"/>
  <c r="I13" i="1"/>
  <c r="J13" i="1"/>
  <c r="K13" i="1"/>
  <c r="A13" i="1"/>
  <c r="E14" i="1"/>
  <c r="F14" i="1"/>
  <c r="G14" i="1"/>
  <c r="H14" i="1"/>
  <c r="I14" i="1"/>
  <c r="E15" i="1"/>
  <c r="F15" i="1"/>
  <c r="G15" i="1"/>
  <c r="H15" i="1"/>
  <c r="I15" i="1"/>
  <c r="E16" i="1"/>
  <c r="F16" i="1"/>
  <c r="G16" i="1"/>
  <c r="H16" i="1"/>
  <c r="I16" i="1"/>
  <c r="M16" i="1"/>
  <c r="M13" i="1" l="1"/>
  <c r="M15" i="1"/>
  <c r="M25" i="1" l="1"/>
  <c r="B25" i="1"/>
  <c r="N25" i="1" s="1"/>
  <c r="N14" i="1"/>
  <c r="N16" i="1"/>
  <c r="N15" i="1"/>
  <c r="N17" i="1"/>
  <c r="E17" i="1"/>
  <c r="F17" i="1"/>
  <c r="G17" i="1"/>
  <c r="H17" i="1"/>
  <c r="I17" i="1"/>
  <c r="N18" i="1"/>
  <c r="E18" i="1"/>
  <c r="F18" i="1"/>
  <c r="G18" i="1"/>
  <c r="H18" i="1"/>
  <c r="I18" i="1"/>
  <c r="N19" i="1"/>
  <c r="E19" i="1"/>
  <c r="F19" i="1"/>
  <c r="G19" i="1"/>
  <c r="H19" i="1"/>
  <c r="I19" i="1"/>
  <c r="N20" i="1"/>
  <c r="E20" i="1"/>
  <c r="F20" i="1"/>
  <c r="G20" i="1"/>
  <c r="H20" i="1"/>
  <c r="I20" i="1"/>
  <c r="N21" i="1"/>
  <c r="E21" i="1"/>
  <c r="F21" i="1"/>
  <c r="G21" i="1"/>
  <c r="H21" i="1"/>
  <c r="I21" i="1"/>
  <c r="K21" i="1"/>
  <c r="N22" i="1"/>
  <c r="E22" i="1"/>
  <c r="F22" i="1"/>
  <c r="G22" i="1"/>
  <c r="H22" i="1"/>
  <c r="I22" i="1"/>
  <c r="K22" i="1"/>
  <c r="N23" i="1"/>
  <c r="E23" i="1"/>
  <c r="F23" i="1"/>
  <c r="G23" i="1"/>
  <c r="H23" i="1"/>
  <c r="I23" i="1"/>
  <c r="K23" i="1"/>
  <c r="A24" i="1"/>
  <c r="B24" i="1"/>
  <c r="N24" i="1" s="1"/>
  <c r="C24" i="1"/>
  <c r="E24" i="1"/>
  <c r="F24" i="1"/>
  <c r="G24" i="1"/>
  <c r="H24" i="1"/>
  <c r="I24" i="1"/>
  <c r="K24" i="1"/>
  <c r="N13" i="1"/>
  <c r="M20" i="1" l="1"/>
  <c r="M23" i="1"/>
  <c r="M19" i="1"/>
  <c r="M28" i="1"/>
  <c r="M22" i="1"/>
  <c r="M21" i="1"/>
  <c r="M24" i="1"/>
  <c r="L28" i="1"/>
  <c r="M17" i="1"/>
  <c r="M18" i="1"/>
  <c r="K26" i="1"/>
  <c r="L26" i="1"/>
  <c r="N28" i="1" l="1"/>
  <c r="K28" i="1"/>
  <c r="M26" i="1"/>
  <c r="P28" i="1" l="1"/>
  <c r="G25" i="1"/>
  <c r="F25" i="1"/>
  <c r="H25" i="1" l="1"/>
  <c r="N4" i="1"/>
  <c r="N6" i="1" s="1"/>
</calcChain>
</file>

<file path=xl/sharedStrings.xml><?xml version="1.0" encoding="utf-8"?>
<sst xmlns="http://schemas.openxmlformats.org/spreadsheetml/2006/main" count="80" uniqueCount="49">
  <si>
    <t xml:space="preserve">Integrated For Trainig </t>
  </si>
  <si>
    <t xml:space="preserve">Statement Date: </t>
  </si>
  <si>
    <t>KSA, Dammam</t>
  </si>
  <si>
    <t>Statement From:</t>
  </si>
  <si>
    <t>Statement To    :</t>
  </si>
  <si>
    <t>Dammam 31462 PO Box 7327</t>
  </si>
  <si>
    <t>Payee Bank Details:</t>
  </si>
  <si>
    <t>Bank Name : Bank AlBilad</t>
  </si>
  <si>
    <t>Branch Name &amp; Address : Al Kornesh Branch 861   –  Khaleej Road,  Dammam,  KSA</t>
  </si>
  <si>
    <t>Branch Code : 861</t>
  </si>
  <si>
    <t>Swift Code : ALBISARI</t>
  </si>
  <si>
    <t>Account Name : Integrated Training Company</t>
  </si>
  <si>
    <t>Account Number: 861 861 11111 0006</t>
  </si>
  <si>
    <t>IBAN: SA62 15000 861 861 11111 0006</t>
  </si>
  <si>
    <t xml:space="preserve">STATEMENT  OF  ACCOUNT </t>
  </si>
  <si>
    <t>Invoice</t>
  </si>
  <si>
    <t>Invoice Date</t>
  </si>
  <si>
    <t>Course Title</t>
  </si>
  <si>
    <t>Start Date</t>
  </si>
  <si>
    <t>End Date</t>
  </si>
  <si>
    <t>Total Part.</t>
  </si>
  <si>
    <t>City</t>
  </si>
  <si>
    <t>Company</t>
  </si>
  <si>
    <t>Total With VAT</t>
  </si>
  <si>
    <t>Payment status</t>
  </si>
  <si>
    <t>Dammam</t>
  </si>
  <si>
    <t>Aging</t>
  </si>
  <si>
    <t>Balance</t>
  </si>
  <si>
    <t>(1-30)</t>
  </si>
  <si>
    <t>(31-60)</t>
  </si>
  <si>
    <t>Date</t>
  </si>
  <si>
    <t>Total Inv.</t>
  </si>
  <si>
    <t>Paid</t>
  </si>
  <si>
    <t>Pre-requisite of Work Permit Certification</t>
  </si>
  <si>
    <t>Column1</t>
  </si>
  <si>
    <t>Referance</t>
  </si>
  <si>
    <t>(61-90)</t>
  </si>
  <si>
    <t>90&gt;&gt;</t>
  </si>
  <si>
    <t xml:space="preserve">King Abdulaziz Road
 , Port Gate </t>
  </si>
  <si>
    <t>E-mail Registration</t>
  </si>
  <si>
    <t>waq</t>
  </si>
  <si>
    <t>Yahya Ahmed Raqwani Company Ltd.</t>
  </si>
  <si>
    <t>Fire Watch</t>
  </si>
  <si>
    <t>Scaffolding supervisor</t>
  </si>
  <si>
    <t>Confined Space Entry (CS)</t>
  </si>
  <si>
    <t>RCT-PO-2019-0794</t>
  </si>
  <si>
    <t>RCT-PO-2019-0830</t>
  </si>
  <si>
    <t>E-mail Registration Request</t>
  </si>
  <si>
    <t>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</si>
</sst>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6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color theme="4" tint="-0.249977111117893"/>
      <name val="Times New Roman"/>
      <family val="2"/>
      <scheme val="major"/>
    </font>
    <font>
      <sz val="11"/>
      <color theme="1"/>
      <name val="Arial"/>
      <family val="2"/>
      <scheme val="minor"/>
    </font>
    <font>
      <b/>
      <sz val="11"/>
      <color theme="1" tint="0.499984740745262"/>
      <name val="Arial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8"/>
      <name val="Tahoma"/>
      <family val="2"/>
    </font>
    <font>
      <sz val="9"/>
      <name val="Calibri"/>
      <family val="2"/>
    </font>
    <font>
      <b/>
      <sz val="15"/>
      <color theme="3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8"/>
      <color theme="7" tint="-0.499984740745262"/>
      <name val="Tahoma"/>
      <family val="2"/>
    </font>
    <font>
      <u/>
      <sz val="11"/>
      <color theme="10"/>
      <name val="Arial"/>
      <family val="2"/>
      <scheme val="minor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8"/>
      <color theme="1"/>
      <name val="Tahoma"/>
      <family val="2"/>
    </font>
    <font>
      <b/>
      <sz val="12"/>
      <color theme="1" tint="0.499984740745262"/>
      <name val="Arial"/>
      <family val="2"/>
      <scheme val="minor"/>
    </font>
    <font>
      <sz val="12"/>
      <name val="Arial"/>
      <family val="2"/>
    </font>
    <font>
      <sz val="12"/>
      <color theme="1"/>
      <name val="Arial"/>
      <family val="2"/>
      <scheme val="minor"/>
    </font>
    <font>
      <sz val="12"/>
      <color theme="1" tint="0.499984740745262"/>
      <name val="Arial"/>
      <family val="2"/>
      <scheme val="minor"/>
    </font>
    <font>
      <sz val="12"/>
      <color indexed="23"/>
      <name val="Arial"/>
      <family val="2"/>
      <scheme val="minor"/>
    </font>
    <font>
      <sz val="8"/>
      <name val="Arial"/>
      <family val="2"/>
      <scheme val="minor"/>
    </font>
    <font>
      <sz val="8"/>
      <name val="Tahoma"/>
    </font>
    <font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45066682943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10" fillId="0" borderId="2" applyNumberFormat="0" applyFill="0" applyAlignment="0" applyProtection="0"/>
    <xf numFmtId="0" fontId="14" fillId="0" borderId="0" applyNumberFormat="0" applyFill="0" applyBorder="0" applyAlignment="0" applyProtection="0"/>
  </cellStyleXfs>
  <cellXfs count="101">
    <xf numFmtId="0" fontId="0" fillId="0" borderId="0" xfId="0"/>
    <xf numFmtId="14" fontId="0" fillId="0" borderId="0" xfId="0" applyNumberFormat="1" applyBorder="1"/>
    <xf numFmtId="0" fontId="0" fillId="0" borderId="0" xfId="0" applyAlignment="1"/>
    <xf numFmtId="14" fontId="0" fillId="0" borderId="0" xfId="0" applyNumberFormat="1" applyBorder="1" applyAlignment="1"/>
    <xf numFmtId="14" fontId="4" fillId="2" borderId="0" xfId="1" applyNumberFormat="1" applyFont="1" applyFill="1" applyBorder="1" applyAlignment="1" applyProtection="1">
      <alignment horizontal="left"/>
      <protection locked="0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3" fillId="0" borderId="0" xfId="4" applyFont="1" applyBorder="1" applyAlignment="1">
      <alignment horizontal="center" vertical="center"/>
    </xf>
    <xf numFmtId="14" fontId="13" fillId="0" borderId="0" xfId="4" applyNumberFormat="1" applyFont="1" applyBorder="1" applyAlignment="1">
      <alignment horizontal="center" vertical="center"/>
    </xf>
    <xf numFmtId="0" fontId="13" fillId="0" borderId="0" xfId="4" applyFont="1" applyBorder="1" applyAlignment="1">
      <alignment horizontal="left" vertical="center"/>
    </xf>
    <xf numFmtId="14" fontId="13" fillId="0" borderId="0" xfId="4" applyNumberFormat="1" applyFont="1" applyBorder="1" applyAlignment="1">
      <alignment vertical="center"/>
    </xf>
    <xf numFmtId="43" fontId="13" fillId="0" borderId="0" xfId="3" applyNumberFormat="1" applyFont="1" applyBorder="1" applyAlignment="1">
      <alignment horizontal="center" vertical="center"/>
    </xf>
    <xf numFmtId="0" fontId="13" fillId="0" borderId="0" xfId="4" applyFont="1" applyBorder="1" applyAlignment="1">
      <alignment horizontal="right" vertical="center"/>
    </xf>
    <xf numFmtId="0" fontId="8" fillId="3" borderId="0" xfId="2" applyNumberFormat="1" applyFont="1" applyFill="1" applyBorder="1" applyAlignment="1"/>
    <xf numFmtId="14" fontId="8" fillId="3" borderId="0" xfId="2" applyNumberFormat="1" applyFont="1" applyFill="1" applyBorder="1" applyAlignment="1">
      <alignment horizontal="right"/>
    </xf>
    <xf numFmtId="43" fontId="8" fillId="3" borderId="0" xfId="3" applyNumberFormat="1" applyFont="1" applyFill="1" applyBorder="1" applyAlignment="1">
      <alignment horizontal="center" vertical="center"/>
    </xf>
    <xf numFmtId="0" fontId="8" fillId="3" borderId="0" xfId="2" applyNumberFormat="1" applyFont="1" applyFill="1" applyBorder="1" applyAlignment="1">
      <alignment horizontal="left"/>
    </xf>
    <xf numFmtId="43" fontId="8" fillId="3" borderId="0" xfId="3" applyNumberFormat="1" applyFont="1" applyFill="1" applyBorder="1" applyAlignment="1">
      <alignment horizontal="right"/>
    </xf>
    <xf numFmtId="0" fontId="8" fillId="0" borderId="0" xfId="2" applyNumberFormat="1" applyFont="1" applyBorder="1" applyAlignment="1"/>
    <xf numFmtId="14" fontId="8" fillId="0" borderId="0" xfId="2" applyNumberFormat="1" applyFont="1" applyBorder="1" applyAlignment="1">
      <alignment horizontal="right"/>
    </xf>
    <xf numFmtId="43" fontId="8" fillId="0" borderId="0" xfId="3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left"/>
    </xf>
    <xf numFmtId="43" fontId="8" fillId="0" borderId="0" xfId="3" applyNumberFormat="1" applyFont="1" applyBorder="1" applyAlignment="1">
      <alignment horizontal="right"/>
    </xf>
    <xf numFmtId="0" fontId="8" fillId="0" borderId="0" xfId="5" applyFont="1" applyBorder="1" applyAlignment="1">
      <alignment horizontal="center"/>
    </xf>
    <xf numFmtId="14" fontId="8" fillId="0" borderId="0" xfId="5" applyNumberFormat="1" applyFont="1" applyBorder="1" applyAlignment="1">
      <alignment horizontal="center"/>
    </xf>
    <xf numFmtId="0" fontId="8" fillId="3" borderId="0" xfId="5" applyFont="1" applyFill="1" applyBorder="1" applyAlignment="1">
      <alignment horizontal="center"/>
    </xf>
    <xf numFmtId="14" fontId="8" fillId="3" borderId="0" xfId="5" applyNumberFormat="1" applyFont="1" applyFill="1" applyBorder="1" applyAlignment="1">
      <alignment horizontal="center"/>
    </xf>
    <xf numFmtId="0" fontId="8" fillId="3" borderId="1" xfId="5" applyFont="1" applyFill="1" applyBorder="1" applyAlignment="1">
      <alignment horizontal="center"/>
    </xf>
    <xf numFmtId="14" fontId="8" fillId="3" borderId="1" xfId="5" applyNumberFormat="1" applyFont="1" applyFill="1" applyBorder="1" applyAlignment="1">
      <alignment horizontal="center"/>
    </xf>
    <xf numFmtId="0" fontId="8" fillId="3" borderId="1" xfId="2" applyNumberFormat="1" applyFont="1" applyFill="1" applyBorder="1" applyAlignment="1"/>
    <xf numFmtId="14" fontId="8" fillId="3" borderId="1" xfId="2" applyNumberFormat="1" applyFont="1" applyFill="1" applyBorder="1" applyAlignment="1">
      <alignment horizontal="right"/>
    </xf>
    <xf numFmtId="43" fontId="8" fillId="3" borderId="1" xfId="3" applyNumberFormat="1" applyFont="1" applyFill="1" applyBorder="1" applyAlignment="1">
      <alignment horizontal="center" vertical="center"/>
    </xf>
    <xf numFmtId="0" fontId="8" fillId="3" borderId="1" xfId="2" applyNumberFormat="1" applyFont="1" applyFill="1" applyBorder="1" applyAlignment="1">
      <alignment horizontal="left"/>
    </xf>
    <xf numFmtId="43" fontId="8" fillId="3" borderId="1" xfId="3" applyNumberFormat="1" applyFont="1" applyFill="1" applyBorder="1" applyAlignment="1">
      <alignment horizontal="right"/>
    </xf>
    <xf numFmtId="43" fontId="0" fillId="0" borderId="0" xfId="3" applyFont="1"/>
    <xf numFmtId="43" fontId="0" fillId="0" borderId="0" xfId="3" applyFont="1" applyAlignment="1">
      <alignment horizontal="center"/>
    </xf>
    <xf numFmtId="49" fontId="2" fillId="2" borderId="0" xfId="1" applyNumberFormat="1" applyFont="1" applyFill="1" applyBorder="1" applyAlignment="1" applyProtection="1">
      <protection locked="0"/>
    </xf>
    <xf numFmtId="1" fontId="9" fillId="3" borderId="7" xfId="3" applyNumberFormat="1" applyFont="1" applyFill="1" applyBorder="1" applyAlignment="1">
      <alignment horizontal="left" vertical="top" wrapText="1"/>
    </xf>
    <xf numFmtId="14" fontId="9" fillId="3" borderId="3" xfId="3" applyNumberFormat="1" applyFont="1" applyFill="1" applyBorder="1" applyAlignment="1">
      <alignment horizontal="left" vertical="top" wrapText="1"/>
    </xf>
    <xf numFmtId="1" fontId="9" fillId="3" borderId="3" xfId="3" applyNumberFormat="1" applyFont="1" applyFill="1" applyBorder="1" applyAlignment="1">
      <alignment horizontal="left" vertical="top" wrapText="1"/>
    </xf>
    <xf numFmtId="43" fontId="9" fillId="3" borderId="3" xfId="3" applyFont="1" applyFill="1" applyBorder="1" applyAlignment="1">
      <alignment horizontal="left" vertical="top" wrapText="1"/>
    </xf>
    <xf numFmtId="43" fontId="0" fillId="3" borderId="8" xfId="3" applyFont="1" applyFill="1" applyBorder="1"/>
    <xf numFmtId="0" fontId="0" fillId="3" borderId="7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43" fontId="6" fillId="3" borderId="3" xfId="3" applyFont="1" applyFill="1" applyBorder="1" applyAlignment="1">
      <alignment horizontal="left" vertical="top" wrapText="1"/>
    </xf>
    <xf numFmtId="43" fontId="7" fillId="3" borderId="3" xfId="3" applyFont="1" applyFill="1" applyBorder="1" applyAlignment="1">
      <alignment horizontal="left" vertical="top" wrapText="1"/>
    </xf>
    <xf numFmtId="0" fontId="0" fillId="3" borderId="3" xfId="0" applyFill="1" applyBorder="1"/>
    <xf numFmtId="43" fontId="0" fillId="3" borderId="3" xfId="3" applyFont="1" applyFill="1" applyBorder="1"/>
    <xf numFmtId="0" fontId="5" fillId="4" borderId="4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14" fontId="15" fillId="4" borderId="5" xfId="0" applyNumberFormat="1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6" fillId="4" borderId="5" xfId="0" applyFont="1" applyFill="1" applyBorder="1" applyAlignment="1">
      <alignment horizontal="left" vertical="top" wrapText="1"/>
    </xf>
    <xf numFmtId="0" fontId="12" fillId="4" borderId="5" xfId="0" applyFont="1" applyFill="1" applyBorder="1"/>
    <xf numFmtId="43" fontId="15" fillId="4" borderId="5" xfId="3" applyFont="1" applyFill="1" applyBorder="1" applyAlignment="1">
      <alignment horizontal="left" vertical="top" wrapText="1"/>
    </xf>
    <xf numFmtId="43" fontId="12" fillId="4" borderId="5" xfId="3" applyFont="1" applyFill="1" applyBorder="1"/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/>
    <xf numFmtId="43" fontId="0" fillId="0" borderId="0" xfId="0" applyNumberFormat="1"/>
    <xf numFmtId="43" fontId="13" fillId="0" borderId="0" xfId="3" applyFont="1" applyBorder="1" applyAlignment="1">
      <alignment vertical="center"/>
    </xf>
    <xf numFmtId="43" fontId="8" fillId="3" borderId="0" xfId="3" applyFont="1" applyFill="1" applyBorder="1" applyAlignment="1"/>
    <xf numFmtId="43" fontId="11" fillId="0" borderId="0" xfId="3" applyFont="1" applyAlignment="1">
      <alignment horizontal="center"/>
    </xf>
    <xf numFmtId="0" fontId="11" fillId="0" borderId="0" xfId="0" applyFont="1" applyAlignment="1">
      <alignment horizontal="center"/>
    </xf>
    <xf numFmtId="43" fontId="15" fillId="4" borderId="4" xfId="0" applyNumberFormat="1" applyFont="1" applyFill="1" applyBorder="1" applyAlignment="1">
      <alignment horizontal="left" vertical="top" wrapText="1"/>
    </xf>
    <xf numFmtId="0" fontId="17" fillId="0" borderId="0" xfId="2" applyFont="1" applyAlignment="1">
      <alignment horizontal="left"/>
    </xf>
    <xf numFmtId="0" fontId="19" fillId="0" borderId="0" xfId="1" applyFont="1" applyBorder="1" applyAlignment="1" applyProtection="1">
      <alignment horizontal="left" indent="1"/>
      <protection locked="0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/>
    <xf numFmtId="0" fontId="21" fillId="2" borderId="0" xfId="1" applyNumberFormat="1" applyFont="1" applyFill="1" applyBorder="1" applyAlignment="1" applyProtection="1">
      <alignment horizontal="left" vertical="center"/>
      <protection locked="0"/>
    </xf>
    <xf numFmtId="14" fontId="21" fillId="0" borderId="0" xfId="1" applyNumberFormat="1" applyFont="1" applyFill="1" applyBorder="1" applyAlignment="1" applyProtection="1">
      <alignment horizontal="right" vertical="center"/>
      <protection locked="0"/>
    </xf>
    <xf numFmtId="43" fontId="20" fillId="0" borderId="0" xfId="3" applyFont="1"/>
    <xf numFmtId="0" fontId="21" fillId="0" borderId="0" xfId="1" applyFont="1" applyFill="1" applyBorder="1" applyAlignment="1" applyProtection="1">
      <alignment horizontal="left" vertical="center"/>
      <protection locked="0"/>
    </xf>
    <xf numFmtId="14" fontId="22" fillId="0" borderId="0" xfId="1" applyNumberFormat="1" applyFont="1" applyFill="1" applyBorder="1" applyAlignment="1" applyProtection="1">
      <alignment vertical="center"/>
      <protection locked="0"/>
    </xf>
    <xf numFmtId="0" fontId="22" fillId="0" borderId="0" xfId="1" applyFont="1" applyFill="1" applyBorder="1" applyAlignment="1" applyProtection="1">
      <alignment horizontal="left" vertical="center"/>
      <protection locked="0"/>
    </xf>
    <xf numFmtId="1" fontId="19" fillId="0" borderId="0" xfId="1" applyNumberFormat="1" applyFont="1" applyBorder="1" applyAlignment="1" applyProtection="1">
      <alignment horizontal="left" indent="1"/>
      <protection locked="0"/>
    </xf>
    <xf numFmtId="0" fontId="22" fillId="2" borderId="0" xfId="1" applyNumberFormat="1" applyFont="1" applyFill="1" applyBorder="1" applyAlignment="1" applyProtection="1">
      <alignment horizontal="left"/>
      <protection locked="0"/>
    </xf>
    <xf numFmtId="0" fontId="22" fillId="2" borderId="0" xfId="1" applyNumberFormat="1" applyFont="1" applyFill="1" applyBorder="1" applyAlignment="1" applyProtection="1">
      <alignment horizontal="center"/>
      <protection locked="0"/>
    </xf>
    <xf numFmtId="14" fontId="18" fillId="2" borderId="0" xfId="1" applyNumberFormat="1" applyFont="1" applyFill="1" applyBorder="1" applyAlignment="1" applyProtection="1">
      <alignment horizontal="left"/>
      <protection locked="0"/>
    </xf>
    <xf numFmtId="14" fontId="18" fillId="2" borderId="0" xfId="1" applyNumberFormat="1" applyFont="1" applyFill="1" applyBorder="1" applyAlignment="1" applyProtection="1">
      <alignment horizontal="left" indent="1"/>
      <protection locked="0"/>
    </xf>
    <xf numFmtId="1" fontId="19" fillId="0" borderId="0" xfId="1" applyNumberFormat="1" applyFont="1" applyBorder="1" applyAlignment="1" applyProtection="1">
      <alignment horizontal="left"/>
      <protection locked="0"/>
    </xf>
    <xf numFmtId="0" fontId="0" fillId="0" borderId="0" xfId="0" applyBorder="1"/>
    <xf numFmtId="43" fontId="0" fillId="0" borderId="0" xfId="3" applyFont="1" applyBorder="1"/>
    <xf numFmtId="49" fontId="2" fillId="2" borderId="0" xfId="1" applyNumberFormat="1" applyFont="1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12" fillId="4" borderId="5" xfId="0" applyFont="1" applyFill="1" applyBorder="1" applyAlignment="1">
      <alignment horizontal="left"/>
    </xf>
    <xf numFmtId="43" fontId="12" fillId="4" borderId="6" xfId="3" applyFont="1" applyFill="1" applyBorder="1" applyAlignment="1">
      <alignment horizontal="center"/>
    </xf>
    <xf numFmtId="1" fontId="18" fillId="2" borderId="0" xfId="1" applyNumberFormat="1" applyFont="1" applyFill="1" applyBorder="1" applyAlignment="1" applyProtection="1">
      <alignment horizontal="left" indent="1"/>
      <protection locked="0"/>
    </xf>
    <xf numFmtId="1" fontId="19" fillId="0" borderId="0" xfId="1" applyNumberFormat="1" applyFont="1" applyBorder="1" applyAlignment="1" applyProtection="1">
      <alignment horizontal="left" indent="1"/>
      <protection locked="0"/>
    </xf>
    <xf numFmtId="0" fontId="18" fillId="2" borderId="0" xfId="1" applyNumberFormat="1" applyFont="1" applyFill="1" applyBorder="1" applyAlignment="1" applyProtection="1">
      <alignment horizontal="left" indent="1"/>
      <protection locked="0"/>
    </xf>
    <xf numFmtId="0" fontId="19" fillId="0" borderId="0" xfId="1" applyFont="1" applyBorder="1" applyAlignment="1" applyProtection="1">
      <alignment horizontal="left" indent="1"/>
      <protection locked="0"/>
    </xf>
    <xf numFmtId="0" fontId="18" fillId="2" borderId="0" xfId="1" applyNumberFormat="1" applyFont="1" applyFill="1" applyBorder="1" applyAlignment="1" applyProtection="1">
      <alignment horizontal="left" wrapText="1" indent="1"/>
      <protection locked="0"/>
    </xf>
    <xf numFmtId="43" fontId="24" fillId="3" borderId="0" xfId="3" applyFont="1" applyFill="1" applyAlignment="1"/>
    <xf numFmtId="14" fontId="0" fillId="0" borderId="0" xfId="0" applyNumberFormat="1"/>
    <xf numFmtId="0" fontId="25" fillId="0" borderId="0" xfId="0" applyFont="1"/>
  </cellXfs>
  <cellStyles count="6">
    <cellStyle name="Comma" xfId="3" builtinId="3"/>
    <cellStyle name="Heading 1 2" xfId="4" xr:uid="{00000000-0005-0000-0000-000001000000}"/>
    <cellStyle name="Hyperlink" xfId="5" builtinId="8"/>
    <cellStyle name="Normal" xfId="0" builtinId="0"/>
    <cellStyle name="Normal 2" xfId="1" xr:uid="{00000000-0005-0000-0000-000004000000}"/>
    <cellStyle name="Normal 2 2" xfId="2" xr:uid="{00000000-0005-0000-0000-000005000000}"/>
  </cellStyles>
  <dxfs count="3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3" tint="0.3999450666829432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3"/>
        </right>
        <top/>
        <bottom style="thin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3" tint="0.3999450666829432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3"/>
        </right>
        <top/>
        <bottom style="thin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3" tint="0.3999450666829432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3"/>
        </right>
        <top/>
        <bottom style="thin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3" tint="0.3999450666829432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3"/>
        </right>
        <top/>
        <bottom style="thin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3" tint="0.3999450666829432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3"/>
        </right>
        <top/>
        <bottom style="thin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3" tint="0.3999450666829432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3"/>
        </right>
        <top/>
        <bottom style="thin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3" tint="0.3999450666829432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3"/>
        </right>
        <top/>
        <bottom style="thin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3" tint="0.3999450666829432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3"/>
        </right>
        <top/>
        <bottom style="thin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3" tint="0.3999450666829432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3"/>
        </right>
        <top/>
        <bottom style="thin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3" tint="0.3999450666829432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3"/>
        </right>
        <top/>
        <bottom style="thin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3" tint="0.3999450666829432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3"/>
        </right>
        <top/>
        <bottom style="thin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3" tint="0.3999450666829432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3"/>
        </right>
        <top/>
        <bottom style="thin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3" tint="0.3999450666829432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3"/>
        </right>
        <top/>
        <bottom style="thin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3" tint="0.3999450666829432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3"/>
        </right>
        <top/>
        <bottom style="thin">
          <color theme="3"/>
        </bottom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theme="3"/>
        </left>
        <right/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" formatCode="0"/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Calibri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" formatCode="0"/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numFmt numFmtId="19" formatCode="dd/mm/yy"/>
      <fill>
        <patternFill>
          <fgColor indexed="64"/>
          <bgColor theme="4" tint="0.79998168889431442"/>
        </patternFill>
      </fill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/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0" indent="0" justifyLastLine="0" shrinkToFit="0" readingOrder="0"/>
    </dxf>
    <dxf>
      <border>
        <top style="thin">
          <color theme="3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theme="3" tint="0.3999450666829432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3"/>
        </left>
        <right style="thin">
          <color theme="3"/>
        </right>
        <top/>
        <bottom/>
      </border>
    </dxf>
    <dxf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ill>
        <patternFill>
          <fgColor indexed="64"/>
          <bgColor theme="4" tint="0.79998168889431442"/>
        </patternFill>
      </fill>
    </dxf>
    <dxf>
      <border>
        <bottom style="thin">
          <color theme="3"/>
        </bottom>
      </border>
    </dxf>
    <dxf>
      <font>
        <strike val="0"/>
        <outline val="0"/>
        <shadow val="0"/>
        <u val="none"/>
        <vertAlign val="baseline"/>
        <color theme="0"/>
        <name val="Calibri"/>
      </font>
      <fill>
        <patternFill patternType="solid">
          <fgColor indexed="64"/>
          <bgColor theme="3" tint="0.39994506668294322"/>
        </patternFill>
      </fill>
      <border diagonalUp="0" diagonalDown="0" outline="0">
        <left style="thin">
          <color theme="3"/>
        </left>
        <right style="thin">
          <color theme="3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1123363</xdr:colOff>
      <xdr:row>1</xdr:row>
      <xdr:rowOff>2490</xdr:rowOff>
    </xdr:from>
    <xdr:to>
      <xdr:col>10</xdr:col>
      <xdr:colOff>571500</xdr:colOff>
      <xdr:row>3</xdr:row>
      <xdr:rowOff>212040</xdr:rowOff>
    </xdr:to>
    <xdr:pic>
      <xdr:nvPicPr>
        <xdr:cNvPr id="2" name="Picture 1" descr="cid:image001.png@01CE87B9.567C76A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7823" y="177750"/>
          <a:ext cx="2816177" cy="5600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2:N26" totalsRowCount="1" headerRowDxfId="34" dataDxfId="32" totalsRowDxfId="30" headerRowBorderDxfId="33" tableBorderDxfId="31" totalsRowBorderDxfId="29">
  <autoFilter ref="A12:N25" xr:uid="{00000000-0009-0000-0100-000001000000}"/>
  <sortState xmlns:xlrd2="http://schemas.microsoft.com/office/spreadsheetml/2017/richdata2" ref="A13:N25">
    <sortCondition ref="J12:J25"/>
  </sortState>
  <tableColumns count="14">
    <tableColumn id="1" xr3:uid="{00000000-0010-0000-0000-000001000000}" name="Invoice" dataDxfId="27" totalsRowDxfId="13"/>
    <tableColumn id="2" xr3:uid="{00000000-0010-0000-0000-000002000000}" name="Date" dataDxfId="26" totalsRowDxfId="12"/>
    <tableColumn id="14" xr3:uid="{83FC9F74-9F1B-4216-A20D-CDAAC37E7EA8}" name="Course Title" dataDxfId="25" totalsRowDxfId="11" dataCellStyle="Comma"/>
    <tableColumn id="3" xr3:uid="{00000000-0010-0000-0000-000003000000}" name="Column1" dataDxfId="24" totalsRowDxfId="10"/>
    <tableColumn id="4" xr3:uid="{00000000-0010-0000-0000-000004000000}" name="Start Date" dataDxfId="23" totalsRowDxfId="9"/>
    <tableColumn id="5" xr3:uid="{00000000-0010-0000-0000-000005000000}" name="End Date" dataDxfId="22" totalsRowDxfId="8"/>
    <tableColumn id="6" xr3:uid="{00000000-0010-0000-0000-000006000000}" name="Total Part." dataDxfId="21" totalsRowDxfId="7"/>
    <tableColumn id="7" xr3:uid="{00000000-0010-0000-0000-000007000000}" name="City" dataDxfId="20" totalsRowDxfId="6" dataCellStyle="Comma"/>
    <tableColumn id="8" xr3:uid="{00000000-0010-0000-0000-000008000000}" name="Company" dataDxfId="19" totalsRowDxfId="5"/>
    <tableColumn id="13" xr3:uid="{CB2B8E98-469D-4D69-A027-0DE2A1542433}" name="Referance" dataDxfId="18" totalsRowDxfId="4" dataCellStyle="Comma"/>
    <tableColumn id="9" xr3:uid="{00000000-0010-0000-0000-000009000000}" name="Total Inv." totalsRowFunction="sum" dataDxfId="17" totalsRowDxfId="3" dataCellStyle="Comma"/>
    <tableColumn id="10" xr3:uid="{00000000-0010-0000-0000-00000A000000}" name="Paid" totalsRowFunction="sum" dataDxfId="16" totalsRowDxfId="2" dataCellStyle="Comma">
      <calculatedColumnFormula>IF(Sheet1!J2&gt;0,Sheet1!J2,0)</calculatedColumnFormula>
    </tableColumn>
    <tableColumn id="12" xr3:uid="{00000000-0010-0000-0000-00000C000000}" name="Balance" totalsRowFunction="custom" dataDxfId="15" totalsRowDxfId="1" dataCellStyle="Comma">
      <calculatedColumnFormula>IFERROR((Table1[[#This Row],[Total Inv.]]-Table1[[#This Row],[Paid]])," ")</calculatedColumnFormula>
      <totalsRowFormula>SUM(Table1[Balance])</totalsRowFormula>
    </tableColumn>
    <tableColumn id="11" xr3:uid="{00000000-0010-0000-0000-00000B000000}" name="Aging" dataDxfId="14" totalsRowDxfId="0" dataCellStyle="Comma">
      <calculatedColumnFormula>IFERROR((NOW()-Table1[[#This Row],[Date]])," 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K13" totalsRowShown="0">
  <autoFilter ref="A1:K13" xr:uid="{00000000-0009-0000-0100-000002000000}"/>
  <tableColumns count="11">
    <tableColumn id="1" xr3:uid="{00000000-0010-0000-0100-000001000000}" name="Invoice"/>
    <tableColumn id="2" xr3:uid="{00000000-0010-0000-0100-000002000000}" name="Invoice Date"/>
    <tableColumn id="3" xr3:uid="{00000000-0010-0000-0100-000003000000}" name="Course Title"/>
    <tableColumn id="4" xr3:uid="{00000000-0010-0000-0100-000004000000}" name="Start Date"/>
    <tableColumn id="5" xr3:uid="{00000000-0010-0000-0100-000005000000}" name="End Date"/>
    <tableColumn id="6" xr3:uid="{00000000-0010-0000-0100-000006000000}" name="Total Part."/>
    <tableColumn id="7" xr3:uid="{00000000-0010-0000-0100-000007000000}" name="City"/>
    <tableColumn id="8" xr3:uid="{00000000-0010-0000-0100-000008000000}" name="Company"/>
    <tableColumn id="9" xr3:uid="{00000000-0010-0000-0100-000009000000}" name="Total With VAT"/>
    <tableColumn id="10" xr3:uid="{00000000-0010-0000-0100-00000A000000}" name="Payment status" dataDxfId="28" dataCellStyle="Comma"/>
    <tableColumn id="11" xr3:uid="{32CA508D-0726-49FB-9229-C7F5BC60F816}" name="Referan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P36"/>
  <sheetViews>
    <sheetView showGridLines="0" tabSelected="1" zoomScaleNormal="100" zoomScaleSheetLayoutView="130" workbookViewId="0">
      <selection activeCell="J28" sqref="J28"/>
    </sheetView>
  </sheetViews>
  <sheetFormatPr defaultRowHeight="13.8" outlineLevelCol="2" x14ac:dyDescent="0.25"/>
  <cols>
    <col min="1" max="1" width="8.69921875" style="2" customWidth="1"/>
    <col min="2" max="2" width="9.59765625" customWidth="1"/>
    <col min="3" max="3" width="30.09765625" bestFit="1" customWidth="1"/>
    <col min="4" max="4" width="1.09765625" style="7" customWidth="1"/>
    <col min="5" max="5" width="11.8984375" style="7" hidden="1" customWidth="1" outlineLevel="2"/>
    <col min="6" max="6" width="10.59765625" style="7" hidden="1" customWidth="1" outlineLevel="2"/>
    <col min="7" max="7" width="12.09765625" style="6" hidden="1" customWidth="1" outlineLevel="2"/>
    <col min="8" max="8" width="9.09765625" hidden="1" customWidth="1" outlineLevel="2"/>
    <col min="9" max="9" width="11.3984375" hidden="1" customWidth="1" outlineLevel="2"/>
    <col min="10" max="10" width="13" customWidth="1" outlineLevel="1" collapsed="1"/>
    <col min="11" max="11" width="9.8984375" style="36" bestFit="1" customWidth="1"/>
    <col min="12" max="12" width="11.796875" customWidth="1"/>
    <col min="13" max="13" width="11.59765625" bestFit="1" customWidth="1"/>
    <col min="14" max="14" width="12.3984375" style="36" bestFit="1" customWidth="1"/>
  </cols>
  <sheetData>
    <row r="4" spans="1:16" s="72" customFormat="1" ht="19.95" customHeight="1" x14ac:dyDescent="0.3">
      <c r="A4" s="95" t="s">
        <v>0</v>
      </c>
      <c r="B4" s="95"/>
      <c r="C4" s="95"/>
      <c r="D4" s="96"/>
      <c r="E4" s="69"/>
      <c r="F4" s="70"/>
      <c r="G4" s="71"/>
      <c r="L4" s="73" t="s">
        <v>1</v>
      </c>
      <c r="N4" s="74">
        <f ca="1">NOW()</f>
        <v>43867.527295601853</v>
      </c>
    </row>
    <row r="5" spans="1:16" s="72" customFormat="1" ht="19.95" customHeight="1" x14ac:dyDescent="0.3">
      <c r="A5" s="95" t="s">
        <v>2</v>
      </c>
      <c r="B5" s="95"/>
      <c r="C5" s="95"/>
      <c r="D5" s="96"/>
      <c r="E5" s="69"/>
      <c r="F5" s="70"/>
      <c r="G5" s="71"/>
      <c r="L5" s="76" t="s">
        <v>3</v>
      </c>
      <c r="N5" s="77">
        <v>43466</v>
      </c>
    </row>
    <row r="6" spans="1:16" s="72" customFormat="1" ht="34.799999999999997" customHeight="1" x14ac:dyDescent="0.3">
      <c r="A6" s="97" t="s">
        <v>38</v>
      </c>
      <c r="B6" s="95"/>
      <c r="C6" s="95"/>
      <c r="D6" s="96"/>
      <c r="E6" s="69"/>
      <c r="F6" s="70"/>
      <c r="G6" s="71"/>
      <c r="L6" s="78" t="s">
        <v>4</v>
      </c>
      <c r="N6" s="77">
        <f ca="1">N4</f>
        <v>43867.527295601853</v>
      </c>
    </row>
    <row r="7" spans="1:16" s="72" customFormat="1" ht="19.95" customHeight="1" x14ac:dyDescent="0.3">
      <c r="A7" s="93">
        <v>966920007771</v>
      </c>
      <c r="B7" s="93"/>
      <c r="C7" s="93"/>
      <c r="D7" s="94"/>
      <c r="E7" s="79"/>
      <c r="F7" s="80"/>
      <c r="G7" s="81"/>
      <c r="K7" s="75"/>
      <c r="N7" s="75"/>
    </row>
    <row r="8" spans="1:16" s="72" customFormat="1" ht="19.95" customHeight="1" x14ac:dyDescent="0.3">
      <c r="A8" s="82" t="s">
        <v>5</v>
      </c>
      <c r="B8" s="83"/>
      <c r="C8" s="83"/>
      <c r="D8" s="84"/>
      <c r="E8" s="84"/>
      <c r="F8" s="80"/>
      <c r="G8" s="81"/>
      <c r="K8" s="75"/>
      <c r="N8" s="75"/>
      <c r="P8" s="72" t="s">
        <v>48</v>
      </c>
    </row>
    <row r="9" spans="1:16" ht="51" customHeight="1" x14ac:dyDescent="0.25">
      <c r="B9" s="38"/>
      <c r="C9" s="38"/>
      <c r="D9" s="87" t="s">
        <v>14</v>
      </c>
      <c r="F9" s="38"/>
      <c r="G9" s="38"/>
      <c r="H9" s="85"/>
      <c r="I9" s="85"/>
      <c r="J9" s="85"/>
      <c r="K9" s="86"/>
    </row>
    <row r="10" spans="1:16" ht="17.399999999999999" x14ac:dyDescent="0.3">
      <c r="D10" s="100" t="str">
        <f>Sheet1!H2</f>
        <v>Yahya Ahmed Raqwani Company Ltd.</v>
      </c>
    </row>
    <row r="12" spans="1:16" ht="15" customHeight="1" x14ac:dyDescent="0.25">
      <c r="A12" s="51" t="s">
        <v>15</v>
      </c>
      <c r="B12" s="52" t="s">
        <v>30</v>
      </c>
      <c r="C12" s="53" t="s">
        <v>17</v>
      </c>
      <c r="D12" s="91" t="s">
        <v>34</v>
      </c>
      <c r="E12" s="53" t="s">
        <v>18</v>
      </c>
      <c r="F12" s="53" t="s">
        <v>19</v>
      </c>
      <c r="G12" s="53" t="s">
        <v>20</v>
      </c>
      <c r="H12" s="54" t="s">
        <v>21</v>
      </c>
      <c r="I12" s="55" t="s">
        <v>22</v>
      </c>
      <c r="J12" s="55" t="s">
        <v>35</v>
      </c>
      <c r="K12" s="56" t="s">
        <v>31</v>
      </c>
      <c r="L12" s="57" t="s">
        <v>32</v>
      </c>
      <c r="M12" s="57" t="s">
        <v>27</v>
      </c>
      <c r="N12" s="92" t="s">
        <v>26</v>
      </c>
    </row>
    <row r="13" spans="1:16" ht="30.6" customHeight="1" x14ac:dyDescent="0.25">
      <c r="A13" s="39">
        <f>IF(Sheet1!A2&gt;0,Sheet1!A2," ")</f>
        <v>19476</v>
      </c>
      <c r="B13" s="40">
        <f>IF(Sheet1!B2&gt;0,Sheet1!B2," ")</f>
        <v>43741</v>
      </c>
      <c r="C13" s="41" t="str">
        <f>IF(Sheet1!C2&gt;0,Sheet1!C2," ")</f>
        <v>Pre-requisite of Work Permit Certification</v>
      </c>
      <c r="D13" s="89"/>
      <c r="E13" s="41">
        <f>IF(Sheet1!D2&gt;0,Sheet1!D2," ")</f>
        <v>43724</v>
      </c>
      <c r="F13" s="41">
        <f>IF(Sheet1!E2&gt;0,Sheet1!E2," ")</f>
        <v>43727</v>
      </c>
      <c r="G13" s="41">
        <f>IF(Sheet1!F2&gt;0,Sheet1!F2," ")</f>
        <v>4</v>
      </c>
      <c r="H13" s="41" t="str">
        <f>IF(Sheet1!G2&gt;0,Sheet1!G2," ")</f>
        <v>Dammam</v>
      </c>
      <c r="I13" s="41" t="str">
        <f>IF(Sheet1!H2&gt;0,Sheet1!H2," ")</f>
        <v>Yahya Ahmed Raqwani Company Ltd.</v>
      </c>
      <c r="J13" s="41" t="str">
        <f>IF(Sheet1!I2&gt;0,Sheet1!K2," ")</f>
        <v>E-mail Registration</v>
      </c>
      <c r="K13" s="42">
        <f>IF(Sheet1!I2&gt;0,Sheet1!I2," ")</f>
        <v>4200</v>
      </c>
      <c r="L13" s="42">
        <f>IF(Sheet1!J2&gt;0,Sheet1!J2,0)</f>
        <v>0</v>
      </c>
      <c r="M13" s="42">
        <f>IFERROR((Table1[[#This Row],[Total Inv.]]-Table1[[#This Row],[Paid]])," ")</f>
        <v>4200</v>
      </c>
      <c r="N13" s="43">
        <f ca="1">IFERROR((NOW()-Table1[[#This Row],[Date]])," ")</f>
        <v>126.52729560185253</v>
      </c>
    </row>
    <row r="14" spans="1:16" ht="15" customHeight="1" x14ac:dyDescent="0.25">
      <c r="A14" s="39">
        <f>IF(Sheet1!A3&gt;0,Sheet1!A3," ")</f>
        <v>19495</v>
      </c>
      <c r="B14" s="40">
        <f>IF(Sheet1!B3&gt;0,Sheet1!B3," ")</f>
        <v>43751</v>
      </c>
      <c r="C14" s="41" t="str">
        <f>IF(Sheet1!C3&gt;0,Sheet1!C3," ")</f>
        <v>Scaffolding supervisor</v>
      </c>
      <c r="D14" s="88"/>
      <c r="E14" s="41">
        <f>IF(Sheet1!D3&gt;0,Sheet1!D3," ")</f>
        <v>43744</v>
      </c>
      <c r="F14" s="41">
        <f>IF(Sheet1!E3&gt;0,Sheet1!E3," ")</f>
        <v>43746</v>
      </c>
      <c r="G14" s="41">
        <f>IF(Sheet1!F3&gt;0,Sheet1!F3," ")</f>
        <v>6</v>
      </c>
      <c r="H14" s="41" t="str">
        <f>IF(Sheet1!G3&gt;0,Sheet1!G3," ")</f>
        <v>Dammam</v>
      </c>
      <c r="I14" s="41" t="str">
        <f>IF(Sheet1!H3&gt;0,Sheet1!H3," ")</f>
        <v>Yahya Ahmed Raqwani Company Ltd.</v>
      </c>
      <c r="J14" s="41" t="str">
        <f>IF(Sheet1!I3&gt;0,Sheet1!K3," ")</f>
        <v>RCT-PO-2019-0794</v>
      </c>
      <c r="K14" s="42">
        <f>IF(Sheet1!I3&gt;0,Sheet1!I3," ")</f>
        <v>13125</v>
      </c>
      <c r="L14" s="42">
        <f>IF(Sheet1!J3&gt;0,Sheet1!J3,0)</f>
        <v>0</v>
      </c>
      <c r="M14" s="42">
        <f>IFERROR((Table1[[#This Row],[Total Inv.]]-Table1[[#This Row],[Paid]])," ")</f>
        <v>13125</v>
      </c>
      <c r="N14" s="43">
        <f ca="1">IFERROR((NOW()-Table1[[#This Row],[Date]])," ")</f>
        <v>116.52729560185253</v>
      </c>
    </row>
    <row r="15" spans="1:16" ht="15" customHeight="1" x14ac:dyDescent="0.25">
      <c r="A15" s="39">
        <f>IF(Sheet1!A4&gt;0,Sheet1!A4," ")</f>
        <v>19510</v>
      </c>
      <c r="B15" s="40">
        <f>IF(Sheet1!B4&gt;0,Sheet1!B4," ")</f>
        <v>43754</v>
      </c>
      <c r="C15" s="41" t="str">
        <f>IF(Sheet1!C4&gt;0,Sheet1!C4," ")</f>
        <v>Fire Watch</v>
      </c>
      <c r="D15" s="88"/>
      <c r="E15" s="41">
        <f>IF(Sheet1!D7&gt;0,Sheet1!D7," ")</f>
        <v>43808</v>
      </c>
      <c r="F15" s="41">
        <f>IF(Sheet1!E7&gt;0,Sheet1!E7," ")</f>
        <v>43811</v>
      </c>
      <c r="G15" s="41">
        <f>IF(Sheet1!F7&gt;0,Sheet1!F7," ")</f>
        <v>3</v>
      </c>
      <c r="H15" s="41" t="str">
        <f>IF(Sheet1!G7&gt;0,Sheet1!G7," ")</f>
        <v>Dammam</v>
      </c>
      <c r="I15" s="41" t="str">
        <f>IF(Sheet1!H7&gt;0,Sheet1!H7," ")</f>
        <v>Yahya Ahmed Raqwani Company Ltd.</v>
      </c>
      <c r="J15" s="41" t="str">
        <f>IF(Sheet1!I4&gt;0,Sheet1!K4," ")</f>
        <v>RCT-PO-2019-0830</v>
      </c>
      <c r="K15" s="42">
        <f>IF(Sheet1!I4&gt;0,Sheet1!I4," ")</f>
        <v>4410</v>
      </c>
      <c r="L15" s="42">
        <f>IF(Sheet1!J4&gt;0,Sheet1!J4,0)</f>
        <v>0</v>
      </c>
      <c r="M15" s="42">
        <f>IFERROR((Table1[[#This Row],[Total Inv.]]-Table1[[#This Row],[Paid]])," ")</f>
        <v>4410</v>
      </c>
      <c r="N15" s="43">
        <f ca="1">IFERROR((NOW()-Table1[[#This Row],[Date]])," ")</f>
        <v>113.52729560185253</v>
      </c>
    </row>
    <row r="16" spans="1:16" ht="15" customHeight="1" x14ac:dyDescent="0.25">
      <c r="A16" s="39">
        <f>IF(Sheet1!A5&gt;0,Sheet1!A5," ")</f>
        <v>19531</v>
      </c>
      <c r="B16" s="40">
        <f>IF(Sheet1!B5&gt;0,Sheet1!B5," ")</f>
        <v>43761</v>
      </c>
      <c r="C16" s="41" t="str">
        <f>IF(Sheet1!C5&gt;0,Sheet1!C5," ")</f>
        <v>Confined Space Entry (CS)</v>
      </c>
      <c r="D16" s="88"/>
      <c r="E16" s="41">
        <f>IF(Sheet1!D4&gt;0,Sheet1!D4," ")</f>
        <v>43751</v>
      </c>
      <c r="F16" s="41">
        <f>IF(Sheet1!E4&gt;0,Sheet1!E4," ")</f>
        <v>43751</v>
      </c>
      <c r="G16" s="41">
        <f>IF(Sheet1!F4&gt;0,Sheet1!F4," ")</f>
        <v>12</v>
      </c>
      <c r="H16" s="41" t="str">
        <f>IF(Sheet1!G4&gt;0,Sheet1!G4," ")</f>
        <v>Dammam</v>
      </c>
      <c r="I16" s="41" t="str">
        <f>IF(Sheet1!H4&gt;0,Sheet1!H4," ")</f>
        <v>Yahya Ahmed Raqwani Company Ltd.</v>
      </c>
      <c r="J16" s="41" t="str">
        <f>IF(Sheet1!I5&gt;0,Sheet1!K5," ")</f>
        <v>RCT-PO-2019-0830</v>
      </c>
      <c r="K16" s="42">
        <f>IF(Sheet1!I5&gt;0,Sheet1!I5," ")</f>
        <v>2205</v>
      </c>
      <c r="L16" s="42">
        <f>IF(Sheet1!J5&gt;0,Sheet1!J5,0)</f>
        <v>0</v>
      </c>
      <c r="M16" s="42">
        <f>IFERROR((Table1[[#This Row],[Total Inv.]]-Table1[[#This Row],[Paid]])," ")</f>
        <v>2205</v>
      </c>
      <c r="N16" s="43">
        <f ca="1">IFERROR((NOW()-Table1[[#This Row],[Date]])," ")</f>
        <v>106.52729560185253</v>
      </c>
    </row>
    <row r="17" spans="1:16" ht="15" customHeight="1" x14ac:dyDescent="0.25">
      <c r="A17" s="39">
        <f>IF(Sheet1!A6&gt;0,Sheet1!A6," ")</f>
        <v>19575</v>
      </c>
      <c r="B17" s="40">
        <f>IF(Sheet1!B6&gt;0,Sheet1!B6," ")</f>
        <v>43779</v>
      </c>
      <c r="C17" s="41" t="str">
        <f>IF(Sheet1!C6&gt;0,Sheet1!C6," ")</f>
        <v>Pre-requisite of Work Permit Certification</v>
      </c>
      <c r="D17" s="88"/>
      <c r="E17" s="41">
        <f>IF(Sheet1!D8&gt;0,Sheet1!D8," ")</f>
        <v>43857</v>
      </c>
      <c r="F17" s="41">
        <f>IF(Sheet1!E8&gt;0,Sheet1!E8," ")</f>
        <v>43860</v>
      </c>
      <c r="G17" s="41">
        <f>IF(Sheet1!F8&gt;0,Sheet1!F8," ")</f>
        <v>1</v>
      </c>
      <c r="H17" s="41" t="str">
        <f>IF(Sheet1!G8&gt;0,Sheet1!G8," ")</f>
        <v>Dammam</v>
      </c>
      <c r="I17" s="41" t="str">
        <f>IF(Sheet1!H8&gt;0,Sheet1!H8," ")</f>
        <v>Yahya Ahmed Raqwani Company Ltd.</v>
      </c>
      <c r="J17" s="41" t="str">
        <f>IF(Sheet1!I6&gt;0,Sheet1!K6," ")</f>
        <v>E-mail Registration</v>
      </c>
      <c r="K17" s="42">
        <f>IF(Sheet1!I6&gt;0,Sheet1!I6," ")</f>
        <v>9450</v>
      </c>
      <c r="L17" s="42">
        <f>IF(Sheet1!J6&gt;0,Sheet1!J6,0)</f>
        <v>1050</v>
      </c>
      <c r="M17" s="42">
        <f>IFERROR((Table1[[#This Row],[Total Inv.]]-Table1[[#This Row],[Paid]])," ")</f>
        <v>8400</v>
      </c>
      <c r="N17" s="43">
        <f ca="1">IFERROR((NOW()-Table1[[#This Row],[Date]])," ")</f>
        <v>88.527295601852529</v>
      </c>
    </row>
    <row r="18" spans="1:16" ht="15" customHeight="1" x14ac:dyDescent="0.25">
      <c r="A18" s="39">
        <f>IF(Sheet1!A7&gt;0,Sheet1!A7," ")</f>
        <v>19702</v>
      </c>
      <c r="B18" s="40">
        <f>IF(Sheet1!B7&gt;0,Sheet1!B7," ")</f>
        <v>43822</v>
      </c>
      <c r="C18" s="41" t="str">
        <f>IF(Sheet1!C7&gt;0,Sheet1!C7," ")</f>
        <v>Pre-requisite of Work Permit Certification</v>
      </c>
      <c r="D18" s="88"/>
      <c r="E18" s="41">
        <f>IF(Sheet1!D9&gt;0,Sheet1!D9," ")</f>
        <v>43857</v>
      </c>
      <c r="F18" s="41">
        <f>IF(Sheet1!E9&gt;0,Sheet1!E9," ")</f>
        <v>43860</v>
      </c>
      <c r="G18" s="41">
        <f>IF(Sheet1!F9&gt;0,Sheet1!F9," ")</f>
        <v>3</v>
      </c>
      <c r="H18" s="41" t="str">
        <f>IF(Sheet1!G9&gt;0,Sheet1!G9," ")</f>
        <v>Dammam</v>
      </c>
      <c r="I18" s="41" t="str">
        <f>IF(Sheet1!H9&gt;0,Sheet1!H9," ")</f>
        <v>Yahya Ahmed Raqwani Company Ltd.</v>
      </c>
      <c r="J18" s="41" t="str">
        <f>IF(Sheet1!I7&gt;0,Sheet1!K7," ")</f>
        <v>E-mail Registration</v>
      </c>
      <c r="K18" s="42">
        <f>IF(Sheet1!I7&gt;0,Sheet1!I7," ")</f>
        <v>3150</v>
      </c>
      <c r="L18" s="42">
        <f>IF(Sheet1!J7&gt;0,Sheet1!J7,0)</f>
        <v>0</v>
      </c>
      <c r="M18" s="42">
        <f>IFERROR((Table1[[#This Row],[Total Inv.]]-Table1[[#This Row],[Paid]])," ")</f>
        <v>3150</v>
      </c>
      <c r="N18" s="43">
        <f ca="1">IFERROR((NOW()-Table1[[#This Row],[Date]])," ")</f>
        <v>45.527295601852529</v>
      </c>
    </row>
    <row r="19" spans="1:16" ht="15" customHeight="1" x14ac:dyDescent="0.25">
      <c r="A19" s="39">
        <f>IF(Sheet1!A8&gt;0,Sheet1!A8," ")</f>
        <v>20037</v>
      </c>
      <c r="B19" s="40">
        <f>IF(Sheet1!B8&gt;0,Sheet1!B8," ")</f>
        <v>43865</v>
      </c>
      <c r="C19" s="41" t="str">
        <f>IF(Sheet1!C8&gt;0,Sheet1!C8," ")</f>
        <v>Pre-requisite of Work Permit Certification</v>
      </c>
      <c r="D19" s="88"/>
      <c r="E19" s="41" t="str">
        <f>IF(Sheet1!D10&gt;0,Sheet1!D10," ")</f>
        <v xml:space="preserve"> </v>
      </c>
      <c r="F19" s="41" t="str">
        <f>IF(Sheet1!E10&gt;0,Sheet1!E10," ")</f>
        <v xml:space="preserve"> </v>
      </c>
      <c r="G19" s="41" t="str">
        <f>IF(Sheet1!F10&gt;0,Sheet1!F10," ")</f>
        <v xml:space="preserve"> </v>
      </c>
      <c r="H19" s="41" t="str">
        <f>IF(Sheet1!G10&gt;0,Sheet1!G10," ")</f>
        <v xml:space="preserve"> </v>
      </c>
      <c r="I19" s="41" t="str">
        <f>IF(Sheet1!H10&gt;0,Sheet1!H10," ")</f>
        <v xml:space="preserve"> </v>
      </c>
      <c r="J19" s="41" t="str">
        <f>IF(Sheet1!I8&gt;0,Sheet1!K8," ")</f>
        <v>E-mail Registration Request</v>
      </c>
      <c r="K19" s="42">
        <f>IF(Sheet1!I8&gt;0,Sheet1!I8," ")</f>
        <v>1050</v>
      </c>
      <c r="L19" s="42">
        <f>IF(Sheet1!J8&gt;0,Sheet1!J8,0)</f>
        <v>0</v>
      </c>
      <c r="M19" s="42">
        <f>IFERROR((Table1[[#This Row],[Total Inv.]]-Table1[[#This Row],[Paid]])," ")</f>
        <v>1050</v>
      </c>
      <c r="N19" s="43">
        <f ca="1">IFERROR((NOW()-Table1[[#This Row],[Date]])," ")</f>
        <v>2.5272956018525292</v>
      </c>
    </row>
    <row r="20" spans="1:16" ht="24" x14ac:dyDescent="0.25">
      <c r="A20" s="39">
        <f>IF(Sheet1!A9&gt;0,Sheet1!A9," ")</f>
        <v>20037</v>
      </c>
      <c r="B20" s="40">
        <f>IF(Sheet1!B9&gt;0,Sheet1!B9," ")</f>
        <v>43865</v>
      </c>
      <c r="C20" s="41" t="str">
        <f>IF(Sheet1!C9&gt;0,Sheet1!C9," ")</f>
        <v>Pre-requisite of Work Permit Certification</v>
      </c>
      <c r="D20" s="88"/>
      <c r="E20" s="41" t="str">
        <f>IF(Sheet1!D11&gt;0,Sheet1!D11," ")</f>
        <v xml:space="preserve"> </v>
      </c>
      <c r="F20" s="41" t="str">
        <f>IF(Sheet1!E11&gt;0,Sheet1!E11," ")</f>
        <v xml:space="preserve"> </v>
      </c>
      <c r="G20" s="41" t="str">
        <f>IF(Sheet1!F11&gt;0,Sheet1!F11," ")</f>
        <v xml:space="preserve"> </v>
      </c>
      <c r="H20" s="41" t="str">
        <f>IF(Sheet1!G11&gt;0,Sheet1!G11," ")</f>
        <v xml:space="preserve"> </v>
      </c>
      <c r="I20" s="41" t="str">
        <f>IF(Sheet1!H11&gt;0,Sheet1!H11," ")</f>
        <v xml:space="preserve"> </v>
      </c>
      <c r="J20" s="41" t="str">
        <f>IF(Sheet1!I9&gt;0,Sheet1!K9," ")</f>
        <v>E-mail Registration Request</v>
      </c>
      <c r="K20" s="42">
        <f>IF(Sheet1!I9&gt;0,Sheet1!I9," ")</f>
        <v>3150</v>
      </c>
      <c r="L20" s="42">
        <f>IF(Sheet1!J9&gt;0,Sheet1!J9,0)</f>
        <v>0</v>
      </c>
      <c r="M20" s="42">
        <f>IFERROR((Table1[[#This Row],[Total Inv.]]-Table1[[#This Row],[Paid]])," ")</f>
        <v>3150</v>
      </c>
      <c r="N20" s="43">
        <f ca="1">IFERROR((NOW()-Table1[[#This Row],[Date]])," ")</f>
        <v>2.5272956018525292</v>
      </c>
    </row>
    <row r="21" spans="1:16" ht="15" customHeight="1" x14ac:dyDescent="0.25">
      <c r="A21" s="39" t="str">
        <f>IF(Sheet1!A10&gt;0,Sheet1!A10," ")</f>
        <v xml:space="preserve"> </v>
      </c>
      <c r="B21" s="40" t="str">
        <f>IF(Sheet1!B10&gt;0,Sheet1!B10," ")</f>
        <v xml:space="preserve"> </v>
      </c>
      <c r="C21" s="41" t="str">
        <f>IF(Sheet1!C10&gt;0,Sheet1!C10," ")</f>
        <v xml:space="preserve"> </v>
      </c>
      <c r="D21" s="88"/>
      <c r="E21" s="41" t="str">
        <f>IF(Sheet1!D12&gt;0,Sheet1!D12," ")</f>
        <v xml:space="preserve"> </v>
      </c>
      <c r="F21" s="41" t="str">
        <f>IF(Sheet1!E12&gt;0,Sheet1!E12," ")</f>
        <v xml:space="preserve"> </v>
      </c>
      <c r="G21" s="41" t="str">
        <f>IF(Sheet1!F12&gt;0,Sheet1!F12," ")</f>
        <v xml:space="preserve"> </v>
      </c>
      <c r="H21" s="41" t="str">
        <f>IF(Sheet1!G12&gt;0,Sheet1!G12," ")</f>
        <v xml:space="preserve"> </v>
      </c>
      <c r="I21" s="41" t="str">
        <f>IF(Sheet1!H12&gt;0,Sheet1!H12," ")</f>
        <v xml:space="preserve"> </v>
      </c>
      <c r="J21" s="41"/>
      <c r="K21" s="42" t="str">
        <f>IF(Sheet1!I12&gt;0,Sheet1!I12," ")</f>
        <v xml:space="preserve"> </v>
      </c>
      <c r="L21" s="42">
        <f>IF(Sheet1!J10&gt;0,Sheet1!J10,0)</f>
        <v>0</v>
      </c>
      <c r="M21" s="42" t="str">
        <f>IFERROR((Table1[[#This Row],[Total Inv.]]-Table1[[#This Row],[Paid]])," ")</f>
        <v xml:space="preserve"> </v>
      </c>
      <c r="N21" s="43" t="str">
        <f ca="1">IFERROR((NOW()-Table1[[#This Row],[Date]])," ")</f>
        <v xml:space="preserve"> </v>
      </c>
    </row>
    <row r="22" spans="1:16" ht="15" customHeight="1" x14ac:dyDescent="0.25">
      <c r="A22" s="39" t="str">
        <f>IF(Sheet1!A11&gt;0,Sheet1!A11," ")</f>
        <v xml:space="preserve"> </v>
      </c>
      <c r="B22" s="40" t="str">
        <f>IF(Sheet1!B11&gt;0,Sheet1!B11," ")</f>
        <v xml:space="preserve"> </v>
      </c>
      <c r="C22" s="41" t="str">
        <f>IF(Sheet1!C11&gt;0,Sheet1!C11," ")</f>
        <v xml:space="preserve"> </v>
      </c>
      <c r="D22" s="88"/>
      <c r="E22" s="41" t="str">
        <f>IF(Sheet1!D13&gt;0,Sheet1!D13," ")</f>
        <v xml:space="preserve"> </v>
      </c>
      <c r="F22" s="41" t="str">
        <f>IF(Sheet1!E13&gt;0,Sheet1!E13," ")</f>
        <v xml:space="preserve"> </v>
      </c>
      <c r="G22" s="41" t="str">
        <f>IF(Sheet1!F13&gt;0,Sheet1!F13," ")</f>
        <v xml:space="preserve"> </v>
      </c>
      <c r="H22" s="41" t="str">
        <f>IF(Sheet1!G13&gt;0,Sheet1!G13," ")</f>
        <v xml:space="preserve"> </v>
      </c>
      <c r="I22" s="41" t="str">
        <f>IF(Sheet1!H13&gt;0,Sheet1!H13," ")</f>
        <v xml:space="preserve"> </v>
      </c>
      <c r="J22" s="41"/>
      <c r="K22" s="42" t="str">
        <f>IF(Sheet1!I13&gt;0,Sheet1!I13," ")</f>
        <v xml:space="preserve"> </v>
      </c>
      <c r="L22" s="42">
        <f>IF(Sheet1!J11&gt;0,Sheet1!J11,0)</f>
        <v>0</v>
      </c>
      <c r="M22" s="42" t="str">
        <f>IFERROR((Table1[[#This Row],[Total Inv.]]-Table1[[#This Row],[Paid]])," ")</f>
        <v xml:space="preserve"> </v>
      </c>
      <c r="N22" s="43" t="str">
        <f ca="1">IFERROR((NOW()-Table1[[#This Row],[Date]])," ")</f>
        <v xml:space="preserve"> </v>
      </c>
    </row>
    <row r="23" spans="1:16" ht="15" customHeight="1" x14ac:dyDescent="0.25">
      <c r="A23" s="39" t="str">
        <f>IF(Sheet1!A12&gt;0,Sheet1!A12," ")</f>
        <v xml:space="preserve"> </v>
      </c>
      <c r="B23" s="40" t="str">
        <f>IF(Sheet1!B12&gt;0,Sheet1!B12," ")</f>
        <v xml:space="preserve"> </v>
      </c>
      <c r="C23" s="41" t="str">
        <f>IF(Sheet1!C12&gt;0,Sheet1!C12," ")</f>
        <v xml:space="preserve"> </v>
      </c>
      <c r="D23" s="88"/>
      <c r="E23" s="41" t="str">
        <f>IF(Sheet1!D14&gt;0,Sheet1!D14," ")</f>
        <v xml:space="preserve"> </v>
      </c>
      <c r="F23" s="41" t="str">
        <f>IF(Sheet1!E14&gt;0,Sheet1!E14," ")</f>
        <v xml:space="preserve"> </v>
      </c>
      <c r="G23" s="41" t="str">
        <f>IF(Sheet1!F14&gt;0,Sheet1!F14," ")</f>
        <v xml:space="preserve"> </v>
      </c>
      <c r="H23" s="41" t="str">
        <f>IF(Sheet1!G14&gt;0,Sheet1!G14," ")</f>
        <v xml:space="preserve"> </v>
      </c>
      <c r="I23" s="41" t="str">
        <f>IF(Sheet1!H14&gt;0,Sheet1!H14," ")</f>
        <v xml:space="preserve"> </v>
      </c>
      <c r="J23" s="41"/>
      <c r="K23" s="42" t="str">
        <f>IF(Sheet1!I14&gt;0,Sheet1!I14," ")</f>
        <v xml:space="preserve"> </v>
      </c>
      <c r="L23" s="42">
        <f>IF(Sheet1!J12&gt;0,Sheet1!J12,0)</f>
        <v>0</v>
      </c>
      <c r="M23" s="42" t="str">
        <f>IFERROR((Table1[[#This Row],[Total Inv.]]-Table1[[#This Row],[Paid]])," ")</f>
        <v xml:space="preserve"> </v>
      </c>
      <c r="N23" s="43" t="str">
        <f ca="1">IFERROR((NOW()-Table1[[#This Row],[Date]])," ")</f>
        <v xml:space="preserve"> </v>
      </c>
    </row>
    <row r="24" spans="1:16" ht="15" customHeight="1" x14ac:dyDescent="0.25">
      <c r="A24" s="39" t="str">
        <f>IF(Sheet1!A15&gt;0,Sheet1!A15," ")</f>
        <v xml:space="preserve"> </v>
      </c>
      <c r="B24" s="40" t="str">
        <f>IF(Sheet1!B15&gt;0,Sheet1!B15," ")</f>
        <v xml:space="preserve"> </v>
      </c>
      <c r="C24" s="41" t="str">
        <f>IF(Sheet1!C15&gt;0,Sheet1!C15," ")</f>
        <v xml:space="preserve"> </v>
      </c>
      <c r="D24" s="88"/>
      <c r="E24" s="41" t="str">
        <f>IF(Sheet1!D15&gt;0,Sheet1!D15," ")</f>
        <v xml:space="preserve"> </v>
      </c>
      <c r="F24" s="41" t="str">
        <f>IF(Sheet1!E15&gt;0,Sheet1!E15," ")</f>
        <v xml:space="preserve"> </v>
      </c>
      <c r="G24" s="41" t="str">
        <f>IF(Sheet1!F15&gt;0,Sheet1!F15," ")</f>
        <v xml:space="preserve"> </v>
      </c>
      <c r="H24" s="41" t="str">
        <f>IF(Sheet1!G15&gt;0,Sheet1!G15," ")</f>
        <v xml:space="preserve"> </v>
      </c>
      <c r="I24" s="41" t="str">
        <f>IF(Sheet1!H15&gt;0,Sheet1!H15," ")</f>
        <v xml:space="preserve"> </v>
      </c>
      <c r="J24" s="41"/>
      <c r="K24" s="42" t="str">
        <f>IF(Sheet1!I15&gt;0,Sheet1!I15," ")</f>
        <v xml:space="preserve"> </v>
      </c>
      <c r="L24" s="42">
        <f>IF(Sheet1!J13&gt;0,Sheet1!J13,0)</f>
        <v>0</v>
      </c>
      <c r="M24" s="42" t="str">
        <f>IFERROR((Table1[[#This Row],[Total Inv.]]-Table1[[#This Row],[Paid]])," ")</f>
        <v xml:space="preserve"> </v>
      </c>
      <c r="N24" s="43" t="str">
        <f ca="1">IFERROR((NOW()-Table1[[#This Row],[Date]])," ")</f>
        <v xml:space="preserve"> </v>
      </c>
    </row>
    <row r="25" spans="1:16" ht="15" customHeight="1" x14ac:dyDescent="0.25">
      <c r="A25" s="44"/>
      <c r="B25" s="40" t="str">
        <f>IF(Sheet1!B16&gt;0,Sheet1!B16," ")</f>
        <v xml:space="preserve"> </v>
      </c>
      <c r="C25" s="45"/>
      <c r="D25" s="90"/>
      <c r="E25" s="45"/>
      <c r="F25" s="46">
        <f>SUM(F13:F24)</f>
        <v>262755</v>
      </c>
      <c r="G25" s="46">
        <f>SUM(G13:G24)</f>
        <v>29</v>
      </c>
      <c r="H25" s="47">
        <f>F25-G25</f>
        <v>262726</v>
      </c>
      <c r="I25" s="48"/>
      <c r="J25" s="48"/>
      <c r="K25" s="49"/>
      <c r="L25" s="42">
        <f>IF(Sheet1!J14&gt;0,Sheet1!J14,0)</f>
        <v>0</v>
      </c>
      <c r="M25" s="42">
        <f>IFERROR((Table1[[#This Row],[Total Inv.]]-Table1[[#This Row],[Paid]])," ")</f>
        <v>0</v>
      </c>
      <c r="N25" s="43" t="str">
        <f ca="1">IFERROR((NOW()-Table1[[#This Row],[Date]])," ")</f>
        <v xml:space="preserve"> </v>
      </c>
    </row>
    <row r="26" spans="1:16" ht="15" customHeight="1" x14ac:dyDescent="0.2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67">
        <f>SUBTOTAL(109,Table1[Total Inv.])</f>
        <v>40740</v>
      </c>
      <c r="L26" s="67">
        <f>SUBTOTAL(109,Table1[Paid])</f>
        <v>1050</v>
      </c>
      <c r="M26" s="67">
        <f>SUM(Table1[Balance])</f>
        <v>39690</v>
      </c>
      <c r="N26" s="51"/>
    </row>
    <row r="27" spans="1:16" x14ac:dyDescent="0.25">
      <c r="A27" s="3"/>
      <c r="B27" s="1"/>
      <c r="C27" s="1"/>
      <c r="D27" s="58" t="s">
        <v>26</v>
      </c>
      <c r="E27" s="59"/>
      <c r="F27" s="59"/>
      <c r="G27" s="60"/>
      <c r="H27" s="61"/>
      <c r="I27" s="61"/>
      <c r="J27" s="61"/>
      <c r="K27" s="65" t="s">
        <v>28</v>
      </c>
      <c r="L27" s="66" t="s">
        <v>29</v>
      </c>
      <c r="M27" s="66" t="s">
        <v>36</v>
      </c>
      <c r="N27" s="65" t="s">
        <v>37</v>
      </c>
    </row>
    <row r="28" spans="1:16" x14ac:dyDescent="0.25">
      <c r="A28" s="3"/>
      <c r="B28" s="1"/>
      <c r="C28" s="1"/>
      <c r="D28" s="8"/>
      <c r="E28" s="8"/>
      <c r="F28" s="8"/>
      <c r="G28" s="5"/>
      <c r="K28" s="37">
        <f ca="1">SUMIFS(Table1[[#All],[Balance]],Table1[[#All],[Aging]],"&gt;="&amp;0,Table1[[#All],[Aging]],"&lt;="&amp;30.9999)</f>
        <v>4200</v>
      </c>
      <c r="L28" s="37">
        <f ca="1">SUMIFS(Table1[[#All],[Balance]],Table1[[#All],[Aging]],"&gt;="&amp;31,Table1[[#All],[Aging]],"&lt;="&amp;60)</f>
        <v>3150</v>
      </c>
      <c r="M28" s="37">
        <f ca="1">SUMIFS(Table1[[#All],[Balance]],Table1[[#All],[Aging]],"&gt;="&amp;61,Table1[[#All],[Aging]],"&lt;="&amp;90)</f>
        <v>8400</v>
      </c>
      <c r="N28" s="37">
        <f ca="1">SUMIFS(Table1[[#All],[Balance]],Table1[[#All],[Aging]],"&gt;="&amp;91)</f>
        <v>23940</v>
      </c>
      <c r="P28" s="62">
        <f ca="1">Table1[[#Totals],[Balance]]-K28-L28-M28-N28</f>
        <v>0</v>
      </c>
    </row>
    <row r="29" spans="1:16" x14ac:dyDescent="0.25">
      <c r="A29" s="4" t="s">
        <v>6</v>
      </c>
    </row>
    <row r="30" spans="1:16" x14ac:dyDescent="0.25">
      <c r="A30" s="4" t="s">
        <v>7</v>
      </c>
    </row>
    <row r="31" spans="1:16" x14ac:dyDescent="0.25">
      <c r="A31" s="4" t="s">
        <v>8</v>
      </c>
    </row>
    <row r="32" spans="1:16" x14ac:dyDescent="0.25">
      <c r="A32" s="4" t="s">
        <v>9</v>
      </c>
    </row>
    <row r="33" spans="1:1" x14ac:dyDescent="0.25">
      <c r="A33" s="4" t="s">
        <v>10</v>
      </c>
    </row>
    <row r="34" spans="1:1" x14ac:dyDescent="0.25">
      <c r="A34" s="4" t="s">
        <v>11</v>
      </c>
    </row>
    <row r="35" spans="1:1" x14ac:dyDescent="0.25">
      <c r="A35" s="4" t="s">
        <v>12</v>
      </c>
    </row>
    <row r="36" spans="1:1" x14ac:dyDescent="0.25">
      <c r="A36" s="4" t="s">
        <v>13</v>
      </c>
    </row>
  </sheetData>
  <mergeCells count="4">
    <mergeCell ref="A7:D7"/>
    <mergeCell ref="A4:D4"/>
    <mergeCell ref="A5:D5"/>
    <mergeCell ref="A6:D6"/>
  </mergeCells>
  <pageMargins left="0.4" right="0.3" top="0.75" bottom="0.75" header="0.3" footer="0.3"/>
  <pageSetup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workbookViewId="0">
      <selection activeCell="J8" sqref="J8"/>
    </sheetView>
  </sheetViews>
  <sheetFormatPr defaultRowHeight="13.8" x14ac:dyDescent="0.25"/>
  <cols>
    <col min="2" max="2" width="13.3984375" customWidth="1"/>
    <col min="3" max="3" width="12.8984375" bestFit="1" customWidth="1"/>
    <col min="4" max="4" width="11.59765625" customWidth="1"/>
    <col min="5" max="5" width="10.296875" customWidth="1"/>
    <col min="6" max="6" width="12.3984375" customWidth="1"/>
    <col min="8" max="8" width="10.8984375" bestFit="1" customWidth="1"/>
    <col min="9" max="9" width="15.8984375" customWidth="1"/>
    <col min="10" max="10" width="16.8984375" style="36" customWidth="1"/>
  </cols>
  <sheetData>
    <row r="1" spans="1:11" x14ac:dyDescent="0.25">
      <c r="A1" s="9" t="s">
        <v>15</v>
      </c>
      <c r="B1" s="10" t="s">
        <v>16</v>
      </c>
      <c r="C1" s="11" t="s">
        <v>17</v>
      </c>
      <c r="D1" s="12" t="s">
        <v>18</v>
      </c>
      <c r="E1" s="12" t="s">
        <v>19</v>
      </c>
      <c r="F1" s="13" t="s">
        <v>20</v>
      </c>
      <c r="G1" s="14" t="s">
        <v>21</v>
      </c>
      <c r="H1" s="11" t="s">
        <v>22</v>
      </c>
      <c r="I1" s="13" t="s">
        <v>23</v>
      </c>
      <c r="J1" s="63" t="s">
        <v>24</v>
      </c>
      <c r="K1" t="s">
        <v>35</v>
      </c>
    </row>
    <row r="2" spans="1:11" x14ac:dyDescent="0.25">
      <c r="A2" s="27">
        <v>19476</v>
      </c>
      <c r="B2" s="28">
        <v>43741</v>
      </c>
      <c r="C2" s="15" t="s">
        <v>33</v>
      </c>
      <c r="D2" s="16">
        <v>43724</v>
      </c>
      <c r="E2" s="16">
        <v>43727</v>
      </c>
      <c r="F2" s="17">
        <v>4</v>
      </c>
      <c r="G2" s="18" t="s">
        <v>25</v>
      </c>
      <c r="H2" s="15" t="s">
        <v>41</v>
      </c>
      <c r="I2" s="19">
        <v>4200</v>
      </c>
      <c r="J2" s="64"/>
      <c r="K2" s="68" t="s">
        <v>39</v>
      </c>
    </row>
    <row r="3" spans="1:11" x14ac:dyDescent="0.25">
      <c r="A3" s="25">
        <v>19495</v>
      </c>
      <c r="B3" s="26">
        <v>43751</v>
      </c>
      <c r="C3" s="20" t="s">
        <v>43</v>
      </c>
      <c r="D3" s="21">
        <v>43744</v>
      </c>
      <c r="E3" s="21">
        <v>43746</v>
      </c>
      <c r="F3" s="22">
        <v>6</v>
      </c>
      <c r="G3" s="23" t="s">
        <v>25</v>
      </c>
      <c r="H3" s="20" t="s">
        <v>41</v>
      </c>
      <c r="I3" s="24">
        <v>13125</v>
      </c>
      <c r="J3" s="64"/>
      <c r="K3" s="68" t="s">
        <v>45</v>
      </c>
    </row>
    <row r="4" spans="1:11" x14ac:dyDescent="0.25">
      <c r="A4" s="29">
        <v>19510</v>
      </c>
      <c r="B4" s="30">
        <v>43754</v>
      </c>
      <c r="C4" s="31" t="s">
        <v>42</v>
      </c>
      <c r="D4" s="32">
        <v>43751</v>
      </c>
      <c r="E4" s="32">
        <v>43751</v>
      </c>
      <c r="F4" s="33">
        <v>12</v>
      </c>
      <c r="G4" s="34" t="s">
        <v>25</v>
      </c>
      <c r="H4" s="31" t="s">
        <v>41</v>
      </c>
      <c r="I4" s="35">
        <v>4410</v>
      </c>
      <c r="J4" s="64"/>
      <c r="K4" s="68" t="s">
        <v>46</v>
      </c>
    </row>
    <row r="5" spans="1:11" x14ac:dyDescent="0.25">
      <c r="A5">
        <v>19531</v>
      </c>
      <c r="B5">
        <v>43761</v>
      </c>
      <c r="C5" t="s">
        <v>44</v>
      </c>
      <c r="D5" s="99">
        <v>43751</v>
      </c>
      <c r="E5" s="99">
        <v>43751</v>
      </c>
      <c r="F5">
        <v>6</v>
      </c>
      <c r="G5" t="s">
        <v>25</v>
      </c>
      <c r="H5" t="s">
        <v>41</v>
      </c>
      <c r="I5">
        <v>2205</v>
      </c>
      <c r="J5" s="64">
        <v>0</v>
      </c>
      <c r="K5" s="68" t="s">
        <v>46</v>
      </c>
    </row>
    <row r="6" spans="1:11" x14ac:dyDescent="0.25">
      <c r="A6">
        <v>19575</v>
      </c>
      <c r="B6">
        <v>43779</v>
      </c>
      <c r="C6" t="s">
        <v>33</v>
      </c>
      <c r="D6" s="99">
        <v>43766</v>
      </c>
      <c r="E6" s="99">
        <v>43769</v>
      </c>
      <c r="F6">
        <v>8</v>
      </c>
      <c r="G6" t="s">
        <v>25</v>
      </c>
      <c r="H6" t="s">
        <v>41</v>
      </c>
      <c r="I6">
        <v>9450</v>
      </c>
      <c r="J6" s="64">
        <v>1050</v>
      </c>
      <c r="K6" s="68" t="s">
        <v>39</v>
      </c>
    </row>
    <row r="7" spans="1:11" x14ac:dyDescent="0.25">
      <c r="A7">
        <v>19702</v>
      </c>
      <c r="B7">
        <v>43822</v>
      </c>
      <c r="C7" t="s">
        <v>33</v>
      </c>
      <c r="D7" s="99">
        <v>43808</v>
      </c>
      <c r="E7" s="99">
        <v>43811</v>
      </c>
      <c r="F7">
        <v>3</v>
      </c>
      <c r="G7" t="s">
        <v>25</v>
      </c>
      <c r="H7" t="s">
        <v>41</v>
      </c>
      <c r="I7">
        <v>3150</v>
      </c>
      <c r="J7" s="64">
        <v>0</v>
      </c>
      <c r="K7" s="68" t="s">
        <v>39</v>
      </c>
    </row>
    <row r="8" spans="1:11" x14ac:dyDescent="0.25">
      <c r="A8">
        <v>20037</v>
      </c>
      <c r="B8">
        <v>43865</v>
      </c>
      <c r="C8" t="s">
        <v>33</v>
      </c>
      <c r="D8" s="99">
        <v>43857</v>
      </c>
      <c r="E8" s="99">
        <v>43860</v>
      </c>
      <c r="F8">
        <v>1</v>
      </c>
      <c r="G8" t="s">
        <v>25</v>
      </c>
      <c r="H8" t="s">
        <v>41</v>
      </c>
      <c r="I8">
        <v>1050</v>
      </c>
      <c r="J8" s="64">
        <v>0</v>
      </c>
      <c r="K8" s="68" t="s">
        <v>47</v>
      </c>
    </row>
    <row r="9" spans="1:11" x14ac:dyDescent="0.25">
      <c r="A9">
        <v>20037</v>
      </c>
      <c r="B9">
        <v>43865</v>
      </c>
      <c r="C9" t="s">
        <v>33</v>
      </c>
      <c r="D9" s="99">
        <v>43857</v>
      </c>
      <c r="E9" s="99">
        <v>43860</v>
      </c>
      <c r="F9">
        <v>3</v>
      </c>
      <c r="G9" t="s">
        <v>25</v>
      </c>
      <c r="H9" t="s">
        <v>41</v>
      </c>
      <c r="I9">
        <v>3150</v>
      </c>
      <c r="J9" s="36">
        <v>0</v>
      </c>
      <c r="K9" s="68" t="s">
        <v>47</v>
      </c>
    </row>
    <row r="10" spans="1:11" x14ac:dyDescent="0.25">
      <c r="D10" s="99"/>
      <c r="E10" s="99"/>
      <c r="J10" s="98"/>
    </row>
    <row r="11" spans="1:11" x14ac:dyDescent="0.25">
      <c r="D11" s="99"/>
      <c r="E11" s="99"/>
      <c r="J11" s="98"/>
    </row>
    <row r="12" spans="1:11" x14ac:dyDescent="0.25">
      <c r="D12" s="99"/>
      <c r="E12" s="99"/>
      <c r="J12" s="98"/>
    </row>
    <row r="13" spans="1:11" x14ac:dyDescent="0.25">
      <c r="D13" s="99"/>
      <c r="E13" s="99"/>
      <c r="J13" s="98"/>
    </row>
    <row r="16" spans="1:11" x14ac:dyDescent="0.25">
      <c r="F16" t="s">
        <v>40</v>
      </c>
    </row>
  </sheetData>
  <protectedRanges>
    <protectedRange algorithmName="SHA-512" hashValue="o9c5j397KhOx8baBFYofsnzAzYUcwdLT3wdnYVtZfSel0GOg9p1KHBT1bihmlpfTp3IYGvnW8QMzZb5j+4yQlg==" saltValue="6vXybTM7za0Hkv98rG5Meg==" spinCount="100000" sqref="J2:J8" name="collection_1"/>
  </protectedRanges>
  <phoneticPr fontId="23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</vt:lpstr>
      <vt:lpstr>Sheet1</vt:lpstr>
      <vt:lpstr>'1'!Print_Area</vt:lpstr>
    </vt:vector>
  </TitlesOfParts>
  <Company>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Saeed Khattab</dc:creator>
  <cp:lastModifiedBy>Mustafa Saeed Khattab</cp:lastModifiedBy>
  <cp:lastPrinted>2020-02-06T09:38:07Z</cp:lastPrinted>
  <dcterms:created xsi:type="dcterms:W3CDTF">2017-01-24T13:03:29Z</dcterms:created>
  <dcterms:modified xsi:type="dcterms:W3CDTF">2020-02-06T09:40:05Z</dcterms:modified>
</cp:coreProperties>
</file>