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1840" windowHeight="13140" tabRatio="667"/>
  </bookViews>
  <sheets>
    <sheet name="إجمالى" sheetId="14" r:id="rId1"/>
    <sheet name="مقاولة 1" sheetId="8" r:id="rId2"/>
    <sheet name="مقاولة 2" sheetId="9" r:id="rId3"/>
  </sheets>
  <definedNames>
    <definedName name="_xlnm.Print_Area" localSheetId="1">'مقاولة 1'!#REF!</definedName>
    <definedName name="_xlnm.Print_Area" localSheetId="2">'مقاولة 2'!#REF!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" i="14" l="1"/>
  <c r="D2" i="14" l="1"/>
  <c r="E2" i="14"/>
  <c r="Q132" i="9" l="1"/>
  <c r="M113" i="9"/>
  <c r="P113" i="9" s="1"/>
  <c r="Q113" i="9" s="1"/>
  <c r="I113" i="9"/>
  <c r="L113" i="9" s="1"/>
  <c r="M112" i="9"/>
  <c r="P112" i="9" s="1"/>
  <c r="Q112" i="9" s="1"/>
  <c r="L112" i="9"/>
  <c r="I112" i="9"/>
  <c r="M111" i="9"/>
  <c r="I111" i="9"/>
  <c r="L111" i="9" s="1"/>
  <c r="P110" i="9"/>
  <c r="Q110" i="9" s="1"/>
  <c r="M110" i="9"/>
  <c r="I110" i="9"/>
  <c r="L110" i="9" s="1"/>
  <c r="P109" i="9"/>
  <c r="M109" i="9"/>
  <c r="I109" i="9"/>
  <c r="L109" i="9" s="1"/>
  <c r="Q108" i="9"/>
  <c r="P108" i="9"/>
  <c r="M108" i="9"/>
  <c r="I108" i="9"/>
  <c r="L108" i="9" s="1"/>
  <c r="Q97" i="9"/>
  <c r="M74" i="9"/>
  <c r="I74" i="9"/>
  <c r="L74" i="9" s="1"/>
  <c r="P73" i="9"/>
  <c r="Q73" i="9" s="1"/>
  <c r="M73" i="9"/>
  <c r="I73" i="9"/>
  <c r="L73" i="9" s="1"/>
  <c r="Q63" i="9"/>
  <c r="M57" i="9"/>
  <c r="M40" i="9"/>
  <c r="P40" i="9" s="1"/>
  <c r="Q40" i="9" s="1"/>
  <c r="I40" i="9"/>
  <c r="L40" i="9" s="1"/>
  <c r="L57" i="9" s="1"/>
  <c r="P39" i="9"/>
  <c r="M39" i="9"/>
  <c r="I39" i="9"/>
  <c r="L39" i="9" s="1"/>
  <c r="M23" i="9"/>
  <c r="P6" i="9"/>
  <c r="M6" i="9"/>
  <c r="I6" i="9"/>
  <c r="L6" i="9" s="1"/>
  <c r="P5" i="9"/>
  <c r="P23" i="9" s="1"/>
  <c r="M5" i="9"/>
  <c r="I5" i="9"/>
  <c r="L5" i="9" s="1"/>
  <c r="L23" i="9" l="1"/>
  <c r="Q6" i="9"/>
  <c r="M126" i="9"/>
  <c r="Q39" i="9"/>
  <c r="M91" i="9"/>
  <c r="L126" i="9"/>
  <c r="L91" i="9"/>
  <c r="Q57" i="9"/>
  <c r="P57" i="9"/>
  <c r="Q5" i="9"/>
  <c r="P74" i="9"/>
  <c r="P91" i="9" s="1"/>
  <c r="Q109" i="9"/>
  <c r="P111" i="9"/>
  <c r="P126" i="9" s="1"/>
  <c r="Q23" i="9" l="1"/>
  <c r="Q25" i="9" s="1"/>
  <c r="Q111" i="9"/>
  <c r="Q126" i="9" s="1"/>
  <c r="Q128" i="9" s="1"/>
  <c r="Q74" i="9"/>
  <c r="Q91" i="9" s="1"/>
  <c r="E24" i="9"/>
  <c r="Q59" i="9"/>
  <c r="R57" i="9"/>
  <c r="E58" i="9" s="1"/>
  <c r="Q26" i="9" l="1"/>
  <c r="R126" i="9"/>
  <c r="E127" i="9" s="1"/>
  <c r="E128" i="9" s="1"/>
  <c r="Q30" i="9"/>
  <c r="E25" i="9"/>
  <c r="E26" i="9"/>
  <c r="E60" i="9"/>
  <c r="E59" i="9"/>
  <c r="E64" i="9" s="1"/>
  <c r="Q93" i="9"/>
  <c r="R91" i="9"/>
  <c r="E92" i="9" s="1"/>
  <c r="E133" i="9" l="1"/>
  <c r="Q60" i="9"/>
  <c r="Q64" i="9" s="1"/>
  <c r="E129" i="9"/>
  <c r="E30" i="9"/>
  <c r="E94" i="9"/>
  <c r="E98" i="9" s="1"/>
  <c r="E93" i="9"/>
  <c r="Q94" i="9" l="1"/>
  <c r="Q129" i="9" l="1"/>
  <c r="Q98" i="9"/>
  <c r="Q133" i="9" l="1"/>
  <c r="P197" i="8" l="1"/>
  <c r="P196" i="8"/>
  <c r="P195" i="8"/>
  <c r="L176" i="8"/>
  <c r="O176" i="8" s="1"/>
  <c r="H176" i="8"/>
  <c r="K176" i="8" s="1"/>
  <c r="L175" i="8"/>
  <c r="O175" i="8" s="1"/>
  <c r="H175" i="8"/>
  <c r="K175" i="8" s="1"/>
  <c r="L174" i="8"/>
  <c r="O174" i="8" s="1"/>
  <c r="H174" i="8"/>
  <c r="K174" i="8" s="1"/>
  <c r="L173" i="8"/>
  <c r="O173" i="8" s="1"/>
  <c r="H173" i="8"/>
  <c r="K173" i="8" s="1"/>
  <c r="O191" i="8" l="1"/>
  <c r="P175" i="8"/>
  <c r="P173" i="8"/>
  <c r="K191" i="8"/>
  <c r="P174" i="8"/>
  <c r="P176" i="8"/>
  <c r="L191" i="8"/>
  <c r="P162" i="8"/>
  <c r="D196" i="8" s="1"/>
  <c r="P161" i="8"/>
  <c r="D195" i="8" s="1"/>
  <c r="L142" i="8"/>
  <c r="O142" i="8" s="1"/>
  <c r="P142" i="8" s="1"/>
  <c r="H142" i="8"/>
  <c r="K142" i="8" s="1"/>
  <c r="P163" i="8"/>
  <c r="L141" i="8"/>
  <c r="O141" i="8" s="1"/>
  <c r="H141" i="8"/>
  <c r="K141" i="8" s="1"/>
  <c r="L140" i="8"/>
  <c r="O140" i="8" s="1"/>
  <c r="H140" i="8"/>
  <c r="K140" i="8" s="1"/>
  <c r="L139" i="8"/>
  <c r="H139" i="8"/>
  <c r="K139" i="8" s="1"/>
  <c r="D162" i="8" l="1"/>
  <c r="K157" i="8"/>
  <c r="L157" i="8"/>
  <c r="O139" i="8"/>
  <c r="P139" i="8" s="1"/>
  <c r="D161" i="8"/>
  <c r="P191" i="8"/>
  <c r="P141" i="8"/>
  <c r="P140" i="8"/>
  <c r="P129" i="8"/>
  <c r="L107" i="8"/>
  <c r="O107" i="8" s="1"/>
  <c r="K107" i="8"/>
  <c r="H106" i="8"/>
  <c r="K106" i="8" s="1"/>
  <c r="H107" i="8"/>
  <c r="L106" i="8"/>
  <c r="O106" i="8" s="1"/>
  <c r="L105" i="8"/>
  <c r="O105" i="8" s="1"/>
  <c r="H105" i="8"/>
  <c r="K105" i="8" s="1"/>
  <c r="O157" i="8" l="1"/>
  <c r="K123" i="8"/>
  <c r="P193" i="8"/>
  <c r="P157" i="8"/>
  <c r="Q191" i="8" s="1"/>
  <c r="D192" i="8" s="1"/>
  <c r="P106" i="8"/>
  <c r="P107" i="8"/>
  <c r="O123" i="8"/>
  <c r="P105" i="8"/>
  <c r="L123" i="8"/>
  <c r="D93" i="8"/>
  <c r="P95" i="8"/>
  <c r="P93" i="8"/>
  <c r="L71" i="8"/>
  <c r="L89" i="8" s="1"/>
  <c r="H71" i="8"/>
  <c r="K71" i="8" s="1"/>
  <c r="K89" i="8" s="1"/>
  <c r="D194" i="8" l="1"/>
  <c r="D193" i="8"/>
  <c r="P123" i="8"/>
  <c r="P125" i="8" s="1"/>
  <c r="P159" i="8"/>
  <c r="O71" i="8"/>
  <c r="O89" i="8" s="1"/>
  <c r="P61" i="8"/>
  <c r="L38" i="8"/>
  <c r="L56" i="8" s="1"/>
  <c r="H38" i="8"/>
  <c r="K38" i="8" s="1"/>
  <c r="K56" i="8" s="1"/>
  <c r="D198" i="8" l="1"/>
  <c r="Q157" i="8"/>
  <c r="D158" i="8" s="1"/>
  <c r="D160" i="8" s="1"/>
  <c r="P71" i="8"/>
  <c r="P89" i="8" s="1"/>
  <c r="P91" i="8" s="1"/>
  <c r="O38" i="8"/>
  <c r="O56" i="8" s="1"/>
  <c r="L5" i="8"/>
  <c r="L23" i="8" s="1"/>
  <c r="H5" i="8"/>
  <c r="K5" i="8" s="1"/>
  <c r="K23" i="8" s="1"/>
  <c r="D159" i="8" l="1"/>
  <c r="D164" i="8" s="1"/>
  <c r="Q123" i="8"/>
  <c r="D124" i="8" s="1"/>
  <c r="P38" i="8"/>
  <c r="P56" i="8" s="1"/>
  <c r="P58" i="8" s="1"/>
  <c r="O5" i="8"/>
  <c r="O23" i="8" s="1"/>
  <c r="Q89" i="8" l="1"/>
  <c r="D90" i="8" s="1"/>
  <c r="D92" i="8" s="1"/>
  <c r="D125" i="8"/>
  <c r="D126" i="8"/>
  <c r="P5" i="8"/>
  <c r="P23" i="8" s="1"/>
  <c r="Q56" i="8" s="1"/>
  <c r="D57" i="8" s="1"/>
  <c r="D130" i="8" l="1"/>
  <c r="D91" i="8"/>
  <c r="D96" i="8" s="1"/>
  <c r="D59" i="8"/>
  <c r="D58" i="8"/>
  <c r="D62" i="8"/>
  <c r="P25" i="8"/>
  <c r="P26" i="8"/>
  <c r="D24" i="8"/>
  <c r="F2" i="14" s="1"/>
  <c r="P59" i="8" l="1"/>
  <c r="P62" i="8" s="1"/>
  <c r="D25" i="8"/>
  <c r="H2" i="14" s="1"/>
  <c r="D26" i="8"/>
  <c r="J2" i="14" s="1"/>
  <c r="P29" i="8"/>
  <c r="Q23" i="8"/>
  <c r="P92" i="8" l="1"/>
  <c r="P96" i="8" s="1"/>
  <c r="D29" i="8"/>
  <c r="L2" i="14" s="1"/>
  <c r="K2" i="14" s="1"/>
  <c r="P126" i="8" l="1"/>
  <c r="P130" i="8" s="1"/>
  <c r="P160" i="8" l="1"/>
  <c r="P164" i="8" s="1"/>
  <c r="P194" i="8" l="1"/>
  <c r="P198" i="8" l="1"/>
</calcChain>
</file>

<file path=xl/sharedStrings.xml><?xml version="1.0" encoding="utf-8"?>
<sst xmlns="http://schemas.openxmlformats.org/spreadsheetml/2006/main" count="468" uniqueCount="101">
  <si>
    <t>الفئة</t>
  </si>
  <si>
    <t>الاجمالى</t>
  </si>
  <si>
    <t>خصم ما سبق صرفه من المكتب</t>
  </si>
  <si>
    <t>صافى المستخلص الحالى</t>
  </si>
  <si>
    <t>م</t>
  </si>
  <si>
    <t>مدير عام المشروعات</t>
  </si>
  <si>
    <t>بيانات الاعمال بالعقد</t>
  </si>
  <si>
    <t>كميات الاعمال المنفذة</t>
  </si>
  <si>
    <t>قيمة الاعمال المنفذة</t>
  </si>
  <si>
    <t>المبالغ المستحقة الصرف</t>
  </si>
  <si>
    <t>البند</t>
  </si>
  <si>
    <t>الوحدة</t>
  </si>
  <si>
    <t>الكمية</t>
  </si>
  <si>
    <t>السابقة</t>
  </si>
  <si>
    <t>الحالية</t>
  </si>
  <si>
    <t>نسبة الاتمام</t>
  </si>
  <si>
    <t>المتبقي للاتمام</t>
  </si>
  <si>
    <t>الصافى</t>
  </si>
  <si>
    <t>خصم ضرائب منبع</t>
  </si>
  <si>
    <t>خصومات تمت بالموقع</t>
  </si>
  <si>
    <t>....................................................................</t>
  </si>
  <si>
    <t>.................................................</t>
  </si>
  <si>
    <t>....................................................</t>
  </si>
  <si>
    <t>............................................................</t>
  </si>
  <si>
    <t>صافي أعمال الفترة</t>
  </si>
  <si>
    <t>رئيس القطــاع المالى</t>
  </si>
  <si>
    <t>المقـــــــــاول</t>
  </si>
  <si>
    <t xml:space="preserve">       مراجع الحســـابات</t>
  </si>
  <si>
    <t xml:space="preserve">        المحـــاسب</t>
  </si>
  <si>
    <t>مستخلص رقم : جاري (1)</t>
  </si>
  <si>
    <t>خصم ضمان اعمال نهائي</t>
  </si>
  <si>
    <t>المـــدة : من 2019/09/01  حتى 2019/09/15</t>
  </si>
  <si>
    <t>نوع الاعمال: أعمــال البيــاض</t>
  </si>
  <si>
    <t xml:space="preserve">بالمترالمسطح مصنعيات بياض داخلي لزوم الحوائط والاسقف والمداخل والسلالم                                </t>
  </si>
  <si>
    <t>م2</t>
  </si>
  <si>
    <t>مستخلص رقم : جاري (2)</t>
  </si>
  <si>
    <t>المـــدة : من 2019/09/16  حتى 2019/09/25</t>
  </si>
  <si>
    <t>مستخلص رقم : جاري (3)</t>
  </si>
  <si>
    <t>المـــدة : من 2019/09/25  حتى 2019/10/10</t>
  </si>
  <si>
    <t xml:space="preserve">خصم قيمة استلام مهمات امان صناعي بالموقع </t>
  </si>
  <si>
    <t>اضافة مقطوعية اعمال التلبيش بالخصم على مقاولي الباطن عصام خيري</t>
  </si>
  <si>
    <t>مستخلص رقم : جاري (4)</t>
  </si>
  <si>
    <t>المـــدة : من 2019/10/10  حتى 2019/10/24</t>
  </si>
  <si>
    <t xml:space="preserve">بالمترالمسطح مصنعيات بياض داخلي لزوم الواجهات                                </t>
  </si>
  <si>
    <t>بالمتر المسطح اعمال مصنعيات طرطشة اسفل حجر الهاشمة</t>
  </si>
  <si>
    <t xml:space="preserve">اضافة مقطوعية اعمال التلبيش بالخصم على مقاولي الباطن </t>
  </si>
  <si>
    <t>مستخلص رقم : جاري (5)</t>
  </si>
  <si>
    <t>المـــدة : من 2019/10/24  حتى 2019/11/07</t>
  </si>
  <si>
    <t xml:space="preserve">بالمترالمسطح مصنعيات بياض خارجي  لزوم الواجهات                                </t>
  </si>
  <si>
    <r>
      <rPr>
        <b/>
        <u/>
        <sz val="12"/>
        <rFont val="Cambria"/>
        <family val="1"/>
        <scheme val="major"/>
      </rPr>
      <t>علاوة</t>
    </r>
    <r>
      <rPr>
        <b/>
        <sz val="12"/>
        <rFont val="Cambria"/>
        <family val="1"/>
        <scheme val="major"/>
      </rPr>
      <t xml:space="preserve"> مصنعيات بياض خارجي  لزوم الواجهات                                </t>
    </r>
  </si>
  <si>
    <r>
      <rPr>
        <b/>
        <u/>
        <sz val="12.5"/>
        <rFont val="Cambria"/>
        <family val="1"/>
        <scheme val="major"/>
      </rPr>
      <t>علاوة</t>
    </r>
    <r>
      <rPr>
        <b/>
        <sz val="12.5"/>
        <rFont val="Cambria"/>
        <family val="1"/>
        <scheme val="major"/>
      </rPr>
      <t xml:space="preserve"> مصنعيات بياض خارجي  لزوم الواجهات                                </t>
    </r>
  </si>
  <si>
    <t>مستخلص رقم : جاري ( 6 )</t>
  </si>
  <si>
    <t>المـــدة : من 2019/11/07  حتى 2019/11/23</t>
  </si>
  <si>
    <t>نوع الاعمال:  اعمال بياض محارة عمارة رقم ( 12 )</t>
  </si>
  <si>
    <t>مستخلص رقم : جاري ( 1 )</t>
  </si>
  <si>
    <t>المدة: من 2019/11/01  حتى 2020/01/01</t>
  </si>
  <si>
    <t>بالمتر المسطح : مصنعيات  محارة لزوم الواجهات الخارجية</t>
  </si>
  <si>
    <t>بالمتر الطولي  : مصنعيات عراميس لزوم الواجهات الخارجية</t>
  </si>
  <si>
    <t>م . ط</t>
  </si>
  <si>
    <t>خصم تأمين اعمال نهائى</t>
  </si>
  <si>
    <t>خصم قيمة استلام مهمات أمان صناعي بالموقع</t>
  </si>
  <si>
    <t xml:space="preserve">خصم عدم التزام بتعليمات الامان الصناعي </t>
  </si>
  <si>
    <t>المقاول</t>
  </si>
  <si>
    <t>المحاسب</t>
  </si>
  <si>
    <t>مراجع الحسابات</t>
  </si>
  <si>
    <t>رئيس القطاع المالى</t>
  </si>
  <si>
    <t>………………………………………………………</t>
  </si>
  <si>
    <t>…………………………………………….</t>
  </si>
  <si>
    <t>…………………………………………..</t>
  </si>
  <si>
    <t>…………………………………….</t>
  </si>
  <si>
    <t>………………………………………………..</t>
  </si>
  <si>
    <t>مستخلص رقم : جاري ( 2 )</t>
  </si>
  <si>
    <t>المدة: من 2020/01/02  حتى 2020/01/30</t>
  </si>
  <si>
    <t>مستخلص رقم : جاري ( 3 )</t>
  </si>
  <si>
    <t>المدة: من 2020/01/31  حتى 2020/02/27</t>
  </si>
  <si>
    <t>مستخلص رقم : جاري ( 4 )</t>
  </si>
  <si>
    <t>المدة: من 2020/02/27  حتى 2020/03/12</t>
  </si>
  <si>
    <t>مصنعيات  محارة لزوم الواجهات الخارجية ( الجزء الأيمن - واجهة جانبية شرقية )</t>
  </si>
  <si>
    <t>مصنعيات عراميس لزوم الواجهات الخارجية ( الجزء الأيمن - واجهة جانبية شرقية )</t>
  </si>
  <si>
    <t>مصنعيات  محارة لزوم الواجهات الخارجية ( الجزء الايمن - واجهة خلفية بين محوري M , G )</t>
  </si>
  <si>
    <t>-</t>
  </si>
  <si>
    <t>مصنعيات عراميس لزوم الواجهات الخارجية ( الجزء الايمن - واجهة خلفية بين محوري M , G )</t>
  </si>
  <si>
    <t>مقطوعية عتب شباك الدور الخامس بين محوري ( 25 و 31 ) - تزريع - تركيب - سلك - تسليخ - محارة )</t>
  </si>
  <si>
    <t>مقط</t>
  </si>
  <si>
    <t>يوميات تلبيش</t>
  </si>
  <si>
    <t>يومية</t>
  </si>
  <si>
    <t>المشروع</t>
  </si>
  <si>
    <t>نوع الاعمال</t>
  </si>
  <si>
    <t>رقم المستخلص</t>
  </si>
  <si>
    <t>الفترة</t>
  </si>
  <si>
    <t>قيمة اعمال الفترة</t>
  </si>
  <si>
    <t>تأمين اعمال ابتدائي</t>
  </si>
  <si>
    <t>تأمين اعمال نهائي</t>
  </si>
  <si>
    <t>خصم من المنبع 1%</t>
  </si>
  <si>
    <t>خصم من المنبع 3%</t>
  </si>
  <si>
    <t xml:space="preserve">مشروع 1  </t>
  </si>
  <si>
    <t>حسن</t>
  </si>
  <si>
    <t>اسم المقاول : حسن</t>
  </si>
  <si>
    <t>مشروع 1</t>
  </si>
  <si>
    <t>مشروع 2</t>
  </si>
  <si>
    <t xml:space="preserve">اسم المقاول: عصام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</si>
</sst>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_-* #,##0.00_-;\-* #,##0.00_-;_-* &quot;-&quot;??_-;_-@_-"/>
    <numFmt numFmtId="166" formatCode="0.000"/>
    <numFmt numFmtId="167" formatCode="[$-1010000]yyyy/mm/dd;@"/>
  </numFmts>
  <fonts count="20" x14ac:knownFonts="1">
    <font>
      <sz val="10"/>
      <name val="Arial"/>
      <charset val="178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12"/>
      <name val="Cambria"/>
      <family val="1"/>
      <scheme val="major"/>
    </font>
    <font>
      <b/>
      <sz val="10"/>
      <name val="Times New Roman"/>
      <family val="1"/>
    </font>
    <font>
      <sz val="9"/>
      <name val="Times New Roman"/>
      <family val="1"/>
    </font>
    <font>
      <b/>
      <sz val="12.5"/>
      <name val="Times New Roman"/>
      <family val="1"/>
    </font>
    <font>
      <sz val="10"/>
      <name val="Arial"/>
      <charset val="178"/>
    </font>
    <font>
      <b/>
      <u/>
      <sz val="12"/>
      <name val="Cambria"/>
      <family val="1"/>
      <scheme val="major"/>
    </font>
    <font>
      <b/>
      <sz val="12.5"/>
      <name val="Cambria"/>
      <family val="1"/>
      <scheme val="major"/>
    </font>
    <font>
      <b/>
      <u/>
      <sz val="12.5"/>
      <name val="Cambria"/>
      <family val="1"/>
      <scheme val="major"/>
    </font>
    <font>
      <b/>
      <sz val="15"/>
      <name val="Times New Roman"/>
      <family val="1"/>
    </font>
    <font>
      <b/>
      <sz val="12"/>
      <name val="Arial"/>
      <family val="2"/>
    </font>
    <font>
      <b/>
      <sz val="9"/>
      <name val="Cambria"/>
      <family val="1"/>
      <scheme val="maj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" fillId="0" borderId="0"/>
    <xf numFmtId="0" fontId="1" fillId="0" borderId="0"/>
  </cellStyleXfs>
  <cellXfs count="263">
    <xf numFmtId="0" fontId="0" fillId="0" borderId="0" xfId="0"/>
    <xf numFmtId="9" fontId="4" fillId="4" borderId="12" xfId="7" applyNumberFormat="1" applyFont="1" applyFill="1" applyBorder="1" applyAlignment="1">
      <alignment horizontal="center" vertical="center" readingOrder="2"/>
    </xf>
    <xf numFmtId="9" fontId="4" fillId="3" borderId="13" xfId="7" applyNumberFormat="1" applyFont="1" applyFill="1" applyBorder="1" applyAlignment="1">
      <alignment horizontal="center" vertical="center" readingOrder="2"/>
    </xf>
    <xf numFmtId="4" fontId="4" fillId="3" borderId="20" xfId="7" applyNumberFormat="1" applyFont="1" applyFill="1" applyBorder="1" applyAlignment="1">
      <alignment horizontal="right" vertical="center" readingOrder="2"/>
    </xf>
    <xf numFmtId="4" fontId="4" fillId="0" borderId="7" xfId="7" applyNumberFormat="1" applyFont="1" applyFill="1" applyBorder="1" applyAlignment="1">
      <alignment horizontal="right" vertical="center" readingOrder="2"/>
    </xf>
    <xf numFmtId="10" fontId="4" fillId="4" borderId="12" xfId="7" applyNumberFormat="1" applyFont="1" applyFill="1" applyBorder="1" applyAlignment="1">
      <alignment horizontal="center" vertical="center" readingOrder="2"/>
    </xf>
    <xf numFmtId="10" fontId="4" fillId="4" borderId="11" xfId="7" applyNumberFormat="1" applyFont="1" applyFill="1" applyBorder="1" applyAlignment="1">
      <alignment horizontal="center" vertical="center" readingOrder="2"/>
    </xf>
    <xf numFmtId="9" fontId="4" fillId="4" borderId="11" xfId="7" applyNumberFormat="1" applyFont="1" applyFill="1" applyBorder="1" applyAlignment="1">
      <alignment horizontal="center" vertical="center" readingOrder="2"/>
    </xf>
    <xf numFmtId="10" fontId="11" fillId="4" borderId="11" xfId="7" applyNumberFormat="1" applyFont="1" applyFill="1" applyBorder="1" applyAlignment="1">
      <alignment horizontal="center" vertical="center" readingOrder="2"/>
    </xf>
    <xf numFmtId="0" fontId="4" fillId="0" borderId="0" xfId="7" applyFont="1" applyFill="1" applyBorder="1" applyAlignment="1">
      <alignment horizontal="center" vertical="center" readingOrder="2"/>
    </xf>
    <xf numFmtId="0" fontId="4" fillId="0" borderId="0" xfId="7" applyFont="1" applyAlignment="1">
      <alignment vertical="center" readingOrder="2"/>
    </xf>
    <xf numFmtId="0" fontId="3" fillId="0" borderId="0" xfId="7" applyFont="1" applyBorder="1" applyAlignment="1">
      <alignment vertical="center" readingOrder="2"/>
    </xf>
    <xf numFmtId="0" fontId="4" fillId="0" borderId="0" xfId="7" applyFont="1" applyFill="1" applyBorder="1" applyAlignment="1">
      <alignment vertical="center" readingOrder="2"/>
    </xf>
    <xf numFmtId="0" fontId="3" fillId="0" borderId="7" xfId="7" applyFont="1" applyFill="1" applyBorder="1" applyAlignment="1">
      <alignment vertical="center" wrapText="1" readingOrder="2"/>
    </xf>
    <xf numFmtId="0" fontId="3" fillId="3" borderId="8" xfId="7" applyFont="1" applyFill="1" applyBorder="1" applyAlignment="1">
      <alignment horizontal="center" vertical="center" wrapText="1" readingOrder="2"/>
    </xf>
    <xf numFmtId="0" fontId="3" fillId="3" borderId="9" xfId="7" applyFont="1" applyFill="1" applyBorder="1" applyAlignment="1">
      <alignment horizontal="center" vertical="center" wrapText="1" readingOrder="2"/>
    </xf>
    <xf numFmtId="0" fontId="3" fillId="3" borderId="10" xfId="7" applyFont="1" applyFill="1" applyBorder="1" applyAlignment="1">
      <alignment horizontal="center" vertical="center" wrapText="1" readingOrder="2"/>
    </xf>
    <xf numFmtId="166" fontId="3" fillId="3" borderId="10" xfId="7" applyNumberFormat="1" applyFont="1" applyFill="1" applyBorder="1" applyAlignment="1">
      <alignment horizontal="center" vertical="center" wrapText="1" readingOrder="2"/>
    </xf>
    <xf numFmtId="0" fontId="4" fillId="3" borderId="8" xfId="7" applyFont="1" applyFill="1" applyBorder="1" applyAlignment="1">
      <alignment horizontal="center" vertical="center" readingOrder="2"/>
    </xf>
    <xf numFmtId="0" fontId="5" fillId="3" borderId="9" xfId="7" applyFont="1" applyFill="1" applyBorder="1" applyAlignment="1">
      <alignment horizontal="center" vertical="center" wrapText="1" readingOrder="2"/>
    </xf>
    <xf numFmtId="0" fontId="4" fillId="4" borderId="11" xfId="7" applyFont="1" applyFill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right" vertical="center" readingOrder="2"/>
    </xf>
    <xf numFmtId="0" fontId="11" fillId="4" borderId="12" xfId="7" applyFont="1" applyFill="1" applyBorder="1" applyAlignment="1">
      <alignment horizontal="center" vertical="center" readingOrder="2"/>
    </xf>
    <xf numFmtId="3" fontId="4" fillId="4" borderId="12" xfId="7" applyNumberFormat="1" applyFont="1" applyFill="1" applyBorder="1" applyAlignment="1">
      <alignment horizontal="center" vertical="center" readingOrder="2"/>
    </xf>
    <xf numFmtId="4" fontId="4" fillId="3" borderId="13" xfId="7" applyNumberFormat="1" applyFont="1" applyFill="1" applyBorder="1" applyAlignment="1">
      <alignment vertical="center" readingOrder="2"/>
    </xf>
    <xf numFmtId="4" fontId="4" fillId="0" borderId="7" xfId="7" applyNumberFormat="1" applyFont="1" applyFill="1" applyBorder="1" applyAlignment="1">
      <alignment vertical="center" readingOrder="2"/>
    </xf>
    <xf numFmtId="4" fontId="4" fillId="0" borderId="12" xfId="7" applyNumberFormat="1" applyFont="1" applyBorder="1" applyAlignment="1">
      <alignment vertical="center" readingOrder="2"/>
    </xf>
    <xf numFmtId="4" fontId="4" fillId="4" borderId="12" xfId="7" applyNumberFormat="1" applyFont="1" applyFill="1" applyBorder="1" applyAlignment="1">
      <alignment horizontal="right" vertical="center" readingOrder="2"/>
    </xf>
    <xf numFmtId="4" fontId="4" fillId="3" borderId="12" xfId="7" applyNumberFormat="1" applyFont="1" applyFill="1" applyBorder="1" applyAlignment="1">
      <alignment horizontal="right" vertical="center" readingOrder="2"/>
    </xf>
    <xf numFmtId="4" fontId="4" fillId="3" borderId="15" xfId="7" applyNumberFormat="1" applyFont="1" applyFill="1" applyBorder="1" applyAlignment="1">
      <alignment horizontal="right" vertical="center" readingOrder="2"/>
    </xf>
    <xf numFmtId="0" fontId="4" fillId="4" borderId="16" xfId="7" applyFont="1" applyFill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right" vertical="center" wrapText="1" readingOrder="2"/>
    </xf>
    <xf numFmtId="0" fontId="9" fillId="4" borderId="12" xfId="7" applyFont="1" applyFill="1" applyBorder="1" applyAlignment="1">
      <alignment horizontal="center" vertical="center" readingOrder="2"/>
    </xf>
    <xf numFmtId="4" fontId="4" fillId="4" borderId="17" xfId="7" applyNumberFormat="1" applyFont="1" applyFill="1" applyBorder="1" applyAlignment="1">
      <alignment horizontal="right" vertical="center" readingOrder="2"/>
    </xf>
    <xf numFmtId="4" fontId="4" fillId="0" borderId="13" xfId="7" applyNumberFormat="1" applyFont="1" applyFill="1" applyBorder="1" applyAlignment="1">
      <alignment vertical="center" readingOrder="2"/>
    </xf>
    <xf numFmtId="4" fontId="4" fillId="0" borderId="19" xfId="7" applyNumberFormat="1" applyFont="1" applyFill="1" applyBorder="1" applyAlignment="1">
      <alignment vertical="center" readingOrder="2"/>
    </xf>
    <xf numFmtId="4" fontId="4" fillId="0" borderId="17" xfId="7" applyNumberFormat="1" applyFont="1" applyFill="1" applyBorder="1" applyAlignment="1">
      <alignment vertical="center" readingOrder="2"/>
    </xf>
    <xf numFmtId="4" fontId="4" fillId="4" borderId="12" xfId="7" applyNumberFormat="1" applyFont="1" applyFill="1" applyBorder="1" applyAlignment="1">
      <alignment vertical="center" readingOrder="2"/>
    </xf>
    <xf numFmtId="4" fontId="4" fillId="0" borderId="12" xfId="7" applyNumberFormat="1" applyFont="1" applyFill="1" applyBorder="1" applyAlignment="1">
      <alignment vertical="center" readingOrder="2"/>
    </xf>
    <xf numFmtId="4" fontId="4" fillId="0" borderId="15" xfId="7" applyNumberFormat="1" applyFont="1" applyFill="1" applyBorder="1" applyAlignment="1">
      <alignment vertical="center" readingOrder="2"/>
    </xf>
    <xf numFmtId="0" fontId="6" fillId="4" borderId="12" xfId="7" applyFont="1" applyFill="1" applyBorder="1" applyAlignment="1">
      <alignment horizontal="center" vertical="center" readingOrder="2"/>
    </xf>
    <xf numFmtId="0" fontId="6" fillId="4" borderId="17" xfId="7" applyFont="1" applyFill="1" applyBorder="1" applyAlignment="1">
      <alignment horizontal="center" vertical="center" readingOrder="2"/>
    </xf>
    <xf numFmtId="0" fontId="8" fillId="2" borderId="2" xfId="0" applyFont="1" applyFill="1" applyBorder="1" applyAlignment="1">
      <alignment horizontal="right" vertical="center" wrapText="1" readingOrder="2"/>
    </xf>
    <xf numFmtId="0" fontId="4" fillId="4" borderId="21" xfId="7" applyFont="1" applyFill="1" applyBorder="1" applyAlignment="1">
      <alignment horizontal="center" vertical="center" readingOrder="2"/>
    </xf>
    <xf numFmtId="0" fontId="4" fillId="4" borderId="22" xfId="7" applyFont="1" applyFill="1" applyBorder="1" applyAlignment="1">
      <alignment horizontal="right" vertical="center" readingOrder="2"/>
    </xf>
    <xf numFmtId="4" fontId="4" fillId="4" borderId="22" xfId="7" applyNumberFormat="1" applyFont="1" applyFill="1" applyBorder="1" applyAlignment="1">
      <alignment horizontal="right" vertical="center" readingOrder="2"/>
    </xf>
    <xf numFmtId="4" fontId="4" fillId="0" borderId="23" xfId="7" applyNumberFormat="1" applyFont="1" applyFill="1" applyBorder="1" applyAlignment="1">
      <alignment vertical="center" readingOrder="2"/>
    </xf>
    <xf numFmtId="4" fontId="4" fillId="0" borderId="24" xfId="7" applyNumberFormat="1" applyFont="1" applyFill="1" applyBorder="1" applyAlignment="1">
      <alignment vertical="center" readingOrder="2"/>
    </xf>
    <xf numFmtId="4" fontId="4" fillId="0" borderId="22" xfId="7" applyNumberFormat="1" applyFont="1" applyFill="1" applyBorder="1" applyAlignment="1">
      <alignment vertical="center" readingOrder="2"/>
    </xf>
    <xf numFmtId="4" fontId="4" fillId="0" borderId="22" xfId="7" applyNumberFormat="1" applyFont="1" applyFill="1" applyBorder="1" applyAlignment="1">
      <alignment horizontal="center" vertical="center" readingOrder="2"/>
    </xf>
    <xf numFmtId="4" fontId="4" fillId="0" borderId="25" xfId="7" applyNumberFormat="1" applyFont="1" applyFill="1" applyBorder="1" applyAlignment="1">
      <alignment vertical="center" readingOrder="2"/>
    </xf>
    <xf numFmtId="0" fontId="4" fillId="3" borderId="26" xfId="7" applyFont="1" applyFill="1" applyBorder="1" applyAlignment="1">
      <alignment horizontal="center" vertical="center" readingOrder="2"/>
    </xf>
    <xf numFmtId="0" fontId="4" fillId="3" borderId="27" xfId="7" applyFont="1" applyFill="1" applyBorder="1" applyAlignment="1">
      <alignment horizontal="center" vertical="center" readingOrder="2"/>
    </xf>
    <xf numFmtId="4" fontId="4" fillId="0" borderId="28" xfId="7" applyNumberFormat="1" applyFont="1" applyFill="1" applyBorder="1" applyAlignment="1">
      <alignment vertical="center" readingOrder="2"/>
    </xf>
    <xf numFmtId="4" fontId="4" fillId="0" borderId="29" xfId="7" applyNumberFormat="1" applyFont="1" applyFill="1" applyBorder="1" applyAlignment="1">
      <alignment vertical="center" readingOrder="2"/>
    </xf>
    <xf numFmtId="4" fontId="4" fillId="4" borderId="26" xfId="7" applyNumberFormat="1" applyFont="1" applyFill="1" applyBorder="1" applyAlignment="1">
      <alignment vertical="center" readingOrder="2"/>
    </xf>
    <xf numFmtId="4" fontId="4" fillId="4" borderId="28" xfId="7" applyNumberFormat="1" applyFont="1" applyFill="1" applyBorder="1" applyAlignment="1">
      <alignment vertical="center" readingOrder="2"/>
    </xf>
    <xf numFmtId="4" fontId="4" fillId="4" borderId="29" xfId="7" applyNumberFormat="1" applyFont="1" applyFill="1" applyBorder="1" applyAlignment="1">
      <alignment vertical="center" readingOrder="2"/>
    </xf>
    <xf numFmtId="4" fontId="4" fillId="3" borderId="26" xfId="7" applyNumberFormat="1" applyFont="1" applyFill="1" applyBorder="1" applyAlignment="1">
      <alignment vertical="center" readingOrder="2"/>
    </xf>
    <xf numFmtId="4" fontId="4" fillId="3" borderId="29" xfId="7" applyNumberFormat="1" applyFont="1" applyFill="1" applyBorder="1" applyAlignment="1">
      <alignment vertical="center" readingOrder="2"/>
    </xf>
    <xf numFmtId="4" fontId="4" fillId="4" borderId="26" xfId="7" applyNumberFormat="1" applyFont="1" applyFill="1" applyBorder="1" applyAlignment="1">
      <alignment horizontal="center" vertical="center" readingOrder="2"/>
    </xf>
    <xf numFmtId="4" fontId="4" fillId="4" borderId="28" xfId="7" applyNumberFormat="1" applyFont="1" applyFill="1" applyBorder="1" applyAlignment="1">
      <alignment horizontal="right" vertical="center" readingOrder="2"/>
    </xf>
    <xf numFmtId="4" fontId="4" fillId="3" borderId="29" xfId="7" applyNumberFormat="1" applyFont="1" applyFill="1" applyBorder="1" applyAlignment="1">
      <alignment horizontal="right" vertical="center" readingOrder="2"/>
    </xf>
    <xf numFmtId="4" fontId="4" fillId="0" borderId="0" xfId="7" applyNumberFormat="1" applyFont="1" applyAlignment="1">
      <alignment vertical="center" readingOrder="2"/>
    </xf>
    <xf numFmtId="4" fontId="4" fillId="0" borderId="14" xfId="7" applyNumberFormat="1" applyFont="1" applyFill="1" applyBorder="1" applyAlignment="1">
      <alignment vertical="center" readingOrder="2"/>
    </xf>
    <xf numFmtId="4" fontId="4" fillId="0" borderId="12" xfId="7" applyNumberFormat="1" applyFont="1" applyFill="1" applyBorder="1" applyAlignment="1">
      <alignment horizontal="center" vertical="center" readingOrder="2"/>
    </xf>
    <xf numFmtId="4" fontId="4" fillId="0" borderId="12" xfId="7" applyNumberFormat="1" applyFont="1" applyFill="1" applyBorder="1" applyAlignment="1">
      <alignment horizontal="right" vertical="center" readingOrder="2"/>
    </xf>
    <xf numFmtId="4" fontId="4" fillId="0" borderId="15" xfId="7" applyNumberFormat="1" applyFont="1" applyFill="1" applyBorder="1" applyAlignment="1">
      <alignment horizontal="right" vertical="center" readingOrder="2"/>
    </xf>
    <xf numFmtId="0" fontId="4" fillId="0" borderId="11" xfId="7" applyFont="1" applyFill="1" applyBorder="1" applyAlignment="1">
      <alignment horizontal="center" vertical="center" readingOrder="2"/>
    </xf>
    <xf numFmtId="2" fontId="4" fillId="0" borderId="12" xfId="7" applyNumberFormat="1" applyFont="1" applyFill="1" applyBorder="1" applyAlignment="1">
      <alignment horizontal="right" vertical="center" readingOrder="2"/>
    </xf>
    <xf numFmtId="4" fontId="4" fillId="0" borderId="19" xfId="7" applyNumberFormat="1" applyFont="1" applyFill="1" applyBorder="1" applyAlignment="1">
      <alignment horizontal="right" vertical="center" readingOrder="2"/>
    </xf>
    <xf numFmtId="4" fontId="4" fillId="0" borderId="17" xfId="7" applyNumberFormat="1" applyFont="1" applyBorder="1" applyAlignment="1">
      <alignment vertical="center" readingOrder="2"/>
    </xf>
    <xf numFmtId="4" fontId="4" fillId="4" borderId="17" xfId="7" applyNumberFormat="1" applyFont="1" applyFill="1" applyBorder="1" applyAlignment="1">
      <alignment vertical="center" readingOrder="2"/>
    </xf>
    <xf numFmtId="4" fontId="4" fillId="4" borderId="17" xfId="7" applyNumberFormat="1" applyFont="1" applyFill="1" applyBorder="1" applyAlignment="1">
      <alignment horizontal="center" vertical="center" readingOrder="2"/>
    </xf>
    <xf numFmtId="0" fontId="4" fillId="0" borderId="16" xfId="7" applyFont="1" applyFill="1" applyBorder="1" applyAlignment="1">
      <alignment horizontal="center" vertical="center" readingOrder="2"/>
    </xf>
    <xf numFmtId="2" fontId="4" fillId="0" borderId="17" xfId="7" applyNumberFormat="1" applyFont="1" applyFill="1" applyBorder="1" applyAlignment="1">
      <alignment horizontal="right" vertical="center" readingOrder="2"/>
    </xf>
    <xf numFmtId="0" fontId="4" fillId="0" borderId="21" xfId="7" applyFont="1" applyFill="1" applyBorder="1" applyAlignment="1">
      <alignment horizontal="center" vertical="center" readingOrder="2"/>
    </xf>
    <xf numFmtId="0" fontId="4" fillId="0" borderId="22" xfId="7" applyFont="1" applyFill="1" applyBorder="1" applyAlignment="1">
      <alignment horizontal="right" vertical="center" readingOrder="2"/>
    </xf>
    <xf numFmtId="4" fontId="4" fillId="0" borderId="22" xfId="7" applyNumberFormat="1" applyFont="1" applyBorder="1" applyAlignment="1">
      <alignment vertical="center" readingOrder="2"/>
    </xf>
    <xf numFmtId="4" fontId="4" fillId="4" borderId="22" xfId="7" applyNumberFormat="1" applyFont="1" applyFill="1" applyBorder="1" applyAlignment="1">
      <alignment vertical="center" readingOrder="2"/>
    </xf>
    <xf numFmtId="4" fontId="4" fillId="4" borderId="22" xfId="7" applyNumberFormat="1" applyFont="1" applyFill="1" applyBorder="1" applyAlignment="1">
      <alignment horizontal="center" vertical="center" readingOrder="2"/>
    </xf>
    <xf numFmtId="4" fontId="4" fillId="3" borderId="28" xfId="7" applyNumberFormat="1" applyFont="1" applyFill="1" applyBorder="1" applyAlignment="1">
      <alignment vertical="center" readingOrder="2"/>
    </xf>
    <xf numFmtId="4" fontId="4" fillId="3" borderId="26" xfId="7" applyNumberFormat="1" applyFont="1" applyFill="1" applyBorder="1" applyAlignment="1">
      <alignment horizontal="center" vertical="center" readingOrder="2"/>
    </xf>
    <xf numFmtId="49" fontId="4" fillId="0" borderId="0" xfId="7" applyNumberFormat="1" applyFont="1" applyAlignment="1">
      <alignment horizontal="right" vertical="center" readingOrder="2"/>
    </xf>
    <xf numFmtId="2" fontId="4" fillId="0" borderId="5" xfId="7" applyNumberFormat="1" applyFont="1" applyFill="1" applyBorder="1" applyAlignment="1">
      <alignment horizontal="center" vertical="center" readingOrder="2"/>
    </xf>
    <xf numFmtId="2" fontId="4" fillId="0" borderId="0" xfId="7" applyNumberFormat="1" applyFont="1" applyFill="1" applyBorder="1" applyAlignment="1">
      <alignment horizontal="center" vertical="center" readingOrder="2"/>
    </xf>
    <xf numFmtId="2" fontId="4" fillId="0" borderId="0" xfId="7" applyNumberFormat="1" applyFont="1" applyBorder="1" applyAlignment="1">
      <alignment horizontal="center" vertical="center" readingOrder="2"/>
    </xf>
    <xf numFmtId="0" fontId="4" fillId="0" borderId="0" xfId="7" applyFont="1" applyFill="1" applyAlignment="1">
      <alignment vertical="center" readingOrder="2"/>
    </xf>
    <xf numFmtId="2" fontId="4" fillId="0" borderId="0" xfId="7" applyNumberFormat="1" applyFont="1" applyAlignment="1">
      <alignment vertical="center" readingOrder="2"/>
    </xf>
    <xf numFmtId="49" fontId="3" fillId="0" borderId="0" xfId="7" applyNumberFormat="1" applyFont="1" applyBorder="1" applyAlignment="1">
      <alignment horizontal="center" vertical="top" readingOrder="2"/>
    </xf>
    <xf numFmtId="2" fontId="4" fillId="0" borderId="0" xfId="7" applyNumberFormat="1" applyFont="1" applyAlignment="1">
      <alignment horizontal="center" vertical="center" readingOrder="2"/>
    </xf>
    <xf numFmtId="0" fontId="4" fillId="0" borderId="0" xfId="7" applyFont="1" applyAlignment="1">
      <alignment horizontal="center" vertical="center" readingOrder="2"/>
    </xf>
    <xf numFmtId="0" fontId="7" fillId="0" borderId="0" xfId="7" applyFont="1" applyAlignment="1">
      <alignment vertical="center" readingOrder="2"/>
    </xf>
    <xf numFmtId="0" fontId="4" fillId="0" borderId="0" xfId="7" applyFont="1" applyBorder="1" applyAlignment="1">
      <alignment vertical="center" readingOrder="2"/>
    </xf>
    <xf numFmtId="166" fontId="4" fillId="0" borderId="0" xfId="7" applyNumberFormat="1" applyFont="1" applyAlignment="1">
      <alignment vertical="center" readingOrder="2"/>
    </xf>
    <xf numFmtId="166" fontId="4" fillId="0" borderId="0" xfId="7" applyNumberFormat="1" applyFont="1" applyAlignment="1">
      <alignment horizontal="center" vertical="center" readingOrder="2"/>
    </xf>
    <xf numFmtId="49" fontId="7" fillId="0" borderId="0" xfId="7" applyNumberFormat="1" applyFont="1" applyBorder="1" applyAlignment="1">
      <alignment horizontal="right" vertical="center" readingOrder="2"/>
    </xf>
    <xf numFmtId="49" fontId="10" fillId="0" borderId="0" xfId="7" applyNumberFormat="1" applyFont="1" applyBorder="1" applyAlignment="1">
      <alignment horizontal="center" vertical="center" readingOrder="2"/>
    </xf>
    <xf numFmtId="2" fontId="7" fillId="0" borderId="0" xfId="7" applyNumberFormat="1" applyFont="1" applyFill="1" applyBorder="1" applyAlignment="1">
      <alignment horizontal="center" vertical="center" readingOrder="2"/>
    </xf>
    <xf numFmtId="0" fontId="7" fillId="0" borderId="0" xfId="7" applyFont="1" applyFill="1" applyAlignment="1">
      <alignment vertical="center" readingOrder="2"/>
    </xf>
    <xf numFmtId="4" fontId="4" fillId="0" borderId="21" xfId="7" applyNumberFormat="1" applyFont="1" applyFill="1" applyBorder="1" applyAlignment="1">
      <alignment horizontal="center" vertical="center" readingOrder="2"/>
    </xf>
    <xf numFmtId="0" fontId="11" fillId="4" borderId="11" xfId="7" applyFont="1" applyFill="1" applyBorder="1" applyAlignment="1">
      <alignment horizontal="center" vertical="center" readingOrder="2"/>
    </xf>
    <xf numFmtId="0" fontId="14" fillId="2" borderId="1" xfId="0" applyFont="1" applyFill="1" applyBorder="1" applyAlignment="1">
      <alignment horizontal="right" vertical="center" readingOrder="2"/>
    </xf>
    <xf numFmtId="4" fontId="11" fillId="4" borderId="17" xfId="7" applyNumberFormat="1" applyFont="1" applyFill="1" applyBorder="1" applyAlignment="1">
      <alignment horizontal="right" vertical="center" readingOrder="2"/>
    </xf>
    <xf numFmtId="4" fontId="11" fillId="3" borderId="13" xfId="7" applyNumberFormat="1" applyFont="1" applyFill="1" applyBorder="1" applyAlignment="1">
      <alignment vertical="center" readingOrder="2"/>
    </xf>
    <xf numFmtId="4" fontId="11" fillId="0" borderId="7" xfId="7" applyNumberFormat="1" applyFont="1" applyFill="1" applyBorder="1" applyAlignment="1">
      <alignment vertical="center" readingOrder="2"/>
    </xf>
    <xf numFmtId="4" fontId="11" fillId="0" borderId="12" xfId="7" applyNumberFormat="1" applyFont="1" applyBorder="1" applyAlignment="1">
      <alignment vertical="center" readingOrder="2"/>
    </xf>
    <xf numFmtId="4" fontId="11" fillId="4" borderId="12" xfId="7" applyNumberFormat="1" applyFont="1" applyFill="1" applyBorder="1" applyAlignment="1">
      <alignment horizontal="right" vertical="center" readingOrder="2"/>
    </xf>
    <xf numFmtId="4" fontId="11" fillId="3" borderId="12" xfId="7" applyNumberFormat="1" applyFont="1" applyFill="1" applyBorder="1" applyAlignment="1">
      <alignment horizontal="right" vertical="center" readingOrder="2"/>
    </xf>
    <xf numFmtId="4" fontId="11" fillId="3" borderId="15" xfId="7" applyNumberFormat="1" applyFont="1" applyFill="1" applyBorder="1" applyAlignment="1">
      <alignment horizontal="right" vertical="center" readingOrder="2"/>
    </xf>
    <xf numFmtId="0" fontId="11" fillId="4" borderId="16" xfId="7" applyFont="1" applyFill="1" applyBorder="1" applyAlignment="1">
      <alignment horizontal="center" vertical="center" readingOrder="2"/>
    </xf>
    <xf numFmtId="0" fontId="14" fillId="2" borderId="1" xfId="0" applyFont="1" applyFill="1" applyBorder="1" applyAlignment="1">
      <alignment horizontal="right" vertical="center" wrapText="1" readingOrder="2"/>
    </xf>
    <xf numFmtId="4" fontId="11" fillId="0" borderId="19" xfId="7" applyNumberFormat="1" applyFont="1" applyFill="1" applyBorder="1" applyAlignment="1">
      <alignment vertical="center" readingOrder="2"/>
    </xf>
    <xf numFmtId="4" fontId="11" fillId="0" borderId="17" xfId="7" applyNumberFormat="1" applyFont="1" applyFill="1" applyBorder="1" applyAlignment="1">
      <alignment vertical="center" readingOrder="2"/>
    </xf>
    <xf numFmtId="4" fontId="11" fillId="4" borderId="12" xfId="7" applyNumberFormat="1" applyFont="1" applyFill="1" applyBorder="1" applyAlignment="1">
      <alignment vertical="center" readingOrder="2"/>
    </xf>
    <xf numFmtId="4" fontId="5" fillId="3" borderId="29" xfId="7" applyNumberFormat="1" applyFont="1" applyFill="1" applyBorder="1" applyAlignment="1">
      <alignment horizontal="right" vertical="center" readingOrder="2"/>
    </xf>
    <xf numFmtId="0" fontId="4" fillId="0" borderId="0" xfId="10" applyFont="1" applyAlignment="1">
      <alignment horizontal="center" vertical="center" readingOrder="2"/>
    </xf>
    <xf numFmtId="0" fontId="1" fillId="0" borderId="0" xfId="5" applyAlignment="1">
      <alignment readingOrder="2"/>
    </xf>
    <xf numFmtId="0" fontId="3" fillId="0" borderId="0" xfId="10" applyFont="1" applyAlignment="1">
      <alignment vertical="center" readingOrder="2"/>
    </xf>
    <xf numFmtId="0" fontId="2" fillId="0" borderId="0" xfId="10" applyAlignment="1">
      <alignment readingOrder="2"/>
    </xf>
    <xf numFmtId="0" fontId="3" fillId="0" borderId="7" xfId="10" applyFont="1" applyBorder="1" applyAlignment="1">
      <alignment vertical="center" wrapText="1" readingOrder="2"/>
    </xf>
    <xf numFmtId="0" fontId="3" fillId="3" borderId="8" xfId="10" applyFont="1" applyFill="1" applyBorder="1" applyAlignment="1">
      <alignment horizontal="center" vertical="center" wrapText="1" readingOrder="2"/>
    </xf>
    <xf numFmtId="0" fontId="3" fillId="3" borderId="9" xfId="10" applyFont="1" applyFill="1" applyBorder="1" applyAlignment="1">
      <alignment horizontal="center" vertical="center" wrapText="1" readingOrder="2"/>
    </xf>
    <xf numFmtId="0" fontId="3" fillId="3" borderId="10" xfId="10" applyFont="1" applyFill="1" applyBorder="1" applyAlignment="1">
      <alignment horizontal="center" vertical="center" wrapText="1" readingOrder="2"/>
    </xf>
    <xf numFmtId="166" fontId="3" fillId="3" borderId="10" xfId="10" applyNumberFormat="1" applyFont="1" applyFill="1" applyBorder="1" applyAlignment="1">
      <alignment horizontal="center" vertical="center" wrapText="1" readingOrder="2"/>
    </xf>
    <xf numFmtId="0" fontId="4" fillId="3" borderId="8" xfId="10" applyFont="1" applyFill="1" applyBorder="1" applyAlignment="1">
      <alignment horizontal="center" vertical="center" readingOrder="2"/>
    </xf>
    <xf numFmtId="0" fontId="4" fillId="3" borderId="9" xfId="10" applyFont="1" applyFill="1" applyBorder="1" applyAlignment="1">
      <alignment horizontal="center" vertical="center" wrapText="1" readingOrder="2"/>
    </xf>
    <xf numFmtId="0" fontId="11" fillId="4" borderId="16" xfId="10" applyFont="1" applyFill="1" applyBorder="1" applyAlignment="1">
      <alignment horizontal="center" vertical="center" readingOrder="2"/>
    </xf>
    <xf numFmtId="0" fontId="11" fillId="2" borderId="1" xfId="11" applyFont="1" applyFill="1" applyBorder="1" applyAlignment="1">
      <alignment horizontal="right" vertical="center" readingOrder="2"/>
    </xf>
    <xf numFmtId="0" fontId="11" fillId="4" borderId="17" xfId="10" applyFont="1" applyFill="1" applyBorder="1" applyAlignment="1">
      <alignment horizontal="center" vertical="center" readingOrder="2"/>
    </xf>
    <xf numFmtId="4" fontId="4" fillId="4" borderId="17" xfId="10" applyNumberFormat="1" applyFont="1" applyFill="1" applyBorder="1" applyAlignment="1">
      <alignment horizontal="right" vertical="center" readingOrder="2"/>
    </xf>
    <xf numFmtId="4" fontId="11" fillId="5" borderId="18" xfId="10" applyNumberFormat="1" applyFont="1" applyFill="1" applyBorder="1" applyAlignment="1">
      <alignment vertical="center" readingOrder="2"/>
    </xf>
    <xf numFmtId="4" fontId="11" fillId="0" borderId="7" xfId="10" applyNumberFormat="1" applyFont="1" applyBorder="1" applyAlignment="1">
      <alignment vertical="center" readingOrder="2"/>
    </xf>
    <xf numFmtId="4" fontId="11" fillId="0" borderId="17" xfId="10" applyNumberFormat="1" applyFont="1" applyBorder="1" applyAlignment="1">
      <alignment vertical="center" readingOrder="2"/>
    </xf>
    <xf numFmtId="4" fontId="11" fillId="5" borderId="17" xfId="10" applyNumberFormat="1" applyFont="1" applyFill="1" applyBorder="1" applyAlignment="1">
      <alignment vertical="center" readingOrder="2"/>
    </xf>
    <xf numFmtId="9" fontId="11" fillId="0" borderId="17" xfId="10" applyNumberFormat="1" applyFont="1" applyBorder="1" applyAlignment="1">
      <alignment horizontal="center" vertical="center" readingOrder="2"/>
    </xf>
    <xf numFmtId="4" fontId="11" fillId="5" borderId="20" xfId="10" applyNumberFormat="1" applyFont="1" applyFill="1" applyBorder="1" applyAlignment="1">
      <alignment vertical="center" readingOrder="2"/>
    </xf>
    <xf numFmtId="4" fontId="11" fillId="4" borderId="17" xfId="10" applyNumberFormat="1" applyFont="1" applyFill="1" applyBorder="1" applyAlignment="1">
      <alignment horizontal="right" vertical="center" readingOrder="2"/>
    </xf>
    <xf numFmtId="0" fontId="4" fillId="4" borderId="16" xfId="10" applyFont="1" applyFill="1" applyBorder="1" applyAlignment="1">
      <alignment horizontal="center" vertical="center" readingOrder="2"/>
    </xf>
    <xf numFmtId="0" fontId="4" fillId="4" borderId="17" xfId="10" applyFont="1" applyFill="1" applyBorder="1" applyAlignment="1">
      <alignment horizontal="right" vertical="center" readingOrder="2"/>
    </xf>
    <xf numFmtId="4" fontId="4" fillId="0" borderId="18" xfId="10" applyNumberFormat="1" applyFont="1" applyBorder="1" applyAlignment="1">
      <alignment vertical="center" readingOrder="2"/>
    </xf>
    <xf numFmtId="4" fontId="4" fillId="0" borderId="7" xfId="10" applyNumberFormat="1" applyFont="1" applyBorder="1" applyAlignment="1">
      <alignment vertical="center" readingOrder="2"/>
    </xf>
    <xf numFmtId="4" fontId="4" fillId="0" borderId="19" xfId="10" applyNumberFormat="1" applyFont="1" applyBorder="1" applyAlignment="1">
      <alignment vertical="center" readingOrder="2"/>
    </xf>
    <xf numFmtId="4" fontId="4" fillId="0" borderId="17" xfId="10" applyNumberFormat="1" applyFont="1" applyBorder="1" applyAlignment="1">
      <alignment vertical="center" readingOrder="2"/>
    </xf>
    <xf numFmtId="4" fontId="4" fillId="0" borderId="17" xfId="10" applyNumberFormat="1" applyFont="1" applyBorder="1" applyAlignment="1">
      <alignment horizontal="center" vertical="center" readingOrder="2"/>
    </xf>
    <xf numFmtId="4" fontId="4" fillId="0" borderId="20" xfId="10" applyNumberFormat="1" applyFont="1" applyBorder="1" applyAlignment="1">
      <alignment vertical="center" readingOrder="2"/>
    </xf>
    <xf numFmtId="0" fontId="4" fillId="4" borderId="21" xfId="10" applyFont="1" applyFill="1" applyBorder="1" applyAlignment="1">
      <alignment horizontal="center" vertical="center" readingOrder="2"/>
    </xf>
    <xf numFmtId="0" fontId="4" fillId="4" borderId="22" xfId="10" applyFont="1" applyFill="1" applyBorder="1" applyAlignment="1">
      <alignment horizontal="right" vertical="center" readingOrder="2"/>
    </xf>
    <xf numFmtId="4" fontId="4" fillId="4" borderId="22" xfId="10" applyNumberFormat="1" applyFont="1" applyFill="1" applyBorder="1" applyAlignment="1">
      <alignment horizontal="right" vertical="center" readingOrder="2"/>
    </xf>
    <xf numFmtId="4" fontId="4" fillId="0" borderId="23" xfId="10" applyNumberFormat="1" applyFont="1" applyBorder="1" applyAlignment="1">
      <alignment vertical="center" readingOrder="2"/>
    </xf>
    <xf numFmtId="4" fontId="4" fillId="0" borderId="24" xfId="10" applyNumberFormat="1" applyFont="1" applyBorder="1" applyAlignment="1">
      <alignment vertical="center" readingOrder="2"/>
    </xf>
    <xf numFmtId="4" fontId="4" fillId="0" borderId="22" xfId="10" applyNumberFormat="1" applyFont="1" applyBorder="1" applyAlignment="1">
      <alignment vertical="center" readingOrder="2"/>
    </xf>
    <xf numFmtId="4" fontId="4" fillId="0" borderId="22" xfId="10" applyNumberFormat="1" applyFont="1" applyBorder="1" applyAlignment="1">
      <alignment horizontal="center" vertical="center" readingOrder="2"/>
    </xf>
    <xf numFmtId="4" fontId="4" fillId="0" borderId="25" xfId="10" applyNumberFormat="1" applyFont="1" applyBorder="1" applyAlignment="1">
      <alignment vertical="center" readingOrder="2"/>
    </xf>
    <xf numFmtId="0" fontId="4" fillId="3" borderId="26" xfId="10" applyFont="1" applyFill="1" applyBorder="1" applyAlignment="1">
      <alignment horizontal="center" vertical="center" readingOrder="2"/>
    </xf>
    <xf numFmtId="0" fontId="4" fillId="3" borderId="27" xfId="10" applyFont="1" applyFill="1" applyBorder="1" applyAlignment="1">
      <alignment horizontal="center" vertical="center" readingOrder="2"/>
    </xf>
    <xf numFmtId="4" fontId="4" fillId="0" borderId="28" xfId="10" applyNumberFormat="1" applyFont="1" applyBorder="1" applyAlignment="1">
      <alignment vertical="center" readingOrder="2"/>
    </xf>
    <xf numFmtId="4" fontId="4" fillId="0" borderId="29" xfId="10" applyNumberFormat="1" applyFont="1" applyBorder="1" applyAlignment="1">
      <alignment vertical="center" readingOrder="2"/>
    </xf>
    <xf numFmtId="4" fontId="4" fillId="4" borderId="26" xfId="10" applyNumberFormat="1" applyFont="1" applyFill="1" applyBorder="1" applyAlignment="1">
      <alignment vertical="center" readingOrder="2"/>
    </xf>
    <xf numFmtId="4" fontId="4" fillId="4" borderId="28" xfId="10" applyNumberFormat="1" applyFont="1" applyFill="1" applyBorder="1" applyAlignment="1">
      <alignment vertical="center" readingOrder="2"/>
    </xf>
    <xf numFmtId="4" fontId="4" fillId="4" borderId="29" xfId="10" applyNumberFormat="1" applyFont="1" applyFill="1" applyBorder="1" applyAlignment="1">
      <alignment vertical="center" readingOrder="2"/>
    </xf>
    <xf numFmtId="4" fontId="4" fillId="3" borderId="26" xfId="10" applyNumberFormat="1" applyFont="1" applyFill="1" applyBorder="1" applyAlignment="1">
      <alignment vertical="center" readingOrder="2"/>
    </xf>
    <xf numFmtId="4" fontId="4" fillId="3" borderId="29" xfId="10" applyNumberFormat="1" applyFont="1" applyFill="1" applyBorder="1" applyAlignment="1">
      <alignment vertical="center" readingOrder="2"/>
    </xf>
    <xf numFmtId="4" fontId="4" fillId="4" borderId="26" xfId="10" applyNumberFormat="1" applyFont="1" applyFill="1" applyBorder="1" applyAlignment="1">
      <alignment horizontal="center" vertical="center" readingOrder="2"/>
    </xf>
    <xf numFmtId="4" fontId="4" fillId="4" borderId="28" xfId="10" applyNumberFormat="1" applyFont="1" applyFill="1" applyBorder="1" applyAlignment="1">
      <alignment horizontal="right" vertical="center" readingOrder="2"/>
    </xf>
    <xf numFmtId="4" fontId="5" fillId="3" borderId="29" xfId="10" applyNumberFormat="1" applyFont="1" applyFill="1" applyBorder="1" applyAlignment="1">
      <alignment vertical="center" readingOrder="2"/>
    </xf>
    <xf numFmtId="4" fontId="17" fillId="0" borderId="0" xfId="5" applyNumberFormat="1" applyFont="1" applyAlignment="1">
      <alignment horizontal="right" vertical="center" readingOrder="2"/>
    </xf>
    <xf numFmtId="4" fontId="4" fillId="0" borderId="7" xfId="10" applyNumberFormat="1" applyFont="1" applyBorder="1" applyAlignment="1">
      <alignment horizontal="right" vertical="center" readingOrder="2"/>
    </xf>
    <xf numFmtId="4" fontId="4" fillId="0" borderId="14" xfId="10" applyNumberFormat="1" applyFont="1" applyBorder="1" applyAlignment="1">
      <alignment vertical="center" readingOrder="2"/>
    </xf>
    <xf numFmtId="4" fontId="4" fillId="0" borderId="12" xfId="10" applyNumberFormat="1" applyFont="1" applyBorder="1" applyAlignment="1">
      <alignment vertical="center" readingOrder="2"/>
    </xf>
    <xf numFmtId="4" fontId="4" fillId="0" borderId="12" xfId="10" applyNumberFormat="1" applyFont="1" applyBorder="1" applyAlignment="1">
      <alignment horizontal="center" vertical="center" readingOrder="2"/>
    </xf>
    <xf numFmtId="4" fontId="4" fillId="0" borderId="12" xfId="10" applyNumberFormat="1" applyFont="1" applyBorder="1" applyAlignment="1">
      <alignment horizontal="right" vertical="center" readingOrder="2"/>
    </xf>
    <xf numFmtId="4" fontId="4" fillId="0" borderId="15" xfId="10" applyNumberFormat="1" applyFont="1" applyBorder="1" applyAlignment="1">
      <alignment vertical="center" readingOrder="2"/>
    </xf>
    <xf numFmtId="0" fontId="4" fillId="0" borderId="16" xfId="10" applyFont="1" applyBorder="1" applyAlignment="1">
      <alignment horizontal="center" vertical="center" readingOrder="2"/>
    </xf>
    <xf numFmtId="0" fontId="4" fillId="0" borderId="17" xfId="10" applyFont="1" applyBorder="1" applyAlignment="1">
      <alignment horizontal="right" vertical="center" readingOrder="2"/>
    </xf>
    <xf numFmtId="9" fontId="4" fillId="3" borderId="18" xfId="10" applyNumberFormat="1" applyFont="1" applyFill="1" applyBorder="1" applyAlignment="1">
      <alignment horizontal="center" vertical="center" readingOrder="2"/>
    </xf>
    <xf numFmtId="4" fontId="4" fillId="4" borderId="17" xfId="10" applyNumberFormat="1" applyFont="1" applyFill="1" applyBorder="1" applyAlignment="1">
      <alignment vertical="center" readingOrder="2"/>
    </xf>
    <xf numFmtId="4" fontId="4" fillId="4" borderId="17" xfId="10" applyNumberFormat="1" applyFont="1" applyFill="1" applyBorder="1" applyAlignment="1">
      <alignment horizontal="center" vertical="center" readingOrder="2"/>
    </xf>
    <xf numFmtId="4" fontId="4" fillId="3" borderId="20" xfId="10" applyNumberFormat="1" applyFont="1" applyFill="1" applyBorder="1" applyAlignment="1">
      <alignment horizontal="right" vertical="center" readingOrder="2"/>
    </xf>
    <xf numFmtId="2" fontId="4" fillId="0" borderId="17" xfId="10" applyNumberFormat="1" applyFont="1" applyBorder="1" applyAlignment="1">
      <alignment horizontal="right" vertical="center" readingOrder="2"/>
    </xf>
    <xf numFmtId="4" fontId="4" fillId="0" borderId="19" xfId="10" applyNumberFormat="1" applyFont="1" applyBorder="1" applyAlignment="1">
      <alignment horizontal="right" vertical="center" readingOrder="2"/>
    </xf>
    <xf numFmtId="0" fontId="4" fillId="0" borderId="21" xfId="10" applyFont="1" applyBorder="1" applyAlignment="1">
      <alignment horizontal="center" vertical="center" readingOrder="2"/>
    </xf>
    <xf numFmtId="2" fontId="4" fillId="0" borderId="22" xfId="10" applyNumberFormat="1" applyFont="1" applyBorder="1" applyAlignment="1">
      <alignment horizontal="right" vertical="center" readingOrder="2"/>
    </xf>
    <xf numFmtId="4" fontId="4" fillId="0" borderId="24" xfId="10" applyNumberFormat="1" applyFont="1" applyBorder="1" applyAlignment="1">
      <alignment horizontal="right" vertical="center" readingOrder="2"/>
    </xf>
    <xf numFmtId="4" fontId="4" fillId="4" borderId="22" xfId="10" applyNumberFormat="1" applyFont="1" applyFill="1" applyBorder="1" applyAlignment="1">
      <alignment vertical="center" readingOrder="2"/>
    </xf>
    <xf numFmtId="4" fontId="4" fillId="4" borderId="22" xfId="10" applyNumberFormat="1" applyFont="1" applyFill="1" applyBorder="1" applyAlignment="1">
      <alignment horizontal="center" vertical="center" readingOrder="2"/>
    </xf>
    <xf numFmtId="0" fontId="4" fillId="0" borderId="22" xfId="10" applyFont="1" applyBorder="1" applyAlignment="1">
      <alignment horizontal="right" vertical="center" readingOrder="2"/>
    </xf>
    <xf numFmtId="4" fontId="4" fillId="3" borderId="28" xfId="10" applyNumberFormat="1" applyFont="1" applyFill="1" applyBorder="1" applyAlignment="1">
      <alignment vertical="center" readingOrder="2"/>
    </xf>
    <xf numFmtId="4" fontId="4" fillId="3" borderId="26" xfId="10" applyNumberFormat="1" applyFont="1" applyFill="1" applyBorder="1" applyAlignment="1">
      <alignment horizontal="center" vertical="center" readingOrder="2"/>
    </xf>
    <xf numFmtId="4" fontId="5" fillId="3" borderId="29" xfId="10" applyNumberFormat="1" applyFont="1" applyFill="1" applyBorder="1" applyAlignment="1">
      <alignment horizontal="right" vertical="center" readingOrder="2"/>
    </xf>
    <xf numFmtId="49" fontId="4" fillId="0" borderId="0" xfId="10" applyNumberFormat="1" applyFont="1" applyAlignment="1">
      <alignment horizontal="right" vertical="center" readingOrder="2"/>
    </xf>
    <xf numFmtId="2" fontId="4" fillId="0" borderId="5" xfId="10" applyNumberFormat="1" applyFont="1" applyBorder="1" applyAlignment="1">
      <alignment horizontal="center" vertical="center" readingOrder="2"/>
    </xf>
    <xf numFmtId="2" fontId="4" fillId="0" borderId="0" xfId="10" applyNumberFormat="1" applyFont="1" applyAlignment="1">
      <alignment horizontal="center" vertical="center" readingOrder="2"/>
    </xf>
    <xf numFmtId="2" fontId="4" fillId="0" borderId="0" xfId="10" applyNumberFormat="1" applyFont="1" applyAlignment="1">
      <alignment vertical="center" readingOrder="2"/>
    </xf>
    <xf numFmtId="49" fontId="3" fillId="0" borderId="0" xfId="10" applyNumberFormat="1" applyFont="1" applyAlignment="1">
      <alignment horizontal="center" vertical="center" readingOrder="2"/>
    </xf>
    <xf numFmtId="0" fontId="4" fillId="0" borderId="0" xfId="10" applyFont="1" applyAlignment="1">
      <alignment vertical="center" readingOrder="2"/>
    </xf>
    <xf numFmtId="0" fontId="1" fillId="0" borderId="0" xfId="5" applyAlignment="1">
      <alignment vertical="center" readingOrder="2"/>
    </xf>
    <xf numFmtId="49" fontId="18" fillId="0" borderId="0" xfId="10" applyNumberFormat="1" applyFont="1" applyAlignment="1">
      <alignment horizontal="center" vertical="center" readingOrder="2"/>
    </xf>
    <xf numFmtId="2" fontId="18" fillId="0" borderId="0" xfId="10" applyNumberFormat="1" applyFont="1" applyAlignment="1">
      <alignment horizontal="center" vertical="center" readingOrder="2"/>
    </xf>
    <xf numFmtId="0" fontId="18" fillId="0" borderId="0" xfId="5" applyFont="1" applyAlignment="1">
      <alignment horizontal="center" vertical="center" readingOrder="2"/>
    </xf>
    <xf numFmtId="2" fontId="11" fillId="0" borderId="17" xfId="9" applyNumberFormat="1" applyFont="1" applyFill="1" applyBorder="1" applyAlignment="1">
      <alignment vertical="center" readingOrder="2"/>
    </xf>
    <xf numFmtId="0" fontId="4" fillId="4" borderId="17" xfId="10" applyFont="1" applyFill="1" applyBorder="1" applyAlignment="1">
      <alignment horizontal="center" vertical="center" readingOrder="2"/>
    </xf>
    <xf numFmtId="0" fontId="19" fillId="0" borderId="0" xfId="0" applyFont="1" applyAlignment="1">
      <alignment horizontal="center" vertical="center" wrapText="1" readingOrder="2"/>
    </xf>
    <xf numFmtId="4" fontId="19" fillId="0" borderId="0" xfId="0" applyNumberFormat="1" applyFont="1" applyAlignment="1">
      <alignment horizontal="center" vertical="center" wrapText="1" readingOrder="2"/>
    </xf>
    <xf numFmtId="2" fontId="4" fillId="0" borderId="0" xfId="7" applyNumberFormat="1" applyFont="1" applyFill="1" applyBorder="1" applyAlignment="1">
      <alignment horizontal="center" vertical="center" readingOrder="2"/>
    </xf>
    <xf numFmtId="2" fontId="3" fillId="0" borderId="0" xfId="7" applyNumberFormat="1" applyFont="1" applyAlignment="1">
      <alignment horizontal="center" vertical="center" readingOrder="2"/>
    </xf>
    <xf numFmtId="0" fontId="3" fillId="0" borderId="0" xfId="7" applyFont="1" applyAlignment="1">
      <alignment horizontal="center" vertical="center" readingOrder="2"/>
    </xf>
    <xf numFmtId="2" fontId="3" fillId="0" borderId="0" xfId="7" applyNumberFormat="1" applyFont="1" applyBorder="1" applyAlignment="1">
      <alignment horizontal="center" vertical="top" readingOrder="2"/>
    </xf>
    <xf numFmtId="167" fontId="10" fillId="0" borderId="0" xfId="7" applyNumberFormat="1" applyFont="1" applyBorder="1" applyAlignment="1">
      <alignment horizontal="center" vertical="center" readingOrder="2"/>
    </xf>
    <xf numFmtId="2" fontId="10" fillId="0" borderId="0" xfId="7" applyNumberFormat="1" applyFont="1" applyBorder="1" applyAlignment="1">
      <alignment horizontal="center" vertical="center" readingOrder="2"/>
    </xf>
    <xf numFmtId="0" fontId="10" fillId="0" borderId="0" xfId="7" applyFont="1" applyFill="1" applyAlignment="1">
      <alignment horizontal="center" vertical="center" readingOrder="2"/>
    </xf>
    <xf numFmtId="4" fontId="4" fillId="3" borderId="33" xfId="7" applyNumberFormat="1" applyFont="1" applyFill="1" applyBorder="1" applyAlignment="1">
      <alignment horizontal="right" vertical="center" readingOrder="2"/>
    </xf>
    <xf numFmtId="4" fontId="4" fillId="3" borderId="34" xfId="7" applyNumberFormat="1" applyFont="1" applyFill="1" applyBorder="1" applyAlignment="1">
      <alignment horizontal="right" vertical="center" readingOrder="2"/>
    </xf>
    <xf numFmtId="4" fontId="4" fillId="3" borderId="18" xfId="7" applyNumberFormat="1" applyFont="1" applyFill="1" applyBorder="1" applyAlignment="1">
      <alignment horizontal="right" vertical="center" readingOrder="2"/>
    </xf>
    <xf numFmtId="4" fontId="4" fillId="3" borderId="30" xfId="7" applyNumberFormat="1" applyFont="1" applyFill="1" applyBorder="1" applyAlignment="1">
      <alignment horizontal="right" vertical="center" readingOrder="2"/>
    </xf>
    <xf numFmtId="2" fontId="4" fillId="3" borderId="18" xfId="8" applyNumberFormat="1" applyFont="1" applyFill="1" applyBorder="1" applyAlignment="1">
      <alignment horizontal="right" vertical="center" readingOrder="2"/>
    </xf>
    <xf numFmtId="2" fontId="4" fillId="3" borderId="30" xfId="8" applyNumberFormat="1" applyFont="1" applyFill="1" applyBorder="1" applyAlignment="1">
      <alignment horizontal="right" vertical="center" readingOrder="2"/>
    </xf>
    <xf numFmtId="4" fontId="4" fillId="3" borderId="31" xfId="7" applyNumberFormat="1" applyFont="1" applyFill="1" applyBorder="1" applyAlignment="1">
      <alignment horizontal="right" vertical="center" readingOrder="2"/>
    </xf>
    <xf numFmtId="4" fontId="4" fillId="3" borderId="32" xfId="7" applyNumberFormat="1" applyFont="1" applyFill="1" applyBorder="1" applyAlignment="1">
      <alignment horizontal="right" vertical="center" readingOrder="2"/>
    </xf>
    <xf numFmtId="0" fontId="3" fillId="0" borderId="0" xfId="7" applyFont="1" applyAlignment="1">
      <alignment horizontal="right" vertical="center" readingOrder="2"/>
    </xf>
    <xf numFmtId="0" fontId="3" fillId="0" borderId="0" xfId="7" applyFont="1" applyFill="1" applyBorder="1" applyAlignment="1">
      <alignment horizontal="center" vertical="center" readingOrder="2"/>
    </xf>
    <xf numFmtId="0" fontId="4" fillId="0" borderId="0" xfId="7" applyFont="1" applyAlignment="1">
      <alignment vertical="center" readingOrder="2"/>
    </xf>
    <xf numFmtId="0" fontId="3" fillId="0" borderId="3" xfId="7" applyFont="1" applyBorder="1" applyAlignment="1">
      <alignment horizontal="right" vertical="center" readingOrder="2"/>
    </xf>
    <xf numFmtId="0" fontId="3" fillId="0" borderId="3" xfId="7" applyFont="1" applyBorder="1" applyAlignment="1">
      <alignment horizontal="center" vertical="center" readingOrder="2"/>
    </xf>
    <xf numFmtId="0" fontId="4" fillId="0" borderId="0" xfId="7" applyFont="1" applyFill="1" applyBorder="1" applyAlignment="1">
      <alignment vertical="center" readingOrder="2"/>
    </xf>
    <xf numFmtId="0" fontId="3" fillId="3" borderId="4" xfId="7" applyFont="1" applyFill="1" applyBorder="1" applyAlignment="1">
      <alignment horizontal="center" vertical="center" wrapText="1" readingOrder="2"/>
    </xf>
    <xf numFmtId="0" fontId="3" fillId="3" borderId="5" xfId="7" applyFont="1" applyFill="1" applyBorder="1" applyAlignment="1">
      <alignment horizontal="center" vertical="center" wrapText="1" readingOrder="2"/>
    </xf>
    <xf numFmtId="0" fontId="3" fillId="3" borderId="6" xfId="7" applyFont="1" applyFill="1" applyBorder="1" applyAlignment="1">
      <alignment horizontal="center" vertical="center" wrapText="1" readingOrder="2"/>
    </xf>
    <xf numFmtId="166" fontId="3" fillId="3" borderId="4" xfId="7" applyNumberFormat="1" applyFont="1" applyFill="1" applyBorder="1" applyAlignment="1">
      <alignment horizontal="center" vertical="center" wrapText="1" readingOrder="2"/>
    </xf>
    <xf numFmtId="166" fontId="3" fillId="3" borderId="6" xfId="7" applyNumberFormat="1" applyFont="1" applyFill="1" applyBorder="1" applyAlignment="1">
      <alignment horizontal="center" vertical="center" wrapText="1" readingOrder="2"/>
    </xf>
    <xf numFmtId="0" fontId="3" fillId="3" borderId="4" xfId="7" applyFont="1" applyFill="1" applyBorder="1" applyAlignment="1">
      <alignment horizontal="center" vertical="center" readingOrder="2"/>
    </xf>
    <xf numFmtId="0" fontId="3" fillId="3" borderId="5" xfId="7" applyFont="1" applyFill="1" applyBorder="1" applyAlignment="1">
      <alignment horizontal="center" vertical="center" readingOrder="2"/>
    </xf>
    <xf numFmtId="0" fontId="3" fillId="3" borderId="6" xfId="7" applyFont="1" applyFill="1" applyBorder="1" applyAlignment="1">
      <alignment horizontal="center" vertical="center" readingOrder="2"/>
    </xf>
    <xf numFmtId="0" fontId="3" fillId="3" borderId="36" xfId="7" applyFont="1" applyFill="1" applyBorder="1" applyAlignment="1">
      <alignment horizontal="center" vertical="center" wrapText="1" readingOrder="2"/>
    </xf>
    <xf numFmtId="0" fontId="3" fillId="3" borderId="37" xfId="7" applyFont="1" applyFill="1" applyBorder="1" applyAlignment="1">
      <alignment horizontal="center" vertical="center" wrapText="1" readingOrder="2"/>
    </xf>
    <xf numFmtId="0" fontId="3" fillId="3" borderId="35" xfId="7" applyFont="1" applyFill="1" applyBorder="1" applyAlignment="1">
      <alignment horizontal="center" vertical="center" wrapText="1" readingOrder="2"/>
    </xf>
    <xf numFmtId="167" fontId="18" fillId="0" borderId="0" xfId="10" applyNumberFormat="1" applyFont="1" applyAlignment="1">
      <alignment horizontal="center" vertical="center" readingOrder="2"/>
    </xf>
    <xf numFmtId="2" fontId="18" fillId="0" borderId="0" xfId="10" applyNumberFormat="1" applyFont="1" applyAlignment="1">
      <alignment horizontal="center" vertical="center" readingOrder="2"/>
    </xf>
    <xf numFmtId="0" fontId="18" fillId="0" borderId="0" xfId="5" applyFont="1" applyAlignment="1">
      <alignment horizontal="center" vertical="center" readingOrder="2"/>
    </xf>
    <xf numFmtId="4" fontId="5" fillId="3" borderId="33" xfId="10" applyNumberFormat="1" applyFont="1" applyFill="1" applyBorder="1" applyAlignment="1">
      <alignment horizontal="right" vertical="center" readingOrder="2"/>
    </xf>
    <xf numFmtId="4" fontId="5" fillId="3" borderId="34" xfId="10" applyNumberFormat="1" applyFont="1" applyFill="1" applyBorder="1" applyAlignment="1">
      <alignment horizontal="right" vertical="center" readingOrder="2"/>
    </xf>
    <xf numFmtId="2" fontId="4" fillId="0" borderId="0" xfId="10" applyNumberFormat="1" applyFont="1" applyAlignment="1">
      <alignment horizontal="center" vertical="center" readingOrder="2"/>
    </xf>
    <xf numFmtId="2" fontId="3" fillId="0" borderId="0" xfId="10" applyNumberFormat="1" applyFont="1" applyAlignment="1">
      <alignment horizontal="center" vertical="center" readingOrder="2"/>
    </xf>
    <xf numFmtId="0" fontId="3" fillId="0" borderId="0" xfId="10" applyFont="1" applyAlignment="1">
      <alignment horizontal="center" vertical="center" readingOrder="2"/>
    </xf>
    <xf numFmtId="4" fontId="4" fillId="3" borderId="33" xfId="10" applyNumberFormat="1" applyFont="1" applyFill="1" applyBorder="1" applyAlignment="1">
      <alignment horizontal="right" vertical="center" readingOrder="2"/>
    </xf>
    <xf numFmtId="4" fontId="4" fillId="3" borderId="34" xfId="10" applyNumberFormat="1" applyFont="1" applyFill="1" applyBorder="1" applyAlignment="1">
      <alignment horizontal="right" vertical="center" readingOrder="2"/>
    </xf>
    <xf numFmtId="4" fontId="4" fillId="3" borderId="18" xfId="10" applyNumberFormat="1" applyFont="1" applyFill="1" applyBorder="1" applyAlignment="1">
      <alignment horizontal="right" vertical="center" readingOrder="2"/>
    </xf>
    <xf numFmtId="4" fontId="4" fillId="3" borderId="30" xfId="10" applyNumberFormat="1" applyFont="1" applyFill="1" applyBorder="1" applyAlignment="1">
      <alignment horizontal="right" vertical="center" readingOrder="2"/>
    </xf>
    <xf numFmtId="4" fontId="4" fillId="3" borderId="31" xfId="10" applyNumberFormat="1" applyFont="1" applyFill="1" applyBorder="1" applyAlignment="1">
      <alignment horizontal="right" vertical="center" readingOrder="2"/>
    </xf>
    <xf numFmtId="4" fontId="4" fillId="3" borderId="32" xfId="10" applyNumberFormat="1" applyFont="1" applyFill="1" applyBorder="1" applyAlignment="1">
      <alignment horizontal="right" vertical="center" readingOrder="2"/>
    </xf>
    <xf numFmtId="0" fontId="3" fillId="0" borderId="3" xfId="10" applyFont="1" applyBorder="1" applyAlignment="1">
      <alignment horizontal="right" vertical="center" readingOrder="2"/>
    </xf>
    <xf numFmtId="0" fontId="3" fillId="0" borderId="3" xfId="10" applyFont="1" applyBorder="1" applyAlignment="1">
      <alignment horizontal="center" vertical="center" readingOrder="2"/>
    </xf>
    <xf numFmtId="0" fontId="4" fillId="0" borderId="0" xfId="10" applyFont="1" applyAlignment="1">
      <alignment vertical="center" readingOrder="2"/>
    </xf>
    <xf numFmtId="0" fontId="3" fillId="3" borderId="4" xfId="10" applyFont="1" applyFill="1" applyBorder="1" applyAlignment="1">
      <alignment horizontal="center" vertical="center" wrapText="1" readingOrder="2"/>
    </xf>
    <xf numFmtId="0" fontId="3" fillId="3" borderId="5" xfId="10" applyFont="1" applyFill="1" applyBorder="1" applyAlignment="1">
      <alignment horizontal="center" vertical="center" wrapText="1" readingOrder="2"/>
    </xf>
    <xf numFmtId="0" fontId="3" fillId="3" borderId="6" xfId="10" applyFont="1" applyFill="1" applyBorder="1" applyAlignment="1">
      <alignment horizontal="center" vertical="center" wrapText="1" readingOrder="2"/>
    </xf>
    <xf numFmtId="166" fontId="3" fillId="3" borderId="4" xfId="10" applyNumberFormat="1" applyFont="1" applyFill="1" applyBorder="1" applyAlignment="1">
      <alignment horizontal="center" vertical="center" wrapText="1" readingOrder="2"/>
    </xf>
    <xf numFmtId="166" fontId="3" fillId="3" borderId="6" xfId="10" applyNumberFormat="1" applyFont="1" applyFill="1" applyBorder="1" applyAlignment="1">
      <alignment horizontal="center" vertical="center" wrapText="1" readingOrder="2"/>
    </xf>
    <xf numFmtId="0" fontId="3" fillId="3" borderId="4" xfId="10" applyFont="1" applyFill="1" applyBorder="1" applyAlignment="1">
      <alignment horizontal="center" vertical="center" readingOrder="2"/>
    </xf>
    <xf numFmtId="0" fontId="3" fillId="3" borderId="5" xfId="10" applyFont="1" applyFill="1" applyBorder="1" applyAlignment="1">
      <alignment horizontal="center" vertical="center" readingOrder="2"/>
    </xf>
    <xf numFmtId="0" fontId="3" fillId="3" borderId="6" xfId="10" applyFont="1" applyFill="1" applyBorder="1" applyAlignment="1">
      <alignment horizontal="center" vertical="center" readingOrder="2"/>
    </xf>
    <xf numFmtId="0" fontId="3" fillId="0" borderId="0" xfId="10" applyFont="1" applyAlignment="1">
      <alignment horizontal="right" vertical="center" readingOrder="2"/>
    </xf>
    <xf numFmtId="0" fontId="16" fillId="0" borderId="0" xfId="10" applyFont="1" applyAlignment="1">
      <alignment horizontal="center" vertical="center" readingOrder="2"/>
    </xf>
  </cellXfs>
  <cellStyles count="12">
    <cellStyle name="Comma" xfId="9" builtinId="3"/>
    <cellStyle name="Comma 2" xfId="6"/>
    <cellStyle name="Comma 3" xfId="4"/>
    <cellStyle name="Normal" xfId="0" builtinId="0"/>
    <cellStyle name="Normal 2" xfId="7"/>
    <cellStyle name="Normal 2 2" xfId="10"/>
    <cellStyle name="Normal 2 3" xfId="11"/>
    <cellStyle name="Normal 3" xfId="5"/>
    <cellStyle name="Normal 4" xfId="3"/>
    <cellStyle name="Normal 5" xfId="2"/>
    <cellStyle name="Normal 6" xfId="1"/>
    <cellStyle name="Percent" xfId="8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206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rightToLeft="1" tabSelected="1" workbookViewId="0">
      <selection activeCell="C32" sqref="C32"/>
    </sheetView>
  </sheetViews>
  <sheetFormatPr defaultColWidth="8.85546875" defaultRowHeight="12.75" x14ac:dyDescent="0.2"/>
  <cols>
    <col min="1" max="1" width="29.7109375" style="202" customWidth="1"/>
    <col min="2" max="2" width="18" style="202" bestFit="1" customWidth="1"/>
    <col min="3" max="3" width="20.42578125" style="202" bestFit="1" customWidth="1"/>
    <col min="4" max="4" width="20.28515625" style="202" customWidth="1"/>
    <col min="5" max="5" width="20" style="202" bestFit="1" customWidth="1"/>
    <col min="6" max="6" width="13.42578125" style="202" customWidth="1"/>
    <col min="7" max="7" width="13.7109375" style="202" customWidth="1"/>
    <col min="8" max="8" width="15.42578125" style="202" customWidth="1"/>
    <col min="9" max="9" width="7.7109375" style="202" bestFit="1" customWidth="1"/>
    <col min="10" max="10" width="8.7109375" style="202" bestFit="1" customWidth="1"/>
    <col min="11" max="11" width="8.85546875" style="202"/>
    <col min="12" max="12" width="12.5703125" style="202" customWidth="1"/>
    <col min="13" max="16384" width="8.85546875" style="202"/>
  </cols>
  <sheetData>
    <row r="1" spans="1:12" ht="25.5" x14ac:dyDescent="0.2">
      <c r="A1" s="202" t="s">
        <v>86</v>
      </c>
      <c r="B1" s="202" t="s">
        <v>62</v>
      </c>
      <c r="C1" s="202" t="s">
        <v>87</v>
      </c>
      <c r="D1" s="202" t="s">
        <v>88</v>
      </c>
      <c r="E1" s="202" t="s">
        <v>89</v>
      </c>
      <c r="F1" s="202" t="s">
        <v>90</v>
      </c>
      <c r="G1" s="202" t="s">
        <v>91</v>
      </c>
      <c r="H1" s="202" t="s">
        <v>92</v>
      </c>
      <c r="I1" s="202" t="s">
        <v>93</v>
      </c>
      <c r="J1" s="202" t="s">
        <v>94</v>
      </c>
      <c r="K1" s="202" t="s">
        <v>19</v>
      </c>
      <c r="L1" s="202" t="s">
        <v>3</v>
      </c>
    </row>
    <row r="2" spans="1:12" ht="25.5" x14ac:dyDescent="0.2">
      <c r="A2" s="202" t="s">
        <v>95</v>
      </c>
      <c r="B2" s="202" t="s">
        <v>96</v>
      </c>
      <c r="C2" s="202" t="str">
        <f>'مقاولة 1'!A2</f>
        <v>نوع الاعمال: أعمــال البيــاض</v>
      </c>
      <c r="D2" s="202" t="str">
        <f>'مقاولة 1'!C2</f>
        <v>مستخلص رقم : جاري (1)</v>
      </c>
      <c r="E2" s="202" t="str">
        <f>'مقاولة 1'!G2</f>
        <v>المـــدة : من 2019/09/01  حتى 2019/09/15</v>
      </c>
      <c r="F2" s="203">
        <f>'مقاولة 1'!D24</f>
        <v>21600</v>
      </c>
      <c r="G2" s="202">
        <v>0</v>
      </c>
      <c r="H2" s="203">
        <f>'مقاولة 1'!D25</f>
        <v>-1080</v>
      </c>
      <c r="I2" s="203">
        <v>0</v>
      </c>
      <c r="J2" s="203">
        <f>'مقاولة 1'!D26</f>
        <v>-648</v>
      </c>
      <c r="K2" s="203">
        <f>L2-F2-H2-G2-I2-J2</f>
        <v>0</v>
      </c>
      <c r="L2" s="203">
        <f>'مقاولة 1'!D29</f>
        <v>19872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2"/>
  <sheetViews>
    <sheetView rightToLeft="1" view="pageBreakPreview" zoomScale="85" zoomScaleNormal="100" zoomScaleSheetLayoutView="85" workbookViewId="0">
      <selection activeCell="G171" sqref="G171:I171"/>
    </sheetView>
  </sheetViews>
  <sheetFormatPr defaultColWidth="9.140625" defaultRowHeight="20.100000000000001" customHeight="1" x14ac:dyDescent="0.2"/>
  <cols>
    <col min="1" max="1" width="3.42578125" style="10" customWidth="1"/>
    <col min="2" max="2" width="66.5703125" style="10" customWidth="1"/>
    <col min="3" max="3" width="7.7109375" style="10" customWidth="1"/>
    <col min="4" max="4" width="13.5703125" style="10" customWidth="1"/>
    <col min="5" max="5" width="10.7109375" style="10" customWidth="1"/>
    <col min="6" max="6" width="1.28515625" style="93" customWidth="1"/>
    <col min="7" max="7" width="12.7109375" style="10" customWidth="1"/>
    <col min="8" max="8" width="13.28515625" style="10" customWidth="1"/>
    <col min="9" max="9" width="13.85546875" style="10" customWidth="1"/>
    <col min="10" max="10" width="1.28515625" style="93" customWidth="1"/>
    <col min="11" max="11" width="13.7109375" style="10" customWidth="1"/>
    <col min="12" max="12" width="15.7109375" style="94" customWidth="1"/>
    <col min="13" max="13" width="1.28515625" style="93" customWidth="1"/>
    <col min="14" max="14" width="11.7109375" style="95" customWidth="1"/>
    <col min="15" max="15" width="15.42578125" style="10" customWidth="1"/>
    <col min="16" max="16" width="17.42578125" style="94" customWidth="1"/>
    <col min="17" max="17" width="19.7109375" style="10" customWidth="1"/>
    <col min="18" max="18" width="7.5703125" style="10" customWidth="1"/>
    <col min="19" max="19" width="9.140625" style="10" customWidth="1"/>
    <col min="20" max="16384" width="9.140625" style="10"/>
  </cols>
  <sheetData>
    <row r="1" spans="1:16" ht="24.95" customHeight="1" x14ac:dyDescent="0.2">
      <c r="A1" s="219" t="s">
        <v>97</v>
      </c>
      <c r="B1" s="219"/>
      <c r="C1" s="220" t="s">
        <v>98</v>
      </c>
      <c r="D1" s="220"/>
      <c r="E1" s="220"/>
      <c r="F1" s="220"/>
      <c r="G1" s="220"/>
      <c r="H1" s="220"/>
      <c r="I1" s="220"/>
      <c r="J1" s="220"/>
      <c r="K1" s="220"/>
      <c r="L1" s="220"/>
      <c r="M1" s="9"/>
      <c r="N1" s="221"/>
      <c r="O1" s="221"/>
      <c r="P1" s="221"/>
    </row>
    <row r="2" spans="1:16" ht="24.95" customHeight="1" thickBot="1" x14ac:dyDescent="0.25">
      <c r="A2" s="222" t="s">
        <v>32</v>
      </c>
      <c r="B2" s="222"/>
      <c r="C2" s="223" t="s">
        <v>29</v>
      </c>
      <c r="D2" s="223"/>
      <c r="E2" s="223"/>
      <c r="F2" s="11"/>
      <c r="G2" s="206" t="s">
        <v>31</v>
      </c>
      <c r="H2" s="206"/>
      <c r="I2" s="206"/>
      <c r="J2" s="206"/>
      <c r="K2" s="206"/>
      <c r="L2" s="206"/>
      <c r="M2" s="12"/>
      <c r="N2" s="224"/>
      <c r="O2" s="224"/>
      <c r="P2" s="224"/>
    </row>
    <row r="3" spans="1:16" ht="20.100000000000001" customHeight="1" thickTop="1" x14ac:dyDescent="0.2">
      <c r="A3" s="233" t="s">
        <v>6</v>
      </c>
      <c r="B3" s="234"/>
      <c r="C3" s="234"/>
      <c r="D3" s="234"/>
      <c r="E3" s="235"/>
      <c r="F3" s="13"/>
      <c r="G3" s="225" t="s">
        <v>7</v>
      </c>
      <c r="H3" s="226"/>
      <c r="I3" s="227"/>
      <c r="J3" s="13"/>
      <c r="K3" s="228" t="s">
        <v>8</v>
      </c>
      <c r="L3" s="229"/>
      <c r="M3" s="13"/>
      <c r="N3" s="230" t="s">
        <v>9</v>
      </c>
      <c r="O3" s="231"/>
      <c r="P3" s="232"/>
    </row>
    <row r="4" spans="1:16" ht="20.100000000000001" customHeight="1" thickBot="1" x14ac:dyDescent="0.25">
      <c r="A4" s="14" t="s">
        <v>4</v>
      </c>
      <c r="B4" s="15" t="s">
        <v>10</v>
      </c>
      <c r="C4" s="15" t="s">
        <v>11</v>
      </c>
      <c r="D4" s="15" t="s">
        <v>12</v>
      </c>
      <c r="E4" s="16" t="s">
        <v>0</v>
      </c>
      <c r="F4" s="13"/>
      <c r="G4" s="14" t="s">
        <v>13</v>
      </c>
      <c r="H4" s="15" t="s">
        <v>14</v>
      </c>
      <c r="I4" s="16" t="s">
        <v>1</v>
      </c>
      <c r="J4" s="13"/>
      <c r="K4" s="14" t="s">
        <v>14</v>
      </c>
      <c r="L4" s="17" t="s">
        <v>1</v>
      </c>
      <c r="M4" s="13"/>
      <c r="N4" s="18" t="s">
        <v>15</v>
      </c>
      <c r="O4" s="19" t="s">
        <v>16</v>
      </c>
      <c r="P4" s="17" t="s">
        <v>17</v>
      </c>
    </row>
    <row r="5" spans="1:16" ht="21.6" customHeight="1" thickTop="1" x14ac:dyDescent="0.2">
      <c r="A5" s="20">
        <v>1</v>
      </c>
      <c r="B5" s="21" t="s">
        <v>33</v>
      </c>
      <c r="C5" s="22" t="s">
        <v>34</v>
      </c>
      <c r="D5" s="23">
        <v>15500</v>
      </c>
      <c r="E5" s="24">
        <v>32</v>
      </c>
      <c r="F5" s="25"/>
      <c r="G5" s="26">
        <v>0</v>
      </c>
      <c r="H5" s="26">
        <f>I5-G5</f>
        <v>900</v>
      </c>
      <c r="I5" s="26">
        <v>900</v>
      </c>
      <c r="J5" s="25"/>
      <c r="K5" s="27">
        <f>H5*E5</f>
        <v>28800</v>
      </c>
      <c r="L5" s="28">
        <f>I5*E5</f>
        <v>28800</v>
      </c>
      <c r="M5" s="25"/>
      <c r="N5" s="1">
        <v>0.75</v>
      </c>
      <c r="O5" s="27">
        <f>L5*(1-N5)</f>
        <v>7200</v>
      </c>
      <c r="P5" s="29">
        <f>L5-O5</f>
        <v>21600</v>
      </c>
    </row>
    <row r="6" spans="1:16" ht="20.100000000000001" customHeight="1" x14ac:dyDescent="0.2">
      <c r="A6" s="30"/>
      <c r="B6" s="31"/>
      <c r="C6" s="32"/>
      <c r="D6" s="33"/>
      <c r="E6" s="34"/>
      <c r="F6" s="25"/>
      <c r="G6" s="35"/>
      <c r="H6" s="26"/>
      <c r="I6" s="36"/>
      <c r="J6" s="25"/>
      <c r="K6" s="37"/>
      <c r="L6" s="38"/>
      <c r="M6" s="25"/>
      <c r="N6" s="1"/>
      <c r="O6" s="37"/>
      <c r="P6" s="39"/>
    </row>
    <row r="7" spans="1:16" ht="20.100000000000001" customHeight="1" x14ac:dyDescent="0.2">
      <c r="A7" s="30"/>
      <c r="B7" s="31"/>
      <c r="C7" s="40"/>
      <c r="D7" s="33"/>
      <c r="E7" s="34"/>
      <c r="F7" s="25"/>
      <c r="G7" s="36"/>
      <c r="H7" s="26"/>
      <c r="I7" s="36"/>
      <c r="J7" s="25"/>
      <c r="K7" s="37"/>
      <c r="L7" s="38"/>
      <c r="M7" s="25"/>
      <c r="N7" s="1"/>
      <c r="O7" s="37"/>
      <c r="P7" s="39"/>
    </row>
    <row r="8" spans="1:16" ht="20.100000000000001" customHeight="1" x14ac:dyDescent="0.2">
      <c r="A8" s="30"/>
      <c r="B8" s="31"/>
      <c r="C8" s="40"/>
      <c r="D8" s="33"/>
      <c r="E8" s="34"/>
      <c r="F8" s="25"/>
      <c r="G8" s="35"/>
      <c r="H8" s="26"/>
      <c r="I8" s="36"/>
      <c r="J8" s="25"/>
      <c r="K8" s="37"/>
      <c r="L8" s="38"/>
      <c r="M8" s="25"/>
      <c r="N8" s="1"/>
      <c r="O8" s="37"/>
      <c r="P8" s="39"/>
    </row>
    <row r="9" spans="1:16" ht="20.100000000000001" customHeight="1" x14ac:dyDescent="0.2">
      <c r="A9" s="30"/>
      <c r="B9" s="31"/>
      <c r="C9" s="40"/>
      <c r="D9" s="33"/>
      <c r="E9" s="34"/>
      <c r="F9" s="25"/>
      <c r="G9" s="35"/>
      <c r="H9" s="26"/>
      <c r="I9" s="36"/>
      <c r="J9" s="25"/>
      <c r="K9" s="37"/>
      <c r="L9" s="38"/>
      <c r="M9" s="25"/>
      <c r="N9" s="1"/>
      <c r="O9" s="37"/>
      <c r="P9" s="39"/>
    </row>
    <row r="10" spans="1:16" ht="20.100000000000001" customHeight="1" x14ac:dyDescent="0.2">
      <c r="A10" s="30"/>
      <c r="B10" s="31"/>
      <c r="C10" s="40"/>
      <c r="D10" s="33"/>
      <c r="E10" s="34"/>
      <c r="F10" s="25"/>
      <c r="G10" s="35"/>
      <c r="H10" s="26"/>
      <c r="I10" s="36"/>
      <c r="J10" s="25"/>
      <c r="K10" s="37"/>
      <c r="L10" s="38"/>
      <c r="M10" s="25"/>
      <c r="N10" s="1"/>
      <c r="O10" s="37"/>
      <c r="P10" s="39"/>
    </row>
    <row r="11" spans="1:16" ht="20.100000000000001" customHeight="1" x14ac:dyDescent="0.2">
      <c r="A11" s="30"/>
      <c r="B11" s="31"/>
      <c r="C11" s="40"/>
      <c r="D11" s="33"/>
      <c r="E11" s="34"/>
      <c r="F11" s="25"/>
      <c r="G11" s="35"/>
      <c r="H11" s="26"/>
      <c r="I11" s="36"/>
      <c r="J11" s="25"/>
      <c r="K11" s="37"/>
      <c r="L11" s="38"/>
      <c r="M11" s="25"/>
      <c r="N11" s="1"/>
      <c r="O11" s="37"/>
      <c r="P11" s="39"/>
    </row>
    <row r="12" spans="1:16" ht="20.100000000000001" customHeight="1" x14ac:dyDescent="0.2">
      <c r="A12" s="30"/>
      <c r="B12" s="31"/>
      <c r="C12" s="40"/>
      <c r="D12" s="33"/>
      <c r="E12" s="34"/>
      <c r="F12" s="25"/>
      <c r="G12" s="35"/>
      <c r="H12" s="26"/>
      <c r="I12" s="36"/>
      <c r="J12" s="25"/>
      <c r="K12" s="37"/>
      <c r="L12" s="38"/>
      <c r="M12" s="25"/>
      <c r="N12" s="1"/>
      <c r="O12" s="37"/>
      <c r="P12" s="39"/>
    </row>
    <row r="13" spans="1:16" ht="20.100000000000001" customHeight="1" x14ac:dyDescent="0.2">
      <c r="A13" s="30"/>
      <c r="B13" s="31"/>
      <c r="C13" s="40"/>
      <c r="D13" s="33"/>
      <c r="E13" s="34"/>
      <c r="F13" s="25"/>
      <c r="G13" s="35"/>
      <c r="H13" s="26"/>
      <c r="I13" s="36"/>
      <c r="J13" s="25"/>
      <c r="K13" s="37"/>
      <c r="L13" s="38"/>
      <c r="M13" s="25"/>
      <c r="N13" s="1"/>
      <c r="O13" s="37"/>
      <c r="P13" s="39"/>
    </row>
    <row r="14" spans="1:16" ht="20.100000000000001" customHeight="1" x14ac:dyDescent="0.2">
      <c r="A14" s="30"/>
      <c r="B14" s="31"/>
      <c r="C14" s="40"/>
      <c r="D14" s="33"/>
      <c r="E14" s="34"/>
      <c r="F14" s="25"/>
      <c r="G14" s="35"/>
      <c r="H14" s="26"/>
      <c r="I14" s="36"/>
      <c r="J14" s="25"/>
      <c r="K14" s="37"/>
      <c r="L14" s="38"/>
      <c r="M14" s="25"/>
      <c r="N14" s="1"/>
      <c r="O14" s="37"/>
      <c r="P14" s="39"/>
    </row>
    <row r="15" spans="1:16" ht="20.100000000000001" customHeight="1" x14ac:dyDescent="0.2">
      <c r="A15" s="30"/>
      <c r="B15" s="31"/>
      <c r="C15" s="40"/>
      <c r="D15" s="33"/>
      <c r="E15" s="34"/>
      <c r="F15" s="25"/>
      <c r="G15" s="35"/>
      <c r="H15" s="26"/>
      <c r="I15" s="36"/>
      <c r="J15" s="25"/>
      <c r="K15" s="37"/>
      <c r="L15" s="38"/>
      <c r="M15" s="25"/>
      <c r="N15" s="1"/>
      <c r="O15" s="37"/>
      <c r="P15" s="39"/>
    </row>
    <row r="16" spans="1:16" ht="20.100000000000001" customHeight="1" x14ac:dyDescent="0.2">
      <c r="A16" s="30"/>
      <c r="B16" s="31"/>
      <c r="C16" s="40"/>
      <c r="D16" s="33"/>
      <c r="E16" s="34"/>
      <c r="F16" s="25"/>
      <c r="G16" s="35"/>
      <c r="H16" s="26"/>
      <c r="I16" s="36"/>
      <c r="J16" s="25"/>
      <c r="K16" s="37"/>
      <c r="L16" s="38"/>
      <c r="M16" s="25"/>
      <c r="N16" s="1"/>
      <c r="O16" s="37"/>
      <c r="P16" s="39"/>
    </row>
    <row r="17" spans="1:17" ht="20.100000000000001" customHeight="1" x14ac:dyDescent="0.2">
      <c r="A17" s="30"/>
      <c r="B17" s="31"/>
      <c r="C17" s="40"/>
      <c r="D17" s="33"/>
      <c r="E17" s="34"/>
      <c r="F17" s="25"/>
      <c r="G17" s="35"/>
      <c r="H17" s="26"/>
      <c r="I17" s="36"/>
      <c r="J17" s="25"/>
      <c r="K17" s="37"/>
      <c r="L17" s="38"/>
      <c r="M17" s="25"/>
      <c r="N17" s="1"/>
      <c r="O17" s="37"/>
      <c r="P17" s="39"/>
    </row>
    <row r="18" spans="1:17" ht="20.100000000000001" customHeight="1" x14ac:dyDescent="0.2">
      <c r="A18" s="30"/>
      <c r="B18" s="31"/>
      <c r="C18" s="41"/>
      <c r="D18" s="33"/>
      <c r="E18" s="34"/>
      <c r="F18" s="25"/>
      <c r="G18" s="35"/>
      <c r="H18" s="26"/>
      <c r="I18" s="36"/>
      <c r="J18" s="25"/>
      <c r="K18" s="37"/>
      <c r="L18" s="38"/>
      <c r="M18" s="25"/>
      <c r="N18" s="1"/>
      <c r="O18" s="37"/>
      <c r="P18" s="39"/>
    </row>
    <row r="19" spans="1:17" ht="20.100000000000001" customHeight="1" x14ac:dyDescent="0.2">
      <c r="A19" s="30"/>
      <c r="B19" s="42"/>
      <c r="C19" s="41"/>
      <c r="D19" s="33"/>
      <c r="E19" s="34"/>
      <c r="F19" s="25"/>
      <c r="G19" s="35"/>
      <c r="H19" s="26"/>
      <c r="I19" s="36"/>
      <c r="J19" s="25"/>
      <c r="K19" s="37"/>
      <c r="L19" s="38"/>
      <c r="M19" s="25"/>
      <c r="N19" s="1"/>
      <c r="O19" s="37"/>
      <c r="P19" s="39"/>
    </row>
    <row r="20" spans="1:17" ht="20.100000000000001" customHeight="1" x14ac:dyDescent="0.2">
      <c r="A20" s="30"/>
      <c r="B20" s="42"/>
      <c r="C20" s="41"/>
      <c r="D20" s="33"/>
      <c r="E20" s="34"/>
      <c r="F20" s="25"/>
      <c r="G20" s="35"/>
      <c r="H20" s="26"/>
      <c r="I20" s="36"/>
      <c r="J20" s="25"/>
      <c r="K20" s="37"/>
      <c r="L20" s="38"/>
      <c r="M20" s="25"/>
      <c r="N20" s="1"/>
      <c r="O20" s="37"/>
      <c r="P20" s="39"/>
    </row>
    <row r="21" spans="1:17" ht="20.100000000000001" customHeight="1" x14ac:dyDescent="0.2">
      <c r="A21" s="30"/>
      <c r="B21" s="42"/>
      <c r="C21" s="41"/>
      <c r="D21" s="33"/>
      <c r="E21" s="34"/>
      <c r="F21" s="25"/>
      <c r="G21" s="35"/>
      <c r="H21" s="26"/>
      <c r="I21" s="36"/>
      <c r="J21" s="25"/>
      <c r="K21" s="37"/>
      <c r="L21" s="38"/>
      <c r="M21" s="25"/>
      <c r="N21" s="1"/>
      <c r="O21" s="37"/>
      <c r="P21" s="39"/>
    </row>
    <row r="22" spans="1:17" ht="20.100000000000001" customHeight="1" thickBot="1" x14ac:dyDescent="0.25">
      <c r="A22" s="43"/>
      <c r="B22" s="44"/>
      <c r="C22" s="44"/>
      <c r="D22" s="45"/>
      <c r="E22" s="46"/>
      <c r="F22" s="25"/>
      <c r="G22" s="47"/>
      <c r="H22" s="48"/>
      <c r="I22" s="48"/>
      <c r="J22" s="25"/>
      <c r="K22" s="48"/>
      <c r="L22" s="48"/>
      <c r="M22" s="25"/>
      <c r="N22" s="49"/>
      <c r="O22" s="48"/>
      <c r="P22" s="50"/>
    </row>
    <row r="23" spans="1:17" ht="20.100000000000001" customHeight="1" thickTop="1" thickBot="1" x14ac:dyDescent="0.25">
      <c r="A23" s="51"/>
      <c r="B23" s="52" t="s">
        <v>1</v>
      </c>
      <c r="C23" s="52"/>
      <c r="D23" s="53"/>
      <c r="E23" s="54"/>
      <c r="F23" s="25"/>
      <c r="G23" s="55"/>
      <c r="H23" s="56"/>
      <c r="I23" s="57"/>
      <c r="J23" s="25"/>
      <c r="K23" s="58">
        <f>SUM(K5:K22)</f>
        <v>28800</v>
      </c>
      <c r="L23" s="59">
        <f>SUM(L5:L22)</f>
        <v>28800</v>
      </c>
      <c r="M23" s="25"/>
      <c r="N23" s="60"/>
      <c r="O23" s="61">
        <f>SUM(O1:O22)</f>
        <v>7200</v>
      </c>
      <c r="P23" s="62">
        <f>SUM(P5:P22)</f>
        <v>21600</v>
      </c>
      <c r="Q23" s="63" t="e">
        <f>P23-#REF!</f>
        <v>#REF!</v>
      </c>
    </row>
    <row r="24" spans="1:17" ht="20.100000000000001" customHeight="1" thickTop="1" thickBot="1" x14ac:dyDescent="0.25">
      <c r="A24" s="51"/>
      <c r="B24" s="52" t="s">
        <v>24</v>
      </c>
      <c r="C24" s="52"/>
      <c r="D24" s="211">
        <f>P23</f>
        <v>21600</v>
      </c>
      <c r="E24" s="212"/>
      <c r="F24" s="4"/>
      <c r="G24" s="64"/>
      <c r="H24" s="38"/>
      <c r="I24" s="38"/>
      <c r="J24" s="4"/>
      <c r="K24" s="38"/>
      <c r="L24" s="38"/>
      <c r="M24" s="4"/>
      <c r="N24" s="65"/>
      <c r="O24" s="66"/>
      <c r="P24" s="67"/>
    </row>
    <row r="25" spans="1:17" ht="20.100000000000001" customHeight="1" thickTop="1" x14ac:dyDescent="0.2">
      <c r="A25" s="68">
        <v>1</v>
      </c>
      <c r="B25" s="69" t="s">
        <v>30</v>
      </c>
      <c r="C25" s="2">
        <v>0.05</v>
      </c>
      <c r="D25" s="213">
        <f>-D24*C25</f>
        <v>-1080</v>
      </c>
      <c r="E25" s="214"/>
      <c r="F25" s="4"/>
      <c r="G25" s="70"/>
      <c r="H25" s="71"/>
      <c r="I25" s="71"/>
      <c r="J25" s="4"/>
      <c r="K25" s="72"/>
      <c r="L25" s="72"/>
      <c r="M25" s="4"/>
      <c r="N25" s="73"/>
      <c r="O25" s="72"/>
      <c r="P25" s="3">
        <f>-P23*C25</f>
        <v>-1080</v>
      </c>
    </row>
    <row r="26" spans="1:17" ht="20.100000000000001" customHeight="1" x14ac:dyDescent="0.2">
      <c r="A26" s="68">
        <v>2</v>
      </c>
      <c r="B26" s="69" t="s">
        <v>18</v>
      </c>
      <c r="C26" s="2">
        <v>0.03</v>
      </c>
      <c r="D26" s="213">
        <f>-D24*C26</f>
        <v>-648</v>
      </c>
      <c r="E26" s="214"/>
      <c r="F26" s="4"/>
      <c r="G26" s="70"/>
      <c r="H26" s="71"/>
      <c r="I26" s="71"/>
      <c r="J26" s="4"/>
      <c r="K26" s="72"/>
      <c r="L26" s="72"/>
      <c r="M26" s="4"/>
      <c r="N26" s="73"/>
      <c r="O26" s="72"/>
      <c r="P26" s="3">
        <f>-P23*C26</f>
        <v>-648</v>
      </c>
    </row>
    <row r="27" spans="1:17" ht="20.100000000000001" customHeight="1" x14ac:dyDescent="0.2">
      <c r="A27" s="74">
        <v>3</v>
      </c>
      <c r="B27" s="75" t="s">
        <v>19</v>
      </c>
      <c r="C27" s="75"/>
      <c r="D27" s="213">
        <v>0</v>
      </c>
      <c r="E27" s="214"/>
      <c r="F27" s="4"/>
      <c r="G27" s="70"/>
      <c r="H27" s="71"/>
      <c r="I27" s="71"/>
      <c r="J27" s="4"/>
      <c r="K27" s="72"/>
      <c r="L27" s="72"/>
      <c r="M27" s="4"/>
      <c r="N27" s="73"/>
      <c r="O27" s="72"/>
      <c r="P27" s="3">
        <v>0</v>
      </c>
    </row>
    <row r="28" spans="1:17" ht="20.100000000000001" customHeight="1" thickBot="1" x14ac:dyDescent="0.25">
      <c r="A28" s="76">
        <v>4</v>
      </c>
      <c r="B28" s="77" t="s">
        <v>2</v>
      </c>
      <c r="C28" s="77"/>
      <c r="D28" s="217">
        <v>0</v>
      </c>
      <c r="E28" s="218"/>
      <c r="F28" s="4"/>
      <c r="G28" s="47"/>
      <c r="H28" s="78"/>
      <c r="I28" s="78"/>
      <c r="J28" s="4"/>
      <c r="K28" s="79"/>
      <c r="L28" s="79"/>
      <c r="M28" s="4"/>
      <c r="N28" s="80"/>
      <c r="O28" s="79"/>
      <c r="P28" s="3">
        <v>0</v>
      </c>
    </row>
    <row r="29" spans="1:17" ht="20.100000000000001" customHeight="1" thickTop="1" thickBot="1" x14ac:dyDescent="0.25">
      <c r="A29" s="51"/>
      <c r="B29" s="52" t="s">
        <v>3</v>
      </c>
      <c r="C29" s="52"/>
      <c r="D29" s="211">
        <f>SUM(D24:E28)</f>
        <v>19872</v>
      </c>
      <c r="E29" s="212"/>
      <c r="F29" s="4"/>
      <c r="G29" s="58"/>
      <c r="H29" s="81"/>
      <c r="I29" s="59"/>
      <c r="J29" s="4"/>
      <c r="K29" s="58"/>
      <c r="L29" s="59"/>
      <c r="M29" s="4"/>
      <c r="N29" s="82"/>
      <c r="O29" s="81"/>
      <c r="P29" s="62">
        <f>SUM(P23:P28)</f>
        <v>19872</v>
      </c>
    </row>
    <row r="30" spans="1:17" s="87" customFormat="1" ht="20.100000000000001" customHeight="1" thickTop="1" x14ac:dyDescent="0.2">
      <c r="A30" s="83"/>
      <c r="B30" s="84"/>
      <c r="C30" s="85"/>
      <c r="D30" s="204"/>
      <c r="E30" s="204"/>
      <c r="F30" s="204"/>
      <c r="G30" s="204"/>
      <c r="H30" s="204"/>
      <c r="I30" s="204"/>
      <c r="J30" s="204"/>
      <c r="K30" s="204"/>
      <c r="L30" s="204"/>
      <c r="M30" s="85"/>
      <c r="N30" s="86"/>
      <c r="O30" s="204"/>
      <c r="P30" s="204"/>
    </row>
    <row r="31" spans="1:17" s="91" customFormat="1" ht="20.100000000000001" customHeight="1" x14ac:dyDescent="0.2">
      <c r="A31" s="88"/>
      <c r="B31" s="89" t="s">
        <v>26</v>
      </c>
      <c r="C31" s="205" t="s">
        <v>28</v>
      </c>
      <c r="D31" s="205"/>
      <c r="E31" s="205"/>
      <c r="F31" s="205"/>
      <c r="G31" s="206" t="s">
        <v>27</v>
      </c>
      <c r="H31" s="206"/>
      <c r="I31" s="206"/>
      <c r="J31" s="90"/>
      <c r="K31" s="205" t="s">
        <v>5</v>
      </c>
      <c r="L31" s="205"/>
      <c r="M31" s="205"/>
      <c r="N31" s="207" t="s">
        <v>25</v>
      </c>
      <c r="O31" s="207"/>
      <c r="P31" s="207"/>
    </row>
    <row r="32" spans="1:17" ht="20.100000000000001" customHeight="1" x14ac:dyDescent="0.2">
      <c r="B32" s="92"/>
    </row>
    <row r="33" spans="1:16" s="99" customFormat="1" ht="20.100000000000001" customHeight="1" x14ac:dyDescent="0.2">
      <c r="A33" s="96"/>
      <c r="B33" s="97" t="s">
        <v>20</v>
      </c>
      <c r="C33" s="208" t="s">
        <v>21</v>
      </c>
      <c r="D33" s="208"/>
      <c r="E33" s="208"/>
      <c r="F33" s="98"/>
      <c r="G33" s="209" t="s">
        <v>21</v>
      </c>
      <c r="H33" s="209"/>
      <c r="I33" s="209"/>
      <c r="J33" s="209" t="s">
        <v>22</v>
      </c>
      <c r="K33" s="209"/>
      <c r="L33" s="209"/>
      <c r="M33" s="98"/>
      <c r="N33" s="210" t="s">
        <v>23</v>
      </c>
      <c r="O33" s="210"/>
      <c r="P33" s="210"/>
    </row>
    <row r="34" spans="1:16" ht="24.95" customHeight="1" x14ac:dyDescent="0.2">
      <c r="A34" s="219" t="s">
        <v>97</v>
      </c>
      <c r="B34" s="219"/>
      <c r="C34" s="220" t="s">
        <v>98</v>
      </c>
      <c r="D34" s="220"/>
      <c r="E34" s="220"/>
      <c r="F34" s="220"/>
      <c r="G34" s="220"/>
      <c r="H34" s="220"/>
      <c r="I34" s="220"/>
      <c r="J34" s="220"/>
      <c r="K34" s="220"/>
      <c r="L34" s="220"/>
      <c r="M34" s="9"/>
      <c r="N34" s="221"/>
      <c r="O34" s="221"/>
      <c r="P34" s="221"/>
    </row>
    <row r="35" spans="1:16" ht="24.95" customHeight="1" thickBot="1" x14ac:dyDescent="0.25">
      <c r="A35" s="222" t="s">
        <v>32</v>
      </c>
      <c r="B35" s="222"/>
      <c r="C35" s="223" t="s">
        <v>35</v>
      </c>
      <c r="D35" s="223"/>
      <c r="E35" s="223"/>
      <c r="F35" s="11"/>
      <c r="G35" s="206" t="s">
        <v>36</v>
      </c>
      <c r="H35" s="206"/>
      <c r="I35" s="206"/>
      <c r="J35" s="206"/>
      <c r="K35" s="206"/>
      <c r="L35" s="206"/>
      <c r="M35" s="12"/>
      <c r="N35" s="224"/>
      <c r="O35" s="224"/>
      <c r="P35" s="224"/>
    </row>
    <row r="36" spans="1:16" ht="20.100000000000001" customHeight="1" thickTop="1" x14ac:dyDescent="0.2">
      <c r="A36" s="225" t="s">
        <v>6</v>
      </c>
      <c r="B36" s="226"/>
      <c r="C36" s="226"/>
      <c r="D36" s="226"/>
      <c r="E36" s="227"/>
      <c r="F36" s="13"/>
      <c r="G36" s="225" t="s">
        <v>7</v>
      </c>
      <c r="H36" s="226"/>
      <c r="I36" s="227"/>
      <c r="J36" s="13"/>
      <c r="K36" s="228" t="s">
        <v>8</v>
      </c>
      <c r="L36" s="229"/>
      <c r="M36" s="13"/>
      <c r="N36" s="230" t="s">
        <v>9</v>
      </c>
      <c r="O36" s="231"/>
      <c r="P36" s="232"/>
    </row>
    <row r="37" spans="1:16" ht="20.100000000000001" customHeight="1" thickBot="1" x14ac:dyDescent="0.25">
      <c r="A37" s="14" t="s">
        <v>4</v>
      </c>
      <c r="B37" s="15" t="s">
        <v>10</v>
      </c>
      <c r="C37" s="15" t="s">
        <v>11</v>
      </c>
      <c r="D37" s="15" t="s">
        <v>12</v>
      </c>
      <c r="E37" s="16" t="s">
        <v>0</v>
      </c>
      <c r="F37" s="13"/>
      <c r="G37" s="14" t="s">
        <v>13</v>
      </c>
      <c r="H37" s="15" t="s">
        <v>14</v>
      </c>
      <c r="I37" s="16" t="s">
        <v>1</v>
      </c>
      <c r="J37" s="13"/>
      <c r="K37" s="14" t="s">
        <v>14</v>
      </c>
      <c r="L37" s="17" t="s">
        <v>1</v>
      </c>
      <c r="M37" s="13"/>
      <c r="N37" s="18" t="s">
        <v>15</v>
      </c>
      <c r="O37" s="19" t="s">
        <v>16</v>
      </c>
      <c r="P37" s="17" t="s">
        <v>17</v>
      </c>
    </row>
    <row r="38" spans="1:16" ht="21.6" customHeight="1" thickTop="1" x14ac:dyDescent="0.2">
      <c r="A38" s="20">
        <v>1</v>
      </c>
      <c r="B38" s="21" t="s">
        <v>33</v>
      </c>
      <c r="C38" s="22" t="s">
        <v>34</v>
      </c>
      <c r="D38" s="23">
        <v>15500</v>
      </c>
      <c r="E38" s="24">
        <v>32</v>
      </c>
      <c r="F38" s="25"/>
      <c r="G38" s="26">
        <v>900</v>
      </c>
      <c r="H38" s="26">
        <f>I38-G38</f>
        <v>2600</v>
      </c>
      <c r="I38" s="26">
        <v>3500</v>
      </c>
      <c r="J38" s="25"/>
      <c r="K38" s="27">
        <f>H38*E38</f>
        <v>83200</v>
      </c>
      <c r="L38" s="28">
        <f>I38*E38</f>
        <v>112000</v>
      </c>
      <c r="M38" s="25"/>
      <c r="N38" s="1">
        <v>0.65</v>
      </c>
      <c r="O38" s="27">
        <f>L38*(1-N38)</f>
        <v>39200</v>
      </c>
      <c r="P38" s="29">
        <f>L38-O38</f>
        <v>72800</v>
      </c>
    </row>
    <row r="39" spans="1:16" ht="20.100000000000001" customHeight="1" x14ac:dyDescent="0.2">
      <c r="A39" s="30"/>
      <c r="B39" s="31"/>
      <c r="C39" s="32"/>
      <c r="D39" s="33"/>
      <c r="E39" s="34"/>
      <c r="F39" s="25"/>
      <c r="G39" s="35"/>
      <c r="H39" s="26"/>
      <c r="I39" s="36"/>
      <c r="J39" s="25"/>
      <c r="K39" s="37"/>
      <c r="L39" s="38"/>
      <c r="M39" s="25"/>
      <c r="N39" s="1"/>
      <c r="O39" s="37"/>
      <c r="P39" s="39"/>
    </row>
    <row r="40" spans="1:16" ht="20.100000000000001" customHeight="1" x14ac:dyDescent="0.2">
      <c r="A40" s="30"/>
      <c r="B40" s="31"/>
      <c r="C40" s="40"/>
      <c r="D40" s="33"/>
      <c r="E40" s="34"/>
      <c r="F40" s="25"/>
      <c r="G40" s="36"/>
      <c r="H40" s="26"/>
      <c r="I40" s="36"/>
      <c r="J40" s="25"/>
      <c r="K40" s="37"/>
      <c r="L40" s="38"/>
      <c r="M40" s="25"/>
      <c r="N40" s="1"/>
      <c r="O40" s="37"/>
      <c r="P40" s="39"/>
    </row>
    <row r="41" spans="1:16" ht="20.100000000000001" customHeight="1" x14ac:dyDescent="0.2">
      <c r="A41" s="30"/>
      <c r="B41" s="31"/>
      <c r="C41" s="40"/>
      <c r="D41" s="33"/>
      <c r="E41" s="34"/>
      <c r="F41" s="25"/>
      <c r="G41" s="35"/>
      <c r="H41" s="26"/>
      <c r="I41" s="36"/>
      <c r="J41" s="25"/>
      <c r="K41" s="37"/>
      <c r="L41" s="38"/>
      <c r="M41" s="25"/>
      <c r="N41" s="1"/>
      <c r="O41" s="37"/>
      <c r="P41" s="39"/>
    </row>
    <row r="42" spans="1:16" ht="20.100000000000001" customHeight="1" x14ac:dyDescent="0.2">
      <c r="A42" s="30"/>
      <c r="B42" s="31"/>
      <c r="C42" s="40"/>
      <c r="D42" s="33"/>
      <c r="E42" s="34"/>
      <c r="F42" s="25"/>
      <c r="G42" s="35"/>
      <c r="H42" s="26"/>
      <c r="I42" s="36"/>
      <c r="J42" s="25"/>
      <c r="K42" s="37"/>
      <c r="L42" s="38"/>
      <c r="M42" s="25"/>
      <c r="N42" s="1"/>
      <c r="O42" s="37"/>
      <c r="P42" s="39"/>
    </row>
    <row r="43" spans="1:16" ht="20.100000000000001" customHeight="1" x14ac:dyDescent="0.2">
      <c r="A43" s="30"/>
      <c r="B43" s="31"/>
      <c r="C43" s="40"/>
      <c r="D43" s="33"/>
      <c r="E43" s="34"/>
      <c r="F43" s="25"/>
      <c r="G43" s="35"/>
      <c r="H43" s="26"/>
      <c r="I43" s="36"/>
      <c r="J43" s="25"/>
      <c r="K43" s="37"/>
      <c r="L43" s="38"/>
      <c r="M43" s="25"/>
      <c r="N43" s="1"/>
      <c r="O43" s="37"/>
      <c r="P43" s="39"/>
    </row>
    <row r="44" spans="1:16" ht="20.100000000000001" customHeight="1" x14ac:dyDescent="0.2">
      <c r="A44" s="30"/>
      <c r="B44" s="31"/>
      <c r="C44" s="40"/>
      <c r="D44" s="33"/>
      <c r="E44" s="34"/>
      <c r="F44" s="25"/>
      <c r="G44" s="35"/>
      <c r="H44" s="26"/>
      <c r="I44" s="36"/>
      <c r="J44" s="25"/>
      <c r="K44" s="37"/>
      <c r="L44" s="38"/>
      <c r="M44" s="25"/>
      <c r="N44" s="1"/>
      <c r="O44" s="37"/>
      <c r="P44" s="39"/>
    </row>
    <row r="45" spans="1:16" ht="20.100000000000001" customHeight="1" x14ac:dyDescent="0.2">
      <c r="A45" s="30"/>
      <c r="B45" s="31"/>
      <c r="C45" s="40"/>
      <c r="D45" s="33"/>
      <c r="E45" s="34"/>
      <c r="F45" s="25"/>
      <c r="G45" s="35"/>
      <c r="H45" s="26"/>
      <c r="I45" s="36"/>
      <c r="J45" s="25"/>
      <c r="K45" s="37"/>
      <c r="L45" s="38"/>
      <c r="M45" s="25"/>
      <c r="N45" s="1"/>
      <c r="O45" s="37"/>
      <c r="P45" s="39"/>
    </row>
    <row r="46" spans="1:16" ht="20.100000000000001" customHeight="1" x14ac:dyDescent="0.2">
      <c r="A46" s="30"/>
      <c r="B46" s="31"/>
      <c r="C46" s="40"/>
      <c r="D46" s="33"/>
      <c r="E46" s="34"/>
      <c r="F46" s="25"/>
      <c r="G46" s="35"/>
      <c r="H46" s="26"/>
      <c r="I46" s="36"/>
      <c r="J46" s="25"/>
      <c r="K46" s="37"/>
      <c r="L46" s="38"/>
      <c r="M46" s="25"/>
      <c r="N46" s="1"/>
      <c r="O46" s="37"/>
      <c r="P46" s="39"/>
    </row>
    <row r="47" spans="1:16" ht="20.100000000000001" customHeight="1" x14ac:dyDescent="0.2">
      <c r="A47" s="30"/>
      <c r="B47" s="31"/>
      <c r="C47" s="40"/>
      <c r="D47" s="33"/>
      <c r="E47" s="34"/>
      <c r="F47" s="25"/>
      <c r="G47" s="35"/>
      <c r="H47" s="26"/>
      <c r="I47" s="36"/>
      <c r="J47" s="25"/>
      <c r="K47" s="37"/>
      <c r="L47" s="38"/>
      <c r="M47" s="25"/>
      <c r="N47" s="1"/>
      <c r="O47" s="37"/>
      <c r="P47" s="39"/>
    </row>
    <row r="48" spans="1:16" ht="20.100000000000001" customHeight="1" x14ac:dyDescent="0.2">
      <c r="A48" s="30"/>
      <c r="B48" s="31"/>
      <c r="C48" s="40"/>
      <c r="D48" s="33"/>
      <c r="E48" s="34"/>
      <c r="F48" s="25"/>
      <c r="G48" s="35"/>
      <c r="H48" s="26"/>
      <c r="I48" s="36"/>
      <c r="J48" s="25"/>
      <c r="K48" s="37"/>
      <c r="L48" s="38"/>
      <c r="M48" s="25"/>
      <c r="N48" s="1"/>
      <c r="O48" s="37"/>
      <c r="P48" s="39"/>
    </row>
    <row r="49" spans="1:17" ht="20.100000000000001" customHeight="1" x14ac:dyDescent="0.2">
      <c r="A49" s="30"/>
      <c r="B49" s="31"/>
      <c r="C49" s="40"/>
      <c r="D49" s="33"/>
      <c r="E49" s="34"/>
      <c r="F49" s="25"/>
      <c r="G49" s="35"/>
      <c r="H49" s="26"/>
      <c r="I49" s="36"/>
      <c r="J49" s="25"/>
      <c r="K49" s="37"/>
      <c r="L49" s="38"/>
      <c r="M49" s="25"/>
      <c r="N49" s="1"/>
      <c r="O49" s="37"/>
      <c r="P49" s="39"/>
    </row>
    <row r="50" spans="1:17" ht="20.100000000000001" customHeight="1" x14ac:dyDescent="0.2">
      <c r="A50" s="30"/>
      <c r="B50" s="31"/>
      <c r="C50" s="40"/>
      <c r="D50" s="33"/>
      <c r="E50" s="34"/>
      <c r="F50" s="25"/>
      <c r="G50" s="35"/>
      <c r="H50" s="26"/>
      <c r="I50" s="36"/>
      <c r="J50" s="25"/>
      <c r="K50" s="37"/>
      <c r="L50" s="38"/>
      <c r="M50" s="25"/>
      <c r="N50" s="1"/>
      <c r="O50" s="37"/>
      <c r="P50" s="39"/>
    </row>
    <row r="51" spans="1:17" ht="20.100000000000001" customHeight="1" x14ac:dyDescent="0.2">
      <c r="A51" s="30"/>
      <c r="B51" s="31"/>
      <c r="C51" s="41"/>
      <c r="D51" s="33"/>
      <c r="E51" s="34"/>
      <c r="F51" s="25"/>
      <c r="G51" s="35"/>
      <c r="H51" s="26"/>
      <c r="I51" s="36"/>
      <c r="J51" s="25"/>
      <c r="K51" s="37"/>
      <c r="L51" s="38"/>
      <c r="M51" s="25"/>
      <c r="N51" s="1"/>
      <c r="O51" s="37"/>
      <c r="P51" s="39"/>
    </row>
    <row r="52" spans="1:17" ht="20.100000000000001" customHeight="1" x14ac:dyDescent="0.2">
      <c r="A52" s="30"/>
      <c r="B52" s="42"/>
      <c r="C52" s="41"/>
      <c r="D52" s="33"/>
      <c r="E52" s="34"/>
      <c r="F52" s="25"/>
      <c r="G52" s="35"/>
      <c r="H52" s="26"/>
      <c r="I52" s="36"/>
      <c r="J52" s="25"/>
      <c r="K52" s="37"/>
      <c r="L52" s="38"/>
      <c r="M52" s="25"/>
      <c r="N52" s="1"/>
      <c r="O52" s="37"/>
      <c r="P52" s="39"/>
    </row>
    <row r="53" spans="1:17" ht="20.100000000000001" customHeight="1" x14ac:dyDescent="0.2">
      <c r="A53" s="30"/>
      <c r="B53" s="42"/>
      <c r="C53" s="41"/>
      <c r="D53" s="33"/>
      <c r="E53" s="34"/>
      <c r="F53" s="25"/>
      <c r="G53" s="35"/>
      <c r="H53" s="26"/>
      <c r="I53" s="36"/>
      <c r="J53" s="25"/>
      <c r="K53" s="37"/>
      <c r="L53" s="38"/>
      <c r="M53" s="25"/>
      <c r="N53" s="1"/>
      <c r="O53" s="37"/>
      <c r="P53" s="39"/>
    </row>
    <row r="54" spans="1:17" ht="20.100000000000001" customHeight="1" x14ac:dyDescent="0.2">
      <c r="A54" s="30"/>
      <c r="B54" s="42"/>
      <c r="C54" s="41"/>
      <c r="D54" s="33"/>
      <c r="E54" s="34"/>
      <c r="F54" s="25"/>
      <c r="G54" s="35"/>
      <c r="H54" s="26"/>
      <c r="I54" s="36"/>
      <c r="J54" s="25"/>
      <c r="K54" s="37"/>
      <c r="L54" s="38"/>
      <c r="M54" s="25"/>
      <c r="N54" s="1"/>
      <c r="O54" s="37"/>
      <c r="P54" s="39"/>
    </row>
    <row r="55" spans="1:17" ht="20.100000000000001" customHeight="1" thickBot="1" x14ac:dyDescent="0.25">
      <c r="A55" s="43"/>
      <c r="B55" s="44"/>
      <c r="C55" s="44"/>
      <c r="D55" s="45"/>
      <c r="E55" s="46"/>
      <c r="F55" s="25"/>
      <c r="G55" s="47"/>
      <c r="H55" s="48"/>
      <c r="I55" s="48"/>
      <c r="J55" s="25"/>
      <c r="K55" s="48"/>
      <c r="L55" s="48"/>
      <c r="M55" s="25"/>
      <c r="N55" s="49"/>
      <c r="O55" s="48"/>
      <c r="P55" s="50"/>
    </row>
    <row r="56" spans="1:17" ht="20.100000000000001" customHeight="1" thickTop="1" thickBot="1" x14ac:dyDescent="0.25">
      <c r="A56" s="51"/>
      <c r="B56" s="52" t="s">
        <v>1</v>
      </c>
      <c r="C56" s="52"/>
      <c r="D56" s="53"/>
      <c r="E56" s="54"/>
      <c r="F56" s="25"/>
      <c r="G56" s="55"/>
      <c r="H56" s="56"/>
      <c r="I56" s="57"/>
      <c r="J56" s="25"/>
      <c r="K56" s="58">
        <f>SUM(K38:K55)</f>
        <v>83200</v>
      </c>
      <c r="L56" s="59">
        <f>SUM(L38:L55)</f>
        <v>112000</v>
      </c>
      <c r="M56" s="25"/>
      <c r="N56" s="60"/>
      <c r="O56" s="61">
        <f>SUM(O34:O55)</f>
        <v>39200</v>
      </c>
      <c r="P56" s="62">
        <f>SUM(P38:P55)</f>
        <v>72800</v>
      </c>
      <c r="Q56" s="63">
        <f>P56-P23</f>
        <v>51200</v>
      </c>
    </row>
    <row r="57" spans="1:17" ht="20.100000000000001" customHeight="1" thickTop="1" thickBot="1" x14ac:dyDescent="0.25">
      <c r="A57" s="51"/>
      <c r="B57" s="52" t="s">
        <v>24</v>
      </c>
      <c r="C57" s="52"/>
      <c r="D57" s="211">
        <f>Q56</f>
        <v>51200</v>
      </c>
      <c r="E57" s="212"/>
      <c r="F57" s="4"/>
      <c r="G57" s="64"/>
      <c r="H57" s="38"/>
      <c r="I57" s="38"/>
      <c r="J57" s="4"/>
      <c r="K57" s="38"/>
      <c r="L57" s="38"/>
      <c r="M57" s="4"/>
      <c r="N57" s="65"/>
      <c r="O57" s="66"/>
      <c r="P57" s="67"/>
    </row>
    <row r="58" spans="1:17" ht="20.100000000000001" customHeight="1" thickTop="1" x14ac:dyDescent="0.2">
      <c r="A58" s="68">
        <v>1</v>
      </c>
      <c r="B58" s="69" t="s">
        <v>30</v>
      </c>
      <c r="C58" s="2">
        <v>0.05</v>
      </c>
      <c r="D58" s="213">
        <f>-D57*C58</f>
        <v>-2560</v>
      </c>
      <c r="E58" s="214"/>
      <c r="F58" s="4"/>
      <c r="G58" s="70"/>
      <c r="H58" s="71"/>
      <c r="I58" s="71"/>
      <c r="J58" s="4"/>
      <c r="K58" s="72"/>
      <c r="L58" s="72"/>
      <c r="M58" s="4"/>
      <c r="N58" s="73"/>
      <c r="O58" s="72"/>
      <c r="P58" s="3">
        <f>-P56*C58</f>
        <v>-3640</v>
      </c>
    </row>
    <row r="59" spans="1:17" ht="20.100000000000001" customHeight="1" x14ac:dyDescent="0.2">
      <c r="A59" s="68">
        <v>2</v>
      </c>
      <c r="B59" s="69" t="s">
        <v>18</v>
      </c>
      <c r="C59" s="2">
        <v>0.03</v>
      </c>
      <c r="D59" s="213">
        <f>-D57*C59</f>
        <v>-1536</v>
      </c>
      <c r="E59" s="214"/>
      <c r="F59" s="4"/>
      <c r="G59" s="70"/>
      <c r="H59" s="71"/>
      <c r="I59" s="71"/>
      <c r="J59" s="4"/>
      <c r="K59" s="72"/>
      <c r="L59" s="72"/>
      <c r="M59" s="4"/>
      <c r="N59" s="73"/>
      <c r="O59" s="72"/>
      <c r="P59" s="3">
        <f>P26+D59</f>
        <v>-2184</v>
      </c>
    </row>
    <row r="60" spans="1:17" ht="20.100000000000001" customHeight="1" x14ac:dyDescent="0.2">
      <c r="A60" s="74">
        <v>3</v>
      </c>
      <c r="B60" s="75" t="s">
        <v>19</v>
      </c>
      <c r="C60" s="75"/>
      <c r="D60" s="213">
        <v>0</v>
      </c>
      <c r="E60" s="214"/>
      <c r="F60" s="4"/>
      <c r="G60" s="70"/>
      <c r="H60" s="71"/>
      <c r="I60" s="71"/>
      <c r="J60" s="4"/>
      <c r="K60" s="72"/>
      <c r="L60" s="72"/>
      <c r="M60" s="4"/>
      <c r="N60" s="73"/>
      <c r="O60" s="72"/>
      <c r="P60" s="3">
        <v>0</v>
      </c>
    </row>
    <row r="61" spans="1:17" ht="20.100000000000001" customHeight="1" thickBot="1" x14ac:dyDescent="0.25">
      <c r="A61" s="76">
        <v>4</v>
      </c>
      <c r="B61" s="77" t="s">
        <v>2</v>
      </c>
      <c r="C61" s="77"/>
      <c r="D61" s="217">
        <v>0</v>
      </c>
      <c r="E61" s="218"/>
      <c r="F61" s="4"/>
      <c r="G61" s="47"/>
      <c r="H61" s="78"/>
      <c r="I61" s="78"/>
      <c r="J61" s="4"/>
      <c r="K61" s="79"/>
      <c r="L61" s="79"/>
      <c r="M61" s="4"/>
      <c r="N61" s="80"/>
      <c r="O61" s="79"/>
      <c r="P61" s="3">
        <f>-19872</f>
        <v>-19872</v>
      </c>
    </row>
    <row r="62" spans="1:17" ht="20.100000000000001" customHeight="1" thickTop="1" thickBot="1" x14ac:dyDescent="0.25">
      <c r="A62" s="51"/>
      <c r="B62" s="52" t="s">
        <v>3</v>
      </c>
      <c r="C62" s="52"/>
      <c r="D62" s="211">
        <f>SUM(D57:E61)</f>
        <v>47104</v>
      </c>
      <c r="E62" s="212"/>
      <c r="F62" s="4"/>
      <c r="G62" s="58"/>
      <c r="H62" s="81"/>
      <c r="I62" s="59"/>
      <c r="J62" s="4"/>
      <c r="K62" s="58"/>
      <c r="L62" s="59"/>
      <c r="M62" s="4"/>
      <c r="N62" s="82"/>
      <c r="O62" s="81"/>
      <c r="P62" s="62">
        <f>SUM(P56:P61)</f>
        <v>47104</v>
      </c>
    </row>
    <row r="63" spans="1:17" s="87" customFormat="1" ht="20.100000000000001" customHeight="1" thickTop="1" x14ac:dyDescent="0.2">
      <c r="A63" s="83"/>
      <c r="B63" s="84"/>
      <c r="C63" s="85"/>
      <c r="D63" s="204"/>
      <c r="E63" s="204"/>
      <c r="F63" s="204"/>
      <c r="G63" s="204"/>
      <c r="H63" s="204"/>
      <c r="I63" s="204"/>
      <c r="J63" s="204"/>
      <c r="K63" s="204"/>
      <c r="L63" s="204"/>
      <c r="M63" s="85"/>
      <c r="N63" s="86"/>
      <c r="O63" s="204"/>
      <c r="P63" s="204"/>
    </row>
    <row r="64" spans="1:17" s="91" customFormat="1" ht="20.100000000000001" customHeight="1" x14ac:dyDescent="0.2">
      <c r="A64" s="88"/>
      <c r="B64" s="89" t="s">
        <v>26</v>
      </c>
      <c r="C64" s="205" t="s">
        <v>28</v>
      </c>
      <c r="D64" s="205"/>
      <c r="E64" s="205"/>
      <c r="F64" s="205"/>
      <c r="G64" s="206" t="s">
        <v>27</v>
      </c>
      <c r="H64" s="206"/>
      <c r="I64" s="206"/>
      <c r="J64" s="90"/>
      <c r="K64" s="205" t="s">
        <v>5</v>
      </c>
      <c r="L64" s="205"/>
      <c r="M64" s="205"/>
      <c r="N64" s="207" t="s">
        <v>25</v>
      </c>
      <c r="O64" s="207"/>
      <c r="P64" s="207"/>
    </row>
    <row r="65" spans="1:16" ht="20.100000000000001" customHeight="1" x14ac:dyDescent="0.2">
      <c r="B65" s="92"/>
    </row>
    <row r="66" spans="1:16" s="99" customFormat="1" ht="20.100000000000001" customHeight="1" x14ac:dyDescent="0.2">
      <c r="A66" s="96"/>
      <c r="B66" s="97" t="s">
        <v>20</v>
      </c>
      <c r="C66" s="208" t="s">
        <v>21</v>
      </c>
      <c r="D66" s="208"/>
      <c r="E66" s="208"/>
      <c r="F66" s="98"/>
      <c r="G66" s="209" t="s">
        <v>21</v>
      </c>
      <c r="H66" s="209"/>
      <c r="I66" s="209"/>
      <c r="J66" s="209" t="s">
        <v>22</v>
      </c>
      <c r="K66" s="209"/>
      <c r="L66" s="209"/>
      <c r="M66" s="98"/>
      <c r="N66" s="210" t="s">
        <v>23</v>
      </c>
      <c r="O66" s="210"/>
      <c r="P66" s="210"/>
    </row>
    <row r="67" spans="1:16" ht="24.95" customHeight="1" x14ac:dyDescent="0.2">
      <c r="A67" s="219" t="s">
        <v>97</v>
      </c>
      <c r="B67" s="219"/>
      <c r="C67" s="220" t="s">
        <v>98</v>
      </c>
      <c r="D67" s="220"/>
      <c r="E67" s="220"/>
      <c r="F67" s="220"/>
      <c r="G67" s="220"/>
      <c r="H67" s="220"/>
      <c r="I67" s="220"/>
      <c r="J67" s="220"/>
      <c r="K67" s="220"/>
      <c r="L67" s="220"/>
      <c r="M67" s="9"/>
      <c r="N67" s="221"/>
      <c r="O67" s="221"/>
      <c r="P67" s="221"/>
    </row>
    <row r="68" spans="1:16" ht="24.95" customHeight="1" thickBot="1" x14ac:dyDescent="0.25">
      <c r="A68" s="222" t="s">
        <v>32</v>
      </c>
      <c r="B68" s="222"/>
      <c r="C68" s="223" t="s">
        <v>37</v>
      </c>
      <c r="D68" s="223"/>
      <c r="E68" s="223"/>
      <c r="F68" s="11"/>
      <c r="G68" s="206" t="s">
        <v>38</v>
      </c>
      <c r="H68" s="206"/>
      <c r="I68" s="206"/>
      <c r="J68" s="206"/>
      <c r="K68" s="206"/>
      <c r="L68" s="206"/>
      <c r="M68" s="12"/>
      <c r="N68" s="224"/>
      <c r="O68" s="224"/>
      <c r="P68" s="224"/>
    </row>
    <row r="69" spans="1:16" ht="20.100000000000001" customHeight="1" thickTop="1" x14ac:dyDescent="0.2">
      <c r="A69" s="225" t="s">
        <v>6</v>
      </c>
      <c r="B69" s="226"/>
      <c r="C69" s="226"/>
      <c r="D69" s="226"/>
      <c r="E69" s="227"/>
      <c r="F69" s="13"/>
      <c r="G69" s="225" t="s">
        <v>7</v>
      </c>
      <c r="H69" s="226"/>
      <c r="I69" s="227"/>
      <c r="J69" s="13"/>
      <c r="K69" s="228" t="s">
        <v>8</v>
      </c>
      <c r="L69" s="229"/>
      <c r="M69" s="13"/>
      <c r="N69" s="230" t="s">
        <v>9</v>
      </c>
      <c r="O69" s="231"/>
      <c r="P69" s="232"/>
    </row>
    <row r="70" spans="1:16" ht="20.100000000000001" customHeight="1" thickBot="1" x14ac:dyDescent="0.25">
      <c r="A70" s="14" t="s">
        <v>4</v>
      </c>
      <c r="B70" s="15" t="s">
        <v>10</v>
      </c>
      <c r="C70" s="15" t="s">
        <v>11</v>
      </c>
      <c r="D70" s="15" t="s">
        <v>12</v>
      </c>
      <c r="E70" s="16" t="s">
        <v>0</v>
      </c>
      <c r="F70" s="13"/>
      <c r="G70" s="14" t="s">
        <v>13</v>
      </c>
      <c r="H70" s="15" t="s">
        <v>14</v>
      </c>
      <c r="I70" s="16" t="s">
        <v>1</v>
      </c>
      <c r="J70" s="13"/>
      <c r="K70" s="14" t="s">
        <v>14</v>
      </c>
      <c r="L70" s="17" t="s">
        <v>1</v>
      </c>
      <c r="M70" s="13"/>
      <c r="N70" s="18" t="s">
        <v>15</v>
      </c>
      <c r="O70" s="19" t="s">
        <v>16</v>
      </c>
      <c r="P70" s="17" t="s">
        <v>17</v>
      </c>
    </row>
    <row r="71" spans="1:16" ht="21.6" customHeight="1" thickTop="1" x14ac:dyDescent="0.2">
      <c r="A71" s="20">
        <v>1</v>
      </c>
      <c r="B71" s="21" t="s">
        <v>33</v>
      </c>
      <c r="C71" s="22" t="s">
        <v>34</v>
      </c>
      <c r="D71" s="23">
        <v>15500</v>
      </c>
      <c r="E71" s="24">
        <v>32</v>
      </c>
      <c r="F71" s="25"/>
      <c r="G71" s="26">
        <v>3500</v>
      </c>
      <c r="H71" s="26">
        <f>I71-G71</f>
        <v>1900</v>
      </c>
      <c r="I71" s="26">
        <v>5400</v>
      </c>
      <c r="J71" s="25"/>
      <c r="K71" s="27">
        <f>H71*E71</f>
        <v>60800</v>
      </c>
      <c r="L71" s="28">
        <f>I71*E71</f>
        <v>172800</v>
      </c>
      <c r="M71" s="25"/>
      <c r="N71" s="5">
        <v>0.64500000000000002</v>
      </c>
      <c r="O71" s="27">
        <f>L71*(1-N71)</f>
        <v>61344</v>
      </c>
      <c r="P71" s="29">
        <f>L71-O71</f>
        <v>111456</v>
      </c>
    </row>
    <row r="72" spans="1:16" ht="20.100000000000001" customHeight="1" x14ac:dyDescent="0.2">
      <c r="A72" s="30"/>
      <c r="B72" s="31"/>
      <c r="C72" s="32"/>
      <c r="D72" s="33"/>
      <c r="E72" s="34"/>
      <c r="F72" s="25"/>
      <c r="G72" s="35"/>
      <c r="H72" s="26"/>
      <c r="I72" s="36"/>
      <c r="J72" s="25"/>
      <c r="K72" s="37"/>
      <c r="L72" s="38"/>
      <c r="M72" s="25"/>
      <c r="N72" s="1"/>
      <c r="O72" s="37"/>
      <c r="P72" s="39"/>
    </row>
    <row r="73" spans="1:16" ht="20.100000000000001" customHeight="1" x14ac:dyDescent="0.2">
      <c r="A73" s="30"/>
      <c r="B73" s="31"/>
      <c r="C73" s="40"/>
      <c r="D73" s="33"/>
      <c r="E73" s="34"/>
      <c r="F73" s="25"/>
      <c r="G73" s="36"/>
      <c r="H73" s="26"/>
      <c r="I73" s="36"/>
      <c r="J73" s="25"/>
      <c r="K73" s="37"/>
      <c r="L73" s="38"/>
      <c r="M73" s="25"/>
      <c r="N73" s="1"/>
      <c r="O73" s="37"/>
      <c r="P73" s="39"/>
    </row>
    <row r="74" spans="1:16" ht="20.100000000000001" customHeight="1" x14ac:dyDescent="0.2">
      <c r="A74" s="30"/>
      <c r="B74" s="31"/>
      <c r="C74" s="40"/>
      <c r="D74" s="33"/>
      <c r="E74" s="34"/>
      <c r="F74" s="25"/>
      <c r="G74" s="35"/>
      <c r="H74" s="26"/>
      <c r="I74" s="36"/>
      <c r="J74" s="25"/>
      <c r="K74" s="37"/>
      <c r="L74" s="38"/>
      <c r="M74" s="25"/>
      <c r="N74" s="1"/>
      <c r="O74" s="37"/>
      <c r="P74" s="39"/>
    </row>
    <row r="75" spans="1:16" ht="20.100000000000001" customHeight="1" x14ac:dyDescent="0.2">
      <c r="A75" s="30"/>
      <c r="B75" s="31"/>
      <c r="C75" s="40"/>
      <c r="D75" s="33"/>
      <c r="E75" s="34"/>
      <c r="F75" s="25"/>
      <c r="G75" s="35"/>
      <c r="H75" s="26"/>
      <c r="I75" s="36"/>
      <c r="J75" s="25"/>
      <c r="K75" s="37"/>
      <c r="L75" s="38"/>
      <c r="M75" s="25"/>
      <c r="N75" s="1"/>
      <c r="O75" s="37"/>
      <c r="P75" s="39"/>
    </row>
    <row r="76" spans="1:16" ht="20.100000000000001" customHeight="1" x14ac:dyDescent="0.2">
      <c r="A76" s="30"/>
      <c r="B76" s="31"/>
      <c r="C76" s="40"/>
      <c r="D76" s="33"/>
      <c r="E76" s="34"/>
      <c r="F76" s="25"/>
      <c r="G76" s="35"/>
      <c r="H76" s="26"/>
      <c r="I76" s="36"/>
      <c r="J76" s="25"/>
      <c r="K76" s="37"/>
      <c r="L76" s="38"/>
      <c r="M76" s="25"/>
      <c r="N76" s="1"/>
      <c r="O76" s="37"/>
      <c r="P76" s="39"/>
    </row>
    <row r="77" spans="1:16" ht="20.100000000000001" customHeight="1" x14ac:dyDescent="0.2">
      <c r="A77" s="30"/>
      <c r="B77" s="31"/>
      <c r="C77" s="40"/>
      <c r="D77" s="33"/>
      <c r="E77" s="34"/>
      <c r="F77" s="25"/>
      <c r="G77" s="35"/>
      <c r="H77" s="26"/>
      <c r="I77" s="36"/>
      <c r="J77" s="25"/>
      <c r="K77" s="37"/>
      <c r="L77" s="38"/>
      <c r="M77" s="25"/>
      <c r="N77" s="1"/>
      <c r="O77" s="37"/>
      <c r="P77" s="39"/>
    </row>
    <row r="78" spans="1:16" ht="20.100000000000001" customHeight="1" x14ac:dyDescent="0.2">
      <c r="A78" s="30"/>
      <c r="B78" s="31"/>
      <c r="C78" s="40"/>
      <c r="D78" s="33"/>
      <c r="E78" s="34"/>
      <c r="F78" s="25"/>
      <c r="G78" s="35"/>
      <c r="H78" s="26"/>
      <c r="I78" s="36"/>
      <c r="J78" s="25"/>
      <c r="K78" s="37"/>
      <c r="L78" s="38"/>
      <c r="M78" s="25"/>
      <c r="N78" s="1"/>
      <c r="O78" s="37"/>
      <c r="P78" s="39"/>
    </row>
    <row r="79" spans="1:16" ht="20.100000000000001" customHeight="1" x14ac:dyDescent="0.2">
      <c r="A79" s="30"/>
      <c r="B79" s="31"/>
      <c r="C79" s="40"/>
      <c r="D79" s="33"/>
      <c r="E79" s="34"/>
      <c r="F79" s="25"/>
      <c r="G79" s="35"/>
      <c r="H79" s="26"/>
      <c r="I79" s="36"/>
      <c r="J79" s="25"/>
      <c r="K79" s="37"/>
      <c r="L79" s="38"/>
      <c r="M79" s="25"/>
      <c r="N79" s="1"/>
      <c r="O79" s="37"/>
      <c r="P79" s="39"/>
    </row>
    <row r="80" spans="1:16" ht="20.100000000000001" customHeight="1" x14ac:dyDescent="0.2">
      <c r="A80" s="30"/>
      <c r="B80" s="31"/>
      <c r="C80" s="40"/>
      <c r="D80" s="33"/>
      <c r="E80" s="34"/>
      <c r="F80" s="25"/>
      <c r="G80" s="35"/>
      <c r="H80" s="26"/>
      <c r="I80" s="36"/>
      <c r="J80" s="25"/>
      <c r="K80" s="37"/>
      <c r="L80" s="38"/>
      <c r="M80" s="25"/>
      <c r="N80" s="1"/>
      <c r="O80" s="37"/>
      <c r="P80" s="39"/>
    </row>
    <row r="81" spans="1:17" ht="20.100000000000001" customHeight="1" x14ac:dyDescent="0.2">
      <c r="A81" s="30"/>
      <c r="B81" s="31"/>
      <c r="C81" s="40"/>
      <c r="D81" s="33"/>
      <c r="E81" s="34"/>
      <c r="F81" s="25"/>
      <c r="G81" s="35"/>
      <c r="H81" s="26"/>
      <c r="I81" s="36"/>
      <c r="J81" s="25"/>
      <c r="K81" s="37"/>
      <c r="L81" s="38"/>
      <c r="M81" s="25"/>
      <c r="N81" s="1"/>
      <c r="O81" s="37"/>
      <c r="P81" s="39"/>
    </row>
    <row r="82" spans="1:17" ht="20.100000000000001" customHeight="1" x14ac:dyDescent="0.2">
      <c r="A82" s="30"/>
      <c r="B82" s="31"/>
      <c r="C82" s="40"/>
      <c r="D82" s="33"/>
      <c r="E82" s="34"/>
      <c r="F82" s="25"/>
      <c r="G82" s="35"/>
      <c r="H82" s="26"/>
      <c r="I82" s="36"/>
      <c r="J82" s="25"/>
      <c r="K82" s="37"/>
      <c r="L82" s="38"/>
      <c r="M82" s="25"/>
      <c r="N82" s="1"/>
      <c r="O82" s="37"/>
      <c r="P82" s="39"/>
    </row>
    <row r="83" spans="1:17" ht="20.100000000000001" customHeight="1" x14ac:dyDescent="0.2">
      <c r="A83" s="30"/>
      <c r="B83" s="31"/>
      <c r="C83" s="40"/>
      <c r="D83" s="33"/>
      <c r="E83" s="34"/>
      <c r="F83" s="25"/>
      <c r="G83" s="35"/>
      <c r="H83" s="26"/>
      <c r="I83" s="36"/>
      <c r="J83" s="25"/>
      <c r="K83" s="37"/>
      <c r="L83" s="38"/>
      <c r="M83" s="25"/>
      <c r="N83" s="1"/>
      <c r="O83" s="37"/>
      <c r="P83" s="39"/>
    </row>
    <row r="84" spans="1:17" ht="20.100000000000001" customHeight="1" x14ac:dyDescent="0.2">
      <c r="A84" s="30"/>
      <c r="B84" s="31"/>
      <c r="C84" s="41"/>
      <c r="D84" s="33"/>
      <c r="E84" s="34"/>
      <c r="F84" s="25"/>
      <c r="G84" s="35"/>
      <c r="H84" s="26"/>
      <c r="I84" s="36"/>
      <c r="J84" s="25"/>
      <c r="K84" s="37"/>
      <c r="L84" s="38"/>
      <c r="M84" s="25"/>
      <c r="N84" s="1"/>
      <c r="O84" s="37"/>
      <c r="P84" s="39"/>
    </row>
    <row r="85" spans="1:17" ht="20.100000000000001" customHeight="1" x14ac:dyDescent="0.2">
      <c r="A85" s="30"/>
      <c r="B85" s="42"/>
      <c r="C85" s="41"/>
      <c r="D85" s="33"/>
      <c r="E85" s="34"/>
      <c r="F85" s="25"/>
      <c r="G85" s="35"/>
      <c r="H85" s="26"/>
      <c r="I85" s="36"/>
      <c r="J85" s="25"/>
      <c r="K85" s="37"/>
      <c r="L85" s="38"/>
      <c r="M85" s="25"/>
      <c r="N85" s="1"/>
      <c r="O85" s="37"/>
      <c r="P85" s="39"/>
    </row>
    <row r="86" spans="1:17" ht="20.100000000000001" customHeight="1" x14ac:dyDescent="0.2">
      <c r="A86" s="30"/>
      <c r="B86" s="42"/>
      <c r="C86" s="41"/>
      <c r="D86" s="33"/>
      <c r="E86" s="34"/>
      <c r="F86" s="25"/>
      <c r="G86" s="35"/>
      <c r="H86" s="26"/>
      <c r="I86" s="36"/>
      <c r="J86" s="25"/>
      <c r="K86" s="37"/>
      <c r="L86" s="38"/>
      <c r="M86" s="25"/>
      <c r="N86" s="1"/>
      <c r="O86" s="37"/>
      <c r="P86" s="39"/>
    </row>
    <row r="87" spans="1:17" ht="20.100000000000001" customHeight="1" x14ac:dyDescent="0.2">
      <c r="A87" s="30"/>
      <c r="B87" s="42"/>
      <c r="C87" s="41"/>
      <c r="D87" s="33"/>
      <c r="E87" s="34"/>
      <c r="F87" s="25"/>
      <c r="G87" s="35"/>
      <c r="H87" s="26"/>
      <c r="I87" s="36"/>
      <c r="J87" s="25"/>
      <c r="K87" s="37"/>
      <c r="L87" s="38"/>
      <c r="M87" s="25"/>
      <c r="N87" s="1"/>
      <c r="O87" s="37"/>
      <c r="P87" s="39"/>
    </row>
    <row r="88" spans="1:17" ht="20.100000000000001" customHeight="1" thickBot="1" x14ac:dyDescent="0.25">
      <c r="A88" s="43"/>
      <c r="B88" s="44"/>
      <c r="C88" s="44"/>
      <c r="D88" s="45"/>
      <c r="E88" s="46"/>
      <c r="F88" s="25"/>
      <c r="G88" s="47"/>
      <c r="H88" s="48"/>
      <c r="I88" s="48"/>
      <c r="J88" s="25"/>
      <c r="K88" s="48"/>
      <c r="L88" s="48"/>
      <c r="M88" s="25"/>
      <c r="N88" s="49"/>
      <c r="O88" s="48"/>
      <c r="P88" s="50"/>
    </row>
    <row r="89" spans="1:17" ht="20.100000000000001" customHeight="1" thickTop="1" thickBot="1" x14ac:dyDescent="0.25">
      <c r="A89" s="51"/>
      <c r="B89" s="52" t="s">
        <v>1</v>
      </c>
      <c r="C89" s="52"/>
      <c r="D89" s="53"/>
      <c r="E89" s="54"/>
      <c r="F89" s="25"/>
      <c r="G89" s="55"/>
      <c r="H89" s="56"/>
      <c r="I89" s="57"/>
      <c r="J89" s="25"/>
      <c r="K89" s="58">
        <f>SUM(K71:K88)</f>
        <v>60800</v>
      </c>
      <c r="L89" s="59">
        <f>SUM(L71:L88)</f>
        <v>172800</v>
      </c>
      <c r="M89" s="25"/>
      <c r="N89" s="60"/>
      <c r="O89" s="61">
        <f>SUM(O67:O88)</f>
        <v>61344</v>
      </c>
      <c r="P89" s="62">
        <f>SUM(P71:P88)</f>
        <v>111456</v>
      </c>
      <c r="Q89" s="63">
        <f>P89-P56</f>
        <v>38656</v>
      </c>
    </row>
    <row r="90" spans="1:17" ht="20.100000000000001" customHeight="1" thickTop="1" thickBot="1" x14ac:dyDescent="0.25">
      <c r="A90" s="51"/>
      <c r="B90" s="52" t="s">
        <v>24</v>
      </c>
      <c r="C90" s="52"/>
      <c r="D90" s="211">
        <f>Q89</f>
        <v>38656</v>
      </c>
      <c r="E90" s="212"/>
      <c r="F90" s="4"/>
      <c r="G90" s="64"/>
      <c r="H90" s="38"/>
      <c r="I90" s="38"/>
      <c r="J90" s="4"/>
      <c r="K90" s="38"/>
      <c r="L90" s="38"/>
      <c r="M90" s="4"/>
      <c r="N90" s="65"/>
      <c r="O90" s="66"/>
      <c r="P90" s="67"/>
    </row>
    <row r="91" spans="1:17" ht="20.100000000000001" customHeight="1" thickTop="1" x14ac:dyDescent="0.2">
      <c r="A91" s="68">
        <v>1</v>
      </c>
      <c r="B91" s="69" t="s">
        <v>30</v>
      </c>
      <c r="C91" s="2">
        <v>0.05</v>
      </c>
      <c r="D91" s="213">
        <f>-D90*C91</f>
        <v>-1932.8000000000002</v>
      </c>
      <c r="E91" s="214"/>
      <c r="F91" s="4"/>
      <c r="G91" s="70"/>
      <c r="H91" s="71"/>
      <c r="I91" s="71"/>
      <c r="J91" s="4"/>
      <c r="K91" s="72"/>
      <c r="L91" s="72"/>
      <c r="M91" s="4"/>
      <c r="N91" s="73"/>
      <c r="O91" s="72"/>
      <c r="P91" s="3">
        <f>-P89*C91</f>
        <v>-5572.8</v>
      </c>
    </row>
    <row r="92" spans="1:17" ht="20.100000000000001" customHeight="1" x14ac:dyDescent="0.2">
      <c r="A92" s="68">
        <v>2</v>
      </c>
      <c r="B92" s="69" t="s">
        <v>18</v>
      </c>
      <c r="C92" s="2">
        <v>0.03</v>
      </c>
      <c r="D92" s="213">
        <f>-D90*C92-0.02</f>
        <v>-1159.7</v>
      </c>
      <c r="E92" s="214"/>
      <c r="F92" s="4"/>
      <c r="G92" s="70"/>
      <c r="H92" s="71"/>
      <c r="I92" s="71"/>
      <c r="J92" s="4"/>
      <c r="K92" s="72"/>
      <c r="L92" s="72"/>
      <c r="M92" s="4"/>
      <c r="N92" s="73"/>
      <c r="O92" s="72"/>
      <c r="P92" s="3">
        <f>P59+D92</f>
        <v>-3343.7</v>
      </c>
    </row>
    <row r="93" spans="1:17" ht="20.100000000000001" customHeight="1" x14ac:dyDescent="0.2">
      <c r="A93" s="68">
        <v>3</v>
      </c>
      <c r="B93" s="69" t="s">
        <v>39</v>
      </c>
      <c r="C93" s="2"/>
      <c r="D93" s="215">
        <f>-1025</f>
        <v>-1025</v>
      </c>
      <c r="E93" s="216"/>
      <c r="F93" s="4"/>
      <c r="G93" s="70"/>
      <c r="H93" s="71"/>
      <c r="I93" s="71"/>
      <c r="J93" s="4"/>
      <c r="K93" s="72"/>
      <c r="L93" s="72"/>
      <c r="M93" s="4"/>
      <c r="N93" s="73"/>
      <c r="O93" s="72"/>
      <c r="P93" s="3">
        <f>-1025</f>
        <v>-1025</v>
      </c>
    </row>
    <row r="94" spans="1:17" ht="20.100000000000001" customHeight="1" x14ac:dyDescent="0.2">
      <c r="A94" s="74">
        <v>4</v>
      </c>
      <c r="B94" s="75" t="s">
        <v>40</v>
      </c>
      <c r="C94" s="75"/>
      <c r="D94" s="213">
        <v>5850</v>
      </c>
      <c r="E94" s="214"/>
      <c r="F94" s="4"/>
      <c r="G94" s="70"/>
      <c r="H94" s="71"/>
      <c r="I94" s="71"/>
      <c r="J94" s="4"/>
      <c r="K94" s="72"/>
      <c r="L94" s="72"/>
      <c r="M94" s="4"/>
      <c r="N94" s="73"/>
      <c r="O94" s="72"/>
      <c r="P94" s="3">
        <v>5850</v>
      </c>
    </row>
    <row r="95" spans="1:17" ht="20.100000000000001" customHeight="1" thickBot="1" x14ac:dyDescent="0.25">
      <c r="A95" s="76">
        <v>5</v>
      </c>
      <c r="B95" s="77" t="s">
        <v>2</v>
      </c>
      <c r="C95" s="77"/>
      <c r="D95" s="217">
        <v>0</v>
      </c>
      <c r="E95" s="218"/>
      <c r="F95" s="4"/>
      <c r="G95" s="47"/>
      <c r="H95" s="78"/>
      <c r="I95" s="78"/>
      <c r="J95" s="4"/>
      <c r="K95" s="79"/>
      <c r="L95" s="79"/>
      <c r="M95" s="4"/>
      <c r="N95" s="80"/>
      <c r="O95" s="79"/>
      <c r="P95" s="3">
        <f>-66976</f>
        <v>-66976</v>
      </c>
    </row>
    <row r="96" spans="1:17" ht="20.100000000000001" customHeight="1" thickTop="1" thickBot="1" x14ac:dyDescent="0.25">
      <c r="A96" s="51"/>
      <c r="B96" s="52" t="s">
        <v>3</v>
      </c>
      <c r="C96" s="52"/>
      <c r="D96" s="211">
        <f>SUM(D90:E95)</f>
        <v>40388.5</v>
      </c>
      <c r="E96" s="212"/>
      <c r="F96" s="4"/>
      <c r="G96" s="58"/>
      <c r="H96" s="81"/>
      <c r="I96" s="59"/>
      <c r="J96" s="4"/>
      <c r="K96" s="58"/>
      <c r="L96" s="59"/>
      <c r="M96" s="4"/>
      <c r="N96" s="82"/>
      <c r="O96" s="81"/>
      <c r="P96" s="62">
        <f>SUM(P89:P95)</f>
        <v>40388.5</v>
      </c>
    </row>
    <row r="97" spans="1:16" s="87" customFormat="1" ht="20.100000000000001" customHeight="1" thickTop="1" x14ac:dyDescent="0.2">
      <c r="A97" s="83"/>
      <c r="B97" s="84"/>
      <c r="C97" s="85"/>
      <c r="D97" s="204"/>
      <c r="E97" s="204"/>
      <c r="F97" s="204"/>
      <c r="G97" s="204"/>
      <c r="H97" s="204"/>
      <c r="I97" s="204"/>
      <c r="J97" s="204"/>
      <c r="K97" s="204"/>
      <c r="L97" s="204"/>
      <c r="M97" s="85"/>
      <c r="N97" s="86"/>
      <c r="O97" s="204"/>
      <c r="P97" s="204"/>
    </row>
    <row r="98" spans="1:16" s="91" customFormat="1" ht="20.100000000000001" customHeight="1" x14ac:dyDescent="0.2">
      <c r="A98" s="88"/>
      <c r="B98" s="89" t="s">
        <v>26</v>
      </c>
      <c r="C98" s="205" t="s">
        <v>28</v>
      </c>
      <c r="D98" s="205"/>
      <c r="E98" s="205"/>
      <c r="F98" s="205"/>
      <c r="G98" s="206" t="s">
        <v>27</v>
      </c>
      <c r="H98" s="206"/>
      <c r="I98" s="206"/>
      <c r="J98" s="90"/>
      <c r="K98" s="205" t="s">
        <v>5</v>
      </c>
      <c r="L98" s="205"/>
      <c r="M98" s="205"/>
      <c r="N98" s="207" t="s">
        <v>25</v>
      </c>
      <c r="O98" s="207"/>
      <c r="P98" s="207"/>
    </row>
    <row r="99" spans="1:16" ht="20.100000000000001" customHeight="1" x14ac:dyDescent="0.2">
      <c r="B99" s="92"/>
    </row>
    <row r="100" spans="1:16" s="99" customFormat="1" ht="20.100000000000001" customHeight="1" x14ac:dyDescent="0.2">
      <c r="A100" s="96"/>
      <c r="B100" s="97" t="s">
        <v>20</v>
      </c>
      <c r="C100" s="208" t="s">
        <v>21</v>
      </c>
      <c r="D100" s="208"/>
      <c r="E100" s="208"/>
      <c r="F100" s="98"/>
      <c r="G100" s="209" t="s">
        <v>21</v>
      </c>
      <c r="H100" s="209"/>
      <c r="I100" s="209"/>
      <c r="J100" s="209" t="s">
        <v>22</v>
      </c>
      <c r="K100" s="209"/>
      <c r="L100" s="209"/>
      <c r="M100" s="98"/>
      <c r="N100" s="210" t="s">
        <v>23</v>
      </c>
      <c r="O100" s="210"/>
      <c r="P100" s="210"/>
    </row>
    <row r="101" spans="1:16" ht="24.95" customHeight="1" x14ac:dyDescent="0.2">
      <c r="A101" s="219" t="s">
        <v>97</v>
      </c>
      <c r="B101" s="219"/>
      <c r="C101" s="220" t="s">
        <v>98</v>
      </c>
      <c r="D101" s="220"/>
      <c r="E101" s="220"/>
      <c r="F101" s="220"/>
      <c r="G101" s="220"/>
      <c r="H101" s="220"/>
      <c r="I101" s="220"/>
      <c r="J101" s="220"/>
      <c r="K101" s="220"/>
      <c r="L101" s="220"/>
      <c r="M101" s="9"/>
      <c r="N101" s="221"/>
      <c r="O101" s="221"/>
      <c r="P101" s="221"/>
    </row>
    <row r="102" spans="1:16" ht="24.95" customHeight="1" thickBot="1" x14ac:dyDescent="0.25">
      <c r="A102" s="222" t="s">
        <v>32</v>
      </c>
      <c r="B102" s="222"/>
      <c r="C102" s="223" t="s">
        <v>41</v>
      </c>
      <c r="D102" s="223"/>
      <c r="E102" s="223"/>
      <c r="F102" s="11"/>
      <c r="G102" s="206" t="s">
        <v>42</v>
      </c>
      <c r="H102" s="206"/>
      <c r="I102" s="206"/>
      <c r="J102" s="206"/>
      <c r="K102" s="206"/>
      <c r="L102" s="206"/>
      <c r="M102" s="12"/>
      <c r="N102" s="224"/>
      <c r="O102" s="224"/>
      <c r="P102" s="224"/>
    </row>
    <row r="103" spans="1:16" ht="20.100000000000001" customHeight="1" thickTop="1" x14ac:dyDescent="0.2">
      <c r="A103" s="225" t="s">
        <v>6</v>
      </c>
      <c r="B103" s="226"/>
      <c r="C103" s="226"/>
      <c r="D103" s="226"/>
      <c r="E103" s="227"/>
      <c r="F103" s="13"/>
      <c r="G103" s="225" t="s">
        <v>7</v>
      </c>
      <c r="H103" s="226"/>
      <c r="I103" s="227"/>
      <c r="J103" s="13"/>
      <c r="K103" s="228" t="s">
        <v>8</v>
      </c>
      <c r="L103" s="229"/>
      <c r="M103" s="13"/>
      <c r="N103" s="230" t="s">
        <v>9</v>
      </c>
      <c r="O103" s="231"/>
      <c r="P103" s="232"/>
    </row>
    <row r="104" spans="1:16" ht="20.100000000000001" customHeight="1" thickBot="1" x14ac:dyDescent="0.25">
      <c r="A104" s="14" t="s">
        <v>4</v>
      </c>
      <c r="B104" s="15" t="s">
        <v>10</v>
      </c>
      <c r="C104" s="15" t="s">
        <v>11</v>
      </c>
      <c r="D104" s="15" t="s">
        <v>12</v>
      </c>
      <c r="E104" s="16" t="s">
        <v>0</v>
      </c>
      <c r="F104" s="13"/>
      <c r="G104" s="14" t="s">
        <v>13</v>
      </c>
      <c r="H104" s="15" t="s">
        <v>14</v>
      </c>
      <c r="I104" s="16" t="s">
        <v>1</v>
      </c>
      <c r="J104" s="13"/>
      <c r="K104" s="14" t="s">
        <v>14</v>
      </c>
      <c r="L104" s="17" t="s">
        <v>1</v>
      </c>
      <c r="M104" s="13"/>
      <c r="N104" s="18" t="s">
        <v>15</v>
      </c>
      <c r="O104" s="19" t="s">
        <v>16</v>
      </c>
      <c r="P104" s="17" t="s">
        <v>17</v>
      </c>
    </row>
    <row r="105" spans="1:16" ht="21.6" customHeight="1" thickTop="1" x14ac:dyDescent="0.2">
      <c r="A105" s="20">
        <v>1</v>
      </c>
      <c r="B105" s="21" t="s">
        <v>33</v>
      </c>
      <c r="C105" s="22" t="s">
        <v>34</v>
      </c>
      <c r="D105" s="33">
        <v>15500</v>
      </c>
      <c r="E105" s="24">
        <v>32</v>
      </c>
      <c r="F105" s="25"/>
      <c r="G105" s="26">
        <v>5400</v>
      </c>
      <c r="H105" s="26">
        <f>I105-G105</f>
        <v>6500</v>
      </c>
      <c r="I105" s="26">
        <v>11900</v>
      </c>
      <c r="J105" s="25"/>
      <c r="K105" s="27">
        <f>H105*E105</f>
        <v>208000</v>
      </c>
      <c r="L105" s="28">
        <f>I105*E105</f>
        <v>380800</v>
      </c>
      <c r="M105" s="25"/>
      <c r="N105" s="1">
        <v>0.39</v>
      </c>
      <c r="O105" s="27">
        <f>L105*(1-N105)</f>
        <v>232288</v>
      </c>
      <c r="P105" s="29">
        <f>L105-O105</f>
        <v>148512</v>
      </c>
    </row>
    <row r="106" spans="1:16" ht="20.100000000000001" customHeight="1" x14ac:dyDescent="0.2">
      <c r="A106" s="30">
        <v>2</v>
      </c>
      <c r="B106" s="31" t="s">
        <v>43</v>
      </c>
      <c r="C106" s="22" t="s">
        <v>34</v>
      </c>
      <c r="D106" s="33">
        <v>2220</v>
      </c>
      <c r="E106" s="24">
        <v>40</v>
      </c>
      <c r="F106" s="25"/>
      <c r="G106" s="35">
        <v>0</v>
      </c>
      <c r="H106" s="26">
        <f>I106-G106</f>
        <v>1500</v>
      </c>
      <c r="I106" s="36">
        <v>1500</v>
      </c>
      <c r="J106" s="25"/>
      <c r="K106" s="37">
        <f>H106*E106</f>
        <v>60000</v>
      </c>
      <c r="L106" s="28">
        <f>I106*E106</f>
        <v>60000</v>
      </c>
      <c r="M106" s="25"/>
      <c r="N106" s="1">
        <v>0.38</v>
      </c>
      <c r="O106" s="37">
        <f>L106*(1-N106)</f>
        <v>37200</v>
      </c>
      <c r="P106" s="28">
        <f>L106-O106</f>
        <v>22800</v>
      </c>
    </row>
    <row r="107" spans="1:16" ht="20.100000000000001" customHeight="1" x14ac:dyDescent="0.2">
      <c r="A107" s="30">
        <v>3</v>
      </c>
      <c r="B107" s="31" t="s">
        <v>44</v>
      </c>
      <c r="C107" s="22" t="s">
        <v>34</v>
      </c>
      <c r="D107" s="33">
        <v>0</v>
      </c>
      <c r="E107" s="24">
        <v>10</v>
      </c>
      <c r="F107" s="25"/>
      <c r="G107" s="36">
        <v>0</v>
      </c>
      <c r="H107" s="26">
        <f>I107-G107</f>
        <v>4050</v>
      </c>
      <c r="I107" s="36">
        <v>4050</v>
      </c>
      <c r="J107" s="25"/>
      <c r="K107" s="37">
        <f>I107*E107</f>
        <v>40500</v>
      </c>
      <c r="L107" s="28">
        <f>I107*E107</f>
        <v>40500</v>
      </c>
      <c r="M107" s="25"/>
      <c r="N107" s="1">
        <v>0.44</v>
      </c>
      <c r="O107" s="37">
        <f>L107*(1-N107)</f>
        <v>22680.000000000004</v>
      </c>
      <c r="P107" s="28">
        <f>L107-O107</f>
        <v>17819.999999999996</v>
      </c>
    </row>
    <row r="108" spans="1:16" ht="20.100000000000001" customHeight="1" x14ac:dyDescent="0.2">
      <c r="A108" s="30"/>
      <c r="B108" s="31"/>
      <c r="C108" s="40"/>
      <c r="D108" s="33"/>
      <c r="E108" s="34"/>
      <c r="F108" s="25"/>
      <c r="G108" s="35"/>
      <c r="H108" s="26"/>
      <c r="I108" s="36"/>
      <c r="J108" s="25"/>
      <c r="K108" s="37"/>
      <c r="L108" s="38"/>
      <c r="M108" s="25"/>
      <c r="N108" s="1"/>
      <c r="O108" s="37"/>
      <c r="P108" s="39"/>
    </row>
    <row r="109" spans="1:16" ht="20.100000000000001" customHeight="1" x14ac:dyDescent="0.2">
      <c r="A109" s="30"/>
      <c r="B109" s="31"/>
      <c r="C109" s="40"/>
      <c r="D109" s="33"/>
      <c r="E109" s="34"/>
      <c r="F109" s="25"/>
      <c r="G109" s="35"/>
      <c r="H109" s="26"/>
      <c r="I109" s="36"/>
      <c r="J109" s="25"/>
      <c r="K109" s="37"/>
      <c r="L109" s="38"/>
      <c r="M109" s="25"/>
      <c r="N109" s="1"/>
      <c r="O109" s="37"/>
      <c r="P109" s="39"/>
    </row>
    <row r="110" spans="1:16" ht="20.100000000000001" customHeight="1" x14ac:dyDescent="0.2">
      <c r="A110" s="30"/>
      <c r="B110" s="31"/>
      <c r="C110" s="40"/>
      <c r="D110" s="33"/>
      <c r="E110" s="34"/>
      <c r="F110" s="25"/>
      <c r="G110" s="35"/>
      <c r="H110" s="26"/>
      <c r="I110" s="36"/>
      <c r="J110" s="25"/>
      <c r="K110" s="37"/>
      <c r="L110" s="38"/>
      <c r="M110" s="25"/>
      <c r="N110" s="1"/>
      <c r="O110" s="37"/>
      <c r="P110" s="39"/>
    </row>
    <row r="111" spans="1:16" ht="20.100000000000001" customHeight="1" x14ac:dyDescent="0.2">
      <c r="A111" s="30"/>
      <c r="B111" s="31"/>
      <c r="C111" s="40"/>
      <c r="D111" s="33"/>
      <c r="E111" s="34"/>
      <c r="F111" s="25"/>
      <c r="G111" s="35"/>
      <c r="H111" s="26"/>
      <c r="I111" s="36"/>
      <c r="J111" s="25"/>
      <c r="K111" s="37"/>
      <c r="L111" s="38"/>
      <c r="M111" s="25"/>
      <c r="N111" s="1"/>
      <c r="O111" s="37"/>
      <c r="P111" s="39"/>
    </row>
    <row r="112" spans="1:16" ht="20.100000000000001" customHeight="1" x14ac:dyDescent="0.2">
      <c r="A112" s="30"/>
      <c r="B112" s="31"/>
      <c r="C112" s="40"/>
      <c r="D112" s="33"/>
      <c r="E112" s="34"/>
      <c r="F112" s="25"/>
      <c r="G112" s="35"/>
      <c r="H112" s="26"/>
      <c r="I112" s="36"/>
      <c r="J112" s="25"/>
      <c r="K112" s="37"/>
      <c r="L112" s="38"/>
      <c r="M112" s="25"/>
      <c r="N112" s="1"/>
      <c r="O112" s="37"/>
      <c r="P112" s="39"/>
    </row>
    <row r="113" spans="1:17" ht="20.100000000000001" customHeight="1" x14ac:dyDescent="0.2">
      <c r="A113" s="30"/>
      <c r="B113" s="31"/>
      <c r="C113" s="40"/>
      <c r="D113" s="33"/>
      <c r="E113" s="34"/>
      <c r="F113" s="25"/>
      <c r="G113" s="35"/>
      <c r="H113" s="26"/>
      <c r="I113" s="36"/>
      <c r="J113" s="25"/>
      <c r="K113" s="37"/>
      <c r="L113" s="38"/>
      <c r="M113" s="25"/>
      <c r="N113" s="1"/>
      <c r="O113" s="37"/>
      <c r="P113" s="39"/>
    </row>
    <row r="114" spans="1:17" ht="20.100000000000001" customHeight="1" x14ac:dyDescent="0.2">
      <c r="A114" s="30"/>
      <c r="B114" s="31"/>
      <c r="C114" s="40"/>
      <c r="D114" s="33"/>
      <c r="E114" s="34"/>
      <c r="F114" s="25"/>
      <c r="G114" s="35"/>
      <c r="H114" s="26"/>
      <c r="I114" s="36"/>
      <c r="J114" s="25"/>
      <c r="K114" s="37"/>
      <c r="L114" s="38"/>
      <c r="M114" s="25"/>
      <c r="N114" s="1"/>
      <c r="O114" s="37"/>
      <c r="P114" s="39"/>
    </row>
    <row r="115" spans="1:17" ht="20.100000000000001" customHeight="1" x14ac:dyDescent="0.2">
      <c r="A115" s="30"/>
      <c r="B115" s="31"/>
      <c r="C115" s="40"/>
      <c r="D115" s="33"/>
      <c r="E115" s="34"/>
      <c r="F115" s="25"/>
      <c r="G115" s="35"/>
      <c r="H115" s="26"/>
      <c r="I115" s="36"/>
      <c r="J115" s="25"/>
      <c r="K115" s="37"/>
      <c r="L115" s="38"/>
      <c r="M115" s="25"/>
      <c r="N115" s="1"/>
      <c r="O115" s="37"/>
      <c r="P115" s="39"/>
    </row>
    <row r="116" spans="1:17" ht="20.100000000000001" customHeight="1" x14ac:dyDescent="0.2">
      <c r="A116" s="30"/>
      <c r="B116" s="31"/>
      <c r="C116" s="40"/>
      <c r="D116" s="33"/>
      <c r="E116" s="34"/>
      <c r="F116" s="25"/>
      <c r="G116" s="35"/>
      <c r="H116" s="26"/>
      <c r="I116" s="36"/>
      <c r="J116" s="25"/>
      <c r="K116" s="37"/>
      <c r="L116" s="38"/>
      <c r="M116" s="25"/>
      <c r="N116" s="1"/>
      <c r="O116" s="37"/>
      <c r="P116" s="39"/>
    </row>
    <row r="117" spans="1:17" ht="20.100000000000001" customHeight="1" x14ac:dyDescent="0.2">
      <c r="A117" s="30"/>
      <c r="B117" s="31"/>
      <c r="C117" s="40"/>
      <c r="D117" s="33"/>
      <c r="E117" s="34"/>
      <c r="F117" s="25"/>
      <c r="G117" s="35"/>
      <c r="H117" s="26"/>
      <c r="I117" s="36"/>
      <c r="J117" s="25"/>
      <c r="K117" s="37"/>
      <c r="L117" s="38"/>
      <c r="M117" s="25"/>
      <c r="N117" s="1"/>
      <c r="O117" s="37"/>
      <c r="P117" s="39"/>
    </row>
    <row r="118" spans="1:17" ht="20.100000000000001" customHeight="1" x14ac:dyDescent="0.2">
      <c r="A118" s="30"/>
      <c r="B118" s="31"/>
      <c r="C118" s="41"/>
      <c r="D118" s="33"/>
      <c r="E118" s="34"/>
      <c r="F118" s="25"/>
      <c r="G118" s="35"/>
      <c r="H118" s="26"/>
      <c r="I118" s="36"/>
      <c r="J118" s="25"/>
      <c r="K118" s="37"/>
      <c r="L118" s="38"/>
      <c r="M118" s="25"/>
      <c r="N118" s="1"/>
      <c r="O118" s="37"/>
      <c r="P118" s="39"/>
    </row>
    <row r="119" spans="1:17" ht="20.100000000000001" customHeight="1" x14ac:dyDescent="0.2">
      <c r="A119" s="30"/>
      <c r="B119" s="42"/>
      <c r="C119" s="41"/>
      <c r="D119" s="33"/>
      <c r="E119" s="34"/>
      <c r="F119" s="25"/>
      <c r="G119" s="35"/>
      <c r="H119" s="26"/>
      <c r="I119" s="36"/>
      <c r="J119" s="25"/>
      <c r="K119" s="37"/>
      <c r="L119" s="38"/>
      <c r="M119" s="25"/>
      <c r="N119" s="1"/>
      <c r="O119" s="37"/>
      <c r="P119" s="39"/>
    </row>
    <row r="120" spans="1:17" ht="20.100000000000001" customHeight="1" x14ac:dyDescent="0.2">
      <c r="A120" s="30"/>
      <c r="B120" s="42"/>
      <c r="C120" s="41"/>
      <c r="D120" s="33"/>
      <c r="E120" s="34"/>
      <c r="F120" s="25"/>
      <c r="G120" s="35"/>
      <c r="H120" s="26"/>
      <c r="I120" s="36"/>
      <c r="J120" s="25"/>
      <c r="K120" s="37"/>
      <c r="L120" s="38"/>
      <c r="M120" s="25"/>
      <c r="N120" s="1"/>
      <c r="O120" s="37"/>
      <c r="P120" s="39"/>
    </row>
    <row r="121" spans="1:17" ht="20.100000000000001" customHeight="1" x14ac:dyDescent="0.2">
      <c r="A121" s="30"/>
      <c r="B121" s="42"/>
      <c r="C121" s="41"/>
      <c r="D121" s="33"/>
      <c r="E121" s="34"/>
      <c r="F121" s="25"/>
      <c r="G121" s="35"/>
      <c r="H121" s="26"/>
      <c r="I121" s="36"/>
      <c r="J121" s="25"/>
      <c r="K121" s="37"/>
      <c r="L121" s="38"/>
      <c r="M121" s="25"/>
      <c r="N121" s="1"/>
      <c r="O121" s="37"/>
      <c r="P121" s="39"/>
    </row>
    <row r="122" spans="1:17" ht="20.100000000000001" customHeight="1" thickBot="1" x14ac:dyDescent="0.25">
      <c r="A122" s="43"/>
      <c r="B122" s="44"/>
      <c r="C122" s="44"/>
      <c r="D122" s="45"/>
      <c r="E122" s="46"/>
      <c r="F122" s="25"/>
      <c r="G122" s="47"/>
      <c r="H122" s="48"/>
      <c r="I122" s="48"/>
      <c r="J122" s="25"/>
      <c r="K122" s="48"/>
      <c r="L122" s="48"/>
      <c r="M122" s="25"/>
      <c r="N122" s="49"/>
      <c r="O122" s="48"/>
      <c r="P122" s="50"/>
    </row>
    <row r="123" spans="1:17" ht="20.100000000000001" customHeight="1" thickTop="1" thickBot="1" x14ac:dyDescent="0.25">
      <c r="A123" s="51"/>
      <c r="B123" s="52" t="s">
        <v>1</v>
      </c>
      <c r="C123" s="52"/>
      <c r="D123" s="53"/>
      <c r="E123" s="54"/>
      <c r="F123" s="25"/>
      <c r="G123" s="55"/>
      <c r="H123" s="56"/>
      <c r="I123" s="57"/>
      <c r="J123" s="25"/>
      <c r="K123" s="58">
        <f>SUM(K105:K122)</f>
        <v>308500</v>
      </c>
      <c r="L123" s="59">
        <f>SUM(L105:L122)</f>
        <v>481300</v>
      </c>
      <c r="M123" s="25"/>
      <c r="N123" s="60"/>
      <c r="O123" s="61">
        <f>SUM(O101:O122)</f>
        <v>292168</v>
      </c>
      <c r="P123" s="62">
        <f>SUM(P105:P122)</f>
        <v>189132</v>
      </c>
      <c r="Q123" s="63">
        <f>P123-P89</f>
        <v>77676</v>
      </c>
    </row>
    <row r="124" spans="1:17" ht="20.100000000000001" customHeight="1" thickTop="1" thickBot="1" x14ac:dyDescent="0.25">
      <c r="A124" s="51"/>
      <c r="B124" s="52" t="s">
        <v>24</v>
      </c>
      <c r="C124" s="52"/>
      <c r="D124" s="211">
        <f>Q123</f>
        <v>77676</v>
      </c>
      <c r="E124" s="212"/>
      <c r="F124" s="4"/>
      <c r="G124" s="64"/>
      <c r="H124" s="38"/>
      <c r="I124" s="38"/>
      <c r="J124" s="4"/>
      <c r="K124" s="38"/>
      <c r="L124" s="38"/>
      <c r="M124" s="4"/>
      <c r="N124" s="65"/>
      <c r="O124" s="66"/>
      <c r="P124" s="67"/>
    </row>
    <row r="125" spans="1:17" ht="20.100000000000001" customHeight="1" thickTop="1" x14ac:dyDescent="0.2">
      <c r="A125" s="68">
        <v>1</v>
      </c>
      <c r="B125" s="69" t="s">
        <v>30</v>
      </c>
      <c r="C125" s="2">
        <v>0.05</v>
      </c>
      <c r="D125" s="213">
        <f>-D124*C125</f>
        <v>-3883.8</v>
      </c>
      <c r="E125" s="214"/>
      <c r="F125" s="4"/>
      <c r="G125" s="70"/>
      <c r="H125" s="71"/>
      <c r="I125" s="71"/>
      <c r="J125" s="4"/>
      <c r="K125" s="72"/>
      <c r="L125" s="72"/>
      <c r="M125" s="4"/>
      <c r="N125" s="73"/>
      <c r="O125" s="72"/>
      <c r="P125" s="3">
        <f>-P123*C125</f>
        <v>-9456.6</v>
      </c>
    </row>
    <row r="126" spans="1:17" ht="20.100000000000001" customHeight="1" x14ac:dyDescent="0.2">
      <c r="A126" s="68">
        <v>2</v>
      </c>
      <c r="B126" s="69" t="s">
        <v>18</v>
      </c>
      <c r="C126" s="2">
        <v>0.03</v>
      </c>
      <c r="D126" s="213">
        <f>-D124*C126-0.02</f>
        <v>-2330.2999999999997</v>
      </c>
      <c r="E126" s="214"/>
      <c r="F126" s="4"/>
      <c r="G126" s="70"/>
      <c r="H126" s="71"/>
      <c r="I126" s="71"/>
      <c r="J126" s="4"/>
      <c r="K126" s="72"/>
      <c r="L126" s="72"/>
      <c r="M126" s="4"/>
      <c r="N126" s="73"/>
      <c r="O126" s="72"/>
      <c r="P126" s="3">
        <f>P92+D126</f>
        <v>-5674</v>
      </c>
    </row>
    <row r="127" spans="1:17" ht="20.100000000000001" customHeight="1" x14ac:dyDescent="0.2">
      <c r="A127" s="68">
        <v>3</v>
      </c>
      <c r="B127" s="69" t="s">
        <v>39</v>
      </c>
      <c r="C127" s="75"/>
      <c r="D127" s="215">
        <v>-1125</v>
      </c>
      <c r="E127" s="216"/>
      <c r="F127" s="4"/>
      <c r="G127" s="70"/>
      <c r="H127" s="71"/>
      <c r="I127" s="71"/>
      <c r="J127" s="4"/>
      <c r="K127" s="72"/>
      <c r="L127" s="72"/>
      <c r="M127" s="4"/>
      <c r="N127" s="73"/>
      <c r="O127" s="72"/>
      <c r="P127" s="3">
        <v>-2150</v>
      </c>
    </row>
    <row r="128" spans="1:17" ht="20.100000000000001" customHeight="1" x14ac:dyDescent="0.2">
      <c r="A128" s="74">
        <v>4</v>
      </c>
      <c r="B128" s="75" t="s">
        <v>45</v>
      </c>
      <c r="C128" s="75"/>
      <c r="D128" s="213">
        <v>3600</v>
      </c>
      <c r="E128" s="214"/>
      <c r="F128" s="4"/>
      <c r="G128" s="70"/>
      <c r="H128" s="71"/>
      <c r="I128" s="71"/>
      <c r="J128" s="4"/>
      <c r="K128" s="72"/>
      <c r="L128" s="72"/>
      <c r="M128" s="4"/>
      <c r="N128" s="73"/>
      <c r="O128" s="72"/>
      <c r="P128" s="3">
        <v>9450</v>
      </c>
    </row>
    <row r="129" spans="1:16" ht="20.100000000000001" customHeight="1" thickBot="1" x14ac:dyDescent="0.25">
      <c r="A129" s="76">
        <v>5</v>
      </c>
      <c r="B129" s="77" t="s">
        <v>2</v>
      </c>
      <c r="C129" s="77"/>
      <c r="D129" s="217">
        <v>0</v>
      </c>
      <c r="E129" s="218"/>
      <c r="F129" s="4"/>
      <c r="G129" s="47"/>
      <c r="H129" s="78"/>
      <c r="I129" s="78"/>
      <c r="J129" s="4"/>
      <c r="K129" s="79"/>
      <c r="L129" s="79"/>
      <c r="M129" s="4"/>
      <c r="N129" s="80"/>
      <c r="O129" s="79"/>
      <c r="P129" s="3">
        <f>-19872-47104-40388.5</f>
        <v>-107364.5</v>
      </c>
    </row>
    <row r="130" spans="1:16" ht="20.100000000000001" customHeight="1" thickTop="1" thickBot="1" x14ac:dyDescent="0.25">
      <c r="A130" s="51"/>
      <c r="B130" s="52" t="s">
        <v>3</v>
      </c>
      <c r="C130" s="52"/>
      <c r="D130" s="211">
        <f>SUM(D124:E129)</f>
        <v>73936.899999999994</v>
      </c>
      <c r="E130" s="212"/>
      <c r="F130" s="4"/>
      <c r="G130" s="58"/>
      <c r="H130" s="81"/>
      <c r="I130" s="59"/>
      <c r="J130" s="4"/>
      <c r="K130" s="58"/>
      <c r="L130" s="59"/>
      <c r="M130" s="4"/>
      <c r="N130" s="82"/>
      <c r="O130" s="81"/>
      <c r="P130" s="62">
        <f>SUM(P123:P129)</f>
        <v>73936.899999999994</v>
      </c>
    </row>
    <row r="131" spans="1:16" s="87" customFormat="1" ht="20.100000000000001" customHeight="1" thickTop="1" x14ac:dyDescent="0.2">
      <c r="A131" s="83"/>
      <c r="B131" s="84"/>
      <c r="C131" s="85"/>
      <c r="D131" s="204"/>
      <c r="E131" s="204"/>
      <c r="F131" s="204"/>
      <c r="G131" s="204"/>
      <c r="H131" s="204"/>
      <c r="I131" s="204"/>
      <c r="J131" s="204"/>
      <c r="K131" s="204"/>
      <c r="L131" s="204"/>
      <c r="M131" s="85"/>
      <c r="N131" s="86"/>
      <c r="O131" s="204"/>
      <c r="P131" s="204"/>
    </row>
    <row r="132" spans="1:16" s="91" customFormat="1" ht="20.100000000000001" customHeight="1" x14ac:dyDescent="0.2">
      <c r="A132" s="88"/>
      <c r="B132" s="89" t="s">
        <v>26</v>
      </c>
      <c r="C132" s="205" t="s">
        <v>28</v>
      </c>
      <c r="D132" s="205"/>
      <c r="E132" s="205"/>
      <c r="F132" s="205"/>
      <c r="G132" s="206" t="s">
        <v>27</v>
      </c>
      <c r="H132" s="206"/>
      <c r="I132" s="206"/>
      <c r="J132" s="90"/>
      <c r="K132" s="205" t="s">
        <v>5</v>
      </c>
      <c r="L132" s="205"/>
      <c r="M132" s="205"/>
      <c r="N132" s="207" t="s">
        <v>25</v>
      </c>
      <c r="O132" s="207"/>
      <c r="P132" s="207"/>
    </row>
    <row r="133" spans="1:16" ht="20.100000000000001" customHeight="1" x14ac:dyDescent="0.2">
      <c r="B133" s="92"/>
    </row>
    <row r="134" spans="1:16" s="99" customFormat="1" ht="20.100000000000001" customHeight="1" x14ac:dyDescent="0.2">
      <c r="A134" s="96"/>
      <c r="B134" s="97" t="s">
        <v>20</v>
      </c>
      <c r="C134" s="208" t="s">
        <v>21</v>
      </c>
      <c r="D134" s="208"/>
      <c r="E134" s="208"/>
      <c r="F134" s="98"/>
      <c r="G134" s="209" t="s">
        <v>21</v>
      </c>
      <c r="H134" s="209"/>
      <c r="I134" s="209"/>
      <c r="J134" s="209" t="s">
        <v>22</v>
      </c>
      <c r="K134" s="209"/>
      <c r="L134" s="209"/>
      <c r="M134" s="98"/>
      <c r="N134" s="210" t="s">
        <v>23</v>
      </c>
      <c r="O134" s="210"/>
      <c r="P134" s="210"/>
    </row>
    <row r="135" spans="1:16" ht="24.95" customHeight="1" x14ac:dyDescent="0.2">
      <c r="A135" s="219" t="s">
        <v>97</v>
      </c>
      <c r="B135" s="219"/>
      <c r="C135" s="220" t="s">
        <v>98</v>
      </c>
      <c r="D135" s="220"/>
      <c r="E135" s="220"/>
      <c r="F135" s="220"/>
      <c r="G135" s="220"/>
      <c r="H135" s="220"/>
      <c r="I135" s="220"/>
      <c r="J135" s="220"/>
      <c r="K135" s="220"/>
      <c r="L135" s="220"/>
      <c r="M135" s="9"/>
      <c r="N135" s="221"/>
      <c r="O135" s="221"/>
      <c r="P135" s="221"/>
    </row>
    <row r="136" spans="1:16" ht="24.95" customHeight="1" thickBot="1" x14ac:dyDescent="0.25">
      <c r="A136" s="222" t="s">
        <v>32</v>
      </c>
      <c r="B136" s="222"/>
      <c r="C136" s="223" t="s">
        <v>46</v>
      </c>
      <c r="D136" s="223"/>
      <c r="E136" s="223"/>
      <c r="F136" s="11"/>
      <c r="G136" s="206" t="s">
        <v>47</v>
      </c>
      <c r="H136" s="206"/>
      <c r="I136" s="206"/>
      <c r="J136" s="206"/>
      <c r="K136" s="206"/>
      <c r="L136" s="206"/>
      <c r="M136" s="12"/>
      <c r="N136" s="224"/>
      <c r="O136" s="224"/>
      <c r="P136" s="224"/>
    </row>
    <row r="137" spans="1:16" ht="20.100000000000001" customHeight="1" thickTop="1" x14ac:dyDescent="0.2">
      <c r="A137" s="225" t="s">
        <v>6</v>
      </c>
      <c r="B137" s="226"/>
      <c r="C137" s="226"/>
      <c r="D137" s="226"/>
      <c r="E137" s="227"/>
      <c r="F137" s="13"/>
      <c r="G137" s="225" t="s">
        <v>7</v>
      </c>
      <c r="H137" s="226"/>
      <c r="I137" s="227"/>
      <c r="J137" s="13"/>
      <c r="K137" s="228" t="s">
        <v>8</v>
      </c>
      <c r="L137" s="229"/>
      <c r="M137" s="13"/>
      <c r="N137" s="230" t="s">
        <v>9</v>
      </c>
      <c r="O137" s="231"/>
      <c r="P137" s="232"/>
    </row>
    <row r="138" spans="1:16" ht="20.100000000000001" customHeight="1" thickBot="1" x14ac:dyDescent="0.25">
      <c r="A138" s="14" t="s">
        <v>4</v>
      </c>
      <c r="B138" s="15" t="s">
        <v>10</v>
      </c>
      <c r="C138" s="15" t="s">
        <v>11</v>
      </c>
      <c r="D138" s="15" t="s">
        <v>12</v>
      </c>
      <c r="E138" s="16" t="s">
        <v>0</v>
      </c>
      <c r="F138" s="13"/>
      <c r="G138" s="14" t="s">
        <v>13</v>
      </c>
      <c r="H138" s="15" t="s">
        <v>14</v>
      </c>
      <c r="I138" s="16" t="s">
        <v>1</v>
      </c>
      <c r="J138" s="13"/>
      <c r="K138" s="14" t="s">
        <v>14</v>
      </c>
      <c r="L138" s="17" t="s">
        <v>1</v>
      </c>
      <c r="M138" s="13"/>
      <c r="N138" s="18" t="s">
        <v>15</v>
      </c>
      <c r="O138" s="19" t="s">
        <v>16</v>
      </c>
      <c r="P138" s="17" t="s">
        <v>17</v>
      </c>
    </row>
    <row r="139" spans="1:16" ht="21.6" customHeight="1" thickTop="1" x14ac:dyDescent="0.2">
      <c r="A139" s="20">
        <v>1</v>
      </c>
      <c r="B139" s="21" t="s">
        <v>33</v>
      </c>
      <c r="C139" s="22" t="s">
        <v>34</v>
      </c>
      <c r="D139" s="33">
        <v>15500</v>
      </c>
      <c r="E139" s="24">
        <v>32</v>
      </c>
      <c r="F139" s="25"/>
      <c r="G139" s="26">
        <v>11900</v>
      </c>
      <c r="H139" s="26">
        <f>I139-G139</f>
        <v>0</v>
      </c>
      <c r="I139" s="26">
        <v>11900</v>
      </c>
      <c r="J139" s="25"/>
      <c r="K139" s="27">
        <f>H139*E139</f>
        <v>0</v>
      </c>
      <c r="L139" s="28">
        <f>I139*E139</f>
        <v>380800</v>
      </c>
      <c r="M139" s="25"/>
      <c r="N139" s="6">
        <v>0.438612</v>
      </c>
      <c r="O139" s="27">
        <f>L139*(1-N139)</f>
        <v>213776.55040000001</v>
      </c>
      <c r="P139" s="29">
        <f>L139-O139</f>
        <v>167023.44959999999</v>
      </c>
    </row>
    <row r="140" spans="1:16" ht="20.100000000000001" customHeight="1" x14ac:dyDescent="0.2">
      <c r="A140" s="30">
        <v>2</v>
      </c>
      <c r="B140" s="31" t="s">
        <v>48</v>
      </c>
      <c r="C140" s="22" t="s">
        <v>34</v>
      </c>
      <c r="D140" s="33">
        <v>2220</v>
      </c>
      <c r="E140" s="24">
        <v>40</v>
      </c>
      <c r="F140" s="25"/>
      <c r="G140" s="35">
        <v>1500</v>
      </c>
      <c r="H140" s="26">
        <f>I140-G140</f>
        <v>1125</v>
      </c>
      <c r="I140" s="36">
        <v>2625</v>
      </c>
      <c r="J140" s="25"/>
      <c r="K140" s="37">
        <f>H140*E140</f>
        <v>45000</v>
      </c>
      <c r="L140" s="28">
        <f>I140*E140</f>
        <v>105000</v>
      </c>
      <c r="M140" s="25"/>
      <c r="N140" s="6">
        <v>0.59904999999999997</v>
      </c>
      <c r="O140" s="37">
        <f>L140*(1-N140)</f>
        <v>42099.75</v>
      </c>
      <c r="P140" s="29">
        <f>L140-O140</f>
        <v>62900.25</v>
      </c>
    </row>
    <row r="141" spans="1:16" ht="20.100000000000001" customHeight="1" x14ac:dyDescent="0.2">
      <c r="A141" s="30">
        <v>3</v>
      </c>
      <c r="B141" s="31" t="s">
        <v>44</v>
      </c>
      <c r="C141" s="22" t="s">
        <v>34</v>
      </c>
      <c r="D141" s="33">
        <v>0</v>
      </c>
      <c r="E141" s="24">
        <v>10</v>
      </c>
      <c r="F141" s="25"/>
      <c r="G141" s="36">
        <v>4050</v>
      </c>
      <c r="H141" s="26">
        <f>I141-G141</f>
        <v>0</v>
      </c>
      <c r="I141" s="36">
        <v>4050</v>
      </c>
      <c r="J141" s="25"/>
      <c r="K141" s="37">
        <f>H141*E141</f>
        <v>0</v>
      </c>
      <c r="L141" s="28">
        <f>I141*E141</f>
        <v>40500</v>
      </c>
      <c r="M141" s="25"/>
      <c r="N141" s="6">
        <v>0.61777700000000002</v>
      </c>
      <c r="O141" s="37">
        <f>L141*(1-N141)</f>
        <v>15480.031499999999</v>
      </c>
      <c r="P141" s="29">
        <f>L141-O141</f>
        <v>25019.968500000003</v>
      </c>
    </row>
    <row r="142" spans="1:16" ht="20.100000000000001" customHeight="1" x14ac:dyDescent="0.2">
      <c r="A142" s="30">
        <v>4</v>
      </c>
      <c r="B142" s="31" t="s">
        <v>49</v>
      </c>
      <c r="C142" s="22" t="s">
        <v>34</v>
      </c>
      <c r="D142" s="33">
        <v>2220</v>
      </c>
      <c r="E142" s="24">
        <v>5</v>
      </c>
      <c r="F142" s="25"/>
      <c r="G142" s="35">
        <v>0</v>
      </c>
      <c r="H142" s="26">
        <f>I142-G142</f>
        <v>2625</v>
      </c>
      <c r="I142" s="36">
        <v>2625</v>
      </c>
      <c r="J142" s="25"/>
      <c r="K142" s="37">
        <f>H142*E142</f>
        <v>13125</v>
      </c>
      <c r="L142" s="28">
        <f>I142*E142</f>
        <v>13125</v>
      </c>
      <c r="M142" s="25"/>
      <c r="N142" s="6">
        <v>0.599047</v>
      </c>
      <c r="O142" s="37">
        <f>L142*(1-N142)</f>
        <v>5262.5081250000003</v>
      </c>
      <c r="P142" s="29">
        <f>L142-O142</f>
        <v>7862.4918749999997</v>
      </c>
    </row>
    <row r="143" spans="1:16" ht="20.100000000000001" customHeight="1" x14ac:dyDescent="0.2">
      <c r="A143" s="30"/>
      <c r="B143" s="31"/>
      <c r="C143" s="40"/>
      <c r="D143" s="33"/>
      <c r="E143" s="34"/>
      <c r="F143" s="25"/>
      <c r="G143" s="35"/>
      <c r="H143" s="26"/>
      <c r="I143" s="36"/>
      <c r="J143" s="25"/>
      <c r="K143" s="37"/>
      <c r="L143" s="38"/>
      <c r="M143" s="25"/>
      <c r="N143" s="7"/>
      <c r="O143" s="37"/>
      <c r="P143" s="39"/>
    </row>
    <row r="144" spans="1:16" ht="20.100000000000001" customHeight="1" x14ac:dyDescent="0.2">
      <c r="A144" s="30"/>
      <c r="B144" s="31"/>
      <c r="C144" s="40"/>
      <c r="D144" s="33"/>
      <c r="E144" s="34"/>
      <c r="F144" s="25"/>
      <c r="G144" s="35"/>
      <c r="H144" s="26"/>
      <c r="I144" s="36"/>
      <c r="J144" s="25"/>
      <c r="K144" s="37"/>
      <c r="L144" s="38"/>
      <c r="M144" s="25"/>
      <c r="N144" s="7"/>
      <c r="O144" s="37"/>
      <c r="P144" s="39"/>
    </row>
    <row r="145" spans="1:17" ht="20.100000000000001" customHeight="1" x14ac:dyDescent="0.2">
      <c r="A145" s="30"/>
      <c r="B145" s="31"/>
      <c r="C145" s="40"/>
      <c r="D145" s="33"/>
      <c r="E145" s="34"/>
      <c r="F145" s="25"/>
      <c r="G145" s="35"/>
      <c r="H145" s="26"/>
      <c r="I145" s="36"/>
      <c r="J145" s="25"/>
      <c r="K145" s="37"/>
      <c r="L145" s="38"/>
      <c r="M145" s="25"/>
      <c r="N145" s="7"/>
      <c r="O145" s="37"/>
      <c r="P145" s="39"/>
    </row>
    <row r="146" spans="1:17" ht="20.100000000000001" customHeight="1" x14ac:dyDescent="0.2">
      <c r="A146" s="30"/>
      <c r="B146" s="31"/>
      <c r="C146" s="40"/>
      <c r="D146" s="33"/>
      <c r="E146" s="34"/>
      <c r="F146" s="25"/>
      <c r="G146" s="35"/>
      <c r="H146" s="26"/>
      <c r="I146" s="36"/>
      <c r="J146" s="25"/>
      <c r="K146" s="37"/>
      <c r="L146" s="38"/>
      <c r="M146" s="25"/>
      <c r="N146" s="7"/>
      <c r="O146" s="37"/>
      <c r="P146" s="39"/>
    </row>
    <row r="147" spans="1:17" ht="20.100000000000001" customHeight="1" x14ac:dyDescent="0.2">
      <c r="A147" s="30"/>
      <c r="B147" s="31"/>
      <c r="C147" s="40"/>
      <c r="D147" s="33"/>
      <c r="E147" s="34"/>
      <c r="F147" s="25"/>
      <c r="G147" s="35"/>
      <c r="H147" s="26"/>
      <c r="I147" s="36"/>
      <c r="J147" s="25"/>
      <c r="K147" s="37"/>
      <c r="L147" s="38"/>
      <c r="M147" s="25"/>
      <c r="N147" s="7"/>
      <c r="O147" s="37"/>
      <c r="P147" s="39"/>
    </row>
    <row r="148" spans="1:17" ht="20.100000000000001" customHeight="1" x14ac:dyDescent="0.2">
      <c r="A148" s="30"/>
      <c r="B148" s="31"/>
      <c r="C148" s="40"/>
      <c r="D148" s="33"/>
      <c r="E148" s="34"/>
      <c r="F148" s="25"/>
      <c r="G148" s="35"/>
      <c r="H148" s="26"/>
      <c r="I148" s="36"/>
      <c r="J148" s="25"/>
      <c r="K148" s="37"/>
      <c r="L148" s="38"/>
      <c r="M148" s="25"/>
      <c r="N148" s="7"/>
      <c r="O148" s="37"/>
      <c r="P148" s="39"/>
    </row>
    <row r="149" spans="1:17" ht="20.100000000000001" customHeight="1" x14ac:dyDescent="0.2">
      <c r="A149" s="30"/>
      <c r="B149" s="31"/>
      <c r="C149" s="40"/>
      <c r="D149" s="33"/>
      <c r="E149" s="34"/>
      <c r="F149" s="25"/>
      <c r="G149" s="35"/>
      <c r="H149" s="26"/>
      <c r="I149" s="36"/>
      <c r="J149" s="25"/>
      <c r="K149" s="37"/>
      <c r="L149" s="38"/>
      <c r="M149" s="25"/>
      <c r="N149" s="7"/>
      <c r="O149" s="37"/>
      <c r="P149" s="39"/>
    </row>
    <row r="150" spans="1:17" ht="20.100000000000001" customHeight="1" x14ac:dyDescent="0.2">
      <c r="A150" s="30"/>
      <c r="B150" s="31"/>
      <c r="C150" s="40"/>
      <c r="D150" s="33"/>
      <c r="E150" s="34"/>
      <c r="F150" s="25"/>
      <c r="G150" s="35"/>
      <c r="H150" s="26"/>
      <c r="I150" s="36"/>
      <c r="J150" s="25"/>
      <c r="K150" s="37"/>
      <c r="L150" s="38"/>
      <c r="M150" s="25"/>
      <c r="N150" s="7"/>
      <c r="O150" s="37"/>
      <c r="P150" s="39"/>
    </row>
    <row r="151" spans="1:17" ht="20.100000000000001" customHeight="1" x14ac:dyDescent="0.2">
      <c r="A151" s="30"/>
      <c r="B151" s="31"/>
      <c r="C151" s="40"/>
      <c r="D151" s="33"/>
      <c r="E151" s="34"/>
      <c r="F151" s="25"/>
      <c r="G151" s="35"/>
      <c r="H151" s="26"/>
      <c r="I151" s="36"/>
      <c r="J151" s="25"/>
      <c r="K151" s="37"/>
      <c r="L151" s="38"/>
      <c r="M151" s="25"/>
      <c r="N151" s="7"/>
      <c r="O151" s="37"/>
      <c r="P151" s="39"/>
    </row>
    <row r="152" spans="1:17" ht="20.100000000000001" customHeight="1" x14ac:dyDescent="0.2">
      <c r="A152" s="30"/>
      <c r="B152" s="31"/>
      <c r="C152" s="41"/>
      <c r="D152" s="33"/>
      <c r="E152" s="34"/>
      <c r="F152" s="25"/>
      <c r="G152" s="35"/>
      <c r="H152" s="26"/>
      <c r="I152" s="36"/>
      <c r="J152" s="25"/>
      <c r="K152" s="37"/>
      <c r="L152" s="38"/>
      <c r="M152" s="25"/>
      <c r="N152" s="7"/>
      <c r="O152" s="37"/>
      <c r="P152" s="39"/>
    </row>
    <row r="153" spans="1:17" ht="20.100000000000001" customHeight="1" x14ac:dyDescent="0.2">
      <c r="A153" s="30"/>
      <c r="B153" s="42"/>
      <c r="C153" s="41"/>
      <c r="D153" s="33"/>
      <c r="E153" s="34"/>
      <c r="F153" s="25"/>
      <c r="G153" s="35"/>
      <c r="H153" s="26"/>
      <c r="I153" s="36"/>
      <c r="J153" s="25"/>
      <c r="K153" s="37"/>
      <c r="L153" s="38"/>
      <c r="M153" s="25"/>
      <c r="N153" s="7"/>
      <c r="O153" s="37"/>
      <c r="P153" s="39"/>
    </row>
    <row r="154" spans="1:17" ht="20.100000000000001" customHeight="1" x14ac:dyDescent="0.2">
      <c r="A154" s="30"/>
      <c r="B154" s="42"/>
      <c r="C154" s="41"/>
      <c r="D154" s="33"/>
      <c r="E154" s="34"/>
      <c r="F154" s="25"/>
      <c r="G154" s="35"/>
      <c r="H154" s="26"/>
      <c r="I154" s="36"/>
      <c r="J154" s="25"/>
      <c r="K154" s="37"/>
      <c r="L154" s="38"/>
      <c r="M154" s="25"/>
      <c r="N154" s="7"/>
      <c r="O154" s="37"/>
      <c r="P154" s="39"/>
    </row>
    <row r="155" spans="1:17" ht="20.100000000000001" customHeight="1" x14ac:dyDescent="0.2">
      <c r="A155" s="30"/>
      <c r="B155" s="42"/>
      <c r="C155" s="41"/>
      <c r="D155" s="33"/>
      <c r="E155" s="34"/>
      <c r="F155" s="25"/>
      <c r="G155" s="35"/>
      <c r="H155" s="26"/>
      <c r="I155" s="36"/>
      <c r="J155" s="25"/>
      <c r="K155" s="37"/>
      <c r="L155" s="38"/>
      <c r="M155" s="25"/>
      <c r="N155" s="7"/>
      <c r="O155" s="37"/>
      <c r="P155" s="39"/>
    </row>
    <row r="156" spans="1:17" ht="20.100000000000001" customHeight="1" thickBot="1" x14ac:dyDescent="0.25">
      <c r="A156" s="43"/>
      <c r="B156" s="44"/>
      <c r="C156" s="44"/>
      <c r="D156" s="45"/>
      <c r="E156" s="46"/>
      <c r="F156" s="25"/>
      <c r="G156" s="47"/>
      <c r="H156" s="48"/>
      <c r="I156" s="48"/>
      <c r="J156" s="25"/>
      <c r="K156" s="48"/>
      <c r="L156" s="48"/>
      <c r="M156" s="25"/>
      <c r="N156" s="100"/>
      <c r="O156" s="48"/>
      <c r="P156" s="50"/>
    </row>
    <row r="157" spans="1:17" ht="20.100000000000001" customHeight="1" thickTop="1" thickBot="1" x14ac:dyDescent="0.25">
      <c r="A157" s="51"/>
      <c r="B157" s="52" t="s">
        <v>1</v>
      </c>
      <c r="C157" s="52"/>
      <c r="D157" s="53"/>
      <c r="E157" s="54"/>
      <c r="F157" s="25"/>
      <c r="G157" s="55"/>
      <c r="H157" s="56"/>
      <c r="I157" s="57"/>
      <c r="J157" s="25"/>
      <c r="K157" s="58">
        <f>SUM(K139:K156)</f>
        <v>58125</v>
      </c>
      <c r="L157" s="59">
        <f>SUM(L139:L156)</f>
        <v>539425</v>
      </c>
      <c r="M157" s="25"/>
      <c r="N157" s="60"/>
      <c r="O157" s="61">
        <f>SUM(O135:O156)</f>
        <v>276618.84002499998</v>
      </c>
      <c r="P157" s="62">
        <f>SUM(P139:P156)</f>
        <v>262806.15997500002</v>
      </c>
      <c r="Q157" s="63">
        <f>P157-P123</f>
        <v>73674.159975000017</v>
      </c>
    </row>
    <row r="158" spans="1:17" ht="20.100000000000001" customHeight="1" thickTop="1" thickBot="1" x14ac:dyDescent="0.25">
      <c r="A158" s="51"/>
      <c r="B158" s="52" t="s">
        <v>24</v>
      </c>
      <c r="C158" s="52"/>
      <c r="D158" s="211">
        <f>Q157</f>
        <v>73674.159975000017</v>
      </c>
      <c r="E158" s="212"/>
      <c r="F158" s="4"/>
      <c r="G158" s="64"/>
      <c r="H158" s="38"/>
      <c r="I158" s="38"/>
      <c r="J158" s="4"/>
      <c r="K158" s="38"/>
      <c r="L158" s="38"/>
      <c r="M158" s="4"/>
      <c r="N158" s="65"/>
      <c r="O158" s="66"/>
      <c r="P158" s="67"/>
    </row>
    <row r="159" spans="1:17" ht="20.100000000000001" customHeight="1" thickTop="1" x14ac:dyDescent="0.2">
      <c r="A159" s="68">
        <v>1</v>
      </c>
      <c r="B159" s="69" t="s">
        <v>30</v>
      </c>
      <c r="C159" s="2">
        <v>0.05</v>
      </c>
      <c r="D159" s="213">
        <f>-D158*C159</f>
        <v>-3683.707998750001</v>
      </c>
      <c r="E159" s="214"/>
      <c r="F159" s="4"/>
      <c r="G159" s="70"/>
      <c r="H159" s="71"/>
      <c r="I159" s="71"/>
      <c r="J159" s="4"/>
      <c r="K159" s="72"/>
      <c r="L159" s="72"/>
      <c r="M159" s="4"/>
      <c r="N159" s="73"/>
      <c r="O159" s="72"/>
      <c r="P159" s="3">
        <f>-P157*C159</f>
        <v>-13140.307998750002</v>
      </c>
    </row>
    <row r="160" spans="1:17" ht="20.100000000000001" customHeight="1" x14ac:dyDescent="0.2">
      <c r="A160" s="68">
        <v>2</v>
      </c>
      <c r="B160" s="69" t="s">
        <v>18</v>
      </c>
      <c r="C160" s="2">
        <v>0.03</v>
      </c>
      <c r="D160" s="213">
        <f>-D158*C160+0.02</f>
        <v>-2210.2047992500006</v>
      </c>
      <c r="E160" s="214"/>
      <c r="F160" s="4"/>
      <c r="G160" s="70"/>
      <c r="H160" s="71"/>
      <c r="I160" s="71"/>
      <c r="J160" s="4"/>
      <c r="K160" s="72"/>
      <c r="L160" s="72"/>
      <c r="M160" s="4"/>
      <c r="N160" s="73"/>
      <c r="O160" s="72"/>
      <c r="P160" s="3">
        <f>P126+D160</f>
        <v>-7884.2047992500011</v>
      </c>
    </row>
    <row r="161" spans="1:16" ht="20.100000000000001" customHeight="1" x14ac:dyDescent="0.2">
      <c r="A161" s="68">
        <v>3</v>
      </c>
      <c r="B161" s="69" t="s">
        <v>39</v>
      </c>
      <c r="C161" s="75"/>
      <c r="D161" s="215">
        <f>P161-P127</f>
        <v>-500</v>
      </c>
      <c r="E161" s="216"/>
      <c r="F161" s="4"/>
      <c r="G161" s="70"/>
      <c r="H161" s="71"/>
      <c r="I161" s="71"/>
      <c r="J161" s="4"/>
      <c r="K161" s="72"/>
      <c r="L161" s="72"/>
      <c r="M161" s="4"/>
      <c r="N161" s="73"/>
      <c r="O161" s="72"/>
      <c r="P161" s="3">
        <f>-2150-500</f>
        <v>-2650</v>
      </c>
    </row>
    <row r="162" spans="1:16" ht="20.100000000000001" customHeight="1" x14ac:dyDescent="0.2">
      <c r="A162" s="74">
        <v>4</v>
      </c>
      <c r="B162" s="75" t="s">
        <v>45</v>
      </c>
      <c r="C162" s="75"/>
      <c r="D162" s="213">
        <f>P162-P128</f>
        <v>10200</v>
      </c>
      <c r="E162" s="214"/>
      <c r="F162" s="4"/>
      <c r="G162" s="70"/>
      <c r="H162" s="71"/>
      <c r="I162" s="71"/>
      <c r="J162" s="4"/>
      <c r="K162" s="72"/>
      <c r="L162" s="72"/>
      <c r="M162" s="4"/>
      <c r="N162" s="73"/>
      <c r="O162" s="72"/>
      <c r="P162" s="3">
        <f>9450+10200</f>
        <v>19650</v>
      </c>
    </row>
    <row r="163" spans="1:16" ht="20.100000000000001" customHeight="1" thickBot="1" x14ac:dyDescent="0.25">
      <c r="A163" s="76">
        <v>5</v>
      </c>
      <c r="B163" s="77" t="s">
        <v>2</v>
      </c>
      <c r="C163" s="77"/>
      <c r="D163" s="217">
        <v>0</v>
      </c>
      <c r="E163" s="218"/>
      <c r="F163" s="4"/>
      <c r="G163" s="47"/>
      <c r="H163" s="78"/>
      <c r="I163" s="78"/>
      <c r="J163" s="4"/>
      <c r="K163" s="79"/>
      <c r="L163" s="79"/>
      <c r="M163" s="4"/>
      <c r="N163" s="80"/>
      <c r="O163" s="79"/>
      <c r="P163" s="3">
        <f>-19872-47104-40388.5-73936.9</f>
        <v>-181301.4</v>
      </c>
    </row>
    <row r="164" spans="1:16" ht="20.100000000000001" customHeight="1" thickTop="1" thickBot="1" x14ac:dyDescent="0.25">
      <c r="A164" s="51"/>
      <c r="B164" s="52" t="s">
        <v>3</v>
      </c>
      <c r="C164" s="52"/>
      <c r="D164" s="211">
        <f>SUM(D158:E163)</f>
        <v>77480.247177000012</v>
      </c>
      <c r="E164" s="212"/>
      <c r="F164" s="4"/>
      <c r="G164" s="58"/>
      <c r="H164" s="81"/>
      <c r="I164" s="59"/>
      <c r="J164" s="4"/>
      <c r="K164" s="58"/>
      <c r="L164" s="59"/>
      <c r="M164" s="4"/>
      <c r="N164" s="82"/>
      <c r="O164" s="81"/>
      <c r="P164" s="62">
        <f>SUM(P157:P163)</f>
        <v>77480.247177000012</v>
      </c>
    </row>
    <row r="165" spans="1:16" s="87" customFormat="1" ht="20.100000000000001" customHeight="1" thickTop="1" x14ac:dyDescent="0.2">
      <c r="A165" s="83"/>
      <c r="B165" s="84"/>
      <c r="C165" s="85"/>
      <c r="D165" s="204"/>
      <c r="E165" s="204"/>
      <c r="F165" s="204"/>
      <c r="G165" s="204"/>
      <c r="H165" s="204"/>
      <c r="I165" s="204"/>
      <c r="J165" s="204"/>
      <c r="K165" s="204"/>
      <c r="L165" s="204"/>
      <c r="M165" s="85"/>
      <c r="N165" s="86"/>
      <c r="O165" s="204"/>
      <c r="P165" s="204"/>
    </row>
    <row r="166" spans="1:16" s="91" customFormat="1" ht="20.100000000000001" customHeight="1" x14ac:dyDescent="0.2">
      <c r="A166" s="88"/>
      <c r="B166" s="89" t="s">
        <v>26</v>
      </c>
      <c r="C166" s="205" t="s">
        <v>28</v>
      </c>
      <c r="D166" s="205"/>
      <c r="E166" s="205"/>
      <c r="F166" s="205"/>
      <c r="G166" s="206" t="s">
        <v>27</v>
      </c>
      <c r="H166" s="206"/>
      <c r="I166" s="206"/>
      <c r="J166" s="90"/>
      <c r="K166" s="205" t="s">
        <v>5</v>
      </c>
      <c r="L166" s="205"/>
      <c r="M166" s="205"/>
      <c r="N166" s="207" t="s">
        <v>25</v>
      </c>
      <c r="O166" s="207"/>
      <c r="P166" s="207"/>
    </row>
    <row r="167" spans="1:16" ht="20.100000000000001" customHeight="1" x14ac:dyDescent="0.2">
      <c r="B167" s="92"/>
    </row>
    <row r="168" spans="1:16" s="99" customFormat="1" ht="20.100000000000001" customHeight="1" x14ac:dyDescent="0.2">
      <c r="A168" s="96"/>
      <c r="B168" s="97" t="s">
        <v>20</v>
      </c>
      <c r="C168" s="208" t="s">
        <v>21</v>
      </c>
      <c r="D168" s="208"/>
      <c r="E168" s="208"/>
      <c r="F168" s="98"/>
      <c r="G168" s="209" t="s">
        <v>21</v>
      </c>
      <c r="H168" s="209"/>
      <c r="I168" s="209"/>
      <c r="J168" s="209" t="s">
        <v>22</v>
      </c>
      <c r="K168" s="209"/>
      <c r="L168" s="209"/>
      <c r="M168" s="98"/>
      <c r="N168" s="210" t="s">
        <v>23</v>
      </c>
      <c r="O168" s="210"/>
      <c r="P168" s="210"/>
    </row>
    <row r="169" spans="1:16" ht="24.95" customHeight="1" x14ac:dyDescent="0.2">
      <c r="A169" s="219" t="s">
        <v>97</v>
      </c>
      <c r="B169" s="219"/>
      <c r="C169" s="220" t="s">
        <v>98</v>
      </c>
      <c r="D169" s="220"/>
      <c r="E169" s="220"/>
      <c r="F169" s="220"/>
      <c r="G169" s="220"/>
      <c r="H169" s="220"/>
      <c r="I169" s="220"/>
      <c r="J169" s="220"/>
      <c r="K169" s="220"/>
      <c r="L169" s="220"/>
      <c r="M169" s="9"/>
      <c r="N169" s="221"/>
      <c r="O169" s="221"/>
      <c r="P169" s="221"/>
    </row>
    <row r="170" spans="1:16" ht="24.95" customHeight="1" thickBot="1" x14ac:dyDescent="0.25">
      <c r="A170" s="222" t="s">
        <v>32</v>
      </c>
      <c r="B170" s="222"/>
      <c r="C170" s="223" t="s">
        <v>51</v>
      </c>
      <c r="D170" s="223"/>
      <c r="E170" s="223"/>
      <c r="F170" s="11"/>
      <c r="G170" s="206" t="s">
        <v>52</v>
      </c>
      <c r="H170" s="206"/>
      <c r="I170" s="206"/>
      <c r="J170" s="206"/>
      <c r="K170" s="206"/>
      <c r="L170" s="206"/>
      <c r="M170" s="12"/>
      <c r="N170" s="224"/>
      <c r="O170" s="224"/>
      <c r="P170" s="224"/>
    </row>
    <row r="171" spans="1:16" ht="20.100000000000001" customHeight="1" thickTop="1" x14ac:dyDescent="0.2">
      <c r="A171" s="225" t="s">
        <v>6</v>
      </c>
      <c r="B171" s="226"/>
      <c r="C171" s="226"/>
      <c r="D171" s="226"/>
      <c r="E171" s="227"/>
      <c r="F171" s="13"/>
      <c r="G171" s="225" t="s">
        <v>7</v>
      </c>
      <c r="H171" s="226"/>
      <c r="I171" s="227"/>
      <c r="J171" s="13"/>
      <c r="K171" s="228" t="s">
        <v>8</v>
      </c>
      <c r="L171" s="229"/>
      <c r="M171" s="13"/>
      <c r="N171" s="230" t="s">
        <v>9</v>
      </c>
      <c r="O171" s="231"/>
      <c r="P171" s="232"/>
    </row>
    <row r="172" spans="1:16" ht="20.100000000000001" customHeight="1" thickBot="1" x14ac:dyDescent="0.25">
      <c r="A172" s="14" t="s">
        <v>4</v>
      </c>
      <c r="B172" s="15" t="s">
        <v>10</v>
      </c>
      <c r="C172" s="15" t="s">
        <v>11</v>
      </c>
      <c r="D172" s="15" t="s">
        <v>12</v>
      </c>
      <c r="E172" s="16" t="s">
        <v>0</v>
      </c>
      <c r="F172" s="13"/>
      <c r="G172" s="14" t="s">
        <v>13</v>
      </c>
      <c r="H172" s="15" t="s">
        <v>14</v>
      </c>
      <c r="I172" s="16" t="s">
        <v>1</v>
      </c>
      <c r="J172" s="13"/>
      <c r="K172" s="14" t="s">
        <v>14</v>
      </c>
      <c r="L172" s="17" t="s">
        <v>1</v>
      </c>
      <c r="M172" s="13"/>
      <c r="N172" s="18" t="s">
        <v>15</v>
      </c>
      <c r="O172" s="19" t="s">
        <v>16</v>
      </c>
      <c r="P172" s="17" t="s">
        <v>17</v>
      </c>
    </row>
    <row r="173" spans="1:16" ht="21.6" customHeight="1" thickTop="1" x14ac:dyDescent="0.2">
      <c r="A173" s="101">
        <v>1</v>
      </c>
      <c r="B173" s="102" t="s">
        <v>33</v>
      </c>
      <c r="C173" s="22" t="s">
        <v>34</v>
      </c>
      <c r="D173" s="103">
        <v>15500</v>
      </c>
      <c r="E173" s="104">
        <v>32</v>
      </c>
      <c r="F173" s="105"/>
      <c r="G173" s="106">
        <v>11900</v>
      </c>
      <c r="H173" s="106">
        <f>I173-G173</f>
        <v>0</v>
      </c>
      <c r="I173" s="106">
        <v>11900</v>
      </c>
      <c r="J173" s="105"/>
      <c r="K173" s="107">
        <f>H173*E173</f>
        <v>0</v>
      </c>
      <c r="L173" s="108">
        <f>I173*E173</f>
        <v>380800</v>
      </c>
      <c r="M173" s="105"/>
      <c r="N173" s="8">
        <v>0.49264704999999998</v>
      </c>
      <c r="O173" s="107">
        <f>L173*(1-N173)</f>
        <v>193200.00336</v>
      </c>
      <c r="P173" s="109">
        <f>L173-O173</f>
        <v>187599.99664</v>
      </c>
    </row>
    <row r="174" spans="1:16" ht="20.100000000000001" customHeight="1" x14ac:dyDescent="0.2">
      <c r="A174" s="110">
        <v>2</v>
      </c>
      <c r="B174" s="111" t="s">
        <v>48</v>
      </c>
      <c r="C174" s="22" t="s">
        <v>34</v>
      </c>
      <c r="D174" s="103">
        <v>2220</v>
      </c>
      <c r="E174" s="104">
        <v>40</v>
      </c>
      <c r="F174" s="105"/>
      <c r="G174" s="112">
        <v>2625</v>
      </c>
      <c r="H174" s="106">
        <f>I174-G174</f>
        <v>0</v>
      </c>
      <c r="I174" s="113">
        <v>2625</v>
      </c>
      <c r="J174" s="105"/>
      <c r="K174" s="114">
        <f>H174*E174</f>
        <v>0</v>
      </c>
      <c r="L174" s="108">
        <f>I174*E174</f>
        <v>105000</v>
      </c>
      <c r="M174" s="105"/>
      <c r="N174" s="8">
        <v>0.84285710000000003</v>
      </c>
      <c r="O174" s="114">
        <f>L174*(1-N174)</f>
        <v>16500.004499999999</v>
      </c>
      <c r="P174" s="109">
        <f>L174-O174</f>
        <v>88499.995500000005</v>
      </c>
    </row>
    <row r="175" spans="1:16" ht="20.100000000000001" customHeight="1" x14ac:dyDescent="0.2">
      <c r="A175" s="110">
        <v>3</v>
      </c>
      <c r="B175" s="111" t="s">
        <v>44</v>
      </c>
      <c r="C175" s="22" t="s">
        <v>34</v>
      </c>
      <c r="D175" s="103">
        <v>0</v>
      </c>
      <c r="E175" s="104">
        <v>10</v>
      </c>
      <c r="F175" s="105"/>
      <c r="G175" s="113">
        <v>4050</v>
      </c>
      <c r="H175" s="106">
        <f>I175-G175</f>
        <v>0</v>
      </c>
      <c r="I175" s="113">
        <v>4050</v>
      </c>
      <c r="J175" s="105"/>
      <c r="K175" s="114">
        <f>H175*E175</f>
        <v>0</v>
      </c>
      <c r="L175" s="108">
        <f>I175*E175</f>
        <v>40500</v>
      </c>
      <c r="M175" s="105"/>
      <c r="N175" s="8">
        <v>0.86296289999999998</v>
      </c>
      <c r="O175" s="114">
        <f>L175*(1-N175)</f>
        <v>5550.0025500000011</v>
      </c>
      <c r="P175" s="109">
        <f>L175-O175</f>
        <v>34949.997449999995</v>
      </c>
    </row>
    <row r="176" spans="1:16" ht="20.100000000000001" customHeight="1" x14ac:dyDescent="0.2">
      <c r="A176" s="110">
        <v>4</v>
      </c>
      <c r="B176" s="111" t="s">
        <v>50</v>
      </c>
      <c r="C176" s="22" t="s">
        <v>34</v>
      </c>
      <c r="D176" s="103">
        <v>2220</v>
      </c>
      <c r="E176" s="104">
        <v>5</v>
      </c>
      <c r="F176" s="105"/>
      <c r="G176" s="112">
        <v>2625</v>
      </c>
      <c r="H176" s="106">
        <f>I176-G176</f>
        <v>0</v>
      </c>
      <c r="I176" s="113">
        <v>2625</v>
      </c>
      <c r="J176" s="105"/>
      <c r="K176" s="114">
        <f>H176*E176</f>
        <v>0</v>
      </c>
      <c r="L176" s="108">
        <f>I176*E176</f>
        <v>13125</v>
      </c>
      <c r="M176" s="105"/>
      <c r="N176" s="8">
        <v>0.84285710999999996</v>
      </c>
      <c r="O176" s="114">
        <f>L176*(1-N176)</f>
        <v>2062.5004312500005</v>
      </c>
      <c r="P176" s="109">
        <f>L176-O176</f>
        <v>11062.49956875</v>
      </c>
    </row>
    <row r="177" spans="1:17" ht="20.100000000000001" customHeight="1" x14ac:dyDescent="0.2">
      <c r="A177" s="30"/>
      <c r="B177" s="31"/>
      <c r="C177" s="40"/>
      <c r="D177" s="33"/>
      <c r="E177" s="34"/>
      <c r="F177" s="25"/>
      <c r="G177" s="35"/>
      <c r="H177" s="26"/>
      <c r="I177" s="36"/>
      <c r="J177" s="25"/>
      <c r="K177" s="37"/>
      <c r="L177" s="38"/>
      <c r="M177" s="25"/>
      <c r="N177" s="7"/>
      <c r="O177" s="37"/>
      <c r="P177" s="39"/>
    </row>
    <row r="178" spans="1:17" ht="20.100000000000001" customHeight="1" x14ac:dyDescent="0.2">
      <c r="A178" s="30"/>
      <c r="B178" s="31"/>
      <c r="C178" s="40"/>
      <c r="D178" s="33"/>
      <c r="E178" s="34"/>
      <c r="F178" s="25"/>
      <c r="G178" s="35"/>
      <c r="H178" s="26"/>
      <c r="I178" s="36"/>
      <c r="J178" s="25"/>
      <c r="K178" s="37"/>
      <c r="L178" s="38"/>
      <c r="M178" s="25"/>
      <c r="N178" s="7"/>
      <c r="O178" s="37"/>
      <c r="P178" s="39"/>
    </row>
    <row r="179" spans="1:17" ht="20.100000000000001" customHeight="1" x14ac:dyDescent="0.2">
      <c r="A179" s="30"/>
      <c r="B179" s="31"/>
      <c r="C179" s="40"/>
      <c r="D179" s="33"/>
      <c r="E179" s="34"/>
      <c r="F179" s="25"/>
      <c r="G179" s="35"/>
      <c r="H179" s="26"/>
      <c r="I179" s="36"/>
      <c r="J179" s="25"/>
      <c r="K179" s="37"/>
      <c r="L179" s="38"/>
      <c r="M179" s="25"/>
      <c r="N179" s="7"/>
      <c r="O179" s="37"/>
      <c r="P179" s="39"/>
    </row>
    <row r="180" spans="1:17" ht="20.100000000000001" customHeight="1" x14ac:dyDescent="0.2">
      <c r="A180" s="30"/>
      <c r="B180" s="31"/>
      <c r="C180" s="40"/>
      <c r="D180" s="33"/>
      <c r="E180" s="34"/>
      <c r="F180" s="25"/>
      <c r="G180" s="35"/>
      <c r="H180" s="26"/>
      <c r="I180" s="36"/>
      <c r="J180" s="25"/>
      <c r="K180" s="37"/>
      <c r="L180" s="38"/>
      <c r="M180" s="25"/>
      <c r="N180" s="7"/>
      <c r="O180" s="37"/>
      <c r="P180" s="39"/>
    </row>
    <row r="181" spans="1:17" ht="20.100000000000001" customHeight="1" x14ac:dyDescent="0.2">
      <c r="A181" s="30"/>
      <c r="B181" s="31"/>
      <c r="C181" s="40"/>
      <c r="D181" s="33"/>
      <c r="E181" s="34"/>
      <c r="F181" s="25"/>
      <c r="G181" s="35"/>
      <c r="H181" s="26"/>
      <c r="I181" s="36"/>
      <c r="J181" s="25"/>
      <c r="K181" s="37"/>
      <c r="L181" s="38"/>
      <c r="M181" s="25"/>
      <c r="N181" s="7"/>
      <c r="O181" s="37"/>
      <c r="P181" s="39"/>
    </row>
    <row r="182" spans="1:17" ht="20.100000000000001" customHeight="1" x14ac:dyDescent="0.2">
      <c r="A182" s="30"/>
      <c r="B182" s="31"/>
      <c r="C182" s="40"/>
      <c r="D182" s="33"/>
      <c r="E182" s="34"/>
      <c r="F182" s="25"/>
      <c r="G182" s="35"/>
      <c r="H182" s="26"/>
      <c r="I182" s="36"/>
      <c r="J182" s="25"/>
      <c r="K182" s="37"/>
      <c r="L182" s="38"/>
      <c r="M182" s="25"/>
      <c r="N182" s="7"/>
      <c r="O182" s="37"/>
      <c r="P182" s="39"/>
    </row>
    <row r="183" spans="1:17" ht="20.100000000000001" customHeight="1" x14ac:dyDescent="0.2">
      <c r="A183" s="30"/>
      <c r="B183" s="31"/>
      <c r="C183" s="40"/>
      <c r="D183" s="33"/>
      <c r="E183" s="34"/>
      <c r="F183" s="25"/>
      <c r="G183" s="35"/>
      <c r="H183" s="26"/>
      <c r="I183" s="36"/>
      <c r="J183" s="25"/>
      <c r="K183" s="37"/>
      <c r="L183" s="38"/>
      <c r="M183" s="25"/>
      <c r="N183" s="7"/>
      <c r="O183" s="37"/>
      <c r="P183" s="39"/>
    </row>
    <row r="184" spans="1:17" ht="20.100000000000001" customHeight="1" x14ac:dyDescent="0.2">
      <c r="A184" s="30"/>
      <c r="B184" s="31"/>
      <c r="C184" s="40"/>
      <c r="D184" s="33"/>
      <c r="E184" s="34"/>
      <c r="F184" s="25"/>
      <c r="G184" s="35"/>
      <c r="H184" s="26"/>
      <c r="I184" s="36"/>
      <c r="J184" s="25"/>
      <c r="K184" s="37"/>
      <c r="L184" s="38"/>
      <c r="M184" s="25"/>
      <c r="N184" s="7"/>
      <c r="O184" s="37"/>
      <c r="P184" s="39"/>
    </row>
    <row r="185" spans="1:17" ht="20.100000000000001" customHeight="1" x14ac:dyDescent="0.2">
      <c r="A185" s="30"/>
      <c r="B185" s="31"/>
      <c r="C185" s="40"/>
      <c r="D185" s="33"/>
      <c r="E185" s="34"/>
      <c r="F185" s="25"/>
      <c r="G185" s="35"/>
      <c r="H185" s="26"/>
      <c r="I185" s="36"/>
      <c r="J185" s="25"/>
      <c r="K185" s="37"/>
      <c r="L185" s="38"/>
      <c r="M185" s="25"/>
      <c r="N185" s="7"/>
      <c r="O185" s="37"/>
      <c r="P185" s="39"/>
    </row>
    <row r="186" spans="1:17" ht="20.100000000000001" customHeight="1" x14ac:dyDescent="0.2">
      <c r="A186" s="30"/>
      <c r="B186" s="31"/>
      <c r="C186" s="41"/>
      <c r="D186" s="33"/>
      <c r="E186" s="34"/>
      <c r="F186" s="25"/>
      <c r="G186" s="35"/>
      <c r="H186" s="26"/>
      <c r="I186" s="36"/>
      <c r="J186" s="25"/>
      <c r="K186" s="37"/>
      <c r="L186" s="38"/>
      <c r="M186" s="25"/>
      <c r="N186" s="7"/>
      <c r="O186" s="37"/>
      <c r="P186" s="39"/>
    </row>
    <row r="187" spans="1:17" ht="20.100000000000001" customHeight="1" x14ac:dyDescent="0.2">
      <c r="A187" s="30"/>
      <c r="B187" s="42"/>
      <c r="C187" s="41"/>
      <c r="D187" s="33"/>
      <c r="E187" s="34"/>
      <c r="F187" s="25"/>
      <c r="G187" s="35"/>
      <c r="H187" s="26"/>
      <c r="I187" s="36"/>
      <c r="J187" s="25"/>
      <c r="K187" s="37"/>
      <c r="L187" s="38"/>
      <c r="M187" s="25"/>
      <c r="N187" s="7"/>
      <c r="O187" s="37"/>
      <c r="P187" s="39"/>
    </row>
    <row r="188" spans="1:17" ht="20.100000000000001" customHeight="1" x14ac:dyDescent="0.2">
      <c r="A188" s="30"/>
      <c r="B188" s="42"/>
      <c r="C188" s="41"/>
      <c r="D188" s="33"/>
      <c r="E188" s="34"/>
      <c r="F188" s="25"/>
      <c r="G188" s="35"/>
      <c r="H188" s="26"/>
      <c r="I188" s="36"/>
      <c r="J188" s="25"/>
      <c r="K188" s="37"/>
      <c r="L188" s="38"/>
      <c r="M188" s="25"/>
      <c r="N188" s="7"/>
      <c r="O188" s="37"/>
      <c r="P188" s="39"/>
    </row>
    <row r="189" spans="1:17" ht="20.100000000000001" customHeight="1" x14ac:dyDescent="0.2">
      <c r="A189" s="30"/>
      <c r="B189" s="42"/>
      <c r="C189" s="41"/>
      <c r="D189" s="33"/>
      <c r="E189" s="34"/>
      <c r="F189" s="25"/>
      <c r="G189" s="35"/>
      <c r="H189" s="26"/>
      <c r="I189" s="36"/>
      <c r="J189" s="25"/>
      <c r="K189" s="37"/>
      <c r="L189" s="38"/>
      <c r="M189" s="25"/>
      <c r="N189" s="7"/>
      <c r="O189" s="37"/>
      <c r="P189" s="39"/>
    </row>
    <row r="190" spans="1:17" ht="20.100000000000001" customHeight="1" thickBot="1" x14ac:dyDescent="0.25">
      <c r="A190" s="43"/>
      <c r="B190" s="44"/>
      <c r="C190" s="44"/>
      <c r="D190" s="45"/>
      <c r="E190" s="46"/>
      <c r="F190" s="25"/>
      <c r="G190" s="47"/>
      <c r="H190" s="48"/>
      <c r="I190" s="48"/>
      <c r="J190" s="25"/>
      <c r="K190" s="48"/>
      <c r="L190" s="48"/>
      <c r="M190" s="25"/>
      <c r="N190" s="100"/>
      <c r="O190" s="48"/>
      <c r="P190" s="50"/>
    </row>
    <row r="191" spans="1:17" ht="20.100000000000001" customHeight="1" thickTop="1" thickBot="1" x14ac:dyDescent="0.25">
      <c r="A191" s="51"/>
      <c r="B191" s="52" t="s">
        <v>1</v>
      </c>
      <c r="C191" s="52"/>
      <c r="D191" s="53"/>
      <c r="E191" s="54"/>
      <c r="F191" s="25"/>
      <c r="G191" s="55"/>
      <c r="H191" s="56"/>
      <c r="I191" s="57"/>
      <c r="J191" s="25"/>
      <c r="K191" s="58">
        <f>SUM(K173:K190)</f>
        <v>0</v>
      </c>
      <c r="L191" s="59">
        <f>SUM(L173:L190)</f>
        <v>539425</v>
      </c>
      <c r="M191" s="25"/>
      <c r="N191" s="60"/>
      <c r="O191" s="61">
        <f>SUM(O169:O190)</f>
        <v>217312.51084125001</v>
      </c>
      <c r="P191" s="62">
        <f>SUM(P173:P190)</f>
        <v>322112.48915874999</v>
      </c>
      <c r="Q191" s="63">
        <f>P191-P157</f>
        <v>59306.329183749971</v>
      </c>
    </row>
    <row r="192" spans="1:17" ht="20.100000000000001" customHeight="1" thickTop="1" thickBot="1" x14ac:dyDescent="0.25">
      <c r="A192" s="51"/>
      <c r="B192" s="52" t="s">
        <v>24</v>
      </c>
      <c r="C192" s="52"/>
      <c r="D192" s="211">
        <f>Q191</f>
        <v>59306.329183749971</v>
      </c>
      <c r="E192" s="212"/>
      <c r="F192" s="4"/>
      <c r="G192" s="64"/>
      <c r="H192" s="38"/>
      <c r="I192" s="38"/>
      <c r="J192" s="4"/>
      <c r="K192" s="38"/>
      <c r="L192" s="38"/>
      <c r="M192" s="4"/>
      <c r="N192" s="65"/>
      <c r="O192" s="66"/>
      <c r="P192" s="67"/>
    </row>
    <row r="193" spans="1:16" ht="20.100000000000001" customHeight="1" thickTop="1" x14ac:dyDescent="0.2">
      <c r="A193" s="68">
        <v>1</v>
      </c>
      <c r="B193" s="69" t="s">
        <v>30</v>
      </c>
      <c r="C193" s="2">
        <v>0.05</v>
      </c>
      <c r="D193" s="213">
        <f>-D192*C193</f>
        <v>-2965.3164591874988</v>
      </c>
      <c r="E193" s="214"/>
      <c r="F193" s="4"/>
      <c r="G193" s="70"/>
      <c r="H193" s="71"/>
      <c r="I193" s="71"/>
      <c r="J193" s="4"/>
      <c r="K193" s="72"/>
      <c r="L193" s="72"/>
      <c r="M193" s="4"/>
      <c r="N193" s="73"/>
      <c r="O193" s="72"/>
      <c r="P193" s="3">
        <f>-P191*C193</f>
        <v>-16105.6244579375</v>
      </c>
    </row>
    <row r="194" spans="1:16" ht="20.100000000000001" customHeight="1" x14ac:dyDescent="0.2">
      <c r="A194" s="68">
        <v>2</v>
      </c>
      <c r="B194" s="69" t="s">
        <v>18</v>
      </c>
      <c r="C194" s="2">
        <v>0.03</v>
      </c>
      <c r="D194" s="213">
        <f>-D192*C194+0.03</f>
        <v>-1779.1598755124992</v>
      </c>
      <c r="E194" s="214"/>
      <c r="F194" s="4"/>
      <c r="G194" s="70"/>
      <c r="H194" s="71"/>
      <c r="I194" s="71"/>
      <c r="J194" s="4"/>
      <c r="K194" s="72"/>
      <c r="L194" s="72"/>
      <c r="M194" s="4"/>
      <c r="N194" s="73"/>
      <c r="O194" s="72"/>
      <c r="P194" s="3">
        <f>P160+D194</f>
        <v>-9663.3646747625007</v>
      </c>
    </row>
    <row r="195" spans="1:16" ht="20.100000000000001" customHeight="1" x14ac:dyDescent="0.2">
      <c r="A195" s="68">
        <v>3</v>
      </c>
      <c r="B195" s="69" t="s">
        <v>39</v>
      </c>
      <c r="C195" s="75"/>
      <c r="D195" s="215">
        <f>P195-P161</f>
        <v>0</v>
      </c>
      <c r="E195" s="216"/>
      <c r="F195" s="4"/>
      <c r="G195" s="70"/>
      <c r="H195" s="71"/>
      <c r="I195" s="71"/>
      <c r="J195" s="4"/>
      <c r="K195" s="72"/>
      <c r="L195" s="72"/>
      <c r="M195" s="4"/>
      <c r="N195" s="73"/>
      <c r="O195" s="72"/>
      <c r="P195" s="3">
        <f>-2150-500</f>
        <v>-2650</v>
      </c>
    </row>
    <row r="196" spans="1:16" ht="20.100000000000001" customHeight="1" x14ac:dyDescent="0.2">
      <c r="A196" s="74">
        <v>4</v>
      </c>
      <c r="B196" s="75" t="s">
        <v>45</v>
      </c>
      <c r="C196" s="75"/>
      <c r="D196" s="213">
        <f>P196-P162</f>
        <v>0</v>
      </c>
      <c r="E196" s="214"/>
      <c r="F196" s="4"/>
      <c r="G196" s="70"/>
      <c r="H196" s="71"/>
      <c r="I196" s="71"/>
      <c r="J196" s="4"/>
      <c r="K196" s="72"/>
      <c r="L196" s="72"/>
      <c r="M196" s="4"/>
      <c r="N196" s="73"/>
      <c r="O196" s="72"/>
      <c r="P196" s="3">
        <f>9450+10200</f>
        <v>19650</v>
      </c>
    </row>
    <row r="197" spans="1:16" ht="20.100000000000001" customHeight="1" thickBot="1" x14ac:dyDescent="0.25">
      <c r="A197" s="76">
        <v>5</v>
      </c>
      <c r="B197" s="77" t="s">
        <v>2</v>
      </c>
      <c r="C197" s="77"/>
      <c r="D197" s="217">
        <v>0</v>
      </c>
      <c r="E197" s="218"/>
      <c r="F197" s="4"/>
      <c r="G197" s="47"/>
      <c r="H197" s="78"/>
      <c r="I197" s="78"/>
      <c r="J197" s="4"/>
      <c r="K197" s="79"/>
      <c r="L197" s="79"/>
      <c r="M197" s="4"/>
      <c r="N197" s="80"/>
      <c r="O197" s="79"/>
      <c r="P197" s="3">
        <f>-19872-47104-40388.5-73936.9-77480.25</f>
        <v>-258781.65</v>
      </c>
    </row>
    <row r="198" spans="1:16" ht="20.100000000000001" customHeight="1" thickTop="1" thickBot="1" x14ac:dyDescent="0.25">
      <c r="A198" s="51"/>
      <c r="B198" s="52" t="s">
        <v>3</v>
      </c>
      <c r="C198" s="52"/>
      <c r="D198" s="211">
        <f>SUM(D192:E197)</f>
        <v>54561.852849049974</v>
      </c>
      <c r="E198" s="212"/>
      <c r="F198" s="4"/>
      <c r="G198" s="58"/>
      <c r="H198" s="81"/>
      <c r="I198" s="59"/>
      <c r="J198" s="4"/>
      <c r="K198" s="58"/>
      <c r="L198" s="59"/>
      <c r="M198" s="4"/>
      <c r="N198" s="82"/>
      <c r="O198" s="81"/>
      <c r="P198" s="115">
        <f>SUM(P191:P197)</f>
        <v>54561.85002605003</v>
      </c>
    </row>
    <row r="199" spans="1:16" s="87" customFormat="1" ht="20.100000000000001" customHeight="1" thickTop="1" x14ac:dyDescent="0.2">
      <c r="A199" s="83"/>
      <c r="B199" s="84"/>
      <c r="C199" s="85"/>
      <c r="D199" s="204"/>
      <c r="E199" s="204"/>
      <c r="F199" s="204"/>
      <c r="G199" s="204"/>
      <c r="H199" s="204"/>
      <c r="I199" s="204"/>
      <c r="J199" s="204"/>
      <c r="K199" s="204"/>
      <c r="L199" s="204"/>
      <c r="M199" s="85"/>
      <c r="N199" s="86"/>
      <c r="O199" s="204"/>
      <c r="P199" s="204"/>
    </row>
    <row r="200" spans="1:16" s="91" customFormat="1" ht="20.100000000000001" customHeight="1" x14ac:dyDescent="0.2">
      <c r="A200" s="88"/>
      <c r="B200" s="89" t="s">
        <v>26</v>
      </c>
      <c r="C200" s="205" t="s">
        <v>28</v>
      </c>
      <c r="D200" s="205"/>
      <c r="E200" s="205"/>
      <c r="F200" s="205"/>
      <c r="G200" s="206" t="s">
        <v>27</v>
      </c>
      <c r="H200" s="206"/>
      <c r="I200" s="206"/>
      <c r="J200" s="90"/>
      <c r="K200" s="205" t="s">
        <v>5</v>
      </c>
      <c r="L200" s="205"/>
      <c r="M200" s="205"/>
      <c r="N200" s="207" t="s">
        <v>25</v>
      </c>
      <c r="O200" s="207"/>
      <c r="P200" s="207"/>
    </row>
    <row r="201" spans="1:16" ht="20.100000000000001" customHeight="1" x14ac:dyDescent="0.2">
      <c r="B201" s="92"/>
    </row>
    <row r="202" spans="1:16" s="99" customFormat="1" ht="20.100000000000001" customHeight="1" x14ac:dyDescent="0.2">
      <c r="A202" s="96"/>
      <c r="B202" s="97" t="s">
        <v>20</v>
      </c>
      <c r="C202" s="208" t="s">
        <v>21</v>
      </c>
      <c r="D202" s="208"/>
      <c r="E202" s="208"/>
      <c r="F202" s="98"/>
      <c r="G202" s="209" t="s">
        <v>21</v>
      </c>
      <c r="H202" s="209"/>
      <c r="I202" s="209"/>
      <c r="J202" s="209" t="s">
        <v>22</v>
      </c>
      <c r="K202" s="209"/>
      <c r="L202" s="209"/>
      <c r="M202" s="98"/>
      <c r="N202" s="210" t="s">
        <v>23</v>
      </c>
      <c r="O202" s="210"/>
      <c r="P202" s="210"/>
    </row>
  </sheetData>
  <mergeCells count="172">
    <mergeCell ref="O199:P199"/>
    <mergeCell ref="C200:F200"/>
    <mergeCell ref="G200:I200"/>
    <mergeCell ref="K200:M200"/>
    <mergeCell ref="N200:P200"/>
    <mergeCell ref="C202:E202"/>
    <mergeCell ref="G202:I202"/>
    <mergeCell ref="J202:L202"/>
    <mergeCell ref="N202:P202"/>
    <mergeCell ref="D192:E192"/>
    <mergeCell ref="D193:E193"/>
    <mergeCell ref="D194:E194"/>
    <mergeCell ref="D195:E195"/>
    <mergeCell ref="D196:E196"/>
    <mergeCell ref="D197:E197"/>
    <mergeCell ref="D198:E198"/>
    <mergeCell ref="D199:H199"/>
    <mergeCell ref="I199:L199"/>
    <mergeCell ref="A169:B169"/>
    <mergeCell ref="C169:L169"/>
    <mergeCell ref="N169:P169"/>
    <mergeCell ref="A170:B170"/>
    <mergeCell ref="C170:E170"/>
    <mergeCell ref="G170:L170"/>
    <mergeCell ref="N170:P170"/>
    <mergeCell ref="A171:E171"/>
    <mergeCell ref="G171:I171"/>
    <mergeCell ref="K171:L171"/>
    <mergeCell ref="N171:P171"/>
    <mergeCell ref="D92:E92"/>
    <mergeCell ref="D94:E94"/>
    <mergeCell ref="D95:E95"/>
    <mergeCell ref="D96:E96"/>
    <mergeCell ref="C100:E100"/>
    <mergeCell ref="G100:I100"/>
    <mergeCell ref="J100:L100"/>
    <mergeCell ref="N100:P100"/>
    <mergeCell ref="D93:E93"/>
    <mergeCell ref="D97:H97"/>
    <mergeCell ref="I97:L97"/>
    <mergeCell ref="O97:P97"/>
    <mergeCell ref="C98:F98"/>
    <mergeCell ref="G98:I98"/>
    <mergeCell ref="K98:M98"/>
    <mergeCell ref="N98:P98"/>
    <mergeCell ref="A3:E3"/>
    <mergeCell ref="G3:I3"/>
    <mergeCell ref="K3:L3"/>
    <mergeCell ref="N3:P3"/>
    <mergeCell ref="D24:E24"/>
    <mergeCell ref="A1:B1"/>
    <mergeCell ref="C1:L1"/>
    <mergeCell ref="N1:P1"/>
    <mergeCell ref="A2:B2"/>
    <mergeCell ref="C2:E2"/>
    <mergeCell ref="G2:L2"/>
    <mergeCell ref="N2:P2"/>
    <mergeCell ref="D25:E25"/>
    <mergeCell ref="C33:E33"/>
    <mergeCell ref="G33:I33"/>
    <mergeCell ref="J33:L33"/>
    <mergeCell ref="N33:P33"/>
    <mergeCell ref="I30:L30"/>
    <mergeCell ref="O30:P30"/>
    <mergeCell ref="C31:F31"/>
    <mergeCell ref="G31:I31"/>
    <mergeCell ref="K31:M31"/>
    <mergeCell ref="N31:P31"/>
    <mergeCell ref="D27:E27"/>
    <mergeCell ref="D28:E28"/>
    <mergeCell ref="D29:E29"/>
    <mergeCell ref="D30:H30"/>
    <mergeCell ref="D26:E26"/>
    <mergeCell ref="A36:E36"/>
    <mergeCell ref="G36:I36"/>
    <mergeCell ref="K36:L36"/>
    <mergeCell ref="N36:P36"/>
    <mergeCell ref="D57:E57"/>
    <mergeCell ref="A34:B34"/>
    <mergeCell ref="C34:L34"/>
    <mergeCell ref="N34:P34"/>
    <mergeCell ref="A35:B35"/>
    <mergeCell ref="C35:E35"/>
    <mergeCell ref="G35:L35"/>
    <mergeCell ref="N35:P35"/>
    <mergeCell ref="D63:H63"/>
    <mergeCell ref="I63:L63"/>
    <mergeCell ref="O63:P63"/>
    <mergeCell ref="C64:F64"/>
    <mergeCell ref="G64:I64"/>
    <mergeCell ref="K64:M64"/>
    <mergeCell ref="N64:P64"/>
    <mergeCell ref="D58:E58"/>
    <mergeCell ref="D59:E59"/>
    <mergeCell ref="D60:E60"/>
    <mergeCell ref="D61:E61"/>
    <mergeCell ref="D62:E62"/>
    <mergeCell ref="A101:B101"/>
    <mergeCell ref="C101:L101"/>
    <mergeCell ref="N101:P101"/>
    <mergeCell ref="A102:B102"/>
    <mergeCell ref="C102:E102"/>
    <mergeCell ref="G102:L102"/>
    <mergeCell ref="N102:P102"/>
    <mergeCell ref="C66:E66"/>
    <mergeCell ref="G66:I66"/>
    <mergeCell ref="J66:L66"/>
    <mergeCell ref="N66:P66"/>
    <mergeCell ref="A67:B67"/>
    <mergeCell ref="C67:L67"/>
    <mergeCell ref="N67:P67"/>
    <mergeCell ref="A68:B68"/>
    <mergeCell ref="C68:E68"/>
    <mergeCell ref="G68:L68"/>
    <mergeCell ref="N68:P68"/>
    <mergeCell ref="A69:E69"/>
    <mergeCell ref="G69:I69"/>
    <mergeCell ref="K69:L69"/>
    <mergeCell ref="N69:P69"/>
    <mergeCell ref="D90:E90"/>
    <mergeCell ref="D91:E91"/>
    <mergeCell ref="D125:E125"/>
    <mergeCell ref="D126:E126"/>
    <mergeCell ref="D127:E127"/>
    <mergeCell ref="D128:E128"/>
    <mergeCell ref="D129:E129"/>
    <mergeCell ref="A103:E103"/>
    <mergeCell ref="G103:I103"/>
    <mergeCell ref="K103:L103"/>
    <mergeCell ref="N103:P103"/>
    <mergeCell ref="D124:E124"/>
    <mergeCell ref="C134:E134"/>
    <mergeCell ref="G134:I134"/>
    <mergeCell ref="J134:L134"/>
    <mergeCell ref="N134:P134"/>
    <mergeCell ref="D130:E130"/>
    <mergeCell ref="D131:H131"/>
    <mergeCell ref="I131:L131"/>
    <mergeCell ref="O131:P131"/>
    <mergeCell ref="C132:F132"/>
    <mergeCell ref="G132:I132"/>
    <mergeCell ref="K132:M132"/>
    <mergeCell ref="N132:P132"/>
    <mergeCell ref="A135:B135"/>
    <mergeCell ref="C135:L135"/>
    <mergeCell ref="N135:P135"/>
    <mergeCell ref="A136:B136"/>
    <mergeCell ref="C136:E136"/>
    <mergeCell ref="G136:L136"/>
    <mergeCell ref="N136:P136"/>
    <mergeCell ref="A137:E137"/>
    <mergeCell ref="G137:I137"/>
    <mergeCell ref="K137:L137"/>
    <mergeCell ref="N137:P137"/>
    <mergeCell ref="D158:E158"/>
    <mergeCell ref="D159:E159"/>
    <mergeCell ref="D160:E160"/>
    <mergeCell ref="D161:E161"/>
    <mergeCell ref="D162:E162"/>
    <mergeCell ref="D163:E163"/>
    <mergeCell ref="D164:E164"/>
    <mergeCell ref="D165:H165"/>
    <mergeCell ref="I165:L165"/>
    <mergeCell ref="O165:P165"/>
    <mergeCell ref="C166:F166"/>
    <mergeCell ref="G166:I166"/>
    <mergeCell ref="K166:M166"/>
    <mergeCell ref="N166:P166"/>
    <mergeCell ref="C168:E168"/>
    <mergeCell ref="G168:I168"/>
    <mergeCell ref="J168:L168"/>
    <mergeCell ref="N168:P168"/>
  </mergeCells>
  <printOptions horizontalCentered="1"/>
  <pageMargins left="0" right="0.15748031496062992" top="0.39370078740157483" bottom="0.39370078740157483" header="0" footer="0"/>
  <pageSetup paperSize="9" scale="13" orientation="landscape" r:id="rId1"/>
  <headerFooter alignWithMargins="0">
    <oddFooter>&amp;L&amp;"-,Bold"&amp;16&amp;P</oddFooter>
  </headerFooter>
  <rowBreaks count="3" manualBreakCount="3">
    <brk id="33" max="15" man="1"/>
    <brk id="66" max="15" man="1"/>
    <brk id="168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37"/>
  <sheetViews>
    <sheetView rightToLeft="1" view="pageBreakPreview" zoomScale="80" zoomScaleNormal="100" zoomScaleSheetLayoutView="80" workbookViewId="0">
      <selection activeCell="B1" sqref="B1:C1"/>
    </sheetView>
  </sheetViews>
  <sheetFormatPr defaultColWidth="8.85546875" defaultRowHeight="12.75" x14ac:dyDescent="0.2"/>
  <cols>
    <col min="1" max="1" width="2.85546875" style="117" customWidth="1"/>
    <col min="2" max="2" width="3.85546875" style="117" customWidth="1"/>
    <col min="3" max="3" width="76" style="117" customWidth="1"/>
    <col min="4" max="4" width="8.85546875" style="117"/>
    <col min="5" max="5" width="10.7109375" style="117" customWidth="1"/>
    <col min="6" max="6" width="13.140625" style="117" customWidth="1"/>
    <col min="7" max="7" width="1.5703125" style="117" customWidth="1"/>
    <col min="8" max="8" width="11.5703125" style="117" customWidth="1"/>
    <col min="9" max="9" width="12" style="117" customWidth="1"/>
    <col min="10" max="10" width="12.85546875" style="117" customWidth="1"/>
    <col min="11" max="11" width="1.5703125" style="117" customWidth="1"/>
    <col min="12" max="12" width="15.5703125" style="117" customWidth="1"/>
    <col min="13" max="13" width="16.7109375" style="117" customWidth="1"/>
    <col min="14" max="14" width="1.5703125" style="117" customWidth="1"/>
    <col min="15" max="15" width="10.28515625" style="117" customWidth="1"/>
    <col min="16" max="16" width="14.42578125" style="117" customWidth="1"/>
    <col min="17" max="17" width="16.7109375" style="117" customWidth="1"/>
    <col min="18" max="18" width="19.28515625" style="117" customWidth="1"/>
    <col min="19" max="16384" width="8.85546875" style="117"/>
  </cols>
  <sheetData>
    <row r="1" spans="2:17" ht="27" customHeight="1" x14ac:dyDescent="0.2">
      <c r="B1" s="261" t="s">
        <v>100</v>
      </c>
      <c r="C1" s="261"/>
      <c r="D1" s="262" t="s">
        <v>99</v>
      </c>
      <c r="E1" s="262"/>
      <c r="F1" s="262"/>
      <c r="G1" s="262"/>
      <c r="H1" s="262"/>
      <c r="I1" s="262"/>
      <c r="J1" s="262"/>
      <c r="K1" s="262"/>
      <c r="L1" s="262"/>
      <c r="M1" s="262"/>
      <c r="N1" s="116"/>
      <c r="O1" s="252"/>
      <c r="P1" s="252"/>
      <c r="Q1" s="252"/>
    </row>
    <row r="2" spans="2:17" ht="31.15" customHeight="1" thickBot="1" x14ac:dyDescent="0.25">
      <c r="B2" s="250" t="s">
        <v>53</v>
      </c>
      <c r="C2" s="250"/>
      <c r="D2" s="251" t="s">
        <v>54</v>
      </c>
      <c r="E2" s="251"/>
      <c r="F2" s="251"/>
      <c r="G2" s="118"/>
      <c r="H2" s="243" t="s">
        <v>55</v>
      </c>
      <c r="I2" s="243"/>
      <c r="J2" s="243"/>
      <c r="K2" s="243"/>
      <c r="L2" s="243"/>
      <c r="M2" s="243"/>
      <c r="N2" s="119"/>
      <c r="O2" s="252"/>
      <c r="P2" s="252"/>
      <c r="Q2" s="252"/>
    </row>
    <row r="3" spans="2:17" ht="20.100000000000001" customHeight="1" thickTop="1" x14ac:dyDescent="0.2">
      <c r="B3" s="253" t="s">
        <v>6</v>
      </c>
      <c r="C3" s="254"/>
      <c r="D3" s="254"/>
      <c r="E3" s="254"/>
      <c r="F3" s="255"/>
      <c r="G3" s="120"/>
      <c r="H3" s="253" t="s">
        <v>7</v>
      </c>
      <c r="I3" s="254"/>
      <c r="J3" s="255"/>
      <c r="K3" s="120"/>
      <c r="L3" s="256" t="s">
        <v>8</v>
      </c>
      <c r="M3" s="257"/>
      <c r="N3" s="120"/>
      <c r="O3" s="258" t="s">
        <v>9</v>
      </c>
      <c r="P3" s="259"/>
      <c r="Q3" s="260"/>
    </row>
    <row r="4" spans="2:17" ht="24.75" customHeight="1" thickBot="1" x14ac:dyDescent="0.25">
      <c r="B4" s="121" t="s">
        <v>4</v>
      </c>
      <c r="C4" s="122" t="s">
        <v>10</v>
      </c>
      <c r="D4" s="122" t="s">
        <v>11</v>
      </c>
      <c r="E4" s="122" t="s">
        <v>12</v>
      </c>
      <c r="F4" s="123" t="s">
        <v>0</v>
      </c>
      <c r="G4" s="120"/>
      <c r="H4" s="121" t="s">
        <v>13</v>
      </c>
      <c r="I4" s="122" t="s">
        <v>14</v>
      </c>
      <c r="J4" s="123" t="s">
        <v>1</v>
      </c>
      <c r="K4" s="120"/>
      <c r="L4" s="121" t="s">
        <v>14</v>
      </c>
      <c r="M4" s="124" t="s">
        <v>1</v>
      </c>
      <c r="N4" s="120"/>
      <c r="O4" s="125" t="s">
        <v>15</v>
      </c>
      <c r="P4" s="126" t="s">
        <v>16</v>
      </c>
      <c r="Q4" s="124" t="s">
        <v>17</v>
      </c>
    </row>
    <row r="5" spans="2:17" ht="24" customHeight="1" thickTop="1" x14ac:dyDescent="0.2">
      <c r="B5" s="127">
        <v>1</v>
      </c>
      <c r="C5" s="128" t="s">
        <v>56</v>
      </c>
      <c r="D5" s="129" t="s">
        <v>34</v>
      </c>
      <c r="E5" s="130">
        <v>2000</v>
      </c>
      <c r="F5" s="131">
        <v>45</v>
      </c>
      <c r="G5" s="132"/>
      <c r="H5" s="133">
        <v>0</v>
      </c>
      <c r="I5" s="133">
        <f t="shared" ref="I5:I6" si="0">J5-H5</f>
        <v>1000</v>
      </c>
      <c r="J5" s="133">
        <v>1000</v>
      </c>
      <c r="K5" s="132"/>
      <c r="L5" s="133">
        <f t="shared" ref="L5:L6" si="1">F5*I5</f>
        <v>45000</v>
      </c>
      <c r="M5" s="134">
        <f t="shared" ref="M5:M6" si="2">F5*J5</f>
        <v>45000</v>
      </c>
      <c r="N5" s="132"/>
      <c r="O5" s="135">
        <v>0.25</v>
      </c>
      <c r="P5" s="133">
        <f t="shared" ref="P5:P6" si="3">M5*(1-O5)</f>
        <v>33750</v>
      </c>
      <c r="Q5" s="136">
        <f t="shared" ref="Q5:Q6" si="4">M5-P5</f>
        <v>11250</v>
      </c>
    </row>
    <row r="6" spans="2:17" ht="21.75" customHeight="1" x14ac:dyDescent="0.2">
      <c r="B6" s="127">
        <v>2</v>
      </c>
      <c r="C6" s="128" t="s">
        <v>57</v>
      </c>
      <c r="D6" s="129" t="s">
        <v>58</v>
      </c>
      <c r="E6" s="137"/>
      <c r="F6" s="131">
        <v>10</v>
      </c>
      <c r="G6" s="132"/>
      <c r="H6" s="133">
        <v>0</v>
      </c>
      <c r="I6" s="133">
        <f t="shared" si="0"/>
        <v>0</v>
      </c>
      <c r="J6" s="133">
        <v>0</v>
      </c>
      <c r="K6" s="132"/>
      <c r="L6" s="133">
        <f t="shared" si="1"/>
        <v>0</v>
      </c>
      <c r="M6" s="134">
        <f t="shared" si="2"/>
        <v>0</v>
      </c>
      <c r="N6" s="132"/>
      <c r="O6" s="135">
        <v>1</v>
      </c>
      <c r="P6" s="133">
        <f t="shared" si="3"/>
        <v>0</v>
      </c>
      <c r="Q6" s="136">
        <f t="shared" si="4"/>
        <v>0</v>
      </c>
    </row>
    <row r="7" spans="2:17" ht="20.100000000000001" customHeight="1" x14ac:dyDescent="0.2">
      <c r="B7" s="138"/>
      <c r="C7" s="139"/>
      <c r="D7" s="139"/>
      <c r="E7" s="130"/>
      <c r="F7" s="140"/>
      <c r="G7" s="141"/>
      <c r="H7" s="142"/>
      <c r="I7" s="143"/>
      <c r="J7" s="143"/>
      <c r="K7" s="141"/>
      <c r="L7" s="143"/>
      <c r="M7" s="143"/>
      <c r="N7" s="141"/>
      <c r="O7" s="144"/>
      <c r="P7" s="143"/>
      <c r="Q7" s="145"/>
    </row>
    <row r="8" spans="2:17" ht="20.100000000000001" customHeight="1" x14ac:dyDescent="0.2">
      <c r="B8" s="138"/>
      <c r="C8" s="139"/>
      <c r="D8" s="139"/>
      <c r="E8" s="130"/>
      <c r="F8" s="140"/>
      <c r="G8" s="141"/>
      <c r="H8" s="142"/>
      <c r="I8" s="143"/>
      <c r="J8" s="143"/>
      <c r="K8" s="141"/>
      <c r="L8" s="143"/>
      <c r="M8" s="143"/>
      <c r="N8" s="141"/>
      <c r="O8" s="144"/>
      <c r="P8" s="143"/>
      <c r="Q8" s="145"/>
    </row>
    <row r="9" spans="2:17" ht="20.100000000000001" customHeight="1" x14ac:dyDescent="0.2">
      <c r="B9" s="138"/>
      <c r="C9" s="139"/>
      <c r="D9" s="139"/>
      <c r="E9" s="130"/>
      <c r="F9" s="140"/>
      <c r="G9" s="141"/>
      <c r="H9" s="142"/>
      <c r="I9" s="143"/>
      <c r="J9" s="143"/>
      <c r="K9" s="141"/>
      <c r="L9" s="143"/>
      <c r="M9" s="143"/>
      <c r="N9" s="141"/>
      <c r="O9" s="144"/>
      <c r="P9" s="143"/>
      <c r="Q9" s="145"/>
    </row>
    <row r="10" spans="2:17" ht="20.100000000000001" customHeight="1" x14ac:dyDescent="0.2">
      <c r="B10" s="138"/>
      <c r="C10" s="139"/>
      <c r="D10" s="139"/>
      <c r="E10" s="130"/>
      <c r="F10" s="140"/>
      <c r="G10" s="141"/>
      <c r="H10" s="142"/>
      <c r="I10" s="143"/>
      <c r="J10" s="143"/>
      <c r="K10" s="141"/>
      <c r="L10" s="143"/>
      <c r="M10" s="143"/>
      <c r="N10" s="141"/>
      <c r="O10" s="144"/>
      <c r="P10" s="143"/>
      <c r="Q10" s="145"/>
    </row>
    <row r="11" spans="2:17" ht="20.100000000000001" customHeight="1" x14ac:dyDescent="0.2">
      <c r="B11" s="138"/>
      <c r="C11" s="139"/>
      <c r="D11" s="139"/>
      <c r="E11" s="130"/>
      <c r="F11" s="140"/>
      <c r="G11" s="141"/>
      <c r="H11" s="142"/>
      <c r="I11" s="143"/>
      <c r="J11" s="143"/>
      <c r="K11" s="141"/>
      <c r="L11" s="143"/>
      <c r="M11" s="143"/>
      <c r="N11" s="141"/>
      <c r="O11" s="144"/>
      <c r="P11" s="143"/>
      <c r="Q11" s="145"/>
    </row>
    <row r="12" spans="2:17" ht="20.100000000000001" customHeight="1" x14ac:dyDescent="0.2">
      <c r="B12" s="138"/>
      <c r="C12" s="139"/>
      <c r="D12" s="139"/>
      <c r="E12" s="130"/>
      <c r="F12" s="140"/>
      <c r="G12" s="141"/>
      <c r="H12" s="142"/>
      <c r="I12" s="143"/>
      <c r="J12" s="143"/>
      <c r="K12" s="141"/>
      <c r="L12" s="143"/>
      <c r="M12" s="143"/>
      <c r="N12" s="141"/>
      <c r="O12" s="144"/>
      <c r="P12" s="143"/>
      <c r="Q12" s="145"/>
    </row>
    <row r="13" spans="2:17" ht="20.100000000000001" customHeight="1" x14ac:dyDescent="0.2">
      <c r="B13" s="138"/>
      <c r="C13" s="139"/>
      <c r="D13" s="139"/>
      <c r="E13" s="130"/>
      <c r="F13" s="140"/>
      <c r="G13" s="141"/>
      <c r="H13" s="142"/>
      <c r="I13" s="143"/>
      <c r="J13" s="143"/>
      <c r="K13" s="141"/>
      <c r="L13" s="143"/>
      <c r="M13" s="143"/>
      <c r="N13" s="141"/>
      <c r="O13" s="144"/>
      <c r="P13" s="143"/>
      <c r="Q13" s="145"/>
    </row>
    <row r="14" spans="2:17" ht="20.100000000000001" customHeight="1" x14ac:dyDescent="0.2">
      <c r="B14" s="138"/>
      <c r="C14" s="139"/>
      <c r="D14" s="139"/>
      <c r="E14" s="130"/>
      <c r="F14" s="140"/>
      <c r="G14" s="141"/>
      <c r="H14" s="142"/>
      <c r="I14" s="143"/>
      <c r="J14" s="143"/>
      <c r="K14" s="141"/>
      <c r="L14" s="143"/>
      <c r="M14" s="143"/>
      <c r="N14" s="141"/>
      <c r="O14" s="144"/>
      <c r="P14" s="143"/>
      <c r="Q14" s="145"/>
    </row>
    <row r="15" spans="2:17" ht="20.100000000000001" customHeight="1" x14ac:dyDescent="0.2">
      <c r="B15" s="138"/>
      <c r="C15" s="139"/>
      <c r="D15" s="139"/>
      <c r="E15" s="130"/>
      <c r="F15" s="140"/>
      <c r="G15" s="141"/>
      <c r="H15" s="142"/>
      <c r="I15" s="143"/>
      <c r="J15" s="143"/>
      <c r="K15" s="141"/>
      <c r="L15" s="143"/>
      <c r="M15" s="143"/>
      <c r="N15" s="141"/>
      <c r="O15" s="144"/>
      <c r="P15" s="143"/>
      <c r="Q15" s="145"/>
    </row>
    <row r="16" spans="2:17" ht="20.100000000000001" customHeight="1" x14ac:dyDescent="0.2">
      <c r="B16" s="138"/>
      <c r="C16" s="139"/>
      <c r="D16" s="139"/>
      <c r="E16" s="130"/>
      <c r="F16" s="140"/>
      <c r="G16" s="141"/>
      <c r="H16" s="142"/>
      <c r="I16" s="143"/>
      <c r="J16" s="143"/>
      <c r="K16" s="141"/>
      <c r="L16" s="143"/>
      <c r="M16" s="143"/>
      <c r="N16" s="141"/>
      <c r="O16" s="144"/>
      <c r="P16" s="143"/>
      <c r="Q16" s="145"/>
    </row>
    <row r="17" spans="2:18" ht="20.100000000000001" customHeight="1" x14ac:dyDescent="0.2">
      <c r="B17" s="138"/>
      <c r="C17" s="139"/>
      <c r="D17" s="139"/>
      <c r="E17" s="130"/>
      <c r="F17" s="140"/>
      <c r="G17" s="141"/>
      <c r="H17" s="142"/>
      <c r="I17" s="143"/>
      <c r="J17" s="143"/>
      <c r="K17" s="141"/>
      <c r="L17" s="143"/>
      <c r="M17" s="143"/>
      <c r="N17" s="141"/>
      <c r="O17" s="144"/>
      <c r="P17" s="143"/>
      <c r="Q17" s="145"/>
    </row>
    <row r="18" spans="2:18" ht="20.100000000000001" customHeight="1" x14ac:dyDescent="0.2">
      <c r="B18" s="138"/>
      <c r="C18" s="139"/>
      <c r="D18" s="139"/>
      <c r="E18" s="130"/>
      <c r="F18" s="140"/>
      <c r="G18" s="141"/>
      <c r="H18" s="142"/>
      <c r="I18" s="143"/>
      <c r="J18" s="143"/>
      <c r="K18" s="141"/>
      <c r="L18" s="143"/>
      <c r="M18" s="143"/>
      <c r="N18" s="141"/>
      <c r="O18" s="144"/>
      <c r="P18" s="143"/>
      <c r="Q18" s="145"/>
    </row>
    <row r="19" spans="2:18" ht="20.100000000000001" customHeight="1" x14ac:dyDescent="0.2">
      <c r="B19" s="138"/>
      <c r="C19" s="139"/>
      <c r="D19" s="139"/>
      <c r="E19" s="130"/>
      <c r="F19" s="140"/>
      <c r="G19" s="141"/>
      <c r="H19" s="142"/>
      <c r="I19" s="143"/>
      <c r="J19" s="143"/>
      <c r="K19" s="141"/>
      <c r="L19" s="143"/>
      <c r="M19" s="143"/>
      <c r="N19" s="141"/>
      <c r="O19" s="144"/>
      <c r="P19" s="143"/>
      <c r="Q19" s="145"/>
    </row>
    <row r="20" spans="2:18" ht="20.100000000000001" customHeight="1" x14ac:dyDescent="0.2">
      <c r="B20" s="138"/>
      <c r="C20" s="139"/>
      <c r="D20" s="139"/>
      <c r="E20" s="130"/>
      <c r="F20" s="140"/>
      <c r="G20" s="141"/>
      <c r="H20" s="142"/>
      <c r="I20" s="143"/>
      <c r="J20" s="143"/>
      <c r="K20" s="141"/>
      <c r="L20" s="143"/>
      <c r="M20" s="143"/>
      <c r="N20" s="141"/>
      <c r="O20" s="144"/>
      <c r="P20" s="143"/>
      <c r="Q20" s="145"/>
    </row>
    <row r="21" spans="2:18" ht="20.100000000000001" customHeight="1" x14ac:dyDescent="0.2">
      <c r="B21" s="138"/>
      <c r="C21" s="139"/>
      <c r="D21" s="139"/>
      <c r="E21" s="130"/>
      <c r="F21" s="140"/>
      <c r="G21" s="141"/>
      <c r="H21" s="142"/>
      <c r="I21" s="143"/>
      <c r="J21" s="143"/>
      <c r="K21" s="141"/>
      <c r="L21" s="143"/>
      <c r="M21" s="143"/>
      <c r="N21" s="141"/>
      <c r="O21" s="144"/>
      <c r="P21" s="143"/>
      <c r="Q21" s="145"/>
    </row>
    <row r="22" spans="2:18" ht="20.100000000000001" customHeight="1" thickBot="1" x14ac:dyDescent="0.25">
      <c r="B22" s="146"/>
      <c r="C22" s="147"/>
      <c r="D22" s="147"/>
      <c r="E22" s="148"/>
      <c r="F22" s="149"/>
      <c r="G22" s="141"/>
      <c r="H22" s="150"/>
      <c r="I22" s="151"/>
      <c r="J22" s="151"/>
      <c r="K22" s="141"/>
      <c r="L22" s="151"/>
      <c r="M22" s="151"/>
      <c r="N22" s="141"/>
      <c r="O22" s="152"/>
      <c r="P22" s="151"/>
      <c r="Q22" s="153"/>
    </row>
    <row r="23" spans="2:18" ht="22.5" customHeight="1" thickTop="1" thickBot="1" x14ac:dyDescent="0.25">
      <c r="B23" s="154"/>
      <c r="C23" s="155" t="s">
        <v>1</v>
      </c>
      <c r="D23" s="155"/>
      <c r="E23" s="156"/>
      <c r="F23" s="157"/>
      <c r="G23" s="141"/>
      <c r="H23" s="158"/>
      <c r="I23" s="159"/>
      <c r="J23" s="160"/>
      <c r="K23" s="141"/>
      <c r="L23" s="161">
        <f>SUM(L5:L22)</f>
        <v>45000</v>
      </c>
      <c r="M23" s="162">
        <f>SUM(M5:M22)</f>
        <v>45000</v>
      </c>
      <c r="N23" s="141"/>
      <c r="O23" s="163"/>
      <c r="P23" s="164">
        <f>SUM(P5:P22)</f>
        <v>33750</v>
      </c>
      <c r="Q23" s="165">
        <f>SUM(Q5:Q22)</f>
        <v>11250</v>
      </c>
      <c r="R23" s="166"/>
    </row>
    <row r="24" spans="2:18" ht="20.100000000000001" customHeight="1" thickTop="1" thickBot="1" x14ac:dyDescent="0.25">
      <c r="B24" s="154"/>
      <c r="C24" s="155" t="s">
        <v>24</v>
      </c>
      <c r="D24" s="155"/>
      <c r="E24" s="244">
        <f>Q23</f>
        <v>11250</v>
      </c>
      <c r="F24" s="245"/>
      <c r="G24" s="167"/>
      <c r="H24" s="168"/>
      <c r="I24" s="169"/>
      <c r="J24" s="169"/>
      <c r="K24" s="167"/>
      <c r="L24" s="169"/>
      <c r="M24" s="169"/>
      <c r="N24" s="167"/>
      <c r="O24" s="170"/>
      <c r="P24" s="171"/>
      <c r="Q24" s="172"/>
    </row>
    <row r="25" spans="2:18" ht="20.100000000000001" customHeight="1" thickTop="1" x14ac:dyDescent="0.2">
      <c r="B25" s="173">
        <v>1</v>
      </c>
      <c r="C25" s="174" t="s">
        <v>59</v>
      </c>
      <c r="D25" s="175">
        <v>0.05</v>
      </c>
      <c r="E25" s="246">
        <f>-E24*D25</f>
        <v>-562.5</v>
      </c>
      <c r="F25" s="247"/>
      <c r="G25" s="167"/>
      <c r="H25" s="142"/>
      <c r="I25" s="143"/>
      <c r="J25" s="143"/>
      <c r="K25" s="167"/>
      <c r="L25" s="176"/>
      <c r="M25" s="176"/>
      <c r="N25" s="167"/>
      <c r="O25" s="177"/>
      <c r="P25" s="176"/>
      <c r="Q25" s="178">
        <f>-Q23*D25</f>
        <v>-562.5</v>
      </c>
    </row>
    <row r="26" spans="2:18" ht="20.100000000000001" customHeight="1" x14ac:dyDescent="0.2">
      <c r="B26" s="173">
        <v>2</v>
      </c>
      <c r="C26" s="179" t="s">
        <v>18</v>
      </c>
      <c r="D26" s="175">
        <v>0.03</v>
      </c>
      <c r="E26" s="246">
        <f>-E24*D26</f>
        <v>-337.5</v>
      </c>
      <c r="F26" s="247"/>
      <c r="G26" s="167"/>
      <c r="H26" s="180"/>
      <c r="I26" s="143"/>
      <c r="J26" s="143"/>
      <c r="K26" s="167"/>
      <c r="L26" s="176"/>
      <c r="M26" s="176"/>
      <c r="N26" s="167"/>
      <c r="O26" s="177"/>
      <c r="P26" s="176"/>
      <c r="Q26" s="178">
        <f>-Q23*D26</f>
        <v>-337.5</v>
      </c>
    </row>
    <row r="27" spans="2:18" ht="20.100000000000001" customHeight="1" x14ac:dyDescent="0.2">
      <c r="B27" s="181">
        <v>3</v>
      </c>
      <c r="C27" s="182" t="s">
        <v>60</v>
      </c>
      <c r="D27" s="182"/>
      <c r="E27" s="246">
        <v>0</v>
      </c>
      <c r="F27" s="247"/>
      <c r="G27" s="167"/>
      <c r="H27" s="183"/>
      <c r="I27" s="151"/>
      <c r="J27" s="151"/>
      <c r="K27" s="167"/>
      <c r="L27" s="184"/>
      <c r="M27" s="184"/>
      <c r="N27" s="167"/>
      <c r="O27" s="185"/>
      <c r="P27" s="184"/>
      <c r="Q27" s="178">
        <v>0</v>
      </c>
    </row>
    <row r="28" spans="2:18" ht="20.100000000000001" customHeight="1" x14ac:dyDescent="0.2">
      <c r="B28" s="181">
        <v>4</v>
      </c>
      <c r="C28" s="182" t="s">
        <v>61</v>
      </c>
      <c r="D28" s="182"/>
      <c r="E28" s="246">
        <v>0</v>
      </c>
      <c r="F28" s="247"/>
      <c r="G28" s="167"/>
      <c r="H28" s="183"/>
      <c r="I28" s="151"/>
      <c r="J28" s="151"/>
      <c r="K28" s="167"/>
      <c r="L28" s="184"/>
      <c r="M28" s="184"/>
      <c r="N28" s="167"/>
      <c r="O28" s="185"/>
      <c r="P28" s="184"/>
      <c r="Q28" s="178">
        <v>0</v>
      </c>
    </row>
    <row r="29" spans="2:18" ht="20.100000000000001" customHeight="1" thickBot="1" x14ac:dyDescent="0.25">
      <c r="B29" s="181">
        <v>5</v>
      </c>
      <c r="C29" s="186" t="s">
        <v>2</v>
      </c>
      <c r="D29" s="186"/>
      <c r="E29" s="248">
        <v>0</v>
      </c>
      <c r="F29" s="249"/>
      <c r="G29" s="167"/>
      <c r="H29" s="150"/>
      <c r="I29" s="151"/>
      <c r="J29" s="151"/>
      <c r="K29" s="167"/>
      <c r="L29" s="184"/>
      <c r="M29" s="184"/>
      <c r="N29" s="167"/>
      <c r="O29" s="185"/>
      <c r="P29" s="184"/>
      <c r="Q29" s="178">
        <v>0</v>
      </c>
    </row>
    <row r="30" spans="2:18" ht="23.25" customHeight="1" thickTop="1" thickBot="1" x14ac:dyDescent="0.25">
      <c r="B30" s="154"/>
      <c r="C30" s="155" t="s">
        <v>3</v>
      </c>
      <c r="D30" s="155"/>
      <c r="E30" s="239">
        <f>SUM(E24:F29)</f>
        <v>10350</v>
      </c>
      <c r="F30" s="240"/>
      <c r="G30" s="167"/>
      <c r="H30" s="161"/>
      <c r="I30" s="187"/>
      <c r="J30" s="162"/>
      <c r="K30" s="167"/>
      <c r="L30" s="161"/>
      <c r="M30" s="162"/>
      <c r="N30" s="167"/>
      <c r="O30" s="188"/>
      <c r="P30" s="187"/>
      <c r="Q30" s="189">
        <f>SUM(Q23:Q29)</f>
        <v>10350</v>
      </c>
    </row>
    <row r="31" spans="2:18" ht="16.5" thickTop="1" x14ac:dyDescent="0.2">
      <c r="B31" s="190"/>
      <c r="C31" s="191"/>
      <c r="D31" s="192"/>
      <c r="E31" s="241"/>
      <c r="F31" s="241"/>
      <c r="G31" s="241"/>
      <c r="H31" s="241"/>
      <c r="I31" s="241"/>
      <c r="J31" s="241"/>
      <c r="K31" s="241"/>
      <c r="L31" s="241"/>
      <c r="M31" s="241"/>
      <c r="N31" s="192"/>
      <c r="O31" s="192"/>
      <c r="P31" s="241"/>
      <c r="Q31" s="241"/>
    </row>
    <row r="32" spans="2:18" s="196" customFormat="1" ht="26.45" customHeight="1" x14ac:dyDescent="0.2">
      <c r="B32" s="193"/>
      <c r="C32" s="194" t="s">
        <v>62</v>
      </c>
      <c r="D32" s="242" t="s">
        <v>63</v>
      </c>
      <c r="E32" s="242"/>
      <c r="F32" s="242"/>
      <c r="G32" s="195"/>
      <c r="H32" s="243" t="s">
        <v>64</v>
      </c>
      <c r="I32" s="243"/>
      <c r="J32" s="243"/>
      <c r="K32" s="192"/>
      <c r="L32" s="242" t="s">
        <v>5</v>
      </c>
      <c r="M32" s="242"/>
      <c r="N32" s="192"/>
      <c r="O32" s="242" t="s">
        <v>65</v>
      </c>
      <c r="P32" s="242"/>
      <c r="Q32" s="242"/>
    </row>
    <row r="34" spans="2:17" s="199" customFormat="1" ht="17.45" customHeight="1" x14ac:dyDescent="0.2">
      <c r="B34" s="197"/>
      <c r="C34" s="197" t="s">
        <v>66</v>
      </c>
      <c r="D34" s="236" t="s">
        <v>67</v>
      </c>
      <c r="E34" s="236"/>
      <c r="F34" s="236"/>
      <c r="G34" s="198"/>
      <c r="H34" s="237" t="s">
        <v>68</v>
      </c>
      <c r="I34" s="237"/>
      <c r="J34" s="237"/>
      <c r="K34" s="237" t="s">
        <v>69</v>
      </c>
      <c r="L34" s="237"/>
      <c r="M34" s="237"/>
      <c r="N34" s="198"/>
      <c r="O34" s="238" t="s">
        <v>70</v>
      </c>
      <c r="P34" s="238"/>
      <c r="Q34" s="238"/>
    </row>
    <row r="35" spans="2:17" ht="27" customHeight="1" x14ac:dyDescent="0.2">
      <c r="B35" s="261" t="s">
        <v>100</v>
      </c>
      <c r="C35" s="261"/>
      <c r="D35" s="262" t="s">
        <v>99</v>
      </c>
      <c r="E35" s="262"/>
      <c r="F35" s="262"/>
      <c r="G35" s="262"/>
      <c r="H35" s="262"/>
      <c r="I35" s="262"/>
      <c r="J35" s="262"/>
      <c r="K35" s="262"/>
      <c r="L35" s="262"/>
      <c r="M35" s="262"/>
      <c r="N35" s="116"/>
      <c r="O35" s="252"/>
      <c r="P35" s="252"/>
      <c r="Q35" s="252"/>
    </row>
    <row r="36" spans="2:17" ht="31.15" customHeight="1" thickBot="1" x14ac:dyDescent="0.25">
      <c r="B36" s="250" t="s">
        <v>53</v>
      </c>
      <c r="C36" s="250"/>
      <c r="D36" s="251" t="s">
        <v>71</v>
      </c>
      <c r="E36" s="251"/>
      <c r="F36" s="251"/>
      <c r="G36" s="118"/>
      <c r="H36" s="243" t="s">
        <v>72</v>
      </c>
      <c r="I36" s="243"/>
      <c r="J36" s="243"/>
      <c r="K36" s="243"/>
      <c r="L36" s="243"/>
      <c r="M36" s="243"/>
      <c r="N36" s="119"/>
      <c r="O36" s="252"/>
      <c r="P36" s="252"/>
      <c r="Q36" s="252"/>
    </row>
    <row r="37" spans="2:17" ht="20.100000000000001" customHeight="1" thickTop="1" x14ac:dyDescent="0.2">
      <c r="B37" s="253" t="s">
        <v>6</v>
      </c>
      <c r="C37" s="254"/>
      <c r="D37" s="254"/>
      <c r="E37" s="254"/>
      <c r="F37" s="255"/>
      <c r="G37" s="120"/>
      <c r="H37" s="253" t="s">
        <v>7</v>
      </c>
      <c r="I37" s="254"/>
      <c r="J37" s="255"/>
      <c r="K37" s="120"/>
      <c r="L37" s="256" t="s">
        <v>8</v>
      </c>
      <c r="M37" s="257"/>
      <c r="N37" s="120"/>
      <c r="O37" s="258" t="s">
        <v>9</v>
      </c>
      <c r="P37" s="259"/>
      <c r="Q37" s="260"/>
    </row>
    <row r="38" spans="2:17" ht="24.75" customHeight="1" thickBot="1" x14ac:dyDescent="0.25">
      <c r="B38" s="121" t="s">
        <v>4</v>
      </c>
      <c r="C38" s="122" t="s">
        <v>10</v>
      </c>
      <c r="D38" s="122" t="s">
        <v>11</v>
      </c>
      <c r="E38" s="122" t="s">
        <v>12</v>
      </c>
      <c r="F38" s="123" t="s">
        <v>0</v>
      </c>
      <c r="G38" s="120"/>
      <c r="H38" s="121" t="s">
        <v>13</v>
      </c>
      <c r="I38" s="122" t="s">
        <v>14</v>
      </c>
      <c r="J38" s="123" t="s">
        <v>1</v>
      </c>
      <c r="K38" s="120"/>
      <c r="L38" s="121" t="s">
        <v>14</v>
      </c>
      <c r="M38" s="124" t="s">
        <v>1</v>
      </c>
      <c r="N38" s="120"/>
      <c r="O38" s="125" t="s">
        <v>15</v>
      </c>
      <c r="P38" s="126" t="s">
        <v>16</v>
      </c>
      <c r="Q38" s="124" t="s">
        <v>17</v>
      </c>
    </row>
    <row r="39" spans="2:17" ht="24" customHeight="1" thickTop="1" x14ac:dyDescent="0.2">
      <c r="B39" s="127">
        <v>1</v>
      </c>
      <c r="C39" s="128" t="s">
        <v>56</v>
      </c>
      <c r="D39" s="129" t="s">
        <v>34</v>
      </c>
      <c r="E39" s="130">
        <v>2000</v>
      </c>
      <c r="F39" s="131">
        <v>45</v>
      </c>
      <c r="G39" s="132"/>
      <c r="H39" s="133">
        <v>1000</v>
      </c>
      <c r="I39" s="133">
        <f t="shared" ref="I39:I40" si="5">J39-H39</f>
        <v>0</v>
      </c>
      <c r="J39" s="133">
        <v>1000</v>
      </c>
      <c r="K39" s="132"/>
      <c r="L39" s="133">
        <f t="shared" ref="L39:L40" si="6">F39*I39</f>
        <v>0</v>
      </c>
      <c r="M39" s="134">
        <f t="shared" ref="M39:M40" si="7">F39*J39</f>
        <v>45000</v>
      </c>
      <c r="N39" s="132"/>
      <c r="O39" s="135">
        <v>0.7</v>
      </c>
      <c r="P39" s="133">
        <f t="shared" ref="P39:P40" si="8">M39*(1-O39)</f>
        <v>13500.000000000002</v>
      </c>
      <c r="Q39" s="136">
        <f t="shared" ref="Q39:Q40" si="9">M39-P39</f>
        <v>31500</v>
      </c>
    </row>
    <row r="40" spans="2:17" ht="21.75" customHeight="1" x14ac:dyDescent="0.2">
      <c r="B40" s="127">
        <v>2</v>
      </c>
      <c r="C40" s="128" t="s">
        <v>57</v>
      </c>
      <c r="D40" s="129" t="s">
        <v>58</v>
      </c>
      <c r="E40" s="137"/>
      <c r="F40" s="131">
        <v>10</v>
      </c>
      <c r="G40" s="132"/>
      <c r="H40" s="133">
        <v>0</v>
      </c>
      <c r="I40" s="133">
        <f t="shared" si="5"/>
        <v>0</v>
      </c>
      <c r="J40" s="133">
        <v>0</v>
      </c>
      <c r="K40" s="132"/>
      <c r="L40" s="133">
        <f t="shared" si="6"/>
        <v>0</v>
      </c>
      <c r="M40" s="134">
        <f t="shared" si="7"/>
        <v>0</v>
      </c>
      <c r="N40" s="132"/>
      <c r="O40" s="135">
        <v>1</v>
      </c>
      <c r="P40" s="133">
        <f t="shared" si="8"/>
        <v>0</v>
      </c>
      <c r="Q40" s="136">
        <f t="shared" si="9"/>
        <v>0</v>
      </c>
    </row>
    <row r="41" spans="2:17" ht="20.100000000000001" customHeight="1" x14ac:dyDescent="0.2">
      <c r="B41" s="138"/>
      <c r="C41" s="139"/>
      <c r="D41" s="139"/>
      <c r="E41" s="130"/>
      <c r="F41" s="140"/>
      <c r="G41" s="141"/>
      <c r="H41" s="142"/>
      <c r="I41" s="143"/>
      <c r="J41" s="143"/>
      <c r="K41" s="141"/>
      <c r="L41" s="143"/>
      <c r="M41" s="143"/>
      <c r="N41" s="141"/>
      <c r="O41" s="144"/>
      <c r="P41" s="143"/>
      <c r="Q41" s="145"/>
    </row>
    <row r="42" spans="2:17" ht="20.100000000000001" customHeight="1" x14ac:dyDescent="0.2">
      <c r="B42" s="138"/>
      <c r="C42" s="139"/>
      <c r="D42" s="139"/>
      <c r="E42" s="130"/>
      <c r="F42" s="140"/>
      <c r="G42" s="141"/>
      <c r="H42" s="142"/>
      <c r="I42" s="143"/>
      <c r="J42" s="143"/>
      <c r="K42" s="141"/>
      <c r="L42" s="143"/>
      <c r="M42" s="143"/>
      <c r="N42" s="141"/>
      <c r="O42" s="144"/>
      <c r="P42" s="143"/>
      <c r="Q42" s="145"/>
    </row>
    <row r="43" spans="2:17" ht="20.100000000000001" customHeight="1" x14ac:dyDescent="0.2">
      <c r="B43" s="138"/>
      <c r="C43" s="139"/>
      <c r="D43" s="139"/>
      <c r="E43" s="130"/>
      <c r="F43" s="140"/>
      <c r="G43" s="141"/>
      <c r="H43" s="142"/>
      <c r="I43" s="143"/>
      <c r="J43" s="143"/>
      <c r="K43" s="141"/>
      <c r="L43" s="143"/>
      <c r="M43" s="143"/>
      <c r="N43" s="141"/>
      <c r="O43" s="144"/>
      <c r="P43" s="143"/>
      <c r="Q43" s="145"/>
    </row>
    <row r="44" spans="2:17" ht="20.100000000000001" customHeight="1" x14ac:dyDescent="0.2">
      <c r="B44" s="138"/>
      <c r="C44" s="139"/>
      <c r="D44" s="139"/>
      <c r="E44" s="130"/>
      <c r="F44" s="140"/>
      <c r="G44" s="141"/>
      <c r="H44" s="142"/>
      <c r="I44" s="143"/>
      <c r="J44" s="143"/>
      <c r="K44" s="141"/>
      <c r="L44" s="143"/>
      <c r="M44" s="143"/>
      <c r="N44" s="141"/>
      <c r="O44" s="144"/>
      <c r="P44" s="143"/>
      <c r="Q44" s="145"/>
    </row>
    <row r="45" spans="2:17" ht="20.100000000000001" customHeight="1" x14ac:dyDescent="0.2">
      <c r="B45" s="138"/>
      <c r="C45" s="139"/>
      <c r="D45" s="139"/>
      <c r="E45" s="130"/>
      <c r="F45" s="140"/>
      <c r="G45" s="141"/>
      <c r="H45" s="142"/>
      <c r="I45" s="143"/>
      <c r="J45" s="143"/>
      <c r="K45" s="141"/>
      <c r="L45" s="143"/>
      <c r="M45" s="143"/>
      <c r="N45" s="141"/>
      <c r="O45" s="144"/>
      <c r="P45" s="143"/>
      <c r="Q45" s="145"/>
    </row>
    <row r="46" spans="2:17" ht="20.100000000000001" customHeight="1" x14ac:dyDescent="0.2">
      <c r="B46" s="138"/>
      <c r="C46" s="139"/>
      <c r="D46" s="139"/>
      <c r="E46" s="130"/>
      <c r="F46" s="140"/>
      <c r="G46" s="141"/>
      <c r="H46" s="142"/>
      <c r="I46" s="143"/>
      <c r="J46" s="143"/>
      <c r="K46" s="141"/>
      <c r="L46" s="143"/>
      <c r="M46" s="143"/>
      <c r="N46" s="141"/>
      <c r="O46" s="144"/>
      <c r="P46" s="143"/>
      <c r="Q46" s="145"/>
    </row>
    <row r="47" spans="2:17" ht="20.100000000000001" customHeight="1" x14ac:dyDescent="0.2">
      <c r="B47" s="138"/>
      <c r="C47" s="139"/>
      <c r="D47" s="139"/>
      <c r="E47" s="130"/>
      <c r="F47" s="140"/>
      <c r="G47" s="141"/>
      <c r="H47" s="142"/>
      <c r="I47" s="143"/>
      <c r="J47" s="143"/>
      <c r="K47" s="141"/>
      <c r="L47" s="143"/>
      <c r="M47" s="143"/>
      <c r="N47" s="141"/>
      <c r="O47" s="144"/>
      <c r="P47" s="143"/>
      <c r="Q47" s="145"/>
    </row>
    <row r="48" spans="2:17" ht="20.100000000000001" customHeight="1" x14ac:dyDescent="0.2">
      <c r="B48" s="138"/>
      <c r="C48" s="139"/>
      <c r="D48" s="139"/>
      <c r="E48" s="130"/>
      <c r="F48" s="140"/>
      <c r="G48" s="141"/>
      <c r="H48" s="142"/>
      <c r="I48" s="143"/>
      <c r="J48" s="143"/>
      <c r="K48" s="141"/>
      <c r="L48" s="143"/>
      <c r="M48" s="143"/>
      <c r="N48" s="141"/>
      <c r="O48" s="144"/>
      <c r="P48" s="143"/>
      <c r="Q48" s="145"/>
    </row>
    <row r="49" spans="2:18" ht="20.100000000000001" customHeight="1" x14ac:dyDescent="0.2">
      <c r="B49" s="138"/>
      <c r="C49" s="139"/>
      <c r="D49" s="139"/>
      <c r="E49" s="130"/>
      <c r="F49" s="140"/>
      <c r="G49" s="141"/>
      <c r="H49" s="142"/>
      <c r="I49" s="143"/>
      <c r="J49" s="143"/>
      <c r="K49" s="141"/>
      <c r="L49" s="143"/>
      <c r="M49" s="143"/>
      <c r="N49" s="141"/>
      <c r="O49" s="144"/>
      <c r="P49" s="143"/>
      <c r="Q49" s="145"/>
    </row>
    <row r="50" spans="2:18" ht="20.100000000000001" customHeight="1" x14ac:dyDescent="0.2">
      <c r="B50" s="138"/>
      <c r="C50" s="139"/>
      <c r="D50" s="139"/>
      <c r="E50" s="130"/>
      <c r="F50" s="140"/>
      <c r="G50" s="141"/>
      <c r="H50" s="142"/>
      <c r="I50" s="143"/>
      <c r="J50" s="143"/>
      <c r="K50" s="141"/>
      <c r="L50" s="143"/>
      <c r="M50" s="143"/>
      <c r="N50" s="141"/>
      <c r="O50" s="144"/>
      <c r="P50" s="143"/>
      <c r="Q50" s="145"/>
    </row>
    <row r="51" spans="2:18" ht="20.100000000000001" customHeight="1" x14ac:dyDescent="0.2">
      <c r="B51" s="138"/>
      <c r="C51" s="139"/>
      <c r="D51" s="139"/>
      <c r="E51" s="130"/>
      <c r="F51" s="140"/>
      <c r="G51" s="141"/>
      <c r="H51" s="142"/>
      <c r="I51" s="143"/>
      <c r="J51" s="143"/>
      <c r="K51" s="141"/>
      <c r="L51" s="143"/>
      <c r="M51" s="143"/>
      <c r="N51" s="141"/>
      <c r="O51" s="144"/>
      <c r="P51" s="143"/>
      <c r="Q51" s="145"/>
    </row>
    <row r="52" spans="2:18" ht="20.100000000000001" customHeight="1" x14ac:dyDescent="0.2">
      <c r="B52" s="138"/>
      <c r="C52" s="139"/>
      <c r="D52" s="139"/>
      <c r="E52" s="130"/>
      <c r="F52" s="140"/>
      <c r="G52" s="141"/>
      <c r="H52" s="142"/>
      <c r="I52" s="143"/>
      <c r="J52" s="143"/>
      <c r="K52" s="141"/>
      <c r="L52" s="143"/>
      <c r="M52" s="143"/>
      <c r="N52" s="141"/>
      <c r="O52" s="144"/>
      <c r="P52" s="143"/>
      <c r="Q52" s="145"/>
    </row>
    <row r="53" spans="2:18" ht="20.100000000000001" customHeight="1" x14ac:dyDescent="0.2">
      <c r="B53" s="138"/>
      <c r="C53" s="139"/>
      <c r="D53" s="139"/>
      <c r="E53" s="130"/>
      <c r="F53" s="140"/>
      <c r="G53" s="141"/>
      <c r="H53" s="142"/>
      <c r="I53" s="143"/>
      <c r="J53" s="143"/>
      <c r="K53" s="141"/>
      <c r="L53" s="143"/>
      <c r="M53" s="143"/>
      <c r="N53" s="141"/>
      <c r="O53" s="144"/>
      <c r="P53" s="143"/>
      <c r="Q53" s="145"/>
    </row>
    <row r="54" spans="2:18" ht="20.100000000000001" customHeight="1" x14ac:dyDescent="0.2">
      <c r="B54" s="138"/>
      <c r="C54" s="139"/>
      <c r="D54" s="139"/>
      <c r="E54" s="130"/>
      <c r="F54" s="140"/>
      <c r="G54" s="141"/>
      <c r="H54" s="142"/>
      <c r="I54" s="143"/>
      <c r="J54" s="143"/>
      <c r="K54" s="141"/>
      <c r="L54" s="143"/>
      <c r="M54" s="143"/>
      <c r="N54" s="141"/>
      <c r="O54" s="144"/>
      <c r="P54" s="143"/>
      <c r="Q54" s="145"/>
    </row>
    <row r="55" spans="2:18" ht="20.100000000000001" customHeight="1" x14ac:dyDescent="0.2">
      <c r="B55" s="138"/>
      <c r="C55" s="139"/>
      <c r="D55" s="139"/>
      <c r="E55" s="130"/>
      <c r="F55" s="140"/>
      <c r="G55" s="141"/>
      <c r="H55" s="142"/>
      <c r="I55" s="143"/>
      <c r="J55" s="143"/>
      <c r="K55" s="141"/>
      <c r="L55" s="143"/>
      <c r="M55" s="143"/>
      <c r="N55" s="141"/>
      <c r="O55" s="144"/>
      <c r="P55" s="143"/>
      <c r="Q55" s="145"/>
    </row>
    <row r="56" spans="2:18" ht="20.100000000000001" customHeight="1" thickBot="1" x14ac:dyDescent="0.25">
      <c r="B56" s="146"/>
      <c r="C56" s="147"/>
      <c r="D56" s="147"/>
      <c r="E56" s="148"/>
      <c r="F56" s="149"/>
      <c r="G56" s="141"/>
      <c r="H56" s="150"/>
      <c r="I56" s="151"/>
      <c r="J56" s="151"/>
      <c r="K56" s="141"/>
      <c r="L56" s="151"/>
      <c r="M56" s="151"/>
      <c r="N56" s="141"/>
      <c r="O56" s="152"/>
      <c r="P56" s="151"/>
      <c r="Q56" s="153"/>
    </row>
    <row r="57" spans="2:18" ht="22.5" customHeight="1" thickTop="1" thickBot="1" x14ac:dyDescent="0.25">
      <c r="B57" s="154"/>
      <c r="C57" s="155" t="s">
        <v>1</v>
      </c>
      <c r="D57" s="155"/>
      <c r="E57" s="156"/>
      <c r="F57" s="157"/>
      <c r="G57" s="141"/>
      <c r="H57" s="158"/>
      <c r="I57" s="159"/>
      <c r="J57" s="160"/>
      <c r="K57" s="141"/>
      <c r="L57" s="161">
        <f>SUM(L39:L56)</f>
        <v>0</v>
      </c>
      <c r="M57" s="162">
        <f>SUM(M39:M56)</f>
        <v>45000</v>
      </c>
      <c r="N57" s="141"/>
      <c r="O57" s="163"/>
      <c r="P57" s="164">
        <f>SUM(P39:P56)</f>
        <v>13500.000000000002</v>
      </c>
      <c r="Q57" s="165">
        <f>SUM(Q39:Q56)</f>
        <v>31500</v>
      </c>
      <c r="R57" s="166">
        <f>Q57-Q23</f>
        <v>20250</v>
      </c>
    </row>
    <row r="58" spans="2:18" ht="20.100000000000001" customHeight="1" thickTop="1" thickBot="1" x14ac:dyDescent="0.25">
      <c r="B58" s="154"/>
      <c r="C58" s="155" t="s">
        <v>24</v>
      </c>
      <c r="D58" s="155"/>
      <c r="E58" s="244">
        <f>R57</f>
        <v>20250</v>
      </c>
      <c r="F58" s="245"/>
      <c r="G58" s="167"/>
      <c r="H58" s="168"/>
      <c r="I58" s="169"/>
      <c r="J58" s="169"/>
      <c r="K58" s="167"/>
      <c r="L58" s="169"/>
      <c r="M58" s="169"/>
      <c r="N58" s="167"/>
      <c r="O58" s="170"/>
      <c r="P58" s="171"/>
      <c r="Q58" s="172"/>
    </row>
    <row r="59" spans="2:18" ht="20.100000000000001" customHeight="1" thickTop="1" x14ac:dyDescent="0.2">
      <c r="B59" s="173">
        <v>1</v>
      </c>
      <c r="C59" s="174" t="s">
        <v>59</v>
      </c>
      <c r="D59" s="175">
        <v>0.05</v>
      </c>
      <c r="E59" s="246">
        <f>-E58*D59</f>
        <v>-1012.5</v>
      </c>
      <c r="F59" s="247"/>
      <c r="G59" s="167"/>
      <c r="H59" s="142"/>
      <c r="I59" s="143"/>
      <c r="J59" s="143"/>
      <c r="K59" s="167"/>
      <c r="L59" s="176"/>
      <c r="M59" s="176"/>
      <c r="N59" s="167"/>
      <c r="O59" s="177"/>
      <c r="P59" s="176"/>
      <c r="Q59" s="178">
        <f>-Q57*D59</f>
        <v>-1575</v>
      </c>
    </row>
    <row r="60" spans="2:18" ht="20.100000000000001" customHeight="1" x14ac:dyDescent="0.2">
      <c r="B60" s="173">
        <v>2</v>
      </c>
      <c r="C60" s="179" t="s">
        <v>18</v>
      </c>
      <c r="D60" s="175">
        <v>0.03</v>
      </c>
      <c r="E60" s="246">
        <f>-E58*D60</f>
        <v>-607.5</v>
      </c>
      <c r="F60" s="247"/>
      <c r="G60" s="167"/>
      <c r="H60" s="180"/>
      <c r="I60" s="143"/>
      <c r="J60" s="143"/>
      <c r="K60" s="167"/>
      <c r="L60" s="176"/>
      <c r="M60" s="176"/>
      <c r="N60" s="167"/>
      <c r="O60" s="177"/>
      <c r="P60" s="176"/>
      <c r="Q60" s="178">
        <f>Q26+E60</f>
        <v>-945</v>
      </c>
    </row>
    <row r="61" spans="2:18" ht="20.100000000000001" customHeight="1" x14ac:dyDescent="0.2">
      <c r="B61" s="181">
        <v>3</v>
      </c>
      <c r="C61" s="182" t="s">
        <v>60</v>
      </c>
      <c r="D61" s="182"/>
      <c r="E61" s="246">
        <v>0</v>
      </c>
      <c r="F61" s="247"/>
      <c r="G61" s="167"/>
      <c r="H61" s="183"/>
      <c r="I61" s="151"/>
      <c r="J61" s="151"/>
      <c r="K61" s="167"/>
      <c r="L61" s="184"/>
      <c r="M61" s="184"/>
      <c r="N61" s="167"/>
      <c r="O61" s="185"/>
      <c r="P61" s="184"/>
      <c r="Q61" s="178">
        <v>0</v>
      </c>
    </row>
    <row r="62" spans="2:18" ht="20.100000000000001" customHeight="1" x14ac:dyDescent="0.2">
      <c r="B62" s="181">
        <v>4</v>
      </c>
      <c r="C62" s="182" t="s">
        <v>61</v>
      </c>
      <c r="D62" s="182"/>
      <c r="E62" s="246">
        <v>0</v>
      </c>
      <c r="F62" s="247"/>
      <c r="G62" s="167"/>
      <c r="H62" s="183"/>
      <c r="I62" s="151"/>
      <c r="J62" s="151"/>
      <c r="K62" s="167"/>
      <c r="L62" s="184"/>
      <c r="M62" s="184"/>
      <c r="N62" s="167"/>
      <c r="O62" s="185"/>
      <c r="P62" s="184"/>
      <c r="Q62" s="178">
        <v>0</v>
      </c>
    </row>
    <row r="63" spans="2:18" ht="20.100000000000001" customHeight="1" thickBot="1" x14ac:dyDescent="0.25">
      <c r="B63" s="181">
        <v>5</v>
      </c>
      <c r="C63" s="186" t="s">
        <v>2</v>
      </c>
      <c r="D63" s="186"/>
      <c r="E63" s="248">
        <v>0</v>
      </c>
      <c r="F63" s="249"/>
      <c r="G63" s="167"/>
      <c r="H63" s="150"/>
      <c r="I63" s="151"/>
      <c r="J63" s="151"/>
      <c r="K63" s="167"/>
      <c r="L63" s="184"/>
      <c r="M63" s="184"/>
      <c r="N63" s="167"/>
      <c r="O63" s="185"/>
      <c r="P63" s="184"/>
      <c r="Q63" s="178">
        <f>-10350</f>
        <v>-10350</v>
      </c>
    </row>
    <row r="64" spans="2:18" ht="23.25" customHeight="1" thickTop="1" thickBot="1" x14ac:dyDescent="0.25">
      <c r="B64" s="154"/>
      <c r="C64" s="155" t="s">
        <v>3</v>
      </c>
      <c r="D64" s="155"/>
      <c r="E64" s="239">
        <f>SUM(E58:F63)</f>
        <v>18630</v>
      </c>
      <c r="F64" s="240"/>
      <c r="G64" s="167"/>
      <c r="H64" s="161"/>
      <c r="I64" s="187"/>
      <c r="J64" s="162"/>
      <c r="K64" s="167"/>
      <c r="L64" s="161"/>
      <c r="M64" s="162"/>
      <c r="N64" s="167"/>
      <c r="O64" s="188"/>
      <c r="P64" s="187"/>
      <c r="Q64" s="189">
        <f>SUM(Q57:Q63)</f>
        <v>18630</v>
      </c>
    </row>
    <row r="65" spans="2:17" ht="16.5" thickTop="1" x14ac:dyDescent="0.2">
      <c r="B65" s="190"/>
      <c r="C65" s="191"/>
      <c r="D65" s="192"/>
      <c r="E65" s="241"/>
      <c r="F65" s="241"/>
      <c r="G65" s="241"/>
      <c r="H65" s="241"/>
      <c r="I65" s="241"/>
      <c r="J65" s="241"/>
      <c r="K65" s="241"/>
      <c r="L65" s="241"/>
      <c r="M65" s="241"/>
      <c r="N65" s="192"/>
      <c r="O65" s="192"/>
      <c r="P65" s="241"/>
      <c r="Q65" s="241"/>
    </row>
    <row r="66" spans="2:17" s="196" customFormat="1" ht="26.45" customHeight="1" x14ac:dyDescent="0.2">
      <c r="B66" s="193"/>
      <c r="C66" s="194" t="s">
        <v>62</v>
      </c>
      <c r="D66" s="242" t="s">
        <v>63</v>
      </c>
      <c r="E66" s="242"/>
      <c r="F66" s="242"/>
      <c r="G66" s="195"/>
      <c r="H66" s="243" t="s">
        <v>64</v>
      </c>
      <c r="I66" s="243"/>
      <c r="J66" s="243"/>
      <c r="K66" s="192"/>
      <c r="L66" s="242" t="s">
        <v>5</v>
      </c>
      <c r="M66" s="242"/>
      <c r="N66" s="192"/>
      <c r="O66" s="242" t="s">
        <v>65</v>
      </c>
      <c r="P66" s="242"/>
      <c r="Q66" s="242"/>
    </row>
    <row r="68" spans="2:17" s="199" customFormat="1" ht="17.45" customHeight="1" x14ac:dyDescent="0.2">
      <c r="B68" s="197"/>
      <c r="C68" s="197" t="s">
        <v>66</v>
      </c>
      <c r="D68" s="236" t="s">
        <v>67</v>
      </c>
      <c r="E68" s="236"/>
      <c r="F68" s="236"/>
      <c r="G68" s="198"/>
      <c r="H68" s="237" t="s">
        <v>68</v>
      </c>
      <c r="I68" s="237"/>
      <c r="J68" s="237"/>
      <c r="K68" s="237" t="s">
        <v>69</v>
      </c>
      <c r="L68" s="237"/>
      <c r="M68" s="237"/>
      <c r="N68" s="198"/>
      <c r="O68" s="238" t="s">
        <v>70</v>
      </c>
      <c r="P68" s="238"/>
      <c r="Q68" s="238"/>
    </row>
    <row r="69" spans="2:17" ht="27" customHeight="1" x14ac:dyDescent="0.2">
      <c r="B69" s="261" t="s">
        <v>100</v>
      </c>
      <c r="C69" s="261"/>
      <c r="D69" s="262" t="s">
        <v>99</v>
      </c>
      <c r="E69" s="262"/>
      <c r="F69" s="262"/>
      <c r="G69" s="262"/>
      <c r="H69" s="262"/>
      <c r="I69" s="262"/>
      <c r="J69" s="262"/>
      <c r="K69" s="262"/>
      <c r="L69" s="262"/>
      <c r="M69" s="262"/>
      <c r="N69" s="116"/>
      <c r="O69" s="252"/>
      <c r="P69" s="252"/>
      <c r="Q69" s="252"/>
    </row>
    <row r="70" spans="2:17" ht="31.15" customHeight="1" thickBot="1" x14ac:dyDescent="0.25">
      <c r="B70" s="250" t="s">
        <v>53</v>
      </c>
      <c r="C70" s="250"/>
      <c r="D70" s="251" t="s">
        <v>73</v>
      </c>
      <c r="E70" s="251"/>
      <c r="F70" s="251"/>
      <c r="G70" s="118"/>
      <c r="H70" s="243" t="s">
        <v>74</v>
      </c>
      <c r="I70" s="243"/>
      <c r="J70" s="243"/>
      <c r="K70" s="243"/>
      <c r="L70" s="243"/>
      <c r="M70" s="243"/>
      <c r="N70" s="119"/>
      <c r="O70" s="252"/>
      <c r="P70" s="252"/>
      <c r="Q70" s="252"/>
    </row>
    <row r="71" spans="2:17" ht="20.100000000000001" customHeight="1" thickTop="1" x14ac:dyDescent="0.2">
      <c r="B71" s="253" t="s">
        <v>6</v>
      </c>
      <c r="C71" s="254"/>
      <c r="D71" s="254"/>
      <c r="E71" s="254"/>
      <c r="F71" s="255"/>
      <c r="G71" s="120"/>
      <c r="H71" s="253" t="s">
        <v>7</v>
      </c>
      <c r="I71" s="254"/>
      <c r="J71" s="255"/>
      <c r="K71" s="120"/>
      <c r="L71" s="256" t="s">
        <v>8</v>
      </c>
      <c r="M71" s="257"/>
      <c r="N71" s="120"/>
      <c r="O71" s="258" t="s">
        <v>9</v>
      </c>
      <c r="P71" s="259"/>
      <c r="Q71" s="260"/>
    </row>
    <row r="72" spans="2:17" ht="24.75" customHeight="1" thickBot="1" x14ac:dyDescent="0.25">
      <c r="B72" s="121" t="s">
        <v>4</v>
      </c>
      <c r="C72" s="122" t="s">
        <v>10</v>
      </c>
      <c r="D72" s="122" t="s">
        <v>11</v>
      </c>
      <c r="E72" s="122" t="s">
        <v>12</v>
      </c>
      <c r="F72" s="123" t="s">
        <v>0</v>
      </c>
      <c r="G72" s="120"/>
      <c r="H72" s="121" t="s">
        <v>13</v>
      </c>
      <c r="I72" s="122" t="s">
        <v>14</v>
      </c>
      <c r="J72" s="123" t="s">
        <v>1</v>
      </c>
      <c r="K72" s="120"/>
      <c r="L72" s="121" t="s">
        <v>14</v>
      </c>
      <c r="M72" s="124" t="s">
        <v>1</v>
      </c>
      <c r="N72" s="120"/>
      <c r="O72" s="125" t="s">
        <v>15</v>
      </c>
      <c r="P72" s="126" t="s">
        <v>16</v>
      </c>
      <c r="Q72" s="124" t="s">
        <v>17</v>
      </c>
    </row>
    <row r="73" spans="2:17" ht="24" customHeight="1" thickTop="1" x14ac:dyDescent="0.2">
      <c r="B73" s="127">
        <v>1</v>
      </c>
      <c r="C73" s="128" t="s">
        <v>56</v>
      </c>
      <c r="D73" s="129" t="s">
        <v>34</v>
      </c>
      <c r="E73" s="130">
        <v>2000</v>
      </c>
      <c r="F73" s="131">
        <v>45</v>
      </c>
      <c r="G73" s="132"/>
      <c r="H73" s="133">
        <v>1000</v>
      </c>
      <c r="I73" s="133">
        <f t="shared" ref="I73:I74" si="10">J73-H73</f>
        <v>0</v>
      </c>
      <c r="J73" s="133">
        <v>1000</v>
      </c>
      <c r="K73" s="132"/>
      <c r="L73" s="133">
        <f t="shared" ref="L73:L74" si="11">F73*I73</f>
        <v>0</v>
      </c>
      <c r="M73" s="134">
        <f t="shared" ref="M73:M74" si="12">F73*J73</f>
        <v>45000</v>
      </c>
      <c r="N73" s="132"/>
      <c r="O73" s="135">
        <v>0.9</v>
      </c>
      <c r="P73" s="133">
        <f t="shared" ref="P73:P74" si="13">M73*(1-O73)</f>
        <v>4499.9999999999991</v>
      </c>
      <c r="Q73" s="136">
        <f t="shared" ref="Q73:Q74" si="14">M73-P73</f>
        <v>40500</v>
      </c>
    </row>
    <row r="74" spans="2:17" ht="21.75" customHeight="1" x14ac:dyDescent="0.2">
      <c r="B74" s="127">
        <v>2</v>
      </c>
      <c r="C74" s="128" t="s">
        <v>57</v>
      </c>
      <c r="D74" s="129" t="s">
        <v>58</v>
      </c>
      <c r="E74" s="137"/>
      <c r="F74" s="131">
        <v>10</v>
      </c>
      <c r="G74" s="132"/>
      <c r="H74" s="133">
        <v>0</v>
      </c>
      <c r="I74" s="133">
        <f t="shared" si="10"/>
        <v>700</v>
      </c>
      <c r="J74" s="133">
        <v>700</v>
      </c>
      <c r="K74" s="132"/>
      <c r="L74" s="133">
        <f t="shared" si="11"/>
        <v>7000</v>
      </c>
      <c r="M74" s="134">
        <f t="shared" si="12"/>
        <v>7000</v>
      </c>
      <c r="N74" s="132"/>
      <c r="O74" s="135">
        <v>0.7</v>
      </c>
      <c r="P74" s="133">
        <f t="shared" si="13"/>
        <v>2100.0000000000005</v>
      </c>
      <c r="Q74" s="136">
        <f t="shared" si="14"/>
        <v>4900</v>
      </c>
    </row>
    <row r="75" spans="2:17" ht="20.100000000000001" customHeight="1" x14ac:dyDescent="0.2">
      <c r="B75" s="138"/>
      <c r="C75" s="139"/>
      <c r="D75" s="139"/>
      <c r="E75" s="130"/>
      <c r="F75" s="140"/>
      <c r="G75" s="141"/>
      <c r="H75" s="142"/>
      <c r="I75" s="143"/>
      <c r="J75" s="143"/>
      <c r="K75" s="141"/>
      <c r="L75" s="143"/>
      <c r="M75" s="143"/>
      <c r="N75" s="141"/>
      <c r="O75" s="144"/>
      <c r="P75" s="143"/>
      <c r="Q75" s="145"/>
    </row>
    <row r="76" spans="2:17" ht="20.100000000000001" customHeight="1" x14ac:dyDescent="0.2">
      <c r="B76" s="138"/>
      <c r="C76" s="139"/>
      <c r="D76" s="139"/>
      <c r="E76" s="130"/>
      <c r="F76" s="140"/>
      <c r="G76" s="141"/>
      <c r="H76" s="142"/>
      <c r="I76" s="143"/>
      <c r="J76" s="143"/>
      <c r="K76" s="141"/>
      <c r="L76" s="143"/>
      <c r="M76" s="143"/>
      <c r="N76" s="141"/>
      <c r="O76" s="144"/>
      <c r="P76" s="143"/>
      <c r="Q76" s="145"/>
    </row>
    <row r="77" spans="2:17" ht="20.100000000000001" customHeight="1" x14ac:dyDescent="0.2">
      <c r="B77" s="138"/>
      <c r="C77" s="139"/>
      <c r="D77" s="139"/>
      <c r="E77" s="130"/>
      <c r="F77" s="140"/>
      <c r="G77" s="141"/>
      <c r="H77" s="142"/>
      <c r="I77" s="143"/>
      <c r="J77" s="143"/>
      <c r="K77" s="141"/>
      <c r="L77" s="143"/>
      <c r="M77" s="143"/>
      <c r="N77" s="141"/>
      <c r="O77" s="144"/>
      <c r="P77" s="143"/>
      <c r="Q77" s="145"/>
    </row>
    <row r="78" spans="2:17" ht="20.100000000000001" customHeight="1" x14ac:dyDescent="0.2">
      <c r="B78" s="138"/>
      <c r="C78" s="139"/>
      <c r="D78" s="139"/>
      <c r="E78" s="130"/>
      <c r="F78" s="140"/>
      <c r="G78" s="141"/>
      <c r="H78" s="142"/>
      <c r="I78" s="143"/>
      <c r="J78" s="143"/>
      <c r="K78" s="141"/>
      <c r="L78" s="143"/>
      <c r="M78" s="143"/>
      <c r="N78" s="141"/>
      <c r="O78" s="144"/>
      <c r="P78" s="143"/>
      <c r="Q78" s="145"/>
    </row>
    <row r="79" spans="2:17" ht="20.100000000000001" customHeight="1" x14ac:dyDescent="0.2">
      <c r="B79" s="138"/>
      <c r="C79" s="139"/>
      <c r="D79" s="139"/>
      <c r="E79" s="130"/>
      <c r="F79" s="140"/>
      <c r="G79" s="141"/>
      <c r="H79" s="142"/>
      <c r="I79" s="143"/>
      <c r="J79" s="143"/>
      <c r="K79" s="141"/>
      <c r="L79" s="143"/>
      <c r="M79" s="143"/>
      <c r="N79" s="141"/>
      <c r="O79" s="144"/>
      <c r="P79" s="143"/>
      <c r="Q79" s="145"/>
    </row>
    <row r="80" spans="2:17" ht="20.100000000000001" customHeight="1" x14ac:dyDescent="0.2">
      <c r="B80" s="138"/>
      <c r="C80" s="139"/>
      <c r="D80" s="139"/>
      <c r="E80" s="130"/>
      <c r="F80" s="140"/>
      <c r="G80" s="141"/>
      <c r="H80" s="142"/>
      <c r="I80" s="143"/>
      <c r="J80" s="143"/>
      <c r="K80" s="141"/>
      <c r="L80" s="143"/>
      <c r="M80" s="143"/>
      <c r="N80" s="141"/>
      <c r="O80" s="144"/>
      <c r="P80" s="143"/>
      <c r="Q80" s="145"/>
    </row>
    <row r="81" spans="2:18" ht="20.100000000000001" customHeight="1" x14ac:dyDescent="0.2">
      <c r="B81" s="138"/>
      <c r="C81" s="139"/>
      <c r="D81" s="139"/>
      <c r="E81" s="130"/>
      <c r="F81" s="140"/>
      <c r="G81" s="141"/>
      <c r="H81" s="142"/>
      <c r="I81" s="143"/>
      <c r="J81" s="143"/>
      <c r="K81" s="141"/>
      <c r="L81" s="143"/>
      <c r="M81" s="143"/>
      <c r="N81" s="141"/>
      <c r="O81" s="144"/>
      <c r="P81" s="143"/>
      <c r="Q81" s="145"/>
    </row>
    <row r="82" spans="2:18" ht="20.100000000000001" customHeight="1" x14ac:dyDescent="0.2">
      <c r="B82" s="138"/>
      <c r="C82" s="139"/>
      <c r="D82" s="139"/>
      <c r="E82" s="130"/>
      <c r="F82" s="140"/>
      <c r="G82" s="141"/>
      <c r="H82" s="142"/>
      <c r="I82" s="143"/>
      <c r="J82" s="143"/>
      <c r="K82" s="141"/>
      <c r="L82" s="143"/>
      <c r="M82" s="143"/>
      <c r="N82" s="141"/>
      <c r="O82" s="144"/>
      <c r="P82" s="143"/>
      <c r="Q82" s="145"/>
    </row>
    <row r="83" spans="2:18" ht="20.100000000000001" customHeight="1" x14ac:dyDescent="0.2">
      <c r="B83" s="138"/>
      <c r="C83" s="139"/>
      <c r="D83" s="139"/>
      <c r="E83" s="130"/>
      <c r="F83" s="140"/>
      <c r="G83" s="141"/>
      <c r="H83" s="142"/>
      <c r="I83" s="143"/>
      <c r="J83" s="143"/>
      <c r="K83" s="141"/>
      <c r="L83" s="143"/>
      <c r="M83" s="143"/>
      <c r="N83" s="141"/>
      <c r="O83" s="144"/>
      <c r="P83" s="143"/>
      <c r="Q83" s="145"/>
    </row>
    <row r="84" spans="2:18" ht="20.100000000000001" customHeight="1" x14ac:dyDescent="0.2">
      <c r="B84" s="138"/>
      <c r="C84" s="139"/>
      <c r="D84" s="139"/>
      <c r="E84" s="130"/>
      <c r="F84" s="140"/>
      <c r="G84" s="141"/>
      <c r="H84" s="142"/>
      <c r="I84" s="143"/>
      <c r="J84" s="143"/>
      <c r="K84" s="141"/>
      <c r="L84" s="143"/>
      <c r="M84" s="143"/>
      <c r="N84" s="141"/>
      <c r="O84" s="144"/>
      <c r="P84" s="143"/>
      <c r="Q84" s="145"/>
    </row>
    <row r="85" spans="2:18" ht="20.100000000000001" customHeight="1" x14ac:dyDescent="0.2">
      <c r="B85" s="138"/>
      <c r="C85" s="139"/>
      <c r="D85" s="139"/>
      <c r="E85" s="130"/>
      <c r="F85" s="140"/>
      <c r="G85" s="141"/>
      <c r="H85" s="142"/>
      <c r="I85" s="143"/>
      <c r="J85" s="143"/>
      <c r="K85" s="141"/>
      <c r="L85" s="143"/>
      <c r="M85" s="143"/>
      <c r="N85" s="141"/>
      <c r="O85" s="144"/>
      <c r="P85" s="143"/>
      <c r="Q85" s="145"/>
    </row>
    <row r="86" spans="2:18" ht="20.100000000000001" customHeight="1" x14ac:dyDescent="0.2">
      <c r="B86" s="138"/>
      <c r="C86" s="139"/>
      <c r="D86" s="139"/>
      <c r="E86" s="130"/>
      <c r="F86" s="140"/>
      <c r="G86" s="141"/>
      <c r="H86" s="142"/>
      <c r="I86" s="143"/>
      <c r="J86" s="143"/>
      <c r="K86" s="141"/>
      <c r="L86" s="143"/>
      <c r="M86" s="143"/>
      <c r="N86" s="141"/>
      <c r="O86" s="144"/>
      <c r="P86" s="143"/>
      <c r="Q86" s="145"/>
    </row>
    <row r="87" spans="2:18" ht="20.100000000000001" customHeight="1" x14ac:dyDescent="0.2">
      <c r="B87" s="138"/>
      <c r="C87" s="139"/>
      <c r="D87" s="139"/>
      <c r="E87" s="130"/>
      <c r="F87" s="140"/>
      <c r="G87" s="141"/>
      <c r="H87" s="142"/>
      <c r="I87" s="143"/>
      <c r="J87" s="143"/>
      <c r="K87" s="141"/>
      <c r="L87" s="143"/>
      <c r="M87" s="143"/>
      <c r="N87" s="141"/>
      <c r="O87" s="144"/>
      <c r="P87" s="143"/>
      <c r="Q87" s="145"/>
    </row>
    <row r="88" spans="2:18" ht="20.100000000000001" customHeight="1" x14ac:dyDescent="0.2">
      <c r="B88" s="138"/>
      <c r="C88" s="139"/>
      <c r="D88" s="139"/>
      <c r="E88" s="130"/>
      <c r="F88" s="140"/>
      <c r="G88" s="141"/>
      <c r="H88" s="142"/>
      <c r="I88" s="143"/>
      <c r="J88" s="143"/>
      <c r="K88" s="141"/>
      <c r="L88" s="143"/>
      <c r="M88" s="143"/>
      <c r="N88" s="141"/>
      <c r="O88" s="144"/>
      <c r="P88" s="143"/>
      <c r="Q88" s="145"/>
    </row>
    <row r="89" spans="2:18" ht="20.100000000000001" customHeight="1" x14ac:dyDescent="0.2">
      <c r="B89" s="138"/>
      <c r="C89" s="139"/>
      <c r="D89" s="139"/>
      <c r="E89" s="130"/>
      <c r="F89" s="140"/>
      <c r="G89" s="141"/>
      <c r="H89" s="142"/>
      <c r="I89" s="143"/>
      <c r="J89" s="143"/>
      <c r="K89" s="141"/>
      <c r="L89" s="143"/>
      <c r="M89" s="143"/>
      <c r="N89" s="141"/>
      <c r="O89" s="144"/>
      <c r="P89" s="143"/>
      <c r="Q89" s="145"/>
    </row>
    <row r="90" spans="2:18" ht="20.100000000000001" customHeight="1" thickBot="1" x14ac:dyDescent="0.25">
      <c r="B90" s="146"/>
      <c r="C90" s="147"/>
      <c r="D90" s="147"/>
      <c r="E90" s="148"/>
      <c r="F90" s="149"/>
      <c r="G90" s="141"/>
      <c r="H90" s="150"/>
      <c r="I90" s="151"/>
      <c r="J90" s="151"/>
      <c r="K90" s="141"/>
      <c r="L90" s="151"/>
      <c r="M90" s="151"/>
      <c r="N90" s="141"/>
      <c r="O90" s="152"/>
      <c r="P90" s="151"/>
      <c r="Q90" s="153"/>
    </row>
    <row r="91" spans="2:18" ht="22.5" customHeight="1" thickTop="1" thickBot="1" x14ac:dyDescent="0.25">
      <c r="B91" s="154"/>
      <c r="C91" s="155" t="s">
        <v>1</v>
      </c>
      <c r="D91" s="155"/>
      <c r="E91" s="156"/>
      <c r="F91" s="157"/>
      <c r="G91" s="141"/>
      <c r="H91" s="158"/>
      <c r="I91" s="159"/>
      <c r="J91" s="160"/>
      <c r="K91" s="141"/>
      <c r="L91" s="161">
        <f>SUM(L73:L90)</f>
        <v>7000</v>
      </c>
      <c r="M91" s="162">
        <f>SUM(M73:M90)</f>
        <v>52000</v>
      </c>
      <c r="N91" s="141"/>
      <c r="O91" s="163"/>
      <c r="P91" s="164">
        <f>SUM(P73:P90)</f>
        <v>6600</v>
      </c>
      <c r="Q91" s="165">
        <f>SUM(Q73:Q90)</f>
        <v>45400</v>
      </c>
      <c r="R91" s="166">
        <f>Q91-Q57</f>
        <v>13900</v>
      </c>
    </row>
    <row r="92" spans="2:18" ht="20.100000000000001" customHeight="1" thickTop="1" thickBot="1" x14ac:dyDescent="0.25">
      <c r="B92" s="154"/>
      <c r="C92" s="155" t="s">
        <v>24</v>
      </c>
      <c r="D92" s="155"/>
      <c r="E92" s="244">
        <f>R91</f>
        <v>13900</v>
      </c>
      <c r="F92" s="245"/>
      <c r="G92" s="167"/>
      <c r="H92" s="168"/>
      <c r="I92" s="169"/>
      <c r="J92" s="169"/>
      <c r="K92" s="167"/>
      <c r="L92" s="169"/>
      <c r="M92" s="169"/>
      <c r="N92" s="167"/>
      <c r="O92" s="170"/>
      <c r="P92" s="171"/>
      <c r="Q92" s="172"/>
    </row>
    <row r="93" spans="2:18" ht="20.100000000000001" customHeight="1" thickTop="1" x14ac:dyDescent="0.2">
      <c r="B93" s="173">
        <v>1</v>
      </c>
      <c r="C93" s="174" t="s">
        <v>59</v>
      </c>
      <c r="D93" s="175">
        <v>0.05</v>
      </c>
      <c r="E93" s="246">
        <f>-E92*D93</f>
        <v>-695</v>
      </c>
      <c r="F93" s="247"/>
      <c r="G93" s="167"/>
      <c r="H93" s="142"/>
      <c r="I93" s="143"/>
      <c r="J93" s="143"/>
      <c r="K93" s="167"/>
      <c r="L93" s="176"/>
      <c r="M93" s="176"/>
      <c r="N93" s="167"/>
      <c r="O93" s="177"/>
      <c r="P93" s="176"/>
      <c r="Q93" s="178">
        <f>-Q91*D93</f>
        <v>-2270</v>
      </c>
    </row>
    <row r="94" spans="2:18" ht="20.100000000000001" customHeight="1" x14ac:dyDescent="0.2">
      <c r="B94" s="173">
        <v>2</v>
      </c>
      <c r="C94" s="179" t="s">
        <v>18</v>
      </c>
      <c r="D94" s="175">
        <v>0.03</v>
      </c>
      <c r="E94" s="246">
        <f>-E92*D94</f>
        <v>-417</v>
      </c>
      <c r="F94" s="247"/>
      <c r="G94" s="167"/>
      <c r="H94" s="180"/>
      <c r="I94" s="143"/>
      <c r="J94" s="143"/>
      <c r="K94" s="167"/>
      <c r="L94" s="176"/>
      <c r="M94" s="176"/>
      <c r="N94" s="167"/>
      <c r="O94" s="177"/>
      <c r="P94" s="176"/>
      <c r="Q94" s="178">
        <f>Q60+E94</f>
        <v>-1362</v>
      </c>
    </row>
    <row r="95" spans="2:18" ht="20.100000000000001" customHeight="1" x14ac:dyDescent="0.2">
      <c r="B95" s="181">
        <v>3</v>
      </c>
      <c r="C95" s="182" t="s">
        <v>60</v>
      </c>
      <c r="D95" s="182"/>
      <c r="E95" s="246">
        <v>0</v>
      </c>
      <c r="F95" s="247"/>
      <c r="G95" s="167"/>
      <c r="H95" s="183"/>
      <c r="I95" s="151"/>
      <c r="J95" s="151"/>
      <c r="K95" s="167"/>
      <c r="L95" s="184"/>
      <c r="M95" s="184"/>
      <c r="N95" s="167"/>
      <c r="O95" s="185"/>
      <c r="P95" s="184"/>
      <c r="Q95" s="178">
        <v>0</v>
      </c>
    </row>
    <row r="96" spans="2:18" ht="20.100000000000001" customHeight="1" x14ac:dyDescent="0.2">
      <c r="B96" s="181">
        <v>4</v>
      </c>
      <c r="C96" s="182" t="s">
        <v>61</v>
      </c>
      <c r="D96" s="182"/>
      <c r="E96" s="246">
        <v>0</v>
      </c>
      <c r="F96" s="247"/>
      <c r="G96" s="167"/>
      <c r="H96" s="183"/>
      <c r="I96" s="151"/>
      <c r="J96" s="151"/>
      <c r="K96" s="167"/>
      <c r="L96" s="184"/>
      <c r="M96" s="184"/>
      <c r="N96" s="167"/>
      <c r="O96" s="185"/>
      <c r="P96" s="184"/>
      <c r="Q96" s="178">
        <v>0</v>
      </c>
    </row>
    <row r="97" spans="2:17" ht="20.100000000000001" customHeight="1" thickBot="1" x14ac:dyDescent="0.25">
      <c r="B97" s="181">
        <v>5</v>
      </c>
      <c r="C97" s="186" t="s">
        <v>2</v>
      </c>
      <c r="D97" s="186"/>
      <c r="E97" s="248">
        <v>0</v>
      </c>
      <c r="F97" s="249"/>
      <c r="G97" s="167"/>
      <c r="H97" s="150"/>
      <c r="I97" s="151"/>
      <c r="J97" s="151"/>
      <c r="K97" s="167"/>
      <c r="L97" s="184"/>
      <c r="M97" s="184"/>
      <c r="N97" s="167"/>
      <c r="O97" s="185"/>
      <c r="P97" s="184"/>
      <c r="Q97" s="178">
        <f>-10350-18630</f>
        <v>-28980</v>
      </c>
    </row>
    <row r="98" spans="2:17" ht="23.25" customHeight="1" thickTop="1" thickBot="1" x14ac:dyDescent="0.25">
      <c r="B98" s="154"/>
      <c r="C98" s="155" t="s">
        <v>3</v>
      </c>
      <c r="D98" s="155"/>
      <c r="E98" s="239">
        <f>SUM(E92:F97)</f>
        <v>12788</v>
      </c>
      <c r="F98" s="240"/>
      <c r="G98" s="167"/>
      <c r="H98" s="161"/>
      <c r="I98" s="187"/>
      <c r="J98" s="162"/>
      <c r="K98" s="167"/>
      <c r="L98" s="161"/>
      <c r="M98" s="162"/>
      <c r="N98" s="167"/>
      <c r="O98" s="188"/>
      <c r="P98" s="187"/>
      <c r="Q98" s="189">
        <f>SUM(Q91:Q97)</f>
        <v>12788</v>
      </c>
    </row>
    <row r="99" spans="2:17" ht="16.5" thickTop="1" x14ac:dyDescent="0.2">
      <c r="B99" s="190"/>
      <c r="C99" s="191"/>
      <c r="D99" s="192"/>
      <c r="E99" s="241"/>
      <c r="F99" s="241"/>
      <c r="G99" s="241"/>
      <c r="H99" s="241"/>
      <c r="I99" s="241"/>
      <c r="J99" s="241"/>
      <c r="K99" s="241"/>
      <c r="L99" s="241"/>
      <c r="M99" s="241"/>
      <c r="N99" s="192"/>
      <c r="O99" s="192"/>
      <c r="P99" s="241"/>
      <c r="Q99" s="241"/>
    </row>
    <row r="100" spans="2:17" s="196" customFormat="1" ht="26.45" customHeight="1" x14ac:dyDescent="0.2">
      <c r="B100" s="193"/>
      <c r="C100" s="194" t="s">
        <v>62</v>
      </c>
      <c r="D100" s="242" t="s">
        <v>63</v>
      </c>
      <c r="E100" s="242"/>
      <c r="F100" s="242"/>
      <c r="G100" s="195"/>
      <c r="H100" s="243" t="s">
        <v>64</v>
      </c>
      <c r="I100" s="243"/>
      <c r="J100" s="243"/>
      <c r="K100" s="192"/>
      <c r="L100" s="242" t="s">
        <v>5</v>
      </c>
      <c r="M100" s="242"/>
      <c r="N100" s="192"/>
      <c r="O100" s="242" t="s">
        <v>65</v>
      </c>
      <c r="P100" s="242"/>
      <c r="Q100" s="242"/>
    </row>
    <row r="102" spans="2:17" s="199" customFormat="1" ht="17.45" customHeight="1" x14ac:dyDescent="0.2">
      <c r="B102" s="197"/>
      <c r="C102" s="197" t="s">
        <v>66</v>
      </c>
      <c r="D102" s="236" t="s">
        <v>67</v>
      </c>
      <c r="E102" s="236"/>
      <c r="F102" s="236"/>
      <c r="G102" s="198"/>
      <c r="H102" s="237" t="s">
        <v>68</v>
      </c>
      <c r="I102" s="237"/>
      <c r="J102" s="237"/>
      <c r="K102" s="237" t="s">
        <v>69</v>
      </c>
      <c r="L102" s="237"/>
      <c r="M102" s="237"/>
      <c r="N102" s="198"/>
      <c r="O102" s="238" t="s">
        <v>70</v>
      </c>
      <c r="P102" s="238"/>
      <c r="Q102" s="238"/>
    </row>
    <row r="104" spans="2:17" ht="27" customHeight="1" x14ac:dyDescent="0.2">
      <c r="B104" s="261" t="s">
        <v>100</v>
      </c>
      <c r="C104" s="261"/>
      <c r="D104" s="262" t="s">
        <v>99</v>
      </c>
      <c r="E104" s="262"/>
      <c r="F104" s="262"/>
      <c r="G104" s="262"/>
      <c r="H104" s="262"/>
      <c r="I104" s="262"/>
      <c r="J104" s="262"/>
      <c r="K104" s="262"/>
      <c r="L104" s="262"/>
      <c r="M104" s="262"/>
      <c r="N104" s="116"/>
      <c r="O104" s="252"/>
      <c r="P104" s="252"/>
      <c r="Q104" s="252"/>
    </row>
    <row r="105" spans="2:17" ht="31.15" customHeight="1" thickBot="1" x14ac:dyDescent="0.25">
      <c r="B105" s="250" t="s">
        <v>53</v>
      </c>
      <c r="C105" s="250"/>
      <c r="D105" s="251" t="s">
        <v>75</v>
      </c>
      <c r="E105" s="251"/>
      <c r="F105" s="251"/>
      <c r="G105" s="118"/>
      <c r="H105" s="243" t="s">
        <v>76</v>
      </c>
      <c r="I105" s="243"/>
      <c r="J105" s="243"/>
      <c r="K105" s="243"/>
      <c r="L105" s="243"/>
      <c r="M105" s="243"/>
      <c r="N105" s="119"/>
      <c r="O105" s="252"/>
      <c r="P105" s="252"/>
      <c r="Q105" s="252"/>
    </row>
    <row r="106" spans="2:17" ht="20.100000000000001" customHeight="1" thickTop="1" x14ac:dyDescent="0.2">
      <c r="B106" s="253" t="s">
        <v>6</v>
      </c>
      <c r="C106" s="254"/>
      <c r="D106" s="254"/>
      <c r="E106" s="254"/>
      <c r="F106" s="255"/>
      <c r="G106" s="120"/>
      <c r="H106" s="253" t="s">
        <v>7</v>
      </c>
      <c r="I106" s="254"/>
      <c r="J106" s="255"/>
      <c r="K106" s="120"/>
      <c r="L106" s="256" t="s">
        <v>8</v>
      </c>
      <c r="M106" s="257"/>
      <c r="N106" s="120"/>
      <c r="O106" s="258" t="s">
        <v>9</v>
      </c>
      <c r="P106" s="259"/>
      <c r="Q106" s="260"/>
    </row>
    <row r="107" spans="2:17" ht="24.75" customHeight="1" thickBot="1" x14ac:dyDescent="0.25">
      <c r="B107" s="121" t="s">
        <v>4</v>
      </c>
      <c r="C107" s="122" t="s">
        <v>10</v>
      </c>
      <c r="D107" s="122" t="s">
        <v>11</v>
      </c>
      <c r="E107" s="122" t="s">
        <v>12</v>
      </c>
      <c r="F107" s="123" t="s">
        <v>0</v>
      </c>
      <c r="G107" s="120"/>
      <c r="H107" s="121" t="s">
        <v>13</v>
      </c>
      <c r="I107" s="122" t="s">
        <v>14</v>
      </c>
      <c r="J107" s="123" t="s">
        <v>1</v>
      </c>
      <c r="K107" s="120"/>
      <c r="L107" s="121" t="s">
        <v>14</v>
      </c>
      <c r="M107" s="124" t="s">
        <v>1</v>
      </c>
      <c r="N107" s="120"/>
      <c r="O107" s="125" t="s">
        <v>15</v>
      </c>
      <c r="P107" s="126" t="s">
        <v>16</v>
      </c>
      <c r="Q107" s="124" t="s">
        <v>17</v>
      </c>
    </row>
    <row r="108" spans="2:17" ht="24" customHeight="1" thickTop="1" x14ac:dyDescent="0.2">
      <c r="B108" s="127">
        <v>1</v>
      </c>
      <c r="C108" s="128" t="s">
        <v>77</v>
      </c>
      <c r="D108" s="129" t="s">
        <v>34</v>
      </c>
      <c r="E108" s="130">
        <v>2000</v>
      </c>
      <c r="F108" s="131">
        <v>45</v>
      </c>
      <c r="G108" s="132"/>
      <c r="H108" s="133">
        <v>1000</v>
      </c>
      <c r="I108" s="133">
        <f t="shared" ref="I108:I113" si="15">J108-H108</f>
        <v>0</v>
      </c>
      <c r="J108" s="133">
        <v>1000</v>
      </c>
      <c r="K108" s="132"/>
      <c r="L108" s="133">
        <f t="shared" ref="L108:L113" si="16">F108*I108</f>
        <v>0</v>
      </c>
      <c r="M108" s="134">
        <f t="shared" ref="M108:M113" si="17">F108*J108</f>
        <v>45000</v>
      </c>
      <c r="N108" s="132"/>
      <c r="O108" s="135">
        <v>0.9</v>
      </c>
      <c r="P108" s="133">
        <f t="shared" ref="P108:P113" si="18">M108*(1-O108)</f>
        <v>4499.9999999999991</v>
      </c>
      <c r="Q108" s="136">
        <f t="shared" ref="Q108:Q113" si="19">M108-P108</f>
        <v>40500</v>
      </c>
    </row>
    <row r="109" spans="2:17" ht="21.75" customHeight="1" x14ac:dyDescent="0.2">
      <c r="B109" s="127">
        <v>2</v>
      </c>
      <c r="C109" s="128" t="s">
        <v>78</v>
      </c>
      <c r="D109" s="129" t="s">
        <v>58</v>
      </c>
      <c r="E109" s="137">
        <v>1000</v>
      </c>
      <c r="F109" s="131">
        <v>10</v>
      </c>
      <c r="G109" s="132"/>
      <c r="H109" s="133">
        <v>700</v>
      </c>
      <c r="I109" s="133">
        <f t="shared" si="15"/>
        <v>0</v>
      </c>
      <c r="J109" s="133">
        <v>700</v>
      </c>
      <c r="K109" s="132"/>
      <c r="L109" s="133">
        <f t="shared" si="16"/>
        <v>0</v>
      </c>
      <c r="M109" s="134">
        <f t="shared" si="17"/>
        <v>7000</v>
      </c>
      <c r="N109" s="132"/>
      <c r="O109" s="135">
        <v>0.9</v>
      </c>
      <c r="P109" s="133">
        <f t="shared" si="18"/>
        <v>699.99999999999989</v>
      </c>
      <c r="Q109" s="136">
        <f t="shared" si="19"/>
        <v>6300</v>
      </c>
    </row>
    <row r="110" spans="2:17" ht="20.100000000000001" customHeight="1" x14ac:dyDescent="0.2">
      <c r="B110" s="138">
        <v>3</v>
      </c>
      <c r="C110" s="128" t="s">
        <v>79</v>
      </c>
      <c r="D110" s="129" t="s">
        <v>34</v>
      </c>
      <c r="E110" s="177" t="s">
        <v>80</v>
      </c>
      <c r="F110" s="131">
        <v>45</v>
      </c>
      <c r="G110" s="141"/>
      <c r="H110" s="142">
        <v>0</v>
      </c>
      <c r="I110" s="133">
        <f t="shared" si="15"/>
        <v>285</v>
      </c>
      <c r="J110" s="143">
        <v>285</v>
      </c>
      <c r="K110" s="141"/>
      <c r="L110" s="133">
        <f t="shared" si="16"/>
        <v>12825</v>
      </c>
      <c r="M110" s="134">
        <f t="shared" si="17"/>
        <v>12825</v>
      </c>
      <c r="N110" s="141"/>
      <c r="O110" s="135">
        <v>0.8</v>
      </c>
      <c r="P110" s="200">
        <f t="shared" si="18"/>
        <v>2564.9999999999995</v>
      </c>
      <c r="Q110" s="136">
        <f t="shared" si="19"/>
        <v>10260</v>
      </c>
    </row>
    <row r="111" spans="2:17" ht="20.100000000000001" customHeight="1" x14ac:dyDescent="0.2">
      <c r="B111" s="138">
        <v>4</v>
      </c>
      <c r="C111" s="128" t="s">
        <v>81</v>
      </c>
      <c r="D111" s="129" t="s">
        <v>58</v>
      </c>
      <c r="E111" s="177" t="s">
        <v>80</v>
      </c>
      <c r="F111" s="131">
        <v>10</v>
      </c>
      <c r="G111" s="141"/>
      <c r="H111" s="142">
        <v>0</v>
      </c>
      <c r="I111" s="133">
        <f t="shared" si="15"/>
        <v>44</v>
      </c>
      <c r="J111" s="143">
        <v>44</v>
      </c>
      <c r="K111" s="141"/>
      <c r="L111" s="133">
        <f t="shared" si="16"/>
        <v>440</v>
      </c>
      <c r="M111" s="134">
        <f t="shared" si="17"/>
        <v>440</v>
      </c>
      <c r="N111" s="141"/>
      <c r="O111" s="135">
        <v>0.8</v>
      </c>
      <c r="P111" s="133">
        <f t="shared" si="18"/>
        <v>87.999999999999986</v>
      </c>
      <c r="Q111" s="136">
        <f t="shared" si="19"/>
        <v>352</v>
      </c>
    </row>
    <row r="112" spans="2:17" ht="20.100000000000001" customHeight="1" x14ac:dyDescent="0.2">
      <c r="B112" s="138">
        <v>5</v>
      </c>
      <c r="C112" s="139" t="s">
        <v>82</v>
      </c>
      <c r="D112" s="129" t="s">
        <v>83</v>
      </c>
      <c r="E112" s="177" t="s">
        <v>80</v>
      </c>
      <c r="F112" s="131">
        <v>2000</v>
      </c>
      <c r="G112" s="141"/>
      <c r="H112" s="142">
        <v>0</v>
      </c>
      <c r="I112" s="133">
        <f t="shared" si="15"/>
        <v>1</v>
      </c>
      <c r="J112" s="143">
        <v>1</v>
      </c>
      <c r="K112" s="141"/>
      <c r="L112" s="133">
        <f t="shared" si="16"/>
        <v>2000</v>
      </c>
      <c r="M112" s="134">
        <f t="shared" si="17"/>
        <v>2000</v>
      </c>
      <c r="N112" s="141"/>
      <c r="O112" s="135">
        <v>0.8</v>
      </c>
      <c r="P112" s="133">
        <f t="shared" si="18"/>
        <v>399.99999999999989</v>
      </c>
      <c r="Q112" s="136">
        <f t="shared" si="19"/>
        <v>1600</v>
      </c>
    </row>
    <row r="113" spans="2:18" ht="20.100000000000001" customHeight="1" x14ac:dyDescent="0.2">
      <c r="B113" s="138">
        <v>6</v>
      </c>
      <c r="C113" s="139" t="s">
        <v>84</v>
      </c>
      <c r="D113" s="201" t="s">
        <v>85</v>
      </c>
      <c r="E113" s="177" t="s">
        <v>80</v>
      </c>
      <c r="F113" s="131">
        <v>400</v>
      </c>
      <c r="G113" s="141"/>
      <c r="H113" s="142">
        <v>0</v>
      </c>
      <c r="I113" s="133">
        <f t="shared" si="15"/>
        <v>3</v>
      </c>
      <c r="J113" s="143">
        <v>3</v>
      </c>
      <c r="K113" s="141"/>
      <c r="L113" s="133">
        <f t="shared" si="16"/>
        <v>1200</v>
      </c>
      <c r="M113" s="134">
        <f t="shared" si="17"/>
        <v>1200</v>
      </c>
      <c r="N113" s="141"/>
      <c r="O113" s="135">
        <v>1</v>
      </c>
      <c r="P113" s="133">
        <f t="shared" si="18"/>
        <v>0</v>
      </c>
      <c r="Q113" s="136">
        <f t="shared" si="19"/>
        <v>1200</v>
      </c>
    </row>
    <row r="114" spans="2:18" ht="20.100000000000001" customHeight="1" x14ac:dyDescent="0.2">
      <c r="B114" s="138"/>
      <c r="C114" s="139"/>
      <c r="D114" s="139"/>
      <c r="E114" s="130"/>
      <c r="F114" s="140"/>
      <c r="G114" s="141"/>
      <c r="H114" s="142"/>
      <c r="I114" s="143"/>
      <c r="J114" s="143"/>
      <c r="K114" s="141"/>
      <c r="L114" s="143"/>
      <c r="M114" s="143"/>
      <c r="N114" s="141"/>
      <c r="O114" s="144"/>
      <c r="P114" s="143"/>
      <c r="Q114" s="145"/>
    </row>
    <row r="115" spans="2:18" ht="20.100000000000001" customHeight="1" x14ac:dyDescent="0.2">
      <c r="B115" s="138"/>
      <c r="C115" s="139"/>
      <c r="D115" s="139"/>
      <c r="E115" s="130"/>
      <c r="F115" s="140"/>
      <c r="G115" s="141"/>
      <c r="H115" s="142"/>
      <c r="I115" s="143"/>
      <c r="J115" s="143"/>
      <c r="K115" s="141"/>
      <c r="L115" s="143"/>
      <c r="M115" s="143"/>
      <c r="N115" s="141"/>
      <c r="O115" s="144"/>
      <c r="P115" s="143"/>
      <c r="Q115" s="145"/>
    </row>
    <row r="116" spans="2:18" ht="20.100000000000001" customHeight="1" x14ac:dyDescent="0.2">
      <c r="B116" s="138"/>
      <c r="C116" s="139"/>
      <c r="D116" s="139"/>
      <c r="E116" s="130"/>
      <c r="F116" s="140"/>
      <c r="G116" s="141"/>
      <c r="H116" s="142"/>
      <c r="I116" s="143"/>
      <c r="J116" s="143"/>
      <c r="K116" s="141"/>
      <c r="L116" s="143"/>
      <c r="M116" s="143"/>
      <c r="N116" s="141"/>
      <c r="O116" s="144"/>
      <c r="P116" s="143"/>
      <c r="Q116" s="145"/>
    </row>
    <row r="117" spans="2:18" ht="20.100000000000001" customHeight="1" x14ac:dyDescent="0.2">
      <c r="B117" s="138"/>
      <c r="C117" s="139"/>
      <c r="D117" s="139"/>
      <c r="E117" s="130"/>
      <c r="F117" s="140"/>
      <c r="G117" s="141"/>
      <c r="H117" s="142"/>
      <c r="I117" s="143"/>
      <c r="J117" s="143"/>
      <c r="K117" s="141"/>
      <c r="L117" s="143"/>
      <c r="M117" s="143"/>
      <c r="N117" s="141"/>
      <c r="O117" s="144"/>
      <c r="P117" s="143"/>
      <c r="Q117" s="145"/>
    </row>
    <row r="118" spans="2:18" ht="20.100000000000001" customHeight="1" x14ac:dyDescent="0.2">
      <c r="B118" s="138"/>
      <c r="C118" s="139"/>
      <c r="D118" s="139"/>
      <c r="E118" s="130"/>
      <c r="F118" s="140"/>
      <c r="G118" s="141"/>
      <c r="H118" s="142"/>
      <c r="I118" s="143"/>
      <c r="J118" s="143"/>
      <c r="K118" s="141"/>
      <c r="L118" s="143"/>
      <c r="M118" s="143"/>
      <c r="N118" s="141"/>
      <c r="O118" s="144"/>
      <c r="P118" s="143"/>
      <c r="Q118" s="145"/>
    </row>
    <row r="119" spans="2:18" ht="20.100000000000001" customHeight="1" x14ac:dyDescent="0.2">
      <c r="B119" s="138"/>
      <c r="C119" s="139"/>
      <c r="D119" s="139"/>
      <c r="E119" s="130"/>
      <c r="F119" s="140"/>
      <c r="G119" s="141"/>
      <c r="H119" s="142"/>
      <c r="I119" s="143"/>
      <c r="J119" s="143"/>
      <c r="K119" s="141"/>
      <c r="L119" s="143"/>
      <c r="M119" s="143"/>
      <c r="N119" s="141"/>
      <c r="O119" s="144"/>
      <c r="P119" s="143"/>
      <c r="Q119" s="145"/>
    </row>
    <row r="120" spans="2:18" ht="20.100000000000001" customHeight="1" x14ac:dyDescent="0.2">
      <c r="B120" s="138"/>
      <c r="C120" s="139"/>
      <c r="D120" s="139"/>
      <c r="E120" s="130"/>
      <c r="F120" s="140"/>
      <c r="G120" s="141"/>
      <c r="H120" s="142"/>
      <c r="I120" s="143"/>
      <c r="J120" s="143"/>
      <c r="K120" s="141"/>
      <c r="L120" s="143"/>
      <c r="M120" s="143"/>
      <c r="N120" s="141"/>
      <c r="O120" s="144"/>
      <c r="P120" s="143"/>
      <c r="Q120" s="145"/>
    </row>
    <row r="121" spans="2:18" ht="20.100000000000001" customHeight="1" x14ac:dyDescent="0.2">
      <c r="B121" s="138"/>
      <c r="C121" s="139"/>
      <c r="D121" s="139"/>
      <c r="E121" s="130"/>
      <c r="F121" s="140"/>
      <c r="G121" s="141"/>
      <c r="H121" s="142"/>
      <c r="I121" s="143"/>
      <c r="J121" s="143"/>
      <c r="K121" s="141"/>
      <c r="L121" s="143"/>
      <c r="M121" s="143"/>
      <c r="N121" s="141"/>
      <c r="O121" s="144"/>
      <c r="P121" s="143"/>
      <c r="Q121" s="145"/>
    </row>
    <row r="122" spans="2:18" ht="20.100000000000001" customHeight="1" x14ac:dyDescent="0.2">
      <c r="B122" s="138"/>
      <c r="C122" s="139"/>
      <c r="D122" s="139"/>
      <c r="E122" s="130"/>
      <c r="F122" s="140"/>
      <c r="G122" s="141"/>
      <c r="H122" s="142"/>
      <c r="I122" s="143"/>
      <c r="J122" s="143"/>
      <c r="K122" s="141"/>
      <c r="L122" s="143"/>
      <c r="M122" s="143"/>
      <c r="N122" s="141"/>
      <c r="O122" s="144"/>
      <c r="P122" s="143"/>
      <c r="Q122" s="145"/>
    </row>
    <row r="123" spans="2:18" ht="20.100000000000001" customHeight="1" x14ac:dyDescent="0.2">
      <c r="B123" s="138"/>
      <c r="C123" s="139"/>
      <c r="D123" s="139"/>
      <c r="E123" s="130"/>
      <c r="F123" s="140"/>
      <c r="G123" s="141"/>
      <c r="H123" s="142"/>
      <c r="I123" s="143"/>
      <c r="J123" s="143"/>
      <c r="K123" s="141"/>
      <c r="L123" s="143"/>
      <c r="M123" s="143"/>
      <c r="N123" s="141"/>
      <c r="O123" s="144"/>
      <c r="P123" s="143"/>
      <c r="Q123" s="145"/>
    </row>
    <row r="124" spans="2:18" ht="20.100000000000001" customHeight="1" x14ac:dyDescent="0.2">
      <c r="B124" s="138"/>
      <c r="C124" s="139"/>
      <c r="D124" s="139"/>
      <c r="E124" s="130"/>
      <c r="F124" s="140"/>
      <c r="G124" s="141"/>
      <c r="H124" s="142"/>
      <c r="I124" s="143"/>
      <c r="J124" s="143"/>
      <c r="K124" s="141"/>
      <c r="L124" s="143"/>
      <c r="M124" s="143"/>
      <c r="N124" s="141"/>
      <c r="O124" s="144"/>
      <c r="P124" s="143"/>
      <c r="Q124" s="145"/>
    </row>
    <row r="125" spans="2:18" ht="20.100000000000001" customHeight="1" thickBot="1" x14ac:dyDescent="0.25">
      <c r="B125" s="146"/>
      <c r="C125" s="147"/>
      <c r="D125" s="147"/>
      <c r="E125" s="148"/>
      <c r="F125" s="149"/>
      <c r="G125" s="141"/>
      <c r="H125" s="150"/>
      <c r="I125" s="151"/>
      <c r="J125" s="151"/>
      <c r="K125" s="141"/>
      <c r="L125" s="151"/>
      <c r="M125" s="151"/>
      <c r="N125" s="141"/>
      <c r="O125" s="152"/>
      <c r="P125" s="151"/>
      <c r="Q125" s="153"/>
    </row>
    <row r="126" spans="2:18" ht="22.5" customHeight="1" thickTop="1" thickBot="1" x14ac:dyDescent="0.25">
      <c r="B126" s="154"/>
      <c r="C126" s="155" t="s">
        <v>1</v>
      </c>
      <c r="D126" s="155"/>
      <c r="E126" s="156"/>
      <c r="F126" s="157"/>
      <c r="G126" s="141"/>
      <c r="H126" s="158"/>
      <c r="I126" s="159"/>
      <c r="J126" s="160"/>
      <c r="K126" s="141"/>
      <c r="L126" s="161">
        <f>SUM(L108:L125)</f>
        <v>16465</v>
      </c>
      <c r="M126" s="162">
        <f>SUM(M108:M125)</f>
        <v>68465</v>
      </c>
      <c r="N126" s="141"/>
      <c r="O126" s="163"/>
      <c r="P126" s="164">
        <f>SUM(P108:P125)</f>
        <v>8252.9999999999982</v>
      </c>
      <c r="Q126" s="165">
        <f>SUM(Q108:Q125)</f>
        <v>60212</v>
      </c>
      <c r="R126" s="166">
        <f>Q126-Q91</f>
        <v>14812</v>
      </c>
    </row>
    <row r="127" spans="2:18" ht="20.100000000000001" customHeight="1" thickTop="1" thickBot="1" x14ac:dyDescent="0.25">
      <c r="B127" s="154"/>
      <c r="C127" s="155" t="s">
        <v>24</v>
      </c>
      <c r="D127" s="155"/>
      <c r="E127" s="244">
        <f>R126</f>
        <v>14812</v>
      </c>
      <c r="F127" s="245"/>
      <c r="G127" s="167"/>
      <c r="H127" s="168"/>
      <c r="I127" s="169"/>
      <c r="J127" s="169"/>
      <c r="K127" s="167"/>
      <c r="L127" s="169"/>
      <c r="M127" s="169"/>
      <c r="N127" s="167"/>
      <c r="O127" s="170"/>
      <c r="P127" s="171"/>
      <c r="Q127" s="172"/>
    </row>
    <row r="128" spans="2:18" ht="20.100000000000001" customHeight="1" thickTop="1" x14ac:dyDescent="0.2">
      <c r="B128" s="173">
        <v>1</v>
      </c>
      <c r="C128" s="174" t="s">
        <v>59</v>
      </c>
      <c r="D128" s="175">
        <v>0.05</v>
      </c>
      <c r="E128" s="246">
        <f>-E127*D128</f>
        <v>-740.6</v>
      </c>
      <c r="F128" s="247"/>
      <c r="G128" s="167"/>
      <c r="H128" s="142"/>
      <c r="I128" s="143"/>
      <c r="J128" s="143"/>
      <c r="K128" s="167"/>
      <c r="L128" s="176"/>
      <c r="M128" s="176"/>
      <c r="N128" s="167"/>
      <c r="O128" s="177"/>
      <c r="P128" s="176"/>
      <c r="Q128" s="178">
        <f>-Q126*D128</f>
        <v>-3010.6000000000004</v>
      </c>
    </row>
    <row r="129" spans="2:17" ht="20.100000000000001" customHeight="1" x14ac:dyDescent="0.2">
      <c r="B129" s="173">
        <v>2</v>
      </c>
      <c r="C129" s="179" t="s">
        <v>18</v>
      </c>
      <c r="D129" s="175">
        <v>0.03</v>
      </c>
      <c r="E129" s="246">
        <f>-E127*D129+0.01</f>
        <v>-444.34999999999997</v>
      </c>
      <c r="F129" s="247"/>
      <c r="G129" s="167"/>
      <c r="H129" s="180"/>
      <c r="I129" s="143"/>
      <c r="J129" s="143"/>
      <c r="K129" s="167"/>
      <c r="L129" s="176"/>
      <c r="M129" s="176"/>
      <c r="N129" s="167"/>
      <c r="O129" s="177"/>
      <c r="P129" s="176"/>
      <c r="Q129" s="178">
        <f>Q94+E129</f>
        <v>-1806.35</v>
      </c>
    </row>
    <row r="130" spans="2:17" ht="20.100000000000001" customHeight="1" x14ac:dyDescent="0.2">
      <c r="B130" s="181">
        <v>3</v>
      </c>
      <c r="C130" s="182" t="s">
        <v>60</v>
      </c>
      <c r="D130" s="182"/>
      <c r="E130" s="246">
        <v>0</v>
      </c>
      <c r="F130" s="247"/>
      <c r="G130" s="167"/>
      <c r="H130" s="183"/>
      <c r="I130" s="151"/>
      <c r="J130" s="151"/>
      <c r="K130" s="167"/>
      <c r="L130" s="184"/>
      <c r="M130" s="184"/>
      <c r="N130" s="167"/>
      <c r="O130" s="185"/>
      <c r="P130" s="184"/>
      <c r="Q130" s="178">
        <v>0</v>
      </c>
    </row>
    <row r="131" spans="2:17" ht="20.100000000000001" customHeight="1" x14ac:dyDescent="0.2">
      <c r="B131" s="181">
        <v>4</v>
      </c>
      <c r="C131" s="182" t="s">
        <v>61</v>
      </c>
      <c r="D131" s="182"/>
      <c r="E131" s="246">
        <v>0</v>
      </c>
      <c r="F131" s="247"/>
      <c r="G131" s="167"/>
      <c r="H131" s="183"/>
      <c r="I131" s="151"/>
      <c r="J131" s="151"/>
      <c r="K131" s="167"/>
      <c r="L131" s="184"/>
      <c r="M131" s="184"/>
      <c r="N131" s="167"/>
      <c r="O131" s="185"/>
      <c r="P131" s="184"/>
      <c r="Q131" s="178">
        <v>0</v>
      </c>
    </row>
    <row r="132" spans="2:17" ht="20.100000000000001" customHeight="1" thickBot="1" x14ac:dyDescent="0.25">
      <c r="B132" s="181">
        <v>5</v>
      </c>
      <c r="C132" s="186" t="s">
        <v>2</v>
      </c>
      <c r="D132" s="186"/>
      <c r="E132" s="248">
        <v>0</v>
      </c>
      <c r="F132" s="249"/>
      <c r="G132" s="167"/>
      <c r="H132" s="150"/>
      <c r="I132" s="151"/>
      <c r="J132" s="151"/>
      <c r="K132" s="167"/>
      <c r="L132" s="184"/>
      <c r="M132" s="184"/>
      <c r="N132" s="167"/>
      <c r="O132" s="185"/>
      <c r="P132" s="184"/>
      <c r="Q132" s="178">
        <f>-10350-18630-12788</f>
        <v>-41768</v>
      </c>
    </row>
    <row r="133" spans="2:17" ht="23.25" customHeight="1" thickTop="1" thickBot="1" x14ac:dyDescent="0.25">
      <c r="B133" s="154"/>
      <c r="C133" s="155" t="s">
        <v>3</v>
      </c>
      <c r="D133" s="155"/>
      <c r="E133" s="239">
        <f>SUM(E127:F132)</f>
        <v>13627.05</v>
      </c>
      <c r="F133" s="240"/>
      <c r="G133" s="167"/>
      <c r="H133" s="161"/>
      <c r="I133" s="187"/>
      <c r="J133" s="162"/>
      <c r="K133" s="167"/>
      <c r="L133" s="161"/>
      <c r="M133" s="162"/>
      <c r="N133" s="167"/>
      <c r="O133" s="188"/>
      <c r="P133" s="187"/>
      <c r="Q133" s="189">
        <f>SUM(Q126:Q132)</f>
        <v>13627.050000000003</v>
      </c>
    </row>
    <row r="134" spans="2:17" ht="16.5" thickTop="1" x14ac:dyDescent="0.2">
      <c r="B134" s="190"/>
      <c r="C134" s="191"/>
      <c r="D134" s="192"/>
      <c r="E134" s="241"/>
      <c r="F134" s="241"/>
      <c r="G134" s="241"/>
      <c r="H134" s="241"/>
      <c r="I134" s="241"/>
      <c r="J134" s="241"/>
      <c r="K134" s="241"/>
      <c r="L134" s="241"/>
      <c r="M134" s="241"/>
      <c r="N134" s="192"/>
      <c r="O134" s="192"/>
      <c r="P134" s="241"/>
      <c r="Q134" s="241"/>
    </row>
    <row r="135" spans="2:17" s="196" customFormat="1" ht="26.45" customHeight="1" x14ac:dyDescent="0.2">
      <c r="B135" s="193"/>
      <c r="C135" s="194" t="s">
        <v>62</v>
      </c>
      <c r="D135" s="242" t="s">
        <v>63</v>
      </c>
      <c r="E135" s="242"/>
      <c r="F135" s="242"/>
      <c r="G135" s="195"/>
      <c r="H135" s="243" t="s">
        <v>64</v>
      </c>
      <c r="I135" s="243"/>
      <c r="J135" s="243"/>
      <c r="K135" s="192"/>
      <c r="L135" s="242" t="s">
        <v>5</v>
      </c>
      <c r="M135" s="242"/>
      <c r="N135" s="192"/>
      <c r="O135" s="242" t="s">
        <v>65</v>
      </c>
      <c r="P135" s="242"/>
      <c r="Q135" s="242"/>
    </row>
    <row r="137" spans="2:17" s="199" customFormat="1" ht="17.45" customHeight="1" x14ac:dyDescent="0.2">
      <c r="B137" s="197"/>
      <c r="C137" s="197" t="s">
        <v>66</v>
      </c>
      <c r="D137" s="236" t="s">
        <v>67</v>
      </c>
      <c r="E137" s="236"/>
      <c r="F137" s="236"/>
      <c r="G137" s="198"/>
      <c r="H137" s="237" t="s">
        <v>68</v>
      </c>
      <c r="I137" s="237"/>
      <c r="J137" s="237"/>
      <c r="K137" s="237" t="s">
        <v>69</v>
      </c>
      <c r="L137" s="237"/>
      <c r="M137" s="237"/>
      <c r="N137" s="198"/>
      <c r="O137" s="238" t="s">
        <v>70</v>
      </c>
      <c r="P137" s="238"/>
      <c r="Q137" s="238"/>
    </row>
  </sheetData>
  <mergeCells count="116">
    <mergeCell ref="B3:F3"/>
    <mergeCell ref="H3:J3"/>
    <mergeCell ref="L3:M3"/>
    <mergeCell ref="O3:Q3"/>
    <mergeCell ref="E24:F24"/>
    <mergeCell ref="E25:F25"/>
    <mergeCell ref="B1:C1"/>
    <mergeCell ref="D1:M1"/>
    <mergeCell ref="O1:Q1"/>
    <mergeCell ref="B2:C2"/>
    <mergeCell ref="D2:F2"/>
    <mergeCell ref="H2:M2"/>
    <mergeCell ref="O2:Q2"/>
    <mergeCell ref="J31:M31"/>
    <mergeCell ref="P31:Q31"/>
    <mergeCell ref="D32:F32"/>
    <mergeCell ref="H32:J32"/>
    <mergeCell ref="L32:M32"/>
    <mergeCell ref="O32:Q32"/>
    <mergeCell ref="E26:F26"/>
    <mergeCell ref="E27:F27"/>
    <mergeCell ref="E28:F28"/>
    <mergeCell ref="E29:F29"/>
    <mergeCell ref="E30:F30"/>
    <mergeCell ref="E31:I31"/>
    <mergeCell ref="B36:C36"/>
    <mergeCell ref="D36:F36"/>
    <mergeCell ref="H36:M36"/>
    <mergeCell ref="O36:Q36"/>
    <mergeCell ref="B37:F37"/>
    <mergeCell ref="H37:J37"/>
    <mergeCell ref="L37:M37"/>
    <mergeCell ref="O37:Q37"/>
    <mergeCell ref="D34:F34"/>
    <mergeCell ref="H34:J34"/>
    <mergeCell ref="K34:M34"/>
    <mergeCell ref="O34:Q34"/>
    <mergeCell ref="B35:C35"/>
    <mergeCell ref="D35:M35"/>
    <mergeCell ref="O35:Q35"/>
    <mergeCell ref="E64:F64"/>
    <mergeCell ref="E65:I65"/>
    <mergeCell ref="J65:M65"/>
    <mergeCell ref="P65:Q65"/>
    <mergeCell ref="D66:F66"/>
    <mergeCell ref="H66:J66"/>
    <mergeCell ref="L66:M66"/>
    <mergeCell ref="O66:Q66"/>
    <mergeCell ref="E58:F58"/>
    <mergeCell ref="E59:F59"/>
    <mergeCell ref="E60:F60"/>
    <mergeCell ref="E61:F61"/>
    <mergeCell ref="E62:F62"/>
    <mergeCell ref="E63:F63"/>
    <mergeCell ref="B70:C70"/>
    <mergeCell ref="D70:F70"/>
    <mergeCell ref="H70:M70"/>
    <mergeCell ref="O70:Q70"/>
    <mergeCell ref="B71:F71"/>
    <mergeCell ref="H71:J71"/>
    <mergeCell ref="L71:M71"/>
    <mergeCell ref="O71:Q71"/>
    <mergeCell ref="D68:F68"/>
    <mergeCell ref="H68:J68"/>
    <mergeCell ref="K68:M68"/>
    <mergeCell ref="O68:Q68"/>
    <mergeCell ref="B69:C69"/>
    <mergeCell ref="D69:M69"/>
    <mergeCell ref="O69:Q69"/>
    <mergeCell ref="E98:F98"/>
    <mergeCell ref="E99:I99"/>
    <mergeCell ref="J99:M99"/>
    <mergeCell ref="P99:Q99"/>
    <mergeCell ref="D100:F100"/>
    <mergeCell ref="H100:J100"/>
    <mergeCell ref="L100:M100"/>
    <mergeCell ref="O100:Q100"/>
    <mergeCell ref="E92:F92"/>
    <mergeCell ref="E93:F93"/>
    <mergeCell ref="E94:F94"/>
    <mergeCell ref="E95:F95"/>
    <mergeCell ref="E96:F96"/>
    <mergeCell ref="E97:F97"/>
    <mergeCell ref="O105:Q105"/>
    <mergeCell ref="B106:F106"/>
    <mergeCell ref="H106:J106"/>
    <mergeCell ref="L106:M106"/>
    <mergeCell ref="O106:Q106"/>
    <mergeCell ref="D102:F102"/>
    <mergeCell ref="H102:J102"/>
    <mergeCell ref="K102:M102"/>
    <mergeCell ref="O102:Q102"/>
    <mergeCell ref="B104:C104"/>
    <mergeCell ref="D104:M104"/>
    <mergeCell ref="O104:Q104"/>
    <mergeCell ref="E127:F127"/>
    <mergeCell ref="E128:F128"/>
    <mergeCell ref="E129:F129"/>
    <mergeCell ref="E130:F130"/>
    <mergeCell ref="E131:F131"/>
    <mergeCell ref="E132:F132"/>
    <mergeCell ref="B105:C105"/>
    <mergeCell ref="D105:F105"/>
    <mergeCell ref="H105:M105"/>
    <mergeCell ref="D137:F137"/>
    <mergeCell ref="H137:J137"/>
    <mergeCell ref="K137:M137"/>
    <mergeCell ref="O137:Q137"/>
    <mergeCell ref="E133:F133"/>
    <mergeCell ref="E134:I134"/>
    <mergeCell ref="J134:M134"/>
    <mergeCell ref="P134:Q134"/>
    <mergeCell ref="D135:F135"/>
    <mergeCell ref="H135:J135"/>
    <mergeCell ref="L135:M135"/>
    <mergeCell ref="O135:Q135"/>
  </mergeCells>
  <printOptions horizontalCentered="1"/>
  <pageMargins left="0" right="0" top="0.47244094488188981" bottom="0.55118110236220474" header="0.31496062992125984" footer="0.31496062992125984"/>
  <pageSetup paperSize="9" scale="18" orientation="landscape" r:id="rId1"/>
  <headerFooter>
    <oddFooter>&amp;L&amp;P</oddFooter>
  </headerFooter>
  <rowBreaks count="1" manualBreakCount="1">
    <brk id="3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إجمالى</vt:lpstr>
      <vt:lpstr>مقاولة 1</vt:lpstr>
      <vt:lpstr>مقاولة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Medhat  Mourad</dc:creator>
  <cp:lastModifiedBy>Ali Ali</cp:lastModifiedBy>
  <cp:lastPrinted>2020-03-16T08:59:33Z</cp:lastPrinted>
  <dcterms:created xsi:type="dcterms:W3CDTF">1999-02-10T20:24:05Z</dcterms:created>
  <dcterms:modified xsi:type="dcterms:W3CDTF">2020-04-08T13:50:11Z</dcterms:modified>
</cp:coreProperties>
</file>