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4f602b836f3df3/Documents/"/>
    </mc:Choice>
  </mc:AlternateContent>
  <xr:revisionPtr revIDLastSave="0" documentId="8_{C6914837-4A53-3F4C-A559-401772EE1C4E}" xr6:coauthVersionLast="45" xr6:coauthVersionMax="45" xr10:uidLastSave="{00000000-0000-0000-0000-000000000000}"/>
  <bookViews>
    <workbookView xWindow="-120" yWindow="-120" windowWidth="29040" windowHeight="15840" xr2:uid="{72FA6EAD-B020-40E9-89F3-57DA99F1661D}"/>
  </bookViews>
  <sheets>
    <sheet name="اطقم كاملة درجة أولى" sheetId="1" r:id="rId1"/>
    <sheet name="درجة تانية" sheetId="3" r:id="rId2"/>
    <sheet name="فاتورة" sheetId="5" r:id="rId3"/>
    <sheet name="المبيعات" sheetId="7" r:id="rId4"/>
    <sheet name="قائمة الاسعار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39" i="1"/>
  <c r="E39" i="1"/>
  <c r="D40" i="1"/>
  <c r="D39" i="1"/>
  <c r="C39" i="1"/>
  <c r="B39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22" i="1"/>
  <c r="O9" i="1"/>
  <c r="O10" i="1"/>
  <c r="O11" i="1"/>
  <c r="O12" i="1"/>
  <c r="O13" i="1"/>
  <c r="O14" i="1"/>
  <c r="O15" i="1"/>
  <c r="O16" i="1"/>
  <c r="O17" i="1"/>
  <c r="O18" i="1"/>
  <c r="O19" i="1"/>
  <c r="O20" i="1"/>
  <c r="O8" i="1"/>
  <c r="O4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P33" i="6"/>
  <c r="V33" i="6"/>
  <c r="H33" i="6"/>
  <c r="R33" i="6"/>
  <c r="Q33" i="6"/>
  <c r="O33" i="6"/>
  <c r="M33" i="6"/>
  <c r="N33" i="6"/>
  <c r="K33" i="6"/>
  <c r="L33" i="6"/>
  <c r="I33" i="6"/>
  <c r="J33" i="6"/>
  <c r="U33" i="6"/>
  <c r="F33" i="6"/>
  <c r="G33" i="6"/>
  <c r="P32" i="6"/>
  <c r="V32" i="6"/>
  <c r="Q32" i="6"/>
  <c r="O32" i="6"/>
  <c r="M32" i="6"/>
  <c r="N32" i="6"/>
  <c r="K32" i="6"/>
  <c r="L32" i="6"/>
  <c r="I32" i="6"/>
  <c r="J32" i="6"/>
  <c r="H32" i="6"/>
  <c r="S32" i="6"/>
  <c r="T32" i="6"/>
  <c r="F32" i="6"/>
  <c r="G32" i="6"/>
  <c r="Q31" i="6"/>
  <c r="P31" i="6"/>
  <c r="O31" i="6"/>
  <c r="M31" i="6"/>
  <c r="N31" i="6"/>
  <c r="K31" i="6"/>
  <c r="L31" i="6"/>
  <c r="I31" i="6"/>
  <c r="J31" i="6"/>
  <c r="H31" i="6"/>
  <c r="H27" i="6"/>
  <c r="H28" i="6"/>
  <c r="H29" i="6"/>
  <c r="H30" i="6"/>
  <c r="H34" i="6"/>
  <c r="F31" i="6"/>
  <c r="G31" i="6"/>
  <c r="P30" i="6"/>
  <c r="V30" i="6"/>
  <c r="U30" i="6"/>
  <c r="S30" i="6"/>
  <c r="T30" i="6"/>
  <c r="Q30" i="6"/>
  <c r="O30" i="6"/>
  <c r="M30" i="6"/>
  <c r="N30" i="6"/>
  <c r="K30" i="6"/>
  <c r="L30" i="6"/>
  <c r="I30" i="6"/>
  <c r="J30" i="6"/>
  <c r="R30" i="6"/>
  <c r="F30" i="6"/>
  <c r="G30" i="6"/>
  <c r="P29" i="6"/>
  <c r="V29" i="6"/>
  <c r="U29" i="6"/>
  <c r="R29" i="6"/>
  <c r="Q29" i="6"/>
  <c r="O29" i="6"/>
  <c r="M29" i="6"/>
  <c r="N29" i="6"/>
  <c r="K29" i="6"/>
  <c r="L29" i="6"/>
  <c r="I29" i="6"/>
  <c r="J29" i="6"/>
  <c r="S29" i="6"/>
  <c r="T29" i="6"/>
  <c r="F29" i="6"/>
  <c r="G29" i="6"/>
  <c r="P28" i="6"/>
  <c r="V28" i="6"/>
  <c r="U28" i="6"/>
  <c r="S28" i="6"/>
  <c r="T28" i="6"/>
  <c r="Q28" i="6"/>
  <c r="O28" i="6"/>
  <c r="M28" i="6"/>
  <c r="N28" i="6"/>
  <c r="K28" i="6"/>
  <c r="L28" i="6"/>
  <c r="I28" i="6"/>
  <c r="J28" i="6"/>
  <c r="R28" i="6"/>
  <c r="F28" i="6"/>
  <c r="G28" i="6"/>
  <c r="P27" i="6"/>
  <c r="V27" i="6"/>
  <c r="Q27" i="6"/>
  <c r="P34" i="6"/>
  <c r="O34" i="6"/>
  <c r="M27" i="6"/>
  <c r="N27" i="6"/>
  <c r="K27" i="6"/>
  <c r="L27" i="6"/>
  <c r="I27" i="6"/>
  <c r="I34" i="6"/>
  <c r="U27" i="6"/>
  <c r="F27" i="6"/>
  <c r="G27" i="6"/>
  <c r="H25" i="6"/>
  <c r="U25" i="6"/>
  <c r="Q25" i="6"/>
  <c r="P25" i="6"/>
  <c r="O25" i="6"/>
  <c r="M25" i="6"/>
  <c r="N25" i="6"/>
  <c r="K25" i="6"/>
  <c r="L25" i="6"/>
  <c r="I25" i="6"/>
  <c r="J25" i="6"/>
  <c r="S25" i="6"/>
  <c r="T25" i="6"/>
  <c r="F25" i="6"/>
  <c r="G25" i="6"/>
  <c r="P24" i="6"/>
  <c r="V24" i="6"/>
  <c r="H24" i="6"/>
  <c r="U24" i="6"/>
  <c r="R24" i="6"/>
  <c r="Q24" i="6"/>
  <c r="O24" i="6"/>
  <c r="M24" i="6"/>
  <c r="N24" i="6"/>
  <c r="K24" i="6"/>
  <c r="L24" i="6"/>
  <c r="I24" i="6"/>
  <c r="J24" i="6"/>
  <c r="S24" i="6"/>
  <c r="T24" i="6"/>
  <c r="F24" i="6"/>
  <c r="G24" i="6"/>
  <c r="H23" i="6"/>
  <c r="U23" i="6"/>
  <c r="R23" i="6"/>
  <c r="Q23" i="6"/>
  <c r="P23" i="6"/>
  <c r="O23" i="6"/>
  <c r="M23" i="6"/>
  <c r="N23" i="6"/>
  <c r="K23" i="6"/>
  <c r="L23" i="6"/>
  <c r="I23" i="6"/>
  <c r="J23" i="6"/>
  <c r="S23" i="6"/>
  <c r="T23" i="6"/>
  <c r="F23" i="6"/>
  <c r="G23" i="6"/>
  <c r="P22" i="6"/>
  <c r="V22" i="6"/>
  <c r="H22" i="6"/>
  <c r="R22" i="6"/>
  <c r="Q22" i="6"/>
  <c r="O22" i="6"/>
  <c r="M22" i="6"/>
  <c r="N22" i="6"/>
  <c r="K22" i="6"/>
  <c r="L22" i="6"/>
  <c r="I22" i="6"/>
  <c r="J22" i="6"/>
  <c r="U22" i="6"/>
  <c r="F22" i="6"/>
  <c r="G22" i="6"/>
  <c r="P21" i="6"/>
  <c r="V21" i="6"/>
  <c r="Q21" i="6"/>
  <c r="O21" i="6"/>
  <c r="M21" i="6"/>
  <c r="N21" i="6"/>
  <c r="K21" i="6"/>
  <c r="L21" i="6"/>
  <c r="I21" i="6"/>
  <c r="J21" i="6"/>
  <c r="H21" i="6"/>
  <c r="S21" i="6"/>
  <c r="T21" i="6"/>
  <c r="F21" i="6"/>
  <c r="G21" i="6"/>
  <c r="Q20" i="6"/>
  <c r="P20" i="6"/>
  <c r="O20" i="6"/>
  <c r="M20" i="6"/>
  <c r="N20" i="6"/>
  <c r="K20" i="6"/>
  <c r="L20" i="6"/>
  <c r="I20" i="6"/>
  <c r="J20" i="6"/>
  <c r="H20" i="6"/>
  <c r="U20" i="6"/>
  <c r="F20" i="6"/>
  <c r="G20" i="6"/>
  <c r="Q19" i="6"/>
  <c r="P19" i="6"/>
  <c r="O19" i="6"/>
  <c r="M19" i="6"/>
  <c r="N19" i="6"/>
  <c r="K19" i="6"/>
  <c r="L19" i="6"/>
  <c r="I19" i="6"/>
  <c r="J19" i="6"/>
  <c r="H19" i="6"/>
  <c r="H18" i="6"/>
  <c r="H26" i="6"/>
  <c r="F19" i="6"/>
  <c r="G19" i="6"/>
  <c r="P18" i="6"/>
  <c r="V18" i="6"/>
  <c r="U18" i="6"/>
  <c r="S18" i="6"/>
  <c r="T18" i="6"/>
  <c r="Q18" i="6"/>
  <c r="O18" i="6"/>
  <c r="M18" i="6"/>
  <c r="N18" i="6"/>
  <c r="K18" i="6"/>
  <c r="L18" i="6"/>
  <c r="I18" i="6"/>
  <c r="I26" i="6"/>
  <c r="R18" i="6"/>
  <c r="F18" i="6"/>
  <c r="G18" i="6"/>
  <c r="P16" i="6"/>
  <c r="V16" i="6"/>
  <c r="H16" i="6"/>
  <c r="S16" i="6"/>
  <c r="T16" i="6"/>
  <c r="R16" i="6"/>
  <c r="Q16" i="6"/>
  <c r="O16" i="6"/>
  <c r="M16" i="6"/>
  <c r="N16" i="6"/>
  <c r="K16" i="6"/>
  <c r="L16" i="6"/>
  <c r="I16" i="6"/>
  <c r="J16" i="6"/>
  <c r="U16" i="6"/>
  <c r="F16" i="6"/>
  <c r="G16" i="6"/>
  <c r="H15" i="6"/>
  <c r="U15" i="6"/>
  <c r="S15" i="6"/>
  <c r="T15" i="6"/>
  <c r="Q15" i="6"/>
  <c r="P15" i="6"/>
  <c r="V15" i="6"/>
  <c r="O15" i="6"/>
  <c r="M15" i="6"/>
  <c r="N15" i="6"/>
  <c r="K15" i="6"/>
  <c r="L15" i="6"/>
  <c r="I15" i="6"/>
  <c r="J15" i="6"/>
  <c r="R15" i="6"/>
  <c r="F15" i="6"/>
  <c r="G15" i="6"/>
  <c r="H14" i="6"/>
  <c r="U14" i="6"/>
  <c r="Q14" i="6"/>
  <c r="P14" i="6"/>
  <c r="V14" i="6"/>
  <c r="M14" i="6"/>
  <c r="N14" i="6"/>
  <c r="K14" i="6"/>
  <c r="L14" i="6"/>
  <c r="I14" i="6"/>
  <c r="J14" i="6"/>
  <c r="S14" i="6"/>
  <c r="T14" i="6"/>
  <c r="F14" i="6"/>
  <c r="G14" i="6"/>
  <c r="P13" i="6"/>
  <c r="V13" i="6"/>
  <c r="H13" i="6"/>
  <c r="U13" i="6"/>
  <c r="R13" i="6"/>
  <c r="Q13" i="6"/>
  <c r="O13" i="6"/>
  <c r="M13" i="6"/>
  <c r="N13" i="6"/>
  <c r="K13" i="6"/>
  <c r="L13" i="6"/>
  <c r="I13" i="6"/>
  <c r="J13" i="6"/>
  <c r="S13" i="6"/>
  <c r="T13" i="6"/>
  <c r="F13" i="6"/>
  <c r="G13" i="6"/>
  <c r="H12" i="6"/>
  <c r="U12" i="6"/>
  <c r="R12" i="6"/>
  <c r="Q12" i="6"/>
  <c r="P12" i="6"/>
  <c r="O12" i="6"/>
  <c r="M12" i="6"/>
  <c r="N12" i="6"/>
  <c r="K12" i="6"/>
  <c r="L12" i="6"/>
  <c r="I12" i="6"/>
  <c r="J12" i="6"/>
  <c r="S12" i="6"/>
  <c r="T12" i="6"/>
  <c r="F12" i="6"/>
  <c r="G12" i="6"/>
  <c r="P11" i="6"/>
  <c r="V11" i="6"/>
  <c r="H11" i="6"/>
  <c r="R11" i="6"/>
  <c r="Q11" i="6"/>
  <c r="O11" i="6"/>
  <c r="M11" i="6"/>
  <c r="N11" i="6"/>
  <c r="K11" i="6"/>
  <c r="L11" i="6"/>
  <c r="I11" i="6"/>
  <c r="J11" i="6"/>
  <c r="H17" i="6"/>
  <c r="F11" i="6"/>
  <c r="G11" i="6"/>
  <c r="H9" i="6"/>
  <c r="U9" i="6"/>
  <c r="S9" i="6"/>
  <c r="T9" i="6"/>
  <c r="R9" i="6"/>
  <c r="Q9" i="6"/>
  <c r="P9" i="6"/>
  <c r="V9" i="6"/>
  <c r="O9" i="6"/>
  <c r="M9" i="6"/>
  <c r="N9" i="6"/>
  <c r="K9" i="6"/>
  <c r="L9" i="6"/>
  <c r="I9" i="6"/>
  <c r="J9" i="6"/>
  <c r="F9" i="6"/>
  <c r="G9" i="6"/>
  <c r="H8" i="6"/>
  <c r="U8" i="6"/>
  <c r="S8" i="6"/>
  <c r="T8" i="6"/>
  <c r="R8" i="6"/>
  <c r="Q8" i="6"/>
  <c r="P8" i="6"/>
  <c r="O8" i="6"/>
  <c r="M8" i="6"/>
  <c r="N8" i="6"/>
  <c r="K8" i="6"/>
  <c r="L8" i="6"/>
  <c r="I8" i="6"/>
  <c r="J8" i="6"/>
  <c r="F8" i="6"/>
  <c r="G8" i="6"/>
  <c r="H7" i="6"/>
  <c r="U7" i="6"/>
  <c r="S7" i="6"/>
  <c r="T7" i="6"/>
  <c r="R7" i="6"/>
  <c r="Q7" i="6"/>
  <c r="P7" i="6"/>
  <c r="O7" i="6"/>
  <c r="M7" i="6"/>
  <c r="N7" i="6"/>
  <c r="K7" i="6"/>
  <c r="L7" i="6"/>
  <c r="I7" i="6"/>
  <c r="J7" i="6"/>
  <c r="F7" i="6"/>
  <c r="G7" i="6"/>
  <c r="H6" i="6"/>
  <c r="U6" i="6"/>
  <c r="S6" i="6"/>
  <c r="T6" i="6"/>
  <c r="R6" i="6"/>
  <c r="Q6" i="6"/>
  <c r="P6" i="6"/>
  <c r="O6" i="6"/>
  <c r="M6" i="6"/>
  <c r="N6" i="6"/>
  <c r="K6" i="6"/>
  <c r="L6" i="6"/>
  <c r="I6" i="6"/>
  <c r="J6" i="6"/>
  <c r="F6" i="6"/>
  <c r="G6" i="6"/>
  <c r="Q5" i="6"/>
  <c r="P5" i="6"/>
  <c r="V5" i="6"/>
  <c r="M5" i="6"/>
  <c r="N5" i="6"/>
  <c r="K5" i="6"/>
  <c r="L5" i="6"/>
  <c r="I5" i="6"/>
  <c r="J5" i="6"/>
  <c r="H5" i="6"/>
  <c r="U5" i="6"/>
  <c r="F5" i="6"/>
  <c r="G5" i="6"/>
  <c r="P4" i="6"/>
  <c r="V4" i="6"/>
  <c r="H4" i="6"/>
  <c r="U4" i="6"/>
  <c r="S4" i="6"/>
  <c r="T4" i="6"/>
  <c r="R4" i="6"/>
  <c r="Q4" i="6"/>
  <c r="O4" i="6"/>
  <c r="M4" i="6"/>
  <c r="N4" i="6"/>
  <c r="K4" i="6"/>
  <c r="L4" i="6"/>
  <c r="I4" i="6"/>
  <c r="J4" i="6"/>
  <c r="F4" i="6"/>
  <c r="G4" i="6"/>
  <c r="P3" i="6"/>
  <c r="V3" i="6"/>
  <c r="H3" i="6"/>
  <c r="S3" i="6"/>
  <c r="T3" i="6"/>
  <c r="R3" i="6"/>
  <c r="Q3" i="6"/>
  <c r="O3" i="6"/>
  <c r="M3" i="6"/>
  <c r="N3" i="6"/>
  <c r="K3" i="6"/>
  <c r="L3" i="6"/>
  <c r="I3" i="6"/>
  <c r="J3" i="6"/>
  <c r="I10" i="6"/>
  <c r="H10" i="6"/>
  <c r="F3" i="6"/>
  <c r="G3" i="6"/>
  <c r="R17" i="6"/>
  <c r="U17" i="6"/>
  <c r="S17" i="6"/>
  <c r="T17" i="6"/>
  <c r="U34" i="6"/>
  <c r="S34" i="6"/>
  <c r="T34" i="6"/>
  <c r="R34" i="6"/>
  <c r="U10" i="6"/>
  <c r="S10" i="6"/>
  <c r="T10" i="6"/>
  <c r="R10" i="6"/>
  <c r="U26" i="6"/>
  <c r="S26" i="6"/>
  <c r="T26" i="6"/>
  <c r="R26" i="6"/>
  <c r="R19" i="6"/>
  <c r="R31" i="6"/>
  <c r="P10" i="6"/>
  <c r="O10" i="6"/>
  <c r="O14" i="6"/>
  <c r="S19" i="6"/>
  <c r="T19" i="6"/>
  <c r="S20" i="6"/>
  <c r="T20" i="6"/>
  <c r="R21" i="6"/>
  <c r="S31" i="6"/>
  <c r="T31" i="6"/>
  <c r="R32" i="6"/>
  <c r="R20" i="6"/>
  <c r="S33" i="6"/>
  <c r="T33" i="6"/>
  <c r="R14" i="6"/>
  <c r="V20" i="6"/>
  <c r="V31" i="6"/>
  <c r="V34" i="6"/>
  <c r="U21" i="6"/>
  <c r="R25" i="6"/>
  <c r="J27" i="6"/>
  <c r="U32" i="6"/>
  <c r="S11" i="6"/>
  <c r="T11" i="6"/>
  <c r="U19" i="6"/>
  <c r="S22" i="6"/>
  <c r="T22" i="6"/>
  <c r="U31" i="6"/>
  <c r="O5" i="6"/>
  <c r="U11" i="6"/>
  <c r="J18" i="6"/>
  <c r="U3" i="6"/>
  <c r="S5" i="6"/>
  <c r="T5" i="6"/>
  <c r="O27" i="6"/>
  <c r="R5" i="6"/>
  <c r="P26" i="6"/>
  <c r="O26" i="6"/>
  <c r="I17" i="6"/>
  <c r="R27" i="6"/>
  <c r="S27" i="6"/>
  <c r="T27" i="6"/>
  <c r="P17" i="6"/>
  <c r="O17" i="6"/>
  <c r="E27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9" i="5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E28" i="5"/>
  <c r="E30" i="5"/>
  <c r="E31" i="5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</calcChain>
</file>

<file path=xl/sharedStrings.xml><?xml version="1.0" encoding="utf-8"?>
<sst xmlns="http://schemas.openxmlformats.org/spreadsheetml/2006/main" count="276" uniqueCount="115">
  <si>
    <t>الموديل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</si>
  <si>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</si>
  <si>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</si>
  <si>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</si>
  <si>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</si>
  <si>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</si>
  <si>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</si>
  <si>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</si>
  <si>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</si>
  <si>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</si>
  <si>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</si>
  <si>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</si>
  <si>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</si>
  <si>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</si>
  <si>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</si>
  <si>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</si>
  <si>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</si>
  <si>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</si>
  <si>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</si>
  <si>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</si>
  <si>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</si>
  <si>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</si>
  <si>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</si>
  <si>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</si>
  <si>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</si>
  <si>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</si>
  <si>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</si>
  <si>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</si>
  <si>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</si>
  <si>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المتوفر بالمخزون</t>
  </si>
  <si>
    <t>مجموعات</t>
  </si>
  <si>
    <t>طقم</t>
  </si>
  <si>
    <t>مبيعات</t>
  </si>
  <si>
    <t>مرتجعات</t>
  </si>
  <si>
    <t>أولاد</t>
  </si>
  <si>
    <t>بنات</t>
  </si>
  <si>
    <t>استلام المصنع</t>
  </si>
  <si>
    <t>العدد</t>
  </si>
  <si>
    <t>السعر للقطعة</t>
  </si>
  <si>
    <t>اجمالي</t>
  </si>
  <si>
    <t>المقاس</t>
  </si>
  <si>
    <t>السادة /</t>
  </si>
  <si>
    <t>التاريخ</t>
  </si>
  <si>
    <t>أ.مي  لبيب</t>
  </si>
  <si>
    <t>اجمالي العدد</t>
  </si>
  <si>
    <t>المبلغ الإجمالي</t>
  </si>
  <si>
    <t>مسئولة المبيعات</t>
  </si>
  <si>
    <t>مدير المبيعات</t>
  </si>
  <si>
    <t>النسبة المئوية للخصم</t>
  </si>
  <si>
    <t>مجموع الخصومات</t>
  </si>
  <si>
    <t>المطلوب من العميل</t>
  </si>
  <si>
    <t>أ.منة الله عبد  الرازق</t>
  </si>
  <si>
    <t>أ.حسان حمدي</t>
  </si>
  <si>
    <t>الطبعة</t>
  </si>
  <si>
    <t>عدد القطع</t>
  </si>
  <si>
    <t>التكلفة</t>
  </si>
  <si>
    <t>سعر البيع بربح 25%</t>
  </si>
  <si>
    <t>نسبة التسويق 1% من الربح بالجنيه لكل قطعة</t>
  </si>
  <si>
    <t>قائمة سعر التسويق للكمية كلها</t>
  </si>
  <si>
    <t>سعر البيع جملة</t>
  </si>
  <si>
    <t>نسبة التسويق 2% من الربح بالجنيه لكل قطعة</t>
  </si>
  <si>
    <t>سعر البيع بربح 40%</t>
  </si>
  <si>
    <t>نسبة التسويق 3% من الربح بالجنيه لكل قطعة</t>
  </si>
  <si>
    <t>سعر البيع بربح 60%</t>
  </si>
  <si>
    <t>نسبة التسويق 4% من الربح بالجنيه لكل قطعة</t>
  </si>
  <si>
    <t>سعر شركة الريادة</t>
  </si>
  <si>
    <t>سعر التجزئة</t>
  </si>
  <si>
    <t>سعر القطعة في الدستة</t>
  </si>
  <si>
    <t>سعر الدستة</t>
  </si>
  <si>
    <t>ثمن القطعة في النصف دسته</t>
  </si>
  <si>
    <t>سعر الثري أو النصف دستة</t>
  </si>
  <si>
    <t>ثمن القطعة في المشكل</t>
  </si>
  <si>
    <t>اولادى صغير</t>
  </si>
  <si>
    <t>سيارات</t>
  </si>
  <si>
    <t>life is journey</t>
  </si>
  <si>
    <t>سيارة</t>
  </si>
  <si>
    <t>دبابة</t>
  </si>
  <si>
    <t>الديك</t>
  </si>
  <si>
    <t>مينيون</t>
  </si>
  <si>
    <t>الفضاء</t>
  </si>
  <si>
    <t>المتوسط</t>
  </si>
  <si>
    <t>اولادى كبير</t>
  </si>
  <si>
    <t>مقلم أبيض</t>
  </si>
  <si>
    <t>عشوائى طباعة يدوية</t>
  </si>
  <si>
    <t>never give up</t>
  </si>
  <si>
    <t>spot</t>
  </si>
  <si>
    <t>never say no</t>
  </si>
  <si>
    <t>مقلم رمادي</t>
  </si>
  <si>
    <t>بناتى صغير</t>
  </si>
  <si>
    <t>عصيلر</t>
  </si>
  <si>
    <t>little princess</t>
  </si>
  <si>
    <t>زرافة</t>
  </si>
  <si>
    <t>uni corn</t>
  </si>
  <si>
    <t>ميني ماوس</t>
  </si>
  <si>
    <t>كلبوبة</t>
  </si>
  <si>
    <t>النحلة</t>
  </si>
  <si>
    <t>دبدوبة</t>
  </si>
  <si>
    <t>بناتى كبير</t>
  </si>
  <si>
    <t>this love</t>
  </si>
  <si>
    <t>love</t>
  </si>
  <si>
    <t>أنسة</t>
  </si>
  <si>
    <t>rabbit</t>
  </si>
  <si>
    <t>بالونات</t>
  </si>
  <si>
    <t>lovely</t>
  </si>
  <si>
    <t>meow</t>
  </si>
  <si>
    <t>العدد بناء على اذونات الصرف</t>
  </si>
  <si>
    <t>رقم العميل</t>
  </si>
  <si>
    <t>الإسم</t>
  </si>
  <si>
    <t>الطلبية</t>
  </si>
  <si>
    <t>مجموعة</t>
  </si>
  <si>
    <t>first kids</t>
  </si>
  <si>
    <t>سعر التكلفة</t>
  </si>
  <si>
    <t>الإجمالي</t>
  </si>
  <si>
    <t>مجموع</t>
  </si>
  <si>
    <t>عدد الاطقم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</si>
</sst>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ج.م.‏&quot;"/>
  </numFmts>
  <fonts count="10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4D4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9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10" borderId="1" xfId="0" applyNumberFormat="1" applyFont="1" applyFill="1" applyBorder="1" applyAlignment="1">
      <alignment horizontal="center" vertical="center" wrapText="1"/>
    </xf>
    <xf numFmtId="9" fontId="6" fillId="11" borderId="1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10" borderId="1" xfId="0" applyNumberFormat="1" applyFont="1" applyFill="1" applyBorder="1" applyAlignment="1">
      <alignment horizontal="center" vertical="center" wrapText="1"/>
    </xf>
    <xf numFmtId="2" fontId="8" fillId="11" borderId="1" xfId="0" applyNumberFormat="1" applyFont="1" applyFill="1" applyBorder="1" applyAlignment="1">
      <alignment horizontal="center" vertical="center" wrapText="1"/>
    </xf>
    <xf numFmtId="2" fontId="8" fillId="10" borderId="4" xfId="0" applyNumberFormat="1" applyFont="1" applyFill="1" applyBorder="1" applyAlignment="1">
      <alignment horizontal="center" vertical="center" wrapText="1"/>
    </xf>
    <xf numFmtId="2" fontId="8" fillId="12" borderId="1" xfId="0" applyNumberFormat="1" applyFont="1" applyFill="1" applyBorder="1" applyAlignment="1">
      <alignment horizontal="center" vertical="center"/>
    </xf>
    <xf numFmtId="2" fontId="8" fillId="13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14" borderId="0" xfId="0" applyNumberFormat="1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4D4D"/>
      <color rgb="FFFF3F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142875</xdr:rowOff>
    </xdr:from>
    <xdr:to>
      <xdr:col>6</xdr:col>
      <xdr:colOff>200026</xdr:colOff>
      <xdr:row>3</xdr:row>
      <xdr:rowOff>123825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8BA0815F-2CDF-4133-813E-602C6E8481F9}"/>
            </a:ext>
          </a:extLst>
        </xdr:cNvPr>
        <xdr:cNvSpPr txBox="1"/>
      </xdr:nvSpPr>
      <xdr:spPr>
        <a:xfrm>
          <a:off x="9985133699" y="142875"/>
          <a:ext cx="418147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800" b="1">
              <a:latin typeface="ae_Metal" panose="02060603050605020204" pitchFamily="18" charset="-78"/>
              <a:cs typeface="AGA Dimnah Regular" pitchFamily="2" charset="-78"/>
            </a:rPr>
            <a:t>المخازن و المبيعات</a:t>
          </a:r>
          <a:endParaRPr lang="en-US" sz="2800" b="1">
            <a:latin typeface="ae_Metal" panose="02060603050605020204" pitchFamily="18" charset="-78"/>
            <a:cs typeface="AGA Dimnah Regular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57150</xdr:rowOff>
    </xdr:from>
    <xdr:to>
      <xdr:col>3</xdr:col>
      <xdr:colOff>1028700</xdr:colOff>
      <xdr:row>3</xdr:row>
      <xdr:rowOff>19050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1F75F35F-4E6C-4F96-A868-B7CA48CFDD8D}"/>
            </a:ext>
          </a:extLst>
        </xdr:cNvPr>
        <xdr:cNvSpPr txBox="1"/>
      </xdr:nvSpPr>
      <xdr:spPr>
        <a:xfrm>
          <a:off x="9986057625" y="57150"/>
          <a:ext cx="2457449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800" b="1">
              <a:latin typeface="ae_Metal" panose="02060603050605020204" pitchFamily="18" charset="-78"/>
              <a:cs typeface="AGA Dimnah Regular" pitchFamily="2" charset="-78"/>
            </a:rPr>
            <a:t>المخازن و المبيعات</a:t>
          </a:r>
          <a:endParaRPr lang="en-US" sz="2800" b="1">
            <a:latin typeface="ae_Metal" panose="02060603050605020204" pitchFamily="18" charset="-78"/>
            <a:cs typeface="AGA Dimnah Regular" pitchFamily="2" charset="-78"/>
          </a:endParaRPr>
        </a:p>
      </xdr:txBody>
    </xdr:sp>
    <xdr:clientData/>
  </xdr:twoCellAnchor>
  <xdr:twoCellAnchor>
    <xdr:from>
      <xdr:col>0</xdr:col>
      <xdr:colOff>466725</xdr:colOff>
      <xdr:row>3</xdr:row>
      <xdr:rowOff>85725</xdr:rowOff>
    </xdr:from>
    <xdr:to>
      <xdr:col>5</xdr:col>
      <xdr:colOff>285750</xdr:colOff>
      <xdr:row>5</xdr:row>
      <xdr:rowOff>104775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B2896E97-8D46-4304-AB1B-3109A7A102D6}"/>
            </a:ext>
          </a:extLst>
        </xdr:cNvPr>
        <xdr:cNvSpPr txBox="1"/>
      </xdr:nvSpPr>
      <xdr:spPr>
        <a:xfrm>
          <a:off x="9984962250" y="657225"/>
          <a:ext cx="320040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2400">
              <a:cs typeface="AL-Hosam" pitchFamily="2" charset="-78"/>
            </a:rPr>
            <a:t>درجة تانية</a:t>
          </a:r>
          <a:endParaRPr lang="en-US" sz="2400">
            <a:cs typeface="AL-Hosam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0</xdr:row>
      <xdr:rowOff>95249</xdr:rowOff>
    </xdr:from>
    <xdr:to>
      <xdr:col>6</xdr:col>
      <xdr:colOff>104775</xdr:colOff>
      <xdr:row>3</xdr:row>
      <xdr:rowOff>161924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FAE78547-8BFA-4DA3-905C-68962240949E}"/>
            </a:ext>
          </a:extLst>
        </xdr:cNvPr>
        <xdr:cNvSpPr txBox="1"/>
      </xdr:nvSpPr>
      <xdr:spPr>
        <a:xfrm>
          <a:off x="9983924025" y="95249"/>
          <a:ext cx="312420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EG" sz="1400">
              <a:latin typeface="ae_AlMothnna" panose="020B0803030604020204" pitchFamily="34" charset="-78"/>
              <a:cs typeface="ae_AlMothnna" panose="020B0803030604020204" pitchFamily="34" charset="-78"/>
            </a:rPr>
            <a:t>شركة</a:t>
          </a:r>
          <a:r>
            <a:rPr lang="ar-EG" sz="1400" baseline="0">
              <a:latin typeface="ae_AlMothnna" panose="020B0803030604020204" pitchFamily="34" charset="-78"/>
              <a:cs typeface="ae_AlMothnna" panose="020B0803030604020204" pitchFamily="34" charset="-78"/>
            </a:rPr>
            <a:t> الريادة الصناعية للملابس الجاهزة </a:t>
          </a:r>
        </a:p>
        <a:p>
          <a:pPr algn="ctr" rtl="1"/>
          <a:r>
            <a:rPr lang="ar-EG" sz="1400" baseline="0">
              <a:latin typeface="ae_AlMothnna" panose="020B0803030604020204" pitchFamily="34" charset="-78"/>
              <a:cs typeface="ae_AlMothnna" panose="020B0803030604020204" pitchFamily="34" charset="-78"/>
            </a:rPr>
            <a:t>إدارة المبيعات</a:t>
          </a:r>
          <a:endParaRPr lang="en-US" sz="1400">
            <a:latin typeface="ae_AlMothnna" panose="020B0803030604020204" pitchFamily="34" charset="-78"/>
            <a:cs typeface="ae_AlMothnna" panose="020B0803030604020204" pitchFamily="34" charset="-78"/>
          </a:endParaRPr>
        </a:p>
      </xdr:txBody>
    </xdr:sp>
    <xdr:clientData/>
  </xdr:twoCellAnchor>
  <xdr:twoCellAnchor editAs="oneCell">
    <xdr:from>
      <xdr:col>6</xdr:col>
      <xdr:colOff>314326</xdr:colOff>
      <xdr:row>0</xdr:row>
      <xdr:rowOff>0</xdr:rowOff>
    </xdr:from>
    <xdr:to>
      <xdr:col>8</xdr:col>
      <xdr:colOff>485776</xdr:colOff>
      <xdr:row>7</xdr:row>
      <xdr:rowOff>161925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F96F6E1-00E5-4DA6-9087-A836D66F1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19049" y="0"/>
          <a:ext cx="1495425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FE16-19B8-4DEF-9A3D-186110E8CD0F}">
  <dimension ref="A5:O44"/>
  <sheetViews>
    <sheetView rightToLeft="1" tabSelected="1" topLeftCell="C1" zoomScaleNormal="100" workbookViewId="0">
      <pane ySplit="6" topLeftCell="C36" activePane="bottomLeft" state="frozen"/>
      <selection activeCell="C1" sqref="C1"/>
      <selection pane="bottomLeft" activeCell="F40" sqref="F40"/>
    </sheetView>
  </sheetViews>
  <sheetFormatPr defaultColWidth="9.14453125" defaultRowHeight="15" x14ac:dyDescent="0.2"/>
  <cols>
    <col min="1" max="1" width="9.14453125" style="1"/>
    <col min="2" max="2" width="20.17578125" style="1" customWidth="1"/>
    <col min="3" max="3" width="11.97265625" style="1" customWidth="1"/>
    <col min="4" max="4" width="10.22265625" style="1" customWidth="1"/>
    <col min="5" max="5" width="14.390625" style="1" customWidth="1"/>
    <col min="6" max="6" width="8.609375" style="1" customWidth="1"/>
    <col min="7" max="7" width="11.02734375" style="1" bestFit="1" customWidth="1"/>
    <col min="8" max="8" width="10.89453125" style="1" bestFit="1" customWidth="1"/>
    <col min="9" max="16384" width="9.14453125" style="1"/>
  </cols>
  <sheetData>
    <row r="5" spans="1:15" ht="42" customHeight="1" x14ac:dyDescent="0.2">
      <c r="A5" s="54" t="s">
        <v>0</v>
      </c>
      <c r="B5" s="57" t="s">
        <v>105</v>
      </c>
      <c r="C5" s="55" t="s">
        <v>36</v>
      </c>
      <c r="D5" s="56"/>
      <c r="E5" s="48" t="s">
        <v>29</v>
      </c>
      <c r="F5" s="49"/>
      <c r="G5" s="50" t="s">
        <v>32</v>
      </c>
      <c r="H5" s="50"/>
      <c r="I5" s="51" t="s">
        <v>33</v>
      </c>
      <c r="J5" s="51"/>
      <c r="N5" s="1" t="s">
        <v>111</v>
      </c>
      <c r="O5" s="1" t="s">
        <v>112</v>
      </c>
    </row>
    <row r="6" spans="1:15" ht="27.75" customHeight="1" x14ac:dyDescent="0.2">
      <c r="A6" s="54"/>
      <c r="B6" s="57"/>
      <c r="C6" s="6" t="s">
        <v>30</v>
      </c>
      <c r="D6" s="7" t="s">
        <v>31</v>
      </c>
      <c r="E6" s="8" t="s">
        <v>30</v>
      </c>
      <c r="F6" s="8" t="s">
        <v>31</v>
      </c>
      <c r="G6" s="9" t="s">
        <v>30</v>
      </c>
      <c r="H6" s="10" t="s">
        <v>31</v>
      </c>
      <c r="I6" s="11" t="s">
        <v>30</v>
      </c>
      <c r="J6" s="11" t="s">
        <v>31</v>
      </c>
    </row>
    <row r="7" spans="1:15" ht="20.25" customHeight="1" x14ac:dyDescent="0.2">
      <c r="A7" s="53" t="s">
        <v>34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x14ac:dyDescent="0.2">
      <c r="A8" s="2" t="s">
        <v>1</v>
      </c>
      <c r="B8" s="2">
        <v>204</v>
      </c>
      <c r="C8" s="3">
        <v>32</v>
      </c>
      <c r="D8" s="3">
        <v>13</v>
      </c>
      <c r="E8" s="2">
        <f>C8-G8</f>
        <v>24</v>
      </c>
      <c r="F8" s="2">
        <f>D8-H8</f>
        <v>13</v>
      </c>
      <c r="G8" s="3">
        <v>8</v>
      </c>
      <c r="H8" s="3"/>
      <c r="I8" s="2"/>
      <c r="J8" s="2"/>
      <c r="N8" s="1">
        <v>150.1</v>
      </c>
      <c r="O8" s="1">
        <f>N8*B8</f>
        <v>30620.399999999998</v>
      </c>
    </row>
    <row r="9" spans="1:15" x14ac:dyDescent="0.2">
      <c r="A9" s="2" t="s">
        <v>2</v>
      </c>
      <c r="B9" s="2"/>
      <c r="C9" s="3"/>
      <c r="D9" s="3"/>
      <c r="E9" s="2">
        <f>C9-G9</f>
        <v>0</v>
      </c>
      <c r="F9" s="2">
        <f t="shared" ref="F9:F36" si="0">D9-H9</f>
        <v>0</v>
      </c>
      <c r="G9" s="3"/>
      <c r="H9" s="3"/>
      <c r="I9" s="2"/>
      <c r="J9" s="2"/>
      <c r="N9" s="1">
        <v>137.19</v>
      </c>
      <c r="O9" s="1">
        <f t="shared" ref="O9:O20" si="1">N9*B9</f>
        <v>0</v>
      </c>
    </row>
    <row r="10" spans="1:15" x14ac:dyDescent="0.2">
      <c r="A10" s="2" t="s">
        <v>3</v>
      </c>
      <c r="B10" s="2">
        <v>222</v>
      </c>
      <c r="C10" s="3">
        <v>30</v>
      </c>
      <c r="D10" s="3">
        <v>42</v>
      </c>
      <c r="E10" s="2">
        <f>C10-G10</f>
        <v>22</v>
      </c>
      <c r="F10" s="2">
        <f t="shared" si="0"/>
        <v>42</v>
      </c>
      <c r="G10" s="3">
        <v>8</v>
      </c>
      <c r="H10" s="3"/>
      <c r="I10" s="2"/>
      <c r="J10" s="2"/>
      <c r="N10" s="1">
        <v>98.5</v>
      </c>
      <c r="O10" s="1">
        <f t="shared" si="1"/>
        <v>21867</v>
      </c>
    </row>
    <row r="11" spans="1:15" x14ac:dyDescent="0.2">
      <c r="A11" s="2" t="s">
        <v>4</v>
      </c>
      <c r="B11" s="2">
        <v>194</v>
      </c>
      <c r="C11" s="3">
        <v>26</v>
      </c>
      <c r="D11" s="3">
        <v>36</v>
      </c>
      <c r="E11" s="2">
        <f>C11-G11</f>
        <v>18</v>
      </c>
      <c r="F11" s="2">
        <f t="shared" si="0"/>
        <v>36</v>
      </c>
      <c r="G11" s="3">
        <v>8</v>
      </c>
      <c r="H11" s="3"/>
      <c r="I11" s="2"/>
      <c r="J11" s="2"/>
      <c r="N11" s="1">
        <v>100.81</v>
      </c>
      <c r="O11" s="1">
        <f t="shared" si="1"/>
        <v>19557.14</v>
      </c>
    </row>
    <row r="12" spans="1:15" x14ac:dyDescent="0.2">
      <c r="A12" s="2" t="s">
        <v>5</v>
      </c>
      <c r="B12" s="2">
        <v>212</v>
      </c>
      <c r="C12" s="3">
        <v>28</v>
      </c>
      <c r="D12" s="3">
        <v>37</v>
      </c>
      <c r="E12" s="2">
        <f>C12-G12</f>
        <v>20</v>
      </c>
      <c r="F12" s="2">
        <f t="shared" si="0"/>
        <v>37</v>
      </c>
      <c r="G12" s="3">
        <v>8</v>
      </c>
      <c r="H12" s="3"/>
      <c r="I12" s="2"/>
      <c r="J12" s="2"/>
      <c r="N12" s="1">
        <v>160.19999999999999</v>
      </c>
      <c r="O12" s="1">
        <f t="shared" si="1"/>
        <v>33962.399999999994</v>
      </c>
    </row>
    <row r="13" spans="1:15" x14ac:dyDescent="0.2">
      <c r="A13" s="2" t="s">
        <v>6</v>
      </c>
      <c r="B13" s="2">
        <v>217</v>
      </c>
      <c r="C13" s="3">
        <v>32</v>
      </c>
      <c r="D13" s="3">
        <v>13</v>
      </c>
      <c r="E13" s="2">
        <f>C13-G13</f>
        <v>24</v>
      </c>
      <c r="F13" s="2">
        <f t="shared" si="0"/>
        <v>13</v>
      </c>
      <c r="G13" s="3">
        <v>8</v>
      </c>
      <c r="H13" s="3"/>
      <c r="I13" s="2"/>
      <c r="J13" s="2"/>
      <c r="N13" s="1">
        <v>106.05</v>
      </c>
      <c r="O13" s="1">
        <f t="shared" si="1"/>
        <v>23012.85</v>
      </c>
    </row>
    <row r="14" spans="1:15" x14ac:dyDescent="0.2">
      <c r="A14" s="2" t="s">
        <v>7</v>
      </c>
      <c r="B14" s="2">
        <v>159</v>
      </c>
      <c r="C14" s="3">
        <v>24</v>
      </c>
      <c r="D14" s="3">
        <v>10</v>
      </c>
      <c r="E14" s="2">
        <f>C14-G14</f>
        <v>16</v>
      </c>
      <c r="F14" s="2">
        <f t="shared" si="0"/>
        <v>10</v>
      </c>
      <c r="G14" s="3">
        <v>8</v>
      </c>
      <c r="H14" s="3"/>
      <c r="I14" s="2"/>
      <c r="J14" s="2"/>
      <c r="N14" s="1">
        <v>103.77</v>
      </c>
      <c r="O14" s="1">
        <f t="shared" si="1"/>
        <v>16499.43</v>
      </c>
    </row>
    <row r="15" spans="1:15" x14ac:dyDescent="0.2">
      <c r="A15" s="2" t="s">
        <v>8</v>
      </c>
      <c r="B15" s="2">
        <v>188</v>
      </c>
      <c r="C15" s="3">
        <v>28</v>
      </c>
      <c r="D15" s="3">
        <v>25</v>
      </c>
      <c r="E15" s="2">
        <f>C15-G15</f>
        <v>20</v>
      </c>
      <c r="F15" s="2">
        <f t="shared" si="0"/>
        <v>25</v>
      </c>
      <c r="G15" s="3">
        <v>8</v>
      </c>
      <c r="H15" s="3"/>
      <c r="I15" s="2"/>
      <c r="J15" s="2"/>
      <c r="N15" s="1">
        <v>97.78</v>
      </c>
      <c r="O15" s="1">
        <f t="shared" si="1"/>
        <v>18382.64</v>
      </c>
    </row>
    <row r="16" spans="1:15" x14ac:dyDescent="0.2">
      <c r="A16" s="2" t="s">
        <v>9</v>
      </c>
      <c r="B16" s="2"/>
      <c r="C16" s="3"/>
      <c r="D16" s="3"/>
      <c r="E16" s="2">
        <f>C16-G16</f>
        <v>0</v>
      </c>
      <c r="F16" s="2">
        <f t="shared" si="0"/>
        <v>0</v>
      </c>
      <c r="G16" s="3"/>
      <c r="H16" s="3"/>
      <c r="I16" s="2"/>
      <c r="J16" s="2"/>
      <c r="N16" s="1">
        <v>105.09</v>
      </c>
      <c r="O16" s="1">
        <f t="shared" si="1"/>
        <v>0</v>
      </c>
    </row>
    <row r="17" spans="1:15" x14ac:dyDescent="0.2">
      <c r="A17" s="2" t="s">
        <v>10</v>
      </c>
      <c r="B17" s="2">
        <v>215</v>
      </c>
      <c r="C17" s="3">
        <v>32</v>
      </c>
      <c r="D17" s="3">
        <v>20</v>
      </c>
      <c r="E17" s="2">
        <f>C17-G17</f>
        <v>24</v>
      </c>
      <c r="F17" s="2">
        <f t="shared" si="0"/>
        <v>20</v>
      </c>
      <c r="G17" s="3">
        <v>8</v>
      </c>
      <c r="H17" s="3"/>
      <c r="I17" s="2"/>
      <c r="J17" s="2"/>
      <c r="N17" s="1">
        <v>106.86</v>
      </c>
      <c r="O17" s="1">
        <f t="shared" si="1"/>
        <v>22974.9</v>
      </c>
    </row>
    <row r="18" spans="1:15" x14ac:dyDescent="0.2">
      <c r="A18" s="2" t="s">
        <v>11</v>
      </c>
      <c r="B18" s="2">
        <v>88</v>
      </c>
      <c r="C18" s="3">
        <v>13</v>
      </c>
      <c r="D18" s="3">
        <v>4</v>
      </c>
      <c r="E18" s="2">
        <f>C18-G18</f>
        <v>5</v>
      </c>
      <c r="F18" s="2">
        <f t="shared" si="0"/>
        <v>4</v>
      </c>
      <c r="G18" s="3">
        <v>8</v>
      </c>
      <c r="H18" s="3"/>
      <c r="I18" s="2"/>
      <c r="J18" s="2"/>
      <c r="N18" s="1">
        <v>147.47</v>
      </c>
      <c r="O18" s="1">
        <f t="shared" si="1"/>
        <v>12977.36</v>
      </c>
    </row>
    <row r="19" spans="1:15" x14ac:dyDescent="0.2">
      <c r="A19" s="2" t="s">
        <v>12</v>
      </c>
      <c r="B19" s="2">
        <v>131</v>
      </c>
      <c r="C19" s="3">
        <v>19</v>
      </c>
      <c r="D19" s="3">
        <v>8</v>
      </c>
      <c r="E19" s="2">
        <f>C19-G19</f>
        <v>11</v>
      </c>
      <c r="F19" s="2">
        <f t="shared" si="0"/>
        <v>8</v>
      </c>
      <c r="G19" s="3">
        <v>8</v>
      </c>
      <c r="H19" s="3"/>
      <c r="I19" s="2"/>
      <c r="J19" s="2"/>
      <c r="N19" s="1">
        <v>126.03</v>
      </c>
      <c r="O19" s="1">
        <f t="shared" si="1"/>
        <v>16509.93</v>
      </c>
    </row>
    <row r="20" spans="1:15" x14ac:dyDescent="0.2">
      <c r="A20" s="2" t="s">
        <v>13</v>
      </c>
      <c r="B20" s="2"/>
      <c r="C20" s="3"/>
      <c r="D20" s="3"/>
      <c r="E20" s="2">
        <f>C20-G20</f>
        <v>0</v>
      </c>
      <c r="F20" s="2">
        <f t="shared" si="0"/>
        <v>0</v>
      </c>
      <c r="G20" s="3"/>
      <c r="H20" s="3"/>
      <c r="I20" s="2"/>
      <c r="J20" s="2"/>
      <c r="N20" s="1">
        <v>119.78</v>
      </c>
      <c r="O20" s="1">
        <f t="shared" si="1"/>
        <v>0</v>
      </c>
    </row>
    <row r="21" spans="1:15" x14ac:dyDescent="0.2">
      <c r="A21" s="52" t="s">
        <v>35</v>
      </c>
      <c r="B21" s="52"/>
      <c r="C21" s="52"/>
      <c r="D21" s="52"/>
      <c r="E21" s="52"/>
      <c r="F21" s="52"/>
      <c r="G21" s="52"/>
      <c r="H21" s="52"/>
      <c r="I21" s="52"/>
      <c r="J21" s="52"/>
    </row>
    <row r="22" spans="1:15" x14ac:dyDescent="0.2">
      <c r="A22" s="2" t="s">
        <v>14</v>
      </c>
      <c r="B22" s="2">
        <v>190</v>
      </c>
      <c r="C22" s="3">
        <v>25</v>
      </c>
      <c r="D22" s="3">
        <v>39</v>
      </c>
      <c r="E22" s="2">
        <f>C22-G22</f>
        <v>17</v>
      </c>
      <c r="F22" s="2">
        <f t="shared" si="0"/>
        <v>39</v>
      </c>
      <c r="G22" s="3">
        <v>8</v>
      </c>
      <c r="H22" s="3"/>
      <c r="I22" s="2"/>
      <c r="J22" s="2"/>
      <c r="N22" s="1">
        <v>134.1</v>
      </c>
      <c r="O22" s="1">
        <f>N22*B22</f>
        <v>25479</v>
      </c>
    </row>
    <row r="23" spans="1:15" x14ac:dyDescent="0.2">
      <c r="A23" s="2" t="s">
        <v>15</v>
      </c>
      <c r="B23" s="2"/>
      <c r="C23" s="3">
        <v>32</v>
      </c>
      <c r="D23" s="3">
        <v>7</v>
      </c>
      <c r="E23" s="2">
        <f>C23-G23</f>
        <v>24</v>
      </c>
      <c r="F23" s="2">
        <f t="shared" si="0"/>
        <v>7</v>
      </c>
      <c r="G23" s="3">
        <v>8</v>
      </c>
      <c r="H23" s="3"/>
      <c r="I23" s="2"/>
      <c r="J23" s="2"/>
      <c r="N23" s="1">
        <v>98.46</v>
      </c>
      <c r="O23" s="1">
        <f t="shared" ref="O23:O36" si="2">N23*B23</f>
        <v>0</v>
      </c>
    </row>
    <row r="24" spans="1:15" x14ac:dyDescent="0.2">
      <c r="A24" s="2" t="s">
        <v>16</v>
      </c>
      <c r="B24" s="2">
        <v>190</v>
      </c>
      <c r="C24" s="3">
        <v>30</v>
      </c>
      <c r="D24" s="3">
        <v>2</v>
      </c>
      <c r="E24" s="2">
        <f>C24-G24</f>
        <v>22</v>
      </c>
      <c r="F24" s="2">
        <f t="shared" si="0"/>
        <v>2</v>
      </c>
      <c r="G24" s="3">
        <v>8</v>
      </c>
      <c r="H24" s="3"/>
      <c r="I24" s="2"/>
      <c r="J24" s="2"/>
      <c r="N24" s="1">
        <v>114.27</v>
      </c>
      <c r="O24" s="1">
        <f t="shared" si="2"/>
        <v>21711.3</v>
      </c>
    </row>
    <row r="25" spans="1:15" x14ac:dyDescent="0.2">
      <c r="A25" s="2" t="s">
        <v>17</v>
      </c>
      <c r="B25" s="2">
        <v>237</v>
      </c>
      <c r="C25" s="3">
        <v>32</v>
      </c>
      <c r="D25" s="3">
        <v>35</v>
      </c>
      <c r="E25" s="2">
        <f>C25-G25</f>
        <v>24</v>
      </c>
      <c r="F25" s="2">
        <f t="shared" si="0"/>
        <v>35</v>
      </c>
      <c r="G25" s="3">
        <v>8</v>
      </c>
      <c r="H25" s="3"/>
      <c r="I25" s="2"/>
      <c r="J25" s="2"/>
      <c r="N25" s="1">
        <v>102.7</v>
      </c>
      <c r="O25" s="1">
        <f t="shared" si="2"/>
        <v>24339.9</v>
      </c>
    </row>
    <row r="26" spans="1:15" x14ac:dyDescent="0.2">
      <c r="A26" s="2" t="s">
        <v>18</v>
      </c>
      <c r="B26" s="2">
        <v>174</v>
      </c>
      <c r="C26" s="3">
        <v>27</v>
      </c>
      <c r="D26" s="3">
        <v>6</v>
      </c>
      <c r="E26" s="2">
        <f>C26-G26</f>
        <v>19</v>
      </c>
      <c r="F26" s="2">
        <f t="shared" si="0"/>
        <v>6</v>
      </c>
      <c r="G26" s="3">
        <v>8</v>
      </c>
      <c r="H26" s="3"/>
      <c r="I26" s="2"/>
      <c r="J26" s="2"/>
      <c r="N26" s="1">
        <v>108.25</v>
      </c>
      <c r="O26" s="1">
        <f t="shared" si="2"/>
        <v>18835.5</v>
      </c>
    </row>
    <row r="27" spans="1:15" x14ac:dyDescent="0.2">
      <c r="A27" s="2" t="s">
        <v>19</v>
      </c>
      <c r="B27" s="2">
        <v>247</v>
      </c>
      <c r="C27" s="3">
        <v>26</v>
      </c>
      <c r="D27" s="3">
        <v>84</v>
      </c>
      <c r="E27" s="2">
        <f>C27-G27</f>
        <v>18</v>
      </c>
      <c r="F27" s="2">
        <f t="shared" si="0"/>
        <v>84</v>
      </c>
      <c r="G27" s="3">
        <v>8</v>
      </c>
      <c r="H27" s="3"/>
      <c r="I27" s="2"/>
      <c r="J27" s="2"/>
      <c r="N27" s="1">
        <v>113.3</v>
      </c>
      <c r="O27" s="1">
        <f t="shared" si="2"/>
        <v>27985.1</v>
      </c>
    </row>
    <row r="28" spans="1:15" x14ac:dyDescent="0.2">
      <c r="A28" s="2" t="s">
        <v>20</v>
      </c>
      <c r="B28" s="2">
        <v>1</v>
      </c>
      <c r="C28" s="3"/>
      <c r="D28" s="3"/>
      <c r="E28" s="2">
        <f>C28-G28</f>
        <v>0</v>
      </c>
      <c r="F28" s="2">
        <f t="shared" si="0"/>
        <v>0</v>
      </c>
      <c r="G28" s="3"/>
      <c r="H28" s="3"/>
      <c r="I28" s="2"/>
      <c r="J28" s="2"/>
      <c r="N28" s="1">
        <v>97.76</v>
      </c>
      <c r="O28" s="1">
        <f t="shared" si="2"/>
        <v>97.76</v>
      </c>
    </row>
    <row r="29" spans="1:15" x14ac:dyDescent="0.2">
      <c r="A29" s="2" t="s">
        <v>21</v>
      </c>
      <c r="B29" s="2">
        <v>193</v>
      </c>
      <c r="C29" s="3">
        <v>30</v>
      </c>
      <c r="D29" s="3">
        <v>3</v>
      </c>
      <c r="E29" s="2">
        <f>C29-G29</f>
        <v>22</v>
      </c>
      <c r="F29" s="2">
        <f t="shared" si="0"/>
        <v>3</v>
      </c>
      <c r="G29" s="3">
        <v>8</v>
      </c>
      <c r="H29" s="3"/>
      <c r="I29" s="2"/>
      <c r="J29" s="2"/>
      <c r="N29" s="1">
        <v>115.33</v>
      </c>
      <c r="O29" s="1">
        <f t="shared" si="2"/>
        <v>22258.69</v>
      </c>
    </row>
    <row r="30" spans="1:15" x14ac:dyDescent="0.2">
      <c r="A30" s="2" t="s">
        <v>22</v>
      </c>
      <c r="B30" s="2"/>
      <c r="C30" s="3">
        <v>28</v>
      </c>
      <c r="D30" s="3">
        <v>18</v>
      </c>
      <c r="E30" s="2">
        <f>C30-G30</f>
        <v>20</v>
      </c>
      <c r="F30" s="2">
        <f t="shared" si="0"/>
        <v>18</v>
      </c>
      <c r="G30" s="3">
        <v>8</v>
      </c>
      <c r="H30" s="3"/>
      <c r="I30" s="2"/>
      <c r="J30" s="2"/>
      <c r="N30" s="1">
        <v>125.7</v>
      </c>
      <c r="O30" s="1">
        <f t="shared" si="2"/>
        <v>0</v>
      </c>
    </row>
    <row r="31" spans="1:15" x14ac:dyDescent="0.2">
      <c r="A31" s="2" t="s">
        <v>23</v>
      </c>
      <c r="B31" s="2">
        <v>172</v>
      </c>
      <c r="C31" s="3">
        <v>25</v>
      </c>
      <c r="D31" s="3">
        <v>11</v>
      </c>
      <c r="E31" s="2">
        <f>C31-G31</f>
        <v>17</v>
      </c>
      <c r="F31" s="2">
        <f t="shared" si="0"/>
        <v>11</v>
      </c>
      <c r="G31" s="3">
        <v>8</v>
      </c>
      <c r="H31" s="3"/>
      <c r="I31" s="2"/>
      <c r="J31" s="2"/>
      <c r="N31" s="1">
        <v>144.81</v>
      </c>
      <c r="O31" s="1">
        <f t="shared" si="2"/>
        <v>24907.32</v>
      </c>
    </row>
    <row r="32" spans="1:15" x14ac:dyDescent="0.2">
      <c r="A32" s="2" t="s">
        <v>24</v>
      </c>
      <c r="B32" s="2">
        <v>196</v>
      </c>
      <c r="C32" s="3">
        <v>22</v>
      </c>
      <c r="D32" s="3">
        <v>12</v>
      </c>
      <c r="E32" s="2">
        <f>C32-G32</f>
        <v>14</v>
      </c>
      <c r="F32" s="2">
        <f t="shared" si="0"/>
        <v>12</v>
      </c>
      <c r="G32" s="3">
        <v>8</v>
      </c>
      <c r="H32" s="3"/>
      <c r="I32" s="2"/>
      <c r="J32" s="2"/>
      <c r="N32" s="1">
        <v>152.66999999999999</v>
      </c>
      <c r="O32" s="1">
        <f t="shared" si="2"/>
        <v>29923.319999999996</v>
      </c>
    </row>
    <row r="33" spans="1:15" x14ac:dyDescent="0.2">
      <c r="A33" s="2" t="s">
        <v>25</v>
      </c>
      <c r="B33" s="2"/>
      <c r="C33" s="3">
        <v>24</v>
      </c>
      <c r="D33" s="3">
        <v>37</v>
      </c>
      <c r="E33" s="2">
        <f>C33-G33</f>
        <v>16</v>
      </c>
      <c r="F33" s="2">
        <f t="shared" si="0"/>
        <v>37</v>
      </c>
      <c r="G33" s="3">
        <v>8</v>
      </c>
      <c r="H33" s="3"/>
      <c r="I33" s="2"/>
      <c r="J33" s="2"/>
      <c r="N33" s="1">
        <v>124.18</v>
      </c>
      <c r="O33" s="1">
        <f t="shared" si="2"/>
        <v>0</v>
      </c>
    </row>
    <row r="34" spans="1:15" x14ac:dyDescent="0.2">
      <c r="A34" s="2" t="s">
        <v>26</v>
      </c>
      <c r="B34" s="2">
        <v>223</v>
      </c>
      <c r="C34" s="3">
        <v>33</v>
      </c>
      <c r="D34" s="3">
        <v>11</v>
      </c>
      <c r="E34" s="2">
        <f>C34-G34</f>
        <v>25</v>
      </c>
      <c r="F34" s="2">
        <f t="shared" si="0"/>
        <v>11</v>
      </c>
      <c r="G34" s="3">
        <v>8</v>
      </c>
      <c r="H34" s="3"/>
      <c r="I34" s="2"/>
      <c r="J34" s="2"/>
      <c r="N34" s="1">
        <v>121.55</v>
      </c>
      <c r="O34" s="1">
        <f t="shared" si="2"/>
        <v>27105.649999999998</v>
      </c>
    </row>
    <row r="35" spans="1:15" x14ac:dyDescent="0.2">
      <c r="A35" s="2" t="s">
        <v>27</v>
      </c>
      <c r="B35" s="2">
        <v>208</v>
      </c>
      <c r="C35" s="3">
        <v>28</v>
      </c>
      <c r="D35" s="3">
        <v>16</v>
      </c>
      <c r="E35" s="2">
        <f>C35-G35</f>
        <v>20</v>
      </c>
      <c r="F35" s="2">
        <f t="shared" si="0"/>
        <v>16</v>
      </c>
      <c r="G35" s="3">
        <v>8</v>
      </c>
      <c r="H35" s="3"/>
      <c r="I35" s="2"/>
      <c r="J35" s="2"/>
      <c r="N35" s="1">
        <v>141.43</v>
      </c>
      <c r="O35" s="1">
        <f t="shared" si="2"/>
        <v>29417.440000000002</v>
      </c>
    </row>
    <row r="36" spans="1:15" x14ac:dyDescent="0.2">
      <c r="A36" s="2" t="s">
        <v>28</v>
      </c>
      <c r="B36" s="2">
        <v>173</v>
      </c>
      <c r="C36" s="3">
        <v>26</v>
      </c>
      <c r="D36" s="3">
        <v>8</v>
      </c>
      <c r="E36" s="2">
        <f>C36-G36</f>
        <v>18</v>
      </c>
      <c r="F36" s="2">
        <f t="shared" si="0"/>
        <v>8</v>
      </c>
      <c r="G36" s="3">
        <v>8</v>
      </c>
      <c r="H36" s="3"/>
      <c r="I36" s="2"/>
      <c r="J36" s="2"/>
      <c r="N36" s="1">
        <v>109.28</v>
      </c>
      <c r="O36" s="1">
        <f t="shared" si="2"/>
        <v>18905.439999999999</v>
      </c>
    </row>
    <row r="38" spans="1:15" x14ac:dyDescent="0.2">
      <c r="B38" s="1" t="s">
        <v>113</v>
      </c>
      <c r="C38" s="1" t="s">
        <v>113</v>
      </c>
      <c r="D38" s="1" t="s">
        <v>113</v>
      </c>
      <c r="E38" s="1" t="s">
        <v>113</v>
      </c>
      <c r="F38" s="1" t="s">
        <v>113</v>
      </c>
    </row>
    <row r="39" spans="1:15" x14ac:dyDescent="0.2">
      <c r="B39" s="1">
        <f>SUM(B8:B36)</f>
        <v>4034</v>
      </c>
      <c r="C39" s="1">
        <f>SUM(C8:C36)</f>
        <v>652</v>
      </c>
      <c r="D39" s="1">
        <f>SUM(D8:D36)</f>
        <v>497</v>
      </c>
      <c r="E39" s="1">
        <f>SUM(E8:E36)</f>
        <v>460</v>
      </c>
      <c r="F39" s="1">
        <f>SUM(F8:F36)</f>
        <v>497</v>
      </c>
    </row>
    <row r="40" spans="1:15" x14ac:dyDescent="0.2">
      <c r="C40" s="1" t="s">
        <v>114</v>
      </c>
      <c r="D40" s="1">
        <f>(C39*6)+D39</f>
        <v>4409</v>
      </c>
      <c r="E40" s="1" t="s">
        <v>114</v>
      </c>
      <c r="F40" s="1">
        <f>(E39*6)+F39</f>
        <v>3257</v>
      </c>
    </row>
    <row r="43" spans="1:15" x14ac:dyDescent="0.2">
      <c r="O43" s="1" t="s">
        <v>113</v>
      </c>
    </row>
    <row r="44" spans="1:15" x14ac:dyDescent="0.2">
      <c r="O44" s="1">
        <f>SUM(O8:O36)</f>
        <v>487330.47000000003</v>
      </c>
    </row>
  </sheetData>
  <mergeCells count="8">
    <mergeCell ref="E5:F5"/>
    <mergeCell ref="G5:H5"/>
    <mergeCell ref="I5:J5"/>
    <mergeCell ref="A21:J21"/>
    <mergeCell ref="A7:J7"/>
    <mergeCell ref="A5:A6"/>
    <mergeCell ref="C5:D5"/>
    <mergeCell ref="B5:B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12CC-93E8-4105-867D-3F6910C066C4}">
  <dimension ref="A7:E38"/>
  <sheetViews>
    <sheetView rightToLeft="1" topLeftCell="A4" zoomScaleNormal="100" workbookViewId="0">
      <selection activeCell="C36" sqref="C36"/>
    </sheetView>
  </sheetViews>
  <sheetFormatPr defaultColWidth="9.14453125" defaultRowHeight="15" x14ac:dyDescent="0.2"/>
  <cols>
    <col min="1" max="2" width="9.14453125" style="1"/>
    <col min="3" max="3" width="13.98828125" style="1" bestFit="1" customWidth="1"/>
    <col min="4" max="4" width="16.6796875" style="1" bestFit="1" customWidth="1"/>
    <col min="5" max="5" width="14.125" style="1" customWidth="1"/>
    <col min="6" max="16384" width="9.14453125" style="1"/>
  </cols>
  <sheetData>
    <row r="7" spans="1:5" ht="42" customHeight="1" x14ac:dyDescent="0.2">
      <c r="A7" s="58" t="s">
        <v>0</v>
      </c>
      <c r="B7" s="4"/>
      <c r="C7" s="12" t="s">
        <v>36</v>
      </c>
      <c r="D7" s="13" t="s">
        <v>29</v>
      </c>
      <c r="E7" s="14" t="s">
        <v>32</v>
      </c>
    </row>
    <row r="8" spans="1:5" ht="27.75" customHeight="1" x14ac:dyDescent="0.2">
      <c r="A8" s="59"/>
      <c r="B8" s="5"/>
      <c r="C8" s="7" t="s">
        <v>31</v>
      </c>
      <c r="D8" s="8" t="s">
        <v>31</v>
      </c>
      <c r="E8" s="10" t="s">
        <v>31</v>
      </c>
    </row>
    <row r="9" spans="1:5" ht="20.25" customHeight="1" x14ac:dyDescent="0.2">
      <c r="A9" s="53" t="s">
        <v>34</v>
      </c>
      <c r="B9" s="53"/>
      <c r="C9" s="53"/>
      <c r="D9" s="53"/>
      <c r="E9" s="53"/>
    </row>
    <row r="10" spans="1:5" x14ac:dyDescent="0.2">
      <c r="A10" s="2" t="s">
        <v>1</v>
      </c>
      <c r="B10" s="2"/>
      <c r="C10" s="3"/>
      <c r="D10" s="2">
        <f t="shared" ref="D10:D22" si="0">C10-E10</f>
        <v>0</v>
      </c>
      <c r="E10" s="3"/>
    </row>
    <row r="11" spans="1:5" x14ac:dyDescent="0.2">
      <c r="A11" s="2" t="s">
        <v>2</v>
      </c>
      <c r="B11" s="2"/>
      <c r="C11" s="3"/>
      <c r="D11" s="2">
        <f t="shared" si="0"/>
        <v>0</v>
      </c>
      <c r="E11" s="3"/>
    </row>
    <row r="12" spans="1:5" x14ac:dyDescent="0.2">
      <c r="A12" s="2" t="s">
        <v>3</v>
      </c>
      <c r="B12" s="2"/>
      <c r="C12" s="3"/>
      <c r="D12" s="2">
        <f t="shared" si="0"/>
        <v>0</v>
      </c>
      <c r="E12" s="3"/>
    </row>
    <row r="13" spans="1:5" x14ac:dyDescent="0.2">
      <c r="A13" s="2" t="s">
        <v>4</v>
      </c>
      <c r="B13" s="2"/>
      <c r="C13" s="3"/>
      <c r="D13" s="2">
        <f t="shared" si="0"/>
        <v>0</v>
      </c>
      <c r="E13" s="3"/>
    </row>
    <row r="14" spans="1:5" x14ac:dyDescent="0.2">
      <c r="A14" s="2" t="s">
        <v>5</v>
      </c>
      <c r="B14" s="2"/>
      <c r="C14" s="3"/>
      <c r="D14" s="2">
        <f t="shared" si="0"/>
        <v>0</v>
      </c>
      <c r="E14" s="3"/>
    </row>
    <row r="15" spans="1:5" x14ac:dyDescent="0.2">
      <c r="A15" s="2" t="s">
        <v>6</v>
      </c>
      <c r="B15" s="2"/>
      <c r="C15" s="3">
        <v>2</v>
      </c>
      <c r="D15" s="2">
        <f t="shared" si="0"/>
        <v>2</v>
      </c>
      <c r="E15" s="3"/>
    </row>
    <row r="16" spans="1:5" x14ac:dyDescent="0.2">
      <c r="A16" s="2" t="s">
        <v>7</v>
      </c>
      <c r="B16" s="2"/>
      <c r="C16" s="3"/>
      <c r="D16" s="2">
        <f t="shared" si="0"/>
        <v>0</v>
      </c>
      <c r="E16" s="3"/>
    </row>
    <row r="17" spans="1:5" x14ac:dyDescent="0.2">
      <c r="A17" s="2" t="s">
        <v>8</v>
      </c>
      <c r="B17" s="2"/>
      <c r="C17" s="3"/>
      <c r="D17" s="2">
        <f t="shared" si="0"/>
        <v>0</v>
      </c>
      <c r="E17" s="3"/>
    </row>
    <row r="18" spans="1:5" x14ac:dyDescent="0.2">
      <c r="A18" s="2" t="s">
        <v>9</v>
      </c>
      <c r="B18" s="2"/>
      <c r="C18" s="3"/>
      <c r="D18" s="2">
        <f t="shared" si="0"/>
        <v>0</v>
      </c>
      <c r="E18" s="3"/>
    </row>
    <row r="19" spans="1:5" x14ac:dyDescent="0.2">
      <c r="A19" s="2" t="s">
        <v>10</v>
      </c>
      <c r="B19" s="2"/>
      <c r="C19" s="3"/>
      <c r="D19" s="2">
        <f t="shared" si="0"/>
        <v>0</v>
      </c>
      <c r="E19" s="3"/>
    </row>
    <row r="20" spans="1:5" x14ac:dyDescent="0.2">
      <c r="A20" s="2" t="s">
        <v>11</v>
      </c>
      <c r="B20" s="2"/>
      <c r="C20" s="3"/>
      <c r="D20" s="2">
        <f t="shared" si="0"/>
        <v>0</v>
      </c>
      <c r="E20" s="3"/>
    </row>
    <row r="21" spans="1:5" x14ac:dyDescent="0.2">
      <c r="A21" s="2" t="s">
        <v>12</v>
      </c>
      <c r="B21" s="2"/>
      <c r="C21" s="3"/>
      <c r="D21" s="2">
        <f t="shared" si="0"/>
        <v>0</v>
      </c>
      <c r="E21" s="3"/>
    </row>
    <row r="22" spans="1:5" x14ac:dyDescent="0.2">
      <c r="A22" s="2" t="s">
        <v>13</v>
      </c>
      <c r="B22" s="2"/>
      <c r="C22" s="3"/>
      <c r="D22" s="2">
        <f t="shared" si="0"/>
        <v>0</v>
      </c>
      <c r="E22" s="3"/>
    </row>
    <row r="23" spans="1:5" x14ac:dyDescent="0.2">
      <c r="A23" s="52" t="s">
        <v>35</v>
      </c>
      <c r="B23" s="52"/>
      <c r="C23" s="52"/>
      <c r="D23" s="52"/>
      <c r="E23" s="52"/>
    </row>
    <row r="24" spans="1:5" x14ac:dyDescent="0.2">
      <c r="A24" s="2" t="s">
        <v>14</v>
      </c>
      <c r="B24" s="2"/>
      <c r="C24" s="3"/>
      <c r="D24" s="2">
        <f t="shared" ref="D24:D38" si="1">C24-E24</f>
        <v>0</v>
      </c>
      <c r="E24" s="3"/>
    </row>
    <row r="25" spans="1:5" x14ac:dyDescent="0.2">
      <c r="A25" s="2" t="s">
        <v>15</v>
      </c>
      <c r="B25" s="2"/>
      <c r="C25" s="3"/>
      <c r="D25" s="2">
        <f t="shared" si="1"/>
        <v>0</v>
      </c>
      <c r="E25" s="3"/>
    </row>
    <row r="26" spans="1:5" x14ac:dyDescent="0.2">
      <c r="A26" s="2" t="s">
        <v>16</v>
      </c>
      <c r="B26" s="2"/>
      <c r="C26" s="3"/>
      <c r="D26" s="2">
        <f t="shared" si="1"/>
        <v>0</v>
      </c>
      <c r="E26" s="3"/>
    </row>
    <row r="27" spans="1:5" x14ac:dyDescent="0.2">
      <c r="A27" s="2" t="s">
        <v>17</v>
      </c>
      <c r="B27" s="2"/>
      <c r="C27" s="3"/>
      <c r="D27" s="2">
        <f t="shared" si="1"/>
        <v>0</v>
      </c>
      <c r="E27" s="3"/>
    </row>
    <row r="28" spans="1:5" x14ac:dyDescent="0.2">
      <c r="A28" s="2" t="s">
        <v>18</v>
      </c>
      <c r="B28" s="2"/>
      <c r="C28" s="3"/>
      <c r="D28" s="2">
        <f t="shared" si="1"/>
        <v>0</v>
      </c>
      <c r="E28" s="3"/>
    </row>
    <row r="29" spans="1:5" x14ac:dyDescent="0.2">
      <c r="A29" s="2" t="s">
        <v>19</v>
      </c>
      <c r="B29" s="2"/>
      <c r="C29" s="3"/>
      <c r="D29" s="2">
        <f t="shared" si="1"/>
        <v>0</v>
      </c>
      <c r="E29" s="3"/>
    </row>
    <row r="30" spans="1:5" x14ac:dyDescent="0.2">
      <c r="A30" s="2" t="s">
        <v>20</v>
      </c>
      <c r="B30" s="2"/>
      <c r="C30" s="3"/>
      <c r="D30" s="2">
        <f t="shared" si="1"/>
        <v>0</v>
      </c>
      <c r="E30" s="3"/>
    </row>
    <row r="31" spans="1:5" x14ac:dyDescent="0.2">
      <c r="A31" s="2" t="s">
        <v>21</v>
      </c>
      <c r="B31" s="2"/>
      <c r="C31" s="3"/>
      <c r="D31" s="2">
        <f t="shared" si="1"/>
        <v>0</v>
      </c>
      <c r="E31" s="3"/>
    </row>
    <row r="32" spans="1:5" x14ac:dyDescent="0.2">
      <c r="A32" s="2" t="s">
        <v>22</v>
      </c>
      <c r="B32" s="2"/>
      <c r="C32" s="3"/>
      <c r="D32" s="2">
        <f t="shared" si="1"/>
        <v>0</v>
      </c>
      <c r="E32" s="3"/>
    </row>
    <row r="33" spans="1:5" x14ac:dyDescent="0.2">
      <c r="A33" s="2" t="s">
        <v>23</v>
      </c>
      <c r="B33" s="2"/>
      <c r="C33" s="3"/>
      <c r="D33" s="2">
        <f t="shared" si="1"/>
        <v>0</v>
      </c>
      <c r="E33" s="3"/>
    </row>
    <row r="34" spans="1:5" x14ac:dyDescent="0.2">
      <c r="A34" s="2" t="s">
        <v>24</v>
      </c>
      <c r="B34" s="2"/>
      <c r="C34" s="3"/>
      <c r="D34" s="2">
        <f t="shared" si="1"/>
        <v>0</v>
      </c>
      <c r="E34" s="3"/>
    </row>
    <row r="35" spans="1:5" x14ac:dyDescent="0.2">
      <c r="A35" s="2" t="s">
        <v>25</v>
      </c>
      <c r="B35" s="2"/>
      <c r="C35" s="3">
        <v>4</v>
      </c>
      <c r="D35" s="2">
        <f t="shared" si="1"/>
        <v>4</v>
      </c>
      <c r="E35" s="3"/>
    </row>
    <row r="36" spans="1:5" x14ac:dyDescent="0.2">
      <c r="A36" s="2" t="s">
        <v>26</v>
      </c>
      <c r="B36" s="2"/>
      <c r="C36" s="3"/>
      <c r="D36" s="2">
        <f t="shared" si="1"/>
        <v>-3</v>
      </c>
      <c r="E36" s="3">
        <v>3</v>
      </c>
    </row>
    <row r="37" spans="1:5" x14ac:dyDescent="0.2">
      <c r="A37" s="2" t="s">
        <v>27</v>
      </c>
      <c r="B37" s="2"/>
      <c r="C37" s="3"/>
      <c r="D37" s="2">
        <f t="shared" si="1"/>
        <v>0</v>
      </c>
      <c r="E37" s="3"/>
    </row>
    <row r="38" spans="1:5" x14ac:dyDescent="0.2">
      <c r="A38" s="2" t="s">
        <v>28</v>
      </c>
      <c r="B38" s="2"/>
      <c r="C38" s="3"/>
      <c r="D38" s="2">
        <f t="shared" si="1"/>
        <v>0</v>
      </c>
      <c r="E38" s="3"/>
    </row>
  </sheetData>
  <mergeCells count="3">
    <mergeCell ref="A23:E23"/>
    <mergeCell ref="A7:A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4016-605C-45F2-979A-2DC597E35357}">
  <dimension ref="A6:H34"/>
  <sheetViews>
    <sheetView rightToLeft="1" workbookViewId="0">
      <selection activeCell="G30" sqref="G30"/>
    </sheetView>
  </sheetViews>
  <sheetFormatPr defaultRowHeight="15" x14ac:dyDescent="0.2"/>
  <cols>
    <col min="6" max="6" width="13.71875" bestFit="1" customWidth="1"/>
    <col min="7" max="7" width="10.76171875" bestFit="1" customWidth="1"/>
  </cols>
  <sheetData>
    <row r="6" spans="1:7" x14ac:dyDescent="0.2">
      <c r="A6" s="17" t="s">
        <v>41</v>
      </c>
      <c r="B6" s="17" t="s">
        <v>43</v>
      </c>
      <c r="C6" s="17"/>
      <c r="D6" s="17"/>
      <c r="F6" s="17" t="s">
        <v>42</v>
      </c>
      <c r="G6" s="18">
        <v>43964</v>
      </c>
    </row>
    <row r="8" spans="1:7" ht="18.75" x14ac:dyDescent="0.2">
      <c r="C8" s="16" t="s">
        <v>0</v>
      </c>
      <c r="D8" s="16" t="s">
        <v>37</v>
      </c>
      <c r="E8" s="16" t="s">
        <v>40</v>
      </c>
      <c r="F8" s="16" t="s">
        <v>38</v>
      </c>
      <c r="G8" s="16" t="s">
        <v>39</v>
      </c>
    </row>
    <row r="9" spans="1:7" ht="18.75" x14ac:dyDescent="0.2">
      <c r="C9" s="15" t="s">
        <v>3</v>
      </c>
      <c r="D9" s="15">
        <v>2</v>
      </c>
      <c r="E9" s="15">
        <v>7</v>
      </c>
      <c r="F9" s="15">
        <v>124.44</v>
      </c>
      <c r="G9" s="15">
        <f>F9*D9</f>
        <v>248.88</v>
      </c>
    </row>
    <row r="10" spans="1:7" ht="18.75" x14ac:dyDescent="0.2">
      <c r="C10" s="15" t="s">
        <v>4</v>
      </c>
      <c r="D10" s="15">
        <v>2</v>
      </c>
      <c r="E10" s="15">
        <v>5</v>
      </c>
      <c r="F10" s="15">
        <v>127.01</v>
      </c>
      <c r="G10" s="15">
        <f t="shared" ref="G10:G25" si="0">F10*D10</f>
        <v>254.02</v>
      </c>
    </row>
    <row r="11" spans="1:7" ht="18.75" x14ac:dyDescent="0.2">
      <c r="C11" s="15" t="s">
        <v>6</v>
      </c>
      <c r="D11" s="15">
        <v>1</v>
      </c>
      <c r="E11" s="15">
        <v>3</v>
      </c>
      <c r="F11" s="15">
        <v>132.83000000000001</v>
      </c>
      <c r="G11" s="15">
        <f t="shared" si="0"/>
        <v>132.83000000000001</v>
      </c>
    </row>
    <row r="12" spans="1:7" ht="18.75" x14ac:dyDescent="0.2">
      <c r="C12" s="15" t="s">
        <v>7</v>
      </c>
      <c r="D12" s="15">
        <v>2</v>
      </c>
      <c r="E12" s="15">
        <v>7</v>
      </c>
      <c r="F12" s="15">
        <v>130.30000000000001</v>
      </c>
      <c r="G12" s="15">
        <f t="shared" si="0"/>
        <v>260.60000000000002</v>
      </c>
    </row>
    <row r="13" spans="1:7" ht="18.75" x14ac:dyDescent="0.2">
      <c r="C13" s="15" t="s">
        <v>8</v>
      </c>
      <c r="D13" s="15">
        <v>2</v>
      </c>
      <c r="E13" s="15">
        <v>5</v>
      </c>
      <c r="F13" s="15">
        <v>123.65</v>
      </c>
      <c r="G13" s="15">
        <f t="shared" si="0"/>
        <v>247.3</v>
      </c>
    </row>
    <row r="14" spans="1:7" ht="18.75" x14ac:dyDescent="0.2">
      <c r="C14" s="15" t="s">
        <v>9</v>
      </c>
      <c r="D14" s="15">
        <v>2</v>
      </c>
      <c r="E14" s="15">
        <v>5</v>
      </c>
      <c r="F14" s="15">
        <v>131.76</v>
      </c>
      <c r="G14" s="15">
        <f t="shared" si="0"/>
        <v>263.52</v>
      </c>
    </row>
    <row r="15" spans="1:7" ht="18.75" x14ac:dyDescent="0.2">
      <c r="C15" s="15" t="s">
        <v>10</v>
      </c>
      <c r="D15" s="15">
        <v>2</v>
      </c>
      <c r="E15" s="15">
        <v>3</v>
      </c>
      <c r="F15" s="15">
        <v>133.74</v>
      </c>
      <c r="G15" s="15">
        <f t="shared" si="0"/>
        <v>267.48</v>
      </c>
    </row>
    <row r="16" spans="1:7" ht="18.75" x14ac:dyDescent="0.2">
      <c r="C16" s="15" t="s">
        <v>21</v>
      </c>
      <c r="D16" s="15">
        <v>1</v>
      </c>
      <c r="E16" s="15">
        <v>5</v>
      </c>
      <c r="F16" s="15">
        <v>143.15</v>
      </c>
      <c r="G16" s="15">
        <f t="shared" si="0"/>
        <v>143.15</v>
      </c>
    </row>
    <row r="17" spans="3:7" ht="18.75" x14ac:dyDescent="0.2">
      <c r="C17" s="15" t="s">
        <v>17</v>
      </c>
      <c r="D17" s="15">
        <v>1</v>
      </c>
      <c r="E17" s="15">
        <v>7</v>
      </c>
      <c r="F17" s="15">
        <v>129.11000000000001</v>
      </c>
      <c r="G17" s="15">
        <f t="shared" si="0"/>
        <v>129.11000000000001</v>
      </c>
    </row>
    <row r="18" spans="3:7" ht="18.75" x14ac:dyDescent="0.2">
      <c r="C18" s="15" t="s">
        <v>27</v>
      </c>
      <c r="D18" s="15">
        <v>1</v>
      </c>
      <c r="E18" s="15">
        <v>12</v>
      </c>
      <c r="F18" s="15">
        <v>172.15</v>
      </c>
      <c r="G18" s="15">
        <f t="shared" si="0"/>
        <v>172.15</v>
      </c>
    </row>
    <row r="19" spans="3:7" ht="18.75" x14ac:dyDescent="0.2">
      <c r="C19" s="15" t="s">
        <v>25</v>
      </c>
      <c r="D19" s="15">
        <v>1</v>
      </c>
      <c r="E19" s="15">
        <v>14</v>
      </c>
      <c r="F19" s="15">
        <v>152.97999999999999</v>
      </c>
      <c r="G19" s="15">
        <f t="shared" si="0"/>
        <v>152.97999999999999</v>
      </c>
    </row>
    <row r="20" spans="3:7" ht="18.75" x14ac:dyDescent="0.2">
      <c r="C20" s="15" t="s">
        <v>23</v>
      </c>
      <c r="D20" s="15">
        <v>1</v>
      </c>
      <c r="E20" s="15">
        <v>12</v>
      </c>
      <c r="F20" s="15">
        <v>175.9</v>
      </c>
      <c r="G20" s="15">
        <f t="shared" si="0"/>
        <v>175.9</v>
      </c>
    </row>
    <row r="21" spans="3:7" ht="18.75" x14ac:dyDescent="0.2">
      <c r="C21" s="15" t="s">
        <v>12</v>
      </c>
      <c r="D21" s="15">
        <v>2</v>
      </c>
      <c r="E21" s="15">
        <v>14</v>
      </c>
      <c r="F21" s="15">
        <v>155.03</v>
      </c>
      <c r="G21" s="15">
        <f t="shared" si="0"/>
        <v>310.06</v>
      </c>
    </row>
    <row r="22" spans="3:7" ht="18.75" x14ac:dyDescent="0.2">
      <c r="C22" s="15" t="s">
        <v>11</v>
      </c>
      <c r="D22" s="15">
        <v>1</v>
      </c>
      <c r="E22" s="15">
        <v>12</v>
      </c>
      <c r="F22" s="15">
        <v>178.86</v>
      </c>
      <c r="G22" s="15">
        <f t="shared" si="0"/>
        <v>178.86</v>
      </c>
    </row>
    <row r="23" spans="3:7" ht="18.75" x14ac:dyDescent="0.2">
      <c r="C23" s="15" t="s">
        <v>2</v>
      </c>
      <c r="D23" s="15">
        <v>1</v>
      </c>
      <c r="E23" s="15">
        <v>9</v>
      </c>
      <c r="F23" s="15">
        <v>167.43</v>
      </c>
      <c r="G23" s="15">
        <f t="shared" si="0"/>
        <v>167.43</v>
      </c>
    </row>
    <row r="24" spans="3:7" ht="18.75" x14ac:dyDescent="0.2">
      <c r="C24" s="15" t="s">
        <v>15</v>
      </c>
      <c r="D24" s="15">
        <v>1</v>
      </c>
      <c r="E24" s="15">
        <v>5</v>
      </c>
      <c r="F24" s="15">
        <v>124.4</v>
      </c>
      <c r="G24" s="15">
        <f t="shared" si="0"/>
        <v>124.4</v>
      </c>
    </row>
    <row r="25" spans="3:7" ht="18.75" x14ac:dyDescent="0.2">
      <c r="C25" s="15" t="s">
        <v>24</v>
      </c>
      <c r="D25" s="15">
        <v>1</v>
      </c>
      <c r="E25" s="15">
        <v>14</v>
      </c>
      <c r="F25" s="15">
        <v>184.63</v>
      </c>
      <c r="G25" s="15">
        <f t="shared" si="0"/>
        <v>184.63</v>
      </c>
    </row>
    <row r="27" spans="3:7" ht="18.75" x14ac:dyDescent="0.2">
      <c r="C27" s="61" t="s">
        <v>44</v>
      </c>
      <c r="D27" s="61"/>
      <c r="E27" s="19">
        <f>SUM(D9:D25)</f>
        <v>24</v>
      </c>
    </row>
    <row r="28" spans="3:7" ht="18.75" x14ac:dyDescent="0.2">
      <c r="C28" s="61" t="s">
        <v>45</v>
      </c>
      <c r="D28" s="61"/>
      <c r="E28" s="19">
        <f>SUM(G9:G25)</f>
        <v>3413.3000000000006</v>
      </c>
    </row>
    <row r="29" spans="3:7" x14ac:dyDescent="0.2">
      <c r="C29" s="64" t="s">
        <v>48</v>
      </c>
      <c r="D29" s="64"/>
      <c r="E29" s="19">
        <v>4</v>
      </c>
    </row>
    <row r="30" spans="3:7" x14ac:dyDescent="0.2">
      <c r="C30" s="64" t="s">
        <v>49</v>
      </c>
      <c r="D30" s="64"/>
      <c r="E30" s="20">
        <f>E28*E29/100</f>
        <v>136.53200000000004</v>
      </c>
    </row>
    <row r="31" spans="3:7" x14ac:dyDescent="0.2">
      <c r="C31" s="65" t="s">
        <v>50</v>
      </c>
      <c r="D31" s="65"/>
      <c r="E31" s="21">
        <f>E28-E30</f>
        <v>3276.7680000000005</v>
      </c>
    </row>
    <row r="33" spans="2:8" x14ac:dyDescent="0.2">
      <c r="B33" s="62" t="s">
        <v>46</v>
      </c>
      <c r="C33" s="62"/>
      <c r="D33" s="22"/>
      <c r="E33" s="62" t="s">
        <v>47</v>
      </c>
      <c r="F33" s="62"/>
      <c r="G33" s="63"/>
      <c r="H33" s="63"/>
    </row>
    <row r="34" spans="2:8" x14ac:dyDescent="0.2">
      <c r="B34" s="60" t="s">
        <v>51</v>
      </c>
      <c r="C34" s="60"/>
      <c r="D34" s="22"/>
      <c r="E34" s="60" t="s">
        <v>52</v>
      </c>
      <c r="F34" s="60"/>
    </row>
  </sheetData>
  <mergeCells count="10">
    <mergeCell ref="G33:H33"/>
    <mergeCell ref="C30:D30"/>
    <mergeCell ref="C29:D29"/>
    <mergeCell ref="C31:D31"/>
    <mergeCell ref="B34:C34"/>
    <mergeCell ref="E34:F34"/>
    <mergeCell ref="C27:D27"/>
    <mergeCell ref="C28:D28"/>
    <mergeCell ref="B33:C33"/>
    <mergeCell ref="E33:F3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D6A8-6274-454B-B4F5-EEB4E9F2DCBC}">
  <dimension ref="A1:AA28"/>
  <sheetViews>
    <sheetView rightToLeft="1" workbookViewId="0">
      <selection activeCell="D16" sqref="D16"/>
    </sheetView>
  </sheetViews>
  <sheetFormatPr defaultRowHeight="15" x14ac:dyDescent="0.2"/>
  <cols>
    <col min="1" max="1" width="10.89453125" customWidth="1"/>
    <col min="2" max="2" width="25.15234375" customWidth="1"/>
    <col min="3" max="3" width="12.23828125" customWidth="1"/>
    <col min="4" max="4" width="9.953125" bestFit="1" customWidth="1"/>
  </cols>
  <sheetData>
    <row r="1" spans="1:27" x14ac:dyDescent="0.2">
      <c r="AA1" t="s">
        <v>1</v>
      </c>
    </row>
    <row r="2" spans="1:27" x14ac:dyDescent="0.2">
      <c r="C2" s="63" t="s">
        <v>108</v>
      </c>
      <c r="D2" s="63"/>
      <c r="E2" s="63"/>
      <c r="AA2" t="s">
        <v>2</v>
      </c>
    </row>
    <row r="3" spans="1:27" x14ac:dyDescent="0.2">
      <c r="A3" t="s">
        <v>106</v>
      </c>
      <c r="B3" s="1" t="s">
        <v>107</v>
      </c>
      <c r="C3" s="66" t="s">
        <v>0</v>
      </c>
      <c r="D3" s="63" t="s">
        <v>37</v>
      </c>
      <c r="E3" s="63"/>
      <c r="AA3" t="s">
        <v>3</v>
      </c>
    </row>
    <row r="4" spans="1:27" x14ac:dyDescent="0.2">
      <c r="A4">
        <v>1</v>
      </c>
      <c r="B4" t="s">
        <v>110</v>
      </c>
      <c r="C4" s="66"/>
      <c r="D4" t="s">
        <v>109</v>
      </c>
      <c r="E4" t="s">
        <v>31</v>
      </c>
      <c r="AA4" t="s">
        <v>4</v>
      </c>
    </row>
    <row r="5" spans="1:27" x14ac:dyDescent="0.2">
      <c r="C5" t="s">
        <v>1</v>
      </c>
      <c r="D5">
        <v>8</v>
      </c>
      <c r="AA5" t="s">
        <v>5</v>
      </c>
    </row>
    <row r="6" spans="1:27" x14ac:dyDescent="0.2">
      <c r="C6" t="s">
        <v>2</v>
      </c>
      <c r="D6">
        <v>8</v>
      </c>
      <c r="AA6" t="s">
        <v>6</v>
      </c>
    </row>
    <row r="7" spans="1:27" x14ac:dyDescent="0.2">
      <c r="C7" t="s">
        <v>3</v>
      </c>
      <c r="D7">
        <v>8</v>
      </c>
      <c r="AA7" t="s">
        <v>7</v>
      </c>
    </row>
    <row r="8" spans="1:27" x14ac:dyDescent="0.2">
      <c r="C8" t="s">
        <v>4</v>
      </c>
      <c r="D8">
        <v>8</v>
      </c>
      <c r="AA8" t="s">
        <v>8</v>
      </c>
    </row>
    <row r="9" spans="1:27" x14ac:dyDescent="0.2">
      <c r="C9" t="s">
        <v>5</v>
      </c>
      <c r="D9">
        <v>8</v>
      </c>
      <c r="AA9" t="s">
        <v>9</v>
      </c>
    </row>
    <row r="10" spans="1:27" x14ac:dyDescent="0.2">
      <c r="C10" t="s">
        <v>6</v>
      </c>
      <c r="D10">
        <v>8</v>
      </c>
      <c r="AA10" t="s">
        <v>10</v>
      </c>
    </row>
    <row r="11" spans="1:27" x14ac:dyDescent="0.2">
      <c r="C11" t="s">
        <v>7</v>
      </c>
      <c r="D11">
        <v>8</v>
      </c>
      <c r="AA11" t="s">
        <v>11</v>
      </c>
    </row>
    <row r="12" spans="1:27" x14ac:dyDescent="0.2">
      <c r="AA12" t="s">
        <v>12</v>
      </c>
    </row>
    <row r="13" spans="1:27" x14ac:dyDescent="0.2">
      <c r="AA13" t="s">
        <v>13</v>
      </c>
    </row>
    <row r="14" spans="1:27" x14ac:dyDescent="0.2">
      <c r="AA14" t="s">
        <v>14</v>
      </c>
    </row>
    <row r="15" spans="1:27" x14ac:dyDescent="0.2">
      <c r="AA15" t="s">
        <v>15</v>
      </c>
    </row>
    <row r="16" spans="1:27" x14ac:dyDescent="0.2">
      <c r="AA16" t="s">
        <v>16</v>
      </c>
    </row>
    <row r="17" spans="27:27" x14ac:dyDescent="0.2">
      <c r="AA17" t="s">
        <v>17</v>
      </c>
    </row>
    <row r="18" spans="27:27" x14ac:dyDescent="0.2">
      <c r="AA18" t="s">
        <v>18</v>
      </c>
    </row>
    <row r="19" spans="27:27" x14ac:dyDescent="0.2">
      <c r="AA19" t="s">
        <v>19</v>
      </c>
    </row>
    <row r="20" spans="27:27" x14ac:dyDescent="0.2">
      <c r="AA20" t="s">
        <v>20</v>
      </c>
    </row>
    <row r="21" spans="27:27" x14ac:dyDescent="0.2">
      <c r="AA21" t="s">
        <v>21</v>
      </c>
    </row>
    <row r="22" spans="27:27" x14ac:dyDescent="0.2">
      <c r="AA22" t="s">
        <v>22</v>
      </c>
    </row>
    <row r="23" spans="27:27" x14ac:dyDescent="0.2">
      <c r="AA23" t="s">
        <v>23</v>
      </c>
    </row>
    <row r="24" spans="27:27" x14ac:dyDescent="0.2">
      <c r="AA24" t="s">
        <v>24</v>
      </c>
    </row>
    <row r="25" spans="27:27" x14ac:dyDescent="0.2">
      <c r="AA25" t="s">
        <v>25</v>
      </c>
    </row>
    <row r="26" spans="27:27" x14ac:dyDescent="0.2">
      <c r="AA26" t="s">
        <v>26</v>
      </c>
    </row>
    <row r="27" spans="27:27" x14ac:dyDescent="0.2">
      <c r="AA27" t="s">
        <v>27</v>
      </c>
    </row>
    <row r="28" spans="27:27" x14ac:dyDescent="0.2">
      <c r="AA28" t="s">
        <v>28</v>
      </c>
    </row>
  </sheetData>
  <mergeCells count="3">
    <mergeCell ref="C2:E2"/>
    <mergeCell ref="D3:E3"/>
    <mergeCell ref="C3:C4"/>
  </mergeCells>
  <phoneticPr fontId="1" type="noConversion"/>
  <dataValidations count="1">
    <dataValidation type="list" allowBlank="1" showInputMessage="1" showErrorMessage="1" sqref="C5:C11" xr:uid="{4DC8C57F-F4C4-4A90-8FFA-BC0C95805C17}">
      <formula1>$AA$1:$AA$28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1512-4D0D-4846-83B8-5578D584A120}">
  <dimension ref="A1:V34"/>
  <sheetViews>
    <sheetView rightToLeft="1" workbookViewId="0">
      <selection activeCell="O3" sqref="O3"/>
    </sheetView>
  </sheetViews>
  <sheetFormatPr defaultRowHeight="15" x14ac:dyDescent="0.2"/>
  <cols>
    <col min="1" max="1" width="8.7421875" customWidth="1"/>
    <col min="2" max="2" width="13.31640625" bestFit="1" customWidth="1"/>
    <col min="3" max="3" width="12.23828125" bestFit="1" customWidth="1"/>
    <col min="4" max="4" width="7.26171875" bestFit="1" customWidth="1"/>
    <col min="5" max="6" width="11.97265625" bestFit="1" customWidth="1"/>
    <col min="7" max="7" width="18.29296875" bestFit="1" customWidth="1"/>
    <col min="8" max="8" width="14.125" bestFit="1" customWidth="1"/>
    <col min="9" max="9" width="11.97265625" bestFit="1" customWidth="1"/>
    <col min="10" max="10" width="19.1015625" bestFit="1" customWidth="1"/>
    <col min="11" max="11" width="11.97265625" bestFit="1" customWidth="1"/>
    <col min="12" max="12" width="22.59765625" bestFit="1" customWidth="1"/>
    <col min="13" max="13" width="11.97265625" bestFit="1" customWidth="1"/>
    <col min="14" max="14" width="19.1015625" bestFit="1" customWidth="1"/>
    <col min="15" max="15" width="14.796875" customWidth="1"/>
    <col min="16" max="16" width="13.5859375" style="28" customWidth="1"/>
    <col min="17" max="17" width="16.0078125" bestFit="1" customWidth="1"/>
    <col min="18" max="18" width="13.85546875" bestFit="1" customWidth="1"/>
    <col min="19" max="19" width="15.33203125" bestFit="1" customWidth="1"/>
    <col min="20" max="20" width="13.98828125" bestFit="1" customWidth="1"/>
    <col min="21" max="21" width="15.33203125" bestFit="1" customWidth="1"/>
    <col min="22" max="22" width="14.9296875" bestFit="1" customWidth="1"/>
  </cols>
  <sheetData>
    <row r="1" spans="1:22" ht="51" x14ac:dyDescent="0.25">
      <c r="A1" s="23" t="s">
        <v>0</v>
      </c>
      <c r="B1" s="23"/>
      <c r="C1" s="23" t="s">
        <v>53</v>
      </c>
      <c r="D1" s="23" t="s">
        <v>54</v>
      </c>
      <c r="E1" s="23" t="s">
        <v>55</v>
      </c>
      <c r="F1" s="24" t="s">
        <v>56</v>
      </c>
      <c r="G1" s="24" t="s">
        <v>57</v>
      </c>
      <c r="H1" s="24" t="s">
        <v>58</v>
      </c>
      <c r="I1" s="25" t="s">
        <v>59</v>
      </c>
      <c r="J1" s="25" t="s">
        <v>60</v>
      </c>
      <c r="K1" s="26" t="s">
        <v>61</v>
      </c>
      <c r="L1" s="26" t="s">
        <v>62</v>
      </c>
      <c r="M1" s="25" t="s">
        <v>63</v>
      </c>
      <c r="N1" s="25" t="s">
        <v>64</v>
      </c>
      <c r="O1" s="25" t="s">
        <v>65</v>
      </c>
      <c r="P1" s="27" t="s">
        <v>66</v>
      </c>
      <c r="Q1" s="24" t="s">
        <v>67</v>
      </c>
      <c r="R1" s="24" t="s">
        <v>68</v>
      </c>
      <c r="S1" s="24" t="s">
        <v>69</v>
      </c>
      <c r="T1" s="24" t="s">
        <v>70</v>
      </c>
      <c r="U1" s="24" t="s">
        <v>71</v>
      </c>
    </row>
    <row r="3" spans="1:22" ht="23.25" x14ac:dyDescent="0.2">
      <c r="A3" s="29" t="s">
        <v>3</v>
      </c>
      <c r="B3" s="30" t="s">
        <v>72</v>
      </c>
      <c r="C3" s="30" t="s">
        <v>73</v>
      </c>
      <c r="D3" s="29">
        <v>222</v>
      </c>
      <c r="E3" s="31">
        <v>98.5</v>
      </c>
      <c r="F3" s="32">
        <f t="shared" ref="F3:F9" si="0">E3/0.75</f>
        <v>131.33333333333334</v>
      </c>
      <c r="G3" s="32">
        <f t="shared" ref="G3:G9" si="1">(F3-E3)*0.01</f>
        <v>0.32833333333333342</v>
      </c>
      <c r="H3" s="32">
        <f>E3/0.9</f>
        <v>109.44444444444444</v>
      </c>
      <c r="I3" s="33">
        <f>E3/0.8</f>
        <v>123.125</v>
      </c>
      <c r="J3" s="33">
        <f t="shared" ref="J3:J9" si="2">(I3-E3)*0.02</f>
        <v>0.49249999999999999</v>
      </c>
      <c r="K3" s="34">
        <f t="shared" ref="K3:K9" si="3">E3/0.6</f>
        <v>164.16666666666669</v>
      </c>
      <c r="L3" s="34">
        <f t="shared" ref="L3:L9" si="4">(K3-E3)*0.03</f>
        <v>1.9700000000000004</v>
      </c>
      <c r="M3" s="33">
        <f t="shared" ref="M3:M9" si="5">E3/0.4</f>
        <v>246.25</v>
      </c>
      <c r="N3" s="35">
        <f t="shared" ref="N3:N9" si="6">(M3-E3)*0.04</f>
        <v>5.91</v>
      </c>
      <c r="O3" s="35">
        <f>P3*0.7</f>
        <v>114.91666666666667</v>
      </c>
      <c r="P3" s="36">
        <f t="shared" ref="P3:P9" si="7">E3/0.6</f>
        <v>164.16666666666669</v>
      </c>
      <c r="Q3" s="32">
        <f t="shared" ref="Q3:Q9" si="8">E3/0.9</f>
        <v>109.44444444444444</v>
      </c>
      <c r="R3" s="37">
        <f>H3*12</f>
        <v>1313.3333333333333</v>
      </c>
      <c r="S3" s="38">
        <f>H3+10</f>
        <v>119.44444444444444</v>
      </c>
      <c r="T3" s="39">
        <f>S3*6</f>
        <v>716.66666666666663</v>
      </c>
      <c r="U3" s="38">
        <f t="shared" ref="U3:U34" si="9">H3+15</f>
        <v>124.44444444444444</v>
      </c>
      <c r="V3">
        <f>P3*6</f>
        <v>985.00000000000011</v>
      </c>
    </row>
    <row r="4" spans="1:22" ht="23.25" x14ac:dyDescent="0.2">
      <c r="A4" s="29" t="s">
        <v>4</v>
      </c>
      <c r="B4" s="30" t="s">
        <v>72</v>
      </c>
      <c r="C4" s="30" t="s">
        <v>74</v>
      </c>
      <c r="D4" s="29">
        <v>207</v>
      </c>
      <c r="E4" s="31">
        <v>100.81</v>
      </c>
      <c r="F4" s="32">
        <f t="shared" si="0"/>
        <v>134.41333333333333</v>
      </c>
      <c r="G4" s="32">
        <f t="shared" si="1"/>
        <v>0.33603333333333324</v>
      </c>
      <c r="H4" s="32">
        <f t="shared" ref="H4:H33" si="10">E4/0.9</f>
        <v>112.01111111111111</v>
      </c>
      <c r="I4" s="33">
        <f>E4/0.8</f>
        <v>126.0125</v>
      </c>
      <c r="J4" s="33">
        <f t="shared" si="2"/>
        <v>0.50405</v>
      </c>
      <c r="K4" s="34">
        <f t="shared" si="3"/>
        <v>168.01666666666668</v>
      </c>
      <c r="L4" s="34">
        <f t="shared" si="4"/>
        <v>2.0162000000000004</v>
      </c>
      <c r="M4" s="33">
        <f t="shared" si="5"/>
        <v>252.02500000000001</v>
      </c>
      <c r="N4" s="35">
        <f t="shared" si="6"/>
        <v>6.0486000000000004</v>
      </c>
      <c r="O4" s="35">
        <f t="shared" ref="O4:O34" si="11">P4*0.7</f>
        <v>117.61166666666666</v>
      </c>
      <c r="P4" s="36">
        <f t="shared" si="7"/>
        <v>168.01666666666668</v>
      </c>
      <c r="Q4" s="32">
        <f t="shared" si="8"/>
        <v>112.01111111111111</v>
      </c>
      <c r="R4" s="37">
        <f t="shared" ref="R4:R34" si="12">H4*12</f>
        <v>1344.1333333333332</v>
      </c>
      <c r="S4" s="38">
        <f t="shared" ref="S4:S34" si="13">H4+10</f>
        <v>122.01111111111111</v>
      </c>
      <c r="T4" s="39">
        <f t="shared" ref="T4:T34" si="14">S4*6</f>
        <v>732.06666666666661</v>
      </c>
      <c r="U4" s="38">
        <f t="shared" si="9"/>
        <v>127.01111111111111</v>
      </c>
      <c r="V4">
        <f t="shared" ref="V4:V24" si="15">P4*6</f>
        <v>1008.1000000000001</v>
      </c>
    </row>
    <row r="5" spans="1:22" ht="23.25" x14ac:dyDescent="0.2">
      <c r="A5" s="29" t="s">
        <v>6</v>
      </c>
      <c r="B5" s="30" t="s">
        <v>72</v>
      </c>
      <c r="C5" s="30" t="s">
        <v>75</v>
      </c>
      <c r="D5" s="29">
        <v>223</v>
      </c>
      <c r="E5" s="31">
        <v>106.05</v>
      </c>
      <c r="F5" s="32">
        <f t="shared" si="0"/>
        <v>141.4</v>
      </c>
      <c r="G5" s="32">
        <f t="shared" si="1"/>
        <v>0.35350000000000009</v>
      </c>
      <c r="H5" s="32">
        <f t="shared" si="10"/>
        <v>117.83333333333333</v>
      </c>
      <c r="I5" s="33">
        <f t="shared" ref="I5:I33" si="16">E5/0.8</f>
        <v>132.5625</v>
      </c>
      <c r="J5" s="33">
        <f t="shared" si="2"/>
        <v>0.53025000000000011</v>
      </c>
      <c r="K5" s="34">
        <f t="shared" si="3"/>
        <v>176.75</v>
      </c>
      <c r="L5" s="34">
        <f t="shared" si="4"/>
        <v>2.121</v>
      </c>
      <c r="M5" s="33">
        <f t="shared" si="5"/>
        <v>265.125</v>
      </c>
      <c r="N5" s="35">
        <f t="shared" si="6"/>
        <v>6.3629999999999995</v>
      </c>
      <c r="O5" s="35">
        <f t="shared" si="11"/>
        <v>123.72499999999999</v>
      </c>
      <c r="P5" s="36">
        <f t="shared" si="7"/>
        <v>176.75</v>
      </c>
      <c r="Q5" s="32">
        <f t="shared" si="8"/>
        <v>117.83333333333333</v>
      </c>
      <c r="R5" s="37">
        <f t="shared" si="12"/>
        <v>1414</v>
      </c>
      <c r="S5" s="38">
        <f t="shared" si="13"/>
        <v>127.83333333333333</v>
      </c>
      <c r="T5" s="39">
        <f t="shared" si="14"/>
        <v>767</v>
      </c>
      <c r="U5" s="38">
        <f t="shared" si="9"/>
        <v>132.83333333333331</v>
      </c>
      <c r="V5">
        <f t="shared" si="15"/>
        <v>1060.5</v>
      </c>
    </row>
    <row r="6" spans="1:22" ht="23.25" x14ac:dyDescent="0.2">
      <c r="A6" s="29" t="s">
        <v>7</v>
      </c>
      <c r="B6" s="30" t="s">
        <v>72</v>
      </c>
      <c r="C6" s="30" t="s">
        <v>76</v>
      </c>
      <c r="D6" s="40">
        <v>230</v>
      </c>
      <c r="E6" s="31">
        <v>103.76849593495935</v>
      </c>
      <c r="F6" s="32">
        <f t="shared" si="0"/>
        <v>138.3579945799458</v>
      </c>
      <c r="G6" s="32">
        <f t="shared" si="1"/>
        <v>0.34589498644986449</v>
      </c>
      <c r="H6" s="32">
        <f t="shared" si="10"/>
        <v>115.29832881662149</v>
      </c>
      <c r="I6" s="33">
        <f t="shared" si="16"/>
        <v>129.71061991869917</v>
      </c>
      <c r="J6" s="33">
        <f t="shared" si="2"/>
        <v>0.51884247967479635</v>
      </c>
      <c r="K6" s="34">
        <f t="shared" si="3"/>
        <v>172.94749322493226</v>
      </c>
      <c r="L6" s="34">
        <f t="shared" si="4"/>
        <v>2.0753699186991872</v>
      </c>
      <c r="M6" s="33">
        <f t="shared" si="5"/>
        <v>259.42123983739833</v>
      </c>
      <c r="N6" s="35">
        <f t="shared" si="6"/>
        <v>6.2261097560975598</v>
      </c>
      <c r="O6" s="35">
        <f t="shared" si="11"/>
        <v>121.06324525745258</v>
      </c>
      <c r="P6" s="36">
        <f t="shared" si="7"/>
        <v>172.94749322493226</v>
      </c>
      <c r="Q6" s="32">
        <f t="shared" si="8"/>
        <v>115.29832881662149</v>
      </c>
      <c r="R6" s="37">
        <f t="shared" si="12"/>
        <v>1383.5799457994578</v>
      </c>
      <c r="S6" s="38">
        <f t="shared" si="13"/>
        <v>125.29832881662149</v>
      </c>
      <c r="T6" s="39">
        <f t="shared" si="14"/>
        <v>751.78997289972892</v>
      </c>
      <c r="U6" s="38">
        <f t="shared" si="9"/>
        <v>130.29832881662151</v>
      </c>
      <c r="V6">
        <v>0</v>
      </c>
    </row>
    <row r="7" spans="1:22" ht="23.25" x14ac:dyDescent="0.2">
      <c r="A7" s="29" t="s">
        <v>8</v>
      </c>
      <c r="B7" s="30" t="s">
        <v>72</v>
      </c>
      <c r="C7" s="30" t="s">
        <v>77</v>
      </c>
      <c r="D7" s="40">
        <v>230</v>
      </c>
      <c r="E7" s="31">
        <v>97.784166666666664</v>
      </c>
      <c r="F7" s="32">
        <f t="shared" si="0"/>
        <v>130.37888888888889</v>
      </c>
      <c r="G7" s="32">
        <f t="shared" si="1"/>
        <v>0.32594722222222233</v>
      </c>
      <c r="H7" s="32">
        <f t="shared" si="10"/>
        <v>108.64907407407406</v>
      </c>
      <c r="I7" s="33">
        <f t="shared" si="16"/>
        <v>122.23020833333332</v>
      </c>
      <c r="J7" s="33">
        <f t="shared" si="2"/>
        <v>0.48892083333333319</v>
      </c>
      <c r="K7" s="34">
        <f t="shared" si="3"/>
        <v>162.97361111111113</v>
      </c>
      <c r="L7" s="34">
        <f t="shared" si="4"/>
        <v>1.9556833333333339</v>
      </c>
      <c r="M7" s="33">
        <f t="shared" si="5"/>
        <v>244.46041666666665</v>
      </c>
      <c r="N7" s="35">
        <f t="shared" si="6"/>
        <v>5.867049999999999</v>
      </c>
      <c r="O7" s="35">
        <f t="shared" si="11"/>
        <v>114.08152777777778</v>
      </c>
      <c r="P7" s="36">
        <f t="shared" si="7"/>
        <v>162.97361111111113</v>
      </c>
      <c r="Q7" s="32">
        <f t="shared" si="8"/>
        <v>108.64907407407406</v>
      </c>
      <c r="R7" s="37">
        <f t="shared" si="12"/>
        <v>1303.7888888888888</v>
      </c>
      <c r="S7" s="38">
        <f t="shared" si="13"/>
        <v>118.64907407407406</v>
      </c>
      <c r="T7" s="39">
        <f t="shared" si="14"/>
        <v>711.89444444444439</v>
      </c>
      <c r="U7" s="38">
        <f t="shared" si="9"/>
        <v>123.64907407407406</v>
      </c>
      <c r="V7">
        <v>977.8416666666667</v>
      </c>
    </row>
    <row r="8" spans="1:22" ht="23.25" x14ac:dyDescent="0.2">
      <c r="A8" s="29" t="s">
        <v>9</v>
      </c>
      <c r="B8" s="30" t="s">
        <v>72</v>
      </c>
      <c r="C8" s="30" t="s">
        <v>78</v>
      </c>
      <c r="D8" s="40">
        <v>230</v>
      </c>
      <c r="E8" s="31">
        <v>105.08692307692309</v>
      </c>
      <c r="F8" s="32">
        <f t="shared" si="0"/>
        <v>140.11589743589744</v>
      </c>
      <c r="G8" s="32">
        <f t="shared" si="1"/>
        <v>0.35028974358974352</v>
      </c>
      <c r="H8" s="32">
        <f t="shared" si="10"/>
        <v>116.76324786324787</v>
      </c>
      <c r="I8" s="33">
        <f t="shared" si="16"/>
        <v>131.35865384615386</v>
      </c>
      <c r="J8" s="33">
        <f t="shared" si="2"/>
        <v>0.52543461538461544</v>
      </c>
      <c r="K8" s="34">
        <f t="shared" si="3"/>
        <v>175.14487179487182</v>
      </c>
      <c r="L8" s="34">
        <f t="shared" si="4"/>
        <v>2.1017384615384618</v>
      </c>
      <c r="M8" s="33">
        <f t="shared" si="5"/>
        <v>262.71730769230771</v>
      </c>
      <c r="N8" s="35">
        <f t="shared" si="6"/>
        <v>6.3052153846153853</v>
      </c>
      <c r="O8" s="35">
        <f t="shared" si="11"/>
        <v>122.60141025641026</v>
      </c>
      <c r="P8" s="36">
        <f t="shared" si="7"/>
        <v>175.14487179487182</v>
      </c>
      <c r="Q8" s="32">
        <f t="shared" si="8"/>
        <v>116.76324786324787</v>
      </c>
      <c r="R8" s="37">
        <f t="shared" si="12"/>
        <v>1401.1589743589743</v>
      </c>
      <c r="S8" s="38">
        <f t="shared" si="13"/>
        <v>126.76324786324787</v>
      </c>
      <c r="T8" s="39">
        <f t="shared" si="14"/>
        <v>760.57948717948716</v>
      </c>
      <c r="U8" s="38">
        <f t="shared" si="9"/>
        <v>131.76324786324787</v>
      </c>
      <c r="V8">
        <v>0</v>
      </c>
    </row>
    <row r="9" spans="1:22" ht="23.25" x14ac:dyDescent="0.2">
      <c r="A9" s="29" t="s">
        <v>10</v>
      </c>
      <c r="B9" s="30" t="s">
        <v>72</v>
      </c>
      <c r="C9" s="30" t="s">
        <v>79</v>
      </c>
      <c r="D9" s="40">
        <v>230</v>
      </c>
      <c r="E9" s="31">
        <v>106.86366666666666</v>
      </c>
      <c r="F9" s="32">
        <f t="shared" si="0"/>
        <v>142.48488888888889</v>
      </c>
      <c r="G9" s="32">
        <f t="shared" si="1"/>
        <v>0.35621222222222232</v>
      </c>
      <c r="H9" s="32">
        <f t="shared" si="10"/>
        <v>118.7374074074074</v>
      </c>
      <c r="I9" s="33">
        <f t="shared" si="16"/>
        <v>133.57958333333332</v>
      </c>
      <c r="J9" s="33">
        <f t="shared" si="2"/>
        <v>0.53431833333333312</v>
      </c>
      <c r="K9" s="34">
        <f t="shared" si="3"/>
        <v>178.10611111111112</v>
      </c>
      <c r="L9" s="34">
        <f t="shared" si="4"/>
        <v>2.1372733333333338</v>
      </c>
      <c r="M9" s="33">
        <f t="shared" si="5"/>
        <v>267.15916666666664</v>
      </c>
      <c r="N9" s="35">
        <f t="shared" si="6"/>
        <v>6.4118199999999987</v>
      </c>
      <c r="O9" s="35">
        <f t="shared" si="11"/>
        <v>124.67427777777777</v>
      </c>
      <c r="P9" s="36">
        <f t="shared" si="7"/>
        <v>178.10611111111112</v>
      </c>
      <c r="Q9" s="32">
        <f t="shared" si="8"/>
        <v>118.7374074074074</v>
      </c>
      <c r="R9" s="37">
        <f t="shared" si="12"/>
        <v>1424.8488888888887</v>
      </c>
      <c r="S9" s="38">
        <f t="shared" si="13"/>
        <v>128.7374074074074</v>
      </c>
      <c r="T9" s="39">
        <f t="shared" si="14"/>
        <v>772.42444444444436</v>
      </c>
      <c r="U9" s="38">
        <f t="shared" si="9"/>
        <v>133.7374074074074</v>
      </c>
      <c r="V9">
        <f t="shared" si="15"/>
        <v>1068.6366666666668</v>
      </c>
    </row>
    <row r="10" spans="1:22" ht="23.25" x14ac:dyDescent="0.25">
      <c r="A10" s="41"/>
      <c r="B10" s="42" t="s">
        <v>80</v>
      </c>
      <c r="C10" s="43"/>
      <c r="D10" s="41"/>
      <c r="E10" s="44"/>
      <c r="F10" s="44"/>
      <c r="G10" s="44"/>
      <c r="H10" s="31">
        <f>AVERAGE(H3:H9)</f>
        <v>114.10527815003425</v>
      </c>
      <c r="I10" s="31">
        <f>AVERAGE(I3:I9)</f>
        <v>128.36843791878852</v>
      </c>
      <c r="J10" s="44"/>
      <c r="K10" s="44"/>
      <c r="L10" s="44"/>
      <c r="M10" s="44"/>
      <c r="N10" s="44"/>
      <c r="O10" s="45">
        <f t="shared" si="11"/>
        <v>119.81054205753598</v>
      </c>
      <c r="P10" s="46">
        <f>AVERAGE(P3:P9)</f>
        <v>171.15791722505142</v>
      </c>
      <c r="Q10" s="31"/>
      <c r="R10" s="38">
        <f t="shared" si="12"/>
        <v>1369.2633378004111</v>
      </c>
      <c r="S10" s="38">
        <f t="shared" si="13"/>
        <v>124.10527815003425</v>
      </c>
      <c r="T10" s="38">
        <f t="shared" si="14"/>
        <v>744.63166890020557</v>
      </c>
      <c r="U10" s="38">
        <f t="shared" si="9"/>
        <v>129.10527815003425</v>
      </c>
      <c r="V10" s="22">
        <v>0</v>
      </c>
    </row>
    <row r="11" spans="1:22" ht="23.25" x14ac:dyDescent="0.2">
      <c r="A11" s="29" t="s">
        <v>1</v>
      </c>
      <c r="B11" s="30" t="s">
        <v>81</v>
      </c>
      <c r="C11" s="30" t="s">
        <v>82</v>
      </c>
      <c r="D11" s="47">
        <v>223</v>
      </c>
      <c r="E11" s="31">
        <v>150.09686098654709</v>
      </c>
      <c r="F11" s="32">
        <f t="shared" ref="F11:F16" si="17">E11/0.75</f>
        <v>200.12914798206279</v>
      </c>
      <c r="G11" s="32">
        <f t="shared" ref="G11:G16" si="18">(F11-E11)*0.01</f>
        <v>0.50032286995515707</v>
      </c>
      <c r="H11" s="32">
        <f t="shared" si="10"/>
        <v>166.77428998505232</v>
      </c>
      <c r="I11" s="33">
        <f t="shared" si="16"/>
        <v>187.62107623318386</v>
      </c>
      <c r="J11" s="33">
        <f t="shared" ref="J11:J16" si="19">(I11-E11)*0.02</f>
        <v>0.75048430493273544</v>
      </c>
      <c r="K11" s="34">
        <f t="shared" ref="K11:K16" si="20">E11/0.6</f>
        <v>250.16143497757849</v>
      </c>
      <c r="L11" s="34">
        <f t="shared" ref="L11:L16" si="21">(K11-E11)*0.03</f>
        <v>3.0019372197309422</v>
      </c>
      <c r="M11" s="33">
        <f t="shared" ref="M11:M16" si="22">E11/0.4</f>
        <v>375.24215246636771</v>
      </c>
      <c r="N11" s="35">
        <f t="shared" ref="N11:N16" si="23">(M11-E11)*0.04</f>
        <v>9.0058116591928261</v>
      </c>
      <c r="O11" s="35">
        <f t="shared" si="11"/>
        <v>175.11300448430492</v>
      </c>
      <c r="P11" s="36">
        <f t="shared" ref="P11:P16" si="24">E11/0.6</f>
        <v>250.16143497757849</v>
      </c>
      <c r="Q11" s="32">
        <f t="shared" ref="Q11:Q16" si="25">E11/0.9</f>
        <v>166.77428998505232</v>
      </c>
      <c r="R11" s="37">
        <f t="shared" si="12"/>
        <v>2001.291479820628</v>
      </c>
      <c r="S11" s="38">
        <f t="shared" si="13"/>
        <v>176.77428998505232</v>
      </c>
      <c r="T11" s="39">
        <f t="shared" si="14"/>
        <v>1060.645739910314</v>
      </c>
      <c r="U11" s="38">
        <f t="shared" si="9"/>
        <v>181.77428998505232</v>
      </c>
      <c r="V11">
        <f t="shared" si="15"/>
        <v>1500.9686098654711</v>
      </c>
    </row>
    <row r="12" spans="1:22" ht="27" x14ac:dyDescent="0.2">
      <c r="A12" s="29" t="s">
        <v>2</v>
      </c>
      <c r="B12" s="30" t="s">
        <v>81</v>
      </c>
      <c r="C12" s="30" t="s">
        <v>83</v>
      </c>
      <c r="D12" s="40">
        <v>215</v>
      </c>
      <c r="E12" s="31">
        <v>137.18708333333333</v>
      </c>
      <c r="F12" s="32">
        <f t="shared" si="17"/>
        <v>182.91611111111112</v>
      </c>
      <c r="G12" s="32">
        <f t="shared" si="18"/>
        <v>0.45729027777777786</v>
      </c>
      <c r="H12" s="32">
        <f t="shared" si="10"/>
        <v>152.43009259259259</v>
      </c>
      <c r="I12" s="33">
        <f t="shared" si="16"/>
        <v>171.48385416666665</v>
      </c>
      <c r="J12" s="33">
        <f t="shared" si="19"/>
        <v>0.68593541666666624</v>
      </c>
      <c r="K12" s="34">
        <f t="shared" si="20"/>
        <v>228.64513888888891</v>
      </c>
      <c r="L12" s="34">
        <f t="shared" si="21"/>
        <v>2.7437416666666672</v>
      </c>
      <c r="M12" s="33">
        <f t="shared" si="22"/>
        <v>342.96770833333329</v>
      </c>
      <c r="N12" s="35">
        <f t="shared" si="23"/>
        <v>8.2312249999999985</v>
      </c>
      <c r="O12" s="35">
        <f t="shared" si="11"/>
        <v>160.05159722222223</v>
      </c>
      <c r="P12" s="36">
        <f t="shared" si="24"/>
        <v>228.64513888888891</v>
      </c>
      <c r="Q12" s="32">
        <f t="shared" si="25"/>
        <v>152.43009259259259</v>
      </c>
      <c r="R12" s="37">
        <f t="shared" si="12"/>
        <v>1829.161111111111</v>
      </c>
      <c r="S12" s="38">
        <f t="shared" si="13"/>
        <v>162.43009259259259</v>
      </c>
      <c r="T12" s="39">
        <f t="shared" si="14"/>
        <v>974.58055555555552</v>
      </c>
      <c r="U12" s="38">
        <f t="shared" si="9"/>
        <v>167.43009259259259</v>
      </c>
      <c r="V12">
        <v>0</v>
      </c>
    </row>
    <row r="13" spans="1:22" ht="23.25" x14ac:dyDescent="0.2">
      <c r="A13" s="29" t="s">
        <v>5</v>
      </c>
      <c r="B13" s="30" t="s">
        <v>81</v>
      </c>
      <c r="C13" s="30" t="s">
        <v>84</v>
      </c>
      <c r="D13" s="29">
        <v>212</v>
      </c>
      <c r="E13" s="31">
        <v>160.19999999999999</v>
      </c>
      <c r="F13" s="32">
        <f t="shared" si="17"/>
        <v>213.6</v>
      </c>
      <c r="G13" s="32">
        <f t="shared" si="18"/>
        <v>0.53400000000000003</v>
      </c>
      <c r="H13" s="32">
        <f t="shared" si="10"/>
        <v>177.99999999999997</v>
      </c>
      <c r="I13" s="33">
        <f t="shared" si="16"/>
        <v>200.24999999999997</v>
      </c>
      <c r="J13" s="33">
        <f t="shared" si="19"/>
        <v>0.80099999999999971</v>
      </c>
      <c r="K13" s="34">
        <f t="shared" si="20"/>
        <v>267</v>
      </c>
      <c r="L13" s="34">
        <f t="shared" si="21"/>
        <v>3.2040000000000002</v>
      </c>
      <c r="M13" s="33">
        <f t="shared" si="22"/>
        <v>400.49999999999994</v>
      </c>
      <c r="N13" s="35">
        <f t="shared" si="23"/>
        <v>9.6119999999999983</v>
      </c>
      <c r="O13" s="35">
        <f t="shared" si="11"/>
        <v>186.89999999999998</v>
      </c>
      <c r="P13" s="36">
        <f t="shared" si="24"/>
        <v>267</v>
      </c>
      <c r="Q13" s="32">
        <f t="shared" si="25"/>
        <v>177.99999999999997</v>
      </c>
      <c r="R13" s="37">
        <f t="shared" si="12"/>
        <v>2135.9999999999995</v>
      </c>
      <c r="S13" s="38">
        <f t="shared" si="13"/>
        <v>187.99999999999997</v>
      </c>
      <c r="T13" s="39">
        <f t="shared" si="14"/>
        <v>1127.9999999999998</v>
      </c>
      <c r="U13" s="38">
        <f t="shared" si="9"/>
        <v>192.99999999999997</v>
      </c>
      <c r="V13">
        <f t="shared" si="15"/>
        <v>1602</v>
      </c>
    </row>
    <row r="14" spans="1:22" ht="23.25" x14ac:dyDescent="0.2">
      <c r="A14" s="29" t="s">
        <v>11</v>
      </c>
      <c r="B14" s="30" t="s">
        <v>81</v>
      </c>
      <c r="C14" s="30" t="s">
        <v>85</v>
      </c>
      <c r="D14" s="40">
        <v>200</v>
      </c>
      <c r="E14" s="31">
        <v>147.46995073891628</v>
      </c>
      <c r="F14" s="32">
        <f t="shared" si="17"/>
        <v>196.6266009852217</v>
      </c>
      <c r="G14" s="32">
        <f t="shared" si="18"/>
        <v>0.49156650246305417</v>
      </c>
      <c r="H14" s="32">
        <f t="shared" si="10"/>
        <v>163.8555008210181</v>
      </c>
      <c r="I14" s="33">
        <f t="shared" si="16"/>
        <v>184.33743842364535</v>
      </c>
      <c r="J14" s="33">
        <f t="shared" si="19"/>
        <v>0.73734975369458144</v>
      </c>
      <c r="K14" s="34">
        <f t="shared" si="20"/>
        <v>245.78325123152715</v>
      </c>
      <c r="L14" s="34">
        <f t="shared" si="21"/>
        <v>2.9493990147783258</v>
      </c>
      <c r="M14" s="33">
        <f t="shared" si="22"/>
        <v>368.6748768472907</v>
      </c>
      <c r="N14" s="35">
        <f t="shared" si="23"/>
        <v>8.8481970443349773</v>
      </c>
      <c r="O14" s="35">
        <f t="shared" si="11"/>
        <v>172.048275862069</v>
      </c>
      <c r="P14" s="36">
        <f t="shared" si="24"/>
        <v>245.78325123152715</v>
      </c>
      <c r="Q14" s="32">
        <f t="shared" si="25"/>
        <v>163.8555008210181</v>
      </c>
      <c r="R14" s="37">
        <f t="shared" si="12"/>
        <v>1966.2660098522172</v>
      </c>
      <c r="S14" s="38">
        <f t="shared" si="13"/>
        <v>173.8555008210181</v>
      </c>
      <c r="T14" s="39">
        <f t="shared" si="14"/>
        <v>1043.1330049261087</v>
      </c>
      <c r="U14" s="38">
        <f t="shared" si="9"/>
        <v>178.8555008210181</v>
      </c>
      <c r="V14">
        <f t="shared" si="15"/>
        <v>1474.6995073891628</v>
      </c>
    </row>
    <row r="15" spans="1:22" ht="23.25" x14ac:dyDescent="0.2">
      <c r="A15" s="29" t="s">
        <v>12</v>
      </c>
      <c r="B15" s="30" t="s">
        <v>81</v>
      </c>
      <c r="C15" s="30" t="s">
        <v>86</v>
      </c>
      <c r="D15" s="40">
        <v>230</v>
      </c>
      <c r="E15" s="31">
        <v>126.0284680851064</v>
      </c>
      <c r="F15" s="32">
        <f t="shared" si="17"/>
        <v>168.03795744680852</v>
      </c>
      <c r="G15" s="32">
        <f t="shared" si="18"/>
        <v>0.42009489361702124</v>
      </c>
      <c r="H15" s="32">
        <f t="shared" si="10"/>
        <v>140.03163120567376</v>
      </c>
      <c r="I15" s="33">
        <f t="shared" si="16"/>
        <v>157.535585106383</v>
      </c>
      <c r="J15" s="33">
        <f t="shared" si="19"/>
        <v>0.63014234042553197</v>
      </c>
      <c r="K15" s="34">
        <f t="shared" si="20"/>
        <v>210.04744680851067</v>
      </c>
      <c r="L15" s="34">
        <f t="shared" si="21"/>
        <v>2.5205693617021283</v>
      </c>
      <c r="M15" s="33">
        <f t="shared" si="22"/>
        <v>315.07117021276599</v>
      </c>
      <c r="N15" s="35">
        <f t="shared" si="23"/>
        <v>7.5617080851063836</v>
      </c>
      <c r="O15" s="35">
        <f t="shared" si="11"/>
        <v>147.03321276595747</v>
      </c>
      <c r="P15" s="36">
        <f t="shared" si="24"/>
        <v>210.04744680851067</v>
      </c>
      <c r="Q15" s="32">
        <f t="shared" si="25"/>
        <v>140.03163120567376</v>
      </c>
      <c r="R15" s="37">
        <f t="shared" si="12"/>
        <v>1680.3795744680851</v>
      </c>
      <c r="S15" s="38">
        <f t="shared" si="13"/>
        <v>150.03163120567376</v>
      </c>
      <c r="T15" s="39">
        <f t="shared" si="14"/>
        <v>900.18978723404257</v>
      </c>
      <c r="U15" s="38">
        <f t="shared" si="9"/>
        <v>155.03163120567376</v>
      </c>
      <c r="V15">
        <f t="shared" si="15"/>
        <v>1260.284680851064</v>
      </c>
    </row>
    <row r="16" spans="1:22" ht="23.25" x14ac:dyDescent="0.2">
      <c r="A16" s="29" t="s">
        <v>13</v>
      </c>
      <c r="B16" s="30" t="s">
        <v>81</v>
      </c>
      <c r="C16" s="30" t="s">
        <v>87</v>
      </c>
      <c r="D16" s="40">
        <v>230</v>
      </c>
      <c r="E16" s="31">
        <v>119.77833333333334</v>
      </c>
      <c r="F16" s="32">
        <f t="shared" si="17"/>
        <v>159.70444444444445</v>
      </c>
      <c r="G16" s="32">
        <f t="shared" si="18"/>
        <v>0.39926111111111112</v>
      </c>
      <c r="H16" s="32">
        <f t="shared" si="10"/>
        <v>133.08703703703705</v>
      </c>
      <c r="I16" s="33">
        <f t="shared" si="16"/>
        <v>149.72291666666666</v>
      </c>
      <c r="J16" s="33">
        <f t="shared" si="19"/>
        <v>0.5988916666666666</v>
      </c>
      <c r="K16" s="34">
        <f t="shared" si="20"/>
        <v>199.63055555555556</v>
      </c>
      <c r="L16" s="34">
        <f t="shared" si="21"/>
        <v>2.3955666666666668</v>
      </c>
      <c r="M16" s="33">
        <f t="shared" si="22"/>
        <v>299.44583333333333</v>
      </c>
      <c r="N16" s="35">
        <f t="shared" si="23"/>
        <v>7.1867000000000001</v>
      </c>
      <c r="O16" s="35">
        <f t="shared" si="11"/>
        <v>139.74138888888888</v>
      </c>
      <c r="P16" s="36">
        <f t="shared" si="24"/>
        <v>199.63055555555556</v>
      </c>
      <c r="Q16" s="32">
        <f t="shared" si="25"/>
        <v>133.08703703703705</v>
      </c>
      <c r="R16" s="37">
        <f t="shared" si="12"/>
        <v>1597.0444444444447</v>
      </c>
      <c r="S16" s="38">
        <f t="shared" si="13"/>
        <v>143.08703703703705</v>
      </c>
      <c r="T16" s="39">
        <f t="shared" si="14"/>
        <v>858.52222222222235</v>
      </c>
      <c r="U16" s="38">
        <f t="shared" si="9"/>
        <v>148.08703703703705</v>
      </c>
      <c r="V16">
        <f t="shared" si="15"/>
        <v>1197.7833333333333</v>
      </c>
    </row>
    <row r="17" spans="1:22" ht="23.25" x14ac:dyDescent="0.25">
      <c r="B17" s="42" t="s">
        <v>80</v>
      </c>
      <c r="H17" s="31">
        <f>AVERAGE(H11:H16)</f>
        <v>155.69642527356231</v>
      </c>
      <c r="I17" s="31">
        <f>AVERAGE(I11:I16)</f>
        <v>175.15847843275756</v>
      </c>
      <c r="O17" s="31">
        <f t="shared" si="11"/>
        <v>163.48124653724039</v>
      </c>
      <c r="P17" s="46">
        <f>AVERAGE(P11:P16)</f>
        <v>233.54463791034345</v>
      </c>
      <c r="Q17" s="31"/>
      <c r="R17" s="38">
        <f t="shared" si="12"/>
        <v>1868.3571032827476</v>
      </c>
      <c r="S17" s="38">
        <f t="shared" si="13"/>
        <v>165.69642527356231</v>
      </c>
      <c r="T17" s="38">
        <f t="shared" si="14"/>
        <v>994.17855164137382</v>
      </c>
      <c r="U17" s="38">
        <f t="shared" si="9"/>
        <v>170.69642527356231</v>
      </c>
      <c r="V17" s="22">
        <v>0</v>
      </c>
    </row>
    <row r="18" spans="1:22" ht="23.25" x14ac:dyDescent="0.2">
      <c r="A18" s="29" t="s">
        <v>15</v>
      </c>
      <c r="B18" s="30" t="s">
        <v>88</v>
      </c>
      <c r="C18" s="30" t="s">
        <v>89</v>
      </c>
      <c r="D18" s="29">
        <v>220</v>
      </c>
      <c r="E18" s="31">
        <v>98.460000000000008</v>
      </c>
      <c r="F18" s="32">
        <f t="shared" ref="F18:F25" si="26">E18/0.75</f>
        <v>131.28</v>
      </c>
      <c r="G18" s="32">
        <f t="shared" ref="G18:G25" si="27">(F18-E18)*0.01</f>
        <v>0.32819999999999994</v>
      </c>
      <c r="H18" s="32">
        <f t="shared" si="10"/>
        <v>109.4</v>
      </c>
      <c r="I18" s="33">
        <f t="shared" si="16"/>
        <v>123.075</v>
      </c>
      <c r="J18" s="33">
        <f t="shared" ref="J18:J25" si="28">(I18-E18)*0.02</f>
        <v>0.4922999999999999</v>
      </c>
      <c r="K18" s="34">
        <f t="shared" ref="K18:K25" si="29">E18/0.6</f>
        <v>164.10000000000002</v>
      </c>
      <c r="L18" s="34">
        <f t="shared" ref="L18:L25" si="30">(K18-E18)*0.03</f>
        <v>1.9692000000000003</v>
      </c>
      <c r="M18" s="33">
        <f t="shared" ref="M18:M25" si="31">E18/0.4</f>
        <v>246.15</v>
      </c>
      <c r="N18" s="35">
        <f t="shared" ref="N18:N25" si="32">(M18-E18)*0.04</f>
        <v>5.9076000000000004</v>
      </c>
      <c r="O18" s="35">
        <f t="shared" si="11"/>
        <v>114.87</v>
      </c>
      <c r="P18" s="36">
        <f t="shared" ref="P18:P25" si="33">E18/0.6</f>
        <v>164.10000000000002</v>
      </c>
      <c r="Q18" s="32">
        <f t="shared" ref="Q18:Q25" si="34">E18/0.9</f>
        <v>109.4</v>
      </c>
      <c r="R18" s="37">
        <f t="shared" si="12"/>
        <v>1312.8000000000002</v>
      </c>
      <c r="S18" s="38">
        <f t="shared" si="13"/>
        <v>119.4</v>
      </c>
      <c r="T18" s="39">
        <f t="shared" si="14"/>
        <v>716.40000000000009</v>
      </c>
      <c r="U18" s="38">
        <f t="shared" si="9"/>
        <v>124.4</v>
      </c>
      <c r="V18">
        <f t="shared" si="15"/>
        <v>984.60000000000014</v>
      </c>
    </row>
    <row r="19" spans="1:22" ht="23.25" x14ac:dyDescent="0.2">
      <c r="A19" s="29" t="s">
        <v>16</v>
      </c>
      <c r="B19" s="30" t="s">
        <v>88</v>
      </c>
      <c r="C19" s="30" t="s">
        <v>90</v>
      </c>
      <c r="D19" s="40">
        <v>240</v>
      </c>
      <c r="E19" s="31">
        <v>114.26829268292683</v>
      </c>
      <c r="F19" s="32">
        <f t="shared" si="26"/>
        <v>152.35772357723576</v>
      </c>
      <c r="G19" s="32">
        <f t="shared" si="27"/>
        <v>0.38089430894308934</v>
      </c>
      <c r="H19" s="32">
        <f t="shared" si="10"/>
        <v>126.96476964769647</v>
      </c>
      <c r="I19" s="33">
        <f t="shared" si="16"/>
        <v>142.83536585365852</v>
      </c>
      <c r="J19" s="33">
        <f t="shared" si="28"/>
        <v>0.57134146341463377</v>
      </c>
      <c r="K19" s="34">
        <f t="shared" si="29"/>
        <v>190.44715447154471</v>
      </c>
      <c r="L19" s="34">
        <f t="shared" si="30"/>
        <v>2.2853658536585364</v>
      </c>
      <c r="M19" s="33">
        <f t="shared" si="31"/>
        <v>285.67073170731703</v>
      </c>
      <c r="N19" s="35">
        <f t="shared" si="32"/>
        <v>6.8560975609756092</v>
      </c>
      <c r="O19" s="35">
        <f t="shared" si="11"/>
        <v>133.3130081300813</v>
      </c>
      <c r="P19" s="36">
        <f t="shared" si="33"/>
        <v>190.44715447154471</v>
      </c>
      <c r="Q19" s="32">
        <f t="shared" si="34"/>
        <v>126.96476964769647</v>
      </c>
      <c r="R19" s="37">
        <f t="shared" si="12"/>
        <v>1523.5772357723577</v>
      </c>
      <c r="S19" s="38">
        <f t="shared" si="13"/>
        <v>136.96476964769647</v>
      </c>
      <c r="T19" s="39">
        <f t="shared" si="14"/>
        <v>821.78861788617883</v>
      </c>
      <c r="U19" s="38">
        <f t="shared" si="9"/>
        <v>141.96476964769647</v>
      </c>
      <c r="V19">
        <v>0</v>
      </c>
    </row>
    <row r="20" spans="1:22" ht="23.25" x14ac:dyDescent="0.2">
      <c r="A20" s="29" t="s">
        <v>17</v>
      </c>
      <c r="B20" s="30" t="s">
        <v>88</v>
      </c>
      <c r="C20" s="30" t="s">
        <v>91</v>
      </c>
      <c r="D20" s="40">
        <v>240</v>
      </c>
      <c r="E20" s="31">
        <v>102.7</v>
      </c>
      <c r="F20" s="32">
        <f t="shared" si="26"/>
        <v>136.93333333333334</v>
      </c>
      <c r="G20" s="32">
        <f t="shared" si="27"/>
        <v>0.34233333333333332</v>
      </c>
      <c r="H20" s="32">
        <f t="shared" si="10"/>
        <v>114.11111111111111</v>
      </c>
      <c r="I20" s="33">
        <f t="shared" si="16"/>
        <v>128.375</v>
      </c>
      <c r="J20" s="33">
        <f t="shared" si="28"/>
        <v>0.51349999999999996</v>
      </c>
      <c r="K20" s="34">
        <f t="shared" si="29"/>
        <v>171.16666666666669</v>
      </c>
      <c r="L20" s="34">
        <f t="shared" si="30"/>
        <v>2.0540000000000003</v>
      </c>
      <c r="M20" s="33">
        <f t="shared" si="31"/>
        <v>256.75</v>
      </c>
      <c r="N20" s="35">
        <f t="shared" si="32"/>
        <v>6.1620000000000008</v>
      </c>
      <c r="O20" s="35">
        <f t="shared" si="11"/>
        <v>119.81666666666668</v>
      </c>
      <c r="P20" s="36">
        <f t="shared" si="33"/>
        <v>171.16666666666669</v>
      </c>
      <c r="Q20" s="32">
        <f t="shared" si="34"/>
        <v>114.11111111111111</v>
      </c>
      <c r="R20" s="37">
        <f t="shared" si="12"/>
        <v>1369.3333333333335</v>
      </c>
      <c r="S20" s="38">
        <f t="shared" si="13"/>
        <v>124.11111111111111</v>
      </c>
      <c r="T20" s="39">
        <f t="shared" si="14"/>
        <v>744.66666666666674</v>
      </c>
      <c r="U20" s="38">
        <f t="shared" si="9"/>
        <v>129.11111111111111</v>
      </c>
      <c r="V20">
        <f t="shared" si="15"/>
        <v>1027</v>
      </c>
    </row>
    <row r="21" spans="1:22" ht="23.25" x14ac:dyDescent="0.2">
      <c r="A21" s="29" t="s">
        <v>18</v>
      </c>
      <c r="B21" s="30" t="s">
        <v>88</v>
      </c>
      <c r="C21" s="30" t="s">
        <v>92</v>
      </c>
      <c r="D21" s="40">
        <v>230</v>
      </c>
      <c r="E21" s="31">
        <v>108.25</v>
      </c>
      <c r="F21" s="32">
        <f t="shared" si="26"/>
        <v>144.33333333333334</v>
      </c>
      <c r="G21" s="32">
        <f t="shared" si="27"/>
        <v>0.36083333333333345</v>
      </c>
      <c r="H21" s="32">
        <f t="shared" si="10"/>
        <v>120.27777777777777</v>
      </c>
      <c r="I21" s="33">
        <f t="shared" si="16"/>
        <v>135.3125</v>
      </c>
      <c r="J21" s="33">
        <f t="shared" si="28"/>
        <v>0.54125000000000001</v>
      </c>
      <c r="K21" s="34">
        <f t="shared" si="29"/>
        <v>180.41666666666669</v>
      </c>
      <c r="L21" s="34">
        <f t="shared" si="30"/>
        <v>2.1650000000000005</v>
      </c>
      <c r="M21" s="33">
        <f t="shared" si="31"/>
        <v>270.625</v>
      </c>
      <c r="N21" s="35">
        <f t="shared" si="32"/>
        <v>6.4950000000000001</v>
      </c>
      <c r="O21" s="35">
        <f t="shared" si="11"/>
        <v>126.29166666666667</v>
      </c>
      <c r="P21" s="36">
        <f t="shared" si="33"/>
        <v>180.41666666666669</v>
      </c>
      <c r="Q21" s="32">
        <f t="shared" si="34"/>
        <v>120.27777777777777</v>
      </c>
      <c r="R21" s="37">
        <f t="shared" si="12"/>
        <v>1443.3333333333333</v>
      </c>
      <c r="S21" s="38">
        <f t="shared" si="13"/>
        <v>130.27777777777777</v>
      </c>
      <c r="T21" s="39">
        <f t="shared" si="14"/>
        <v>781.66666666666663</v>
      </c>
      <c r="U21" s="38">
        <f t="shared" si="9"/>
        <v>135.27777777777777</v>
      </c>
      <c r="V21">
        <f t="shared" si="15"/>
        <v>1082.5</v>
      </c>
    </row>
    <row r="22" spans="1:22" ht="23.25" x14ac:dyDescent="0.2">
      <c r="A22" s="29" t="s">
        <v>19</v>
      </c>
      <c r="B22" s="30" t="s">
        <v>88</v>
      </c>
      <c r="C22" s="30" t="s">
        <v>93</v>
      </c>
      <c r="D22" s="40">
        <v>247</v>
      </c>
      <c r="E22" s="31">
        <v>113.3</v>
      </c>
      <c r="F22" s="32">
        <f t="shared" si="26"/>
        <v>151.06666666666666</v>
      </c>
      <c r="G22" s="32">
        <f t="shared" si="27"/>
        <v>0.37766666666666665</v>
      </c>
      <c r="H22" s="32">
        <f t="shared" si="10"/>
        <v>125.88888888888889</v>
      </c>
      <c r="I22" s="33">
        <f t="shared" si="16"/>
        <v>141.625</v>
      </c>
      <c r="J22" s="33">
        <f t="shared" si="28"/>
        <v>0.56650000000000011</v>
      </c>
      <c r="K22" s="34">
        <f t="shared" si="29"/>
        <v>188.83333333333334</v>
      </c>
      <c r="L22" s="34">
        <f t="shared" si="30"/>
        <v>2.2660000000000005</v>
      </c>
      <c r="M22" s="33">
        <f t="shared" si="31"/>
        <v>283.25</v>
      </c>
      <c r="N22" s="35">
        <f t="shared" si="32"/>
        <v>6.798</v>
      </c>
      <c r="O22" s="35">
        <f t="shared" si="11"/>
        <v>132.18333333333334</v>
      </c>
      <c r="P22" s="36">
        <f t="shared" si="33"/>
        <v>188.83333333333334</v>
      </c>
      <c r="Q22" s="32">
        <f t="shared" si="34"/>
        <v>125.88888888888889</v>
      </c>
      <c r="R22" s="37">
        <f t="shared" si="12"/>
        <v>1510.6666666666665</v>
      </c>
      <c r="S22" s="38">
        <f t="shared" si="13"/>
        <v>135.88888888888889</v>
      </c>
      <c r="T22" s="39">
        <f t="shared" si="14"/>
        <v>815.33333333333326</v>
      </c>
      <c r="U22" s="38">
        <f t="shared" si="9"/>
        <v>140.88888888888889</v>
      </c>
      <c r="V22">
        <f t="shared" si="15"/>
        <v>1133</v>
      </c>
    </row>
    <row r="23" spans="1:22" ht="23.25" x14ac:dyDescent="0.2">
      <c r="A23" s="29" t="s">
        <v>20</v>
      </c>
      <c r="B23" s="30" t="s">
        <v>88</v>
      </c>
      <c r="C23" s="30" t="s">
        <v>94</v>
      </c>
      <c r="D23" s="40">
        <v>230</v>
      </c>
      <c r="E23" s="31">
        <v>97.758333333333326</v>
      </c>
      <c r="F23" s="32">
        <f t="shared" si="26"/>
        <v>130.34444444444443</v>
      </c>
      <c r="G23" s="32">
        <f t="shared" si="27"/>
        <v>0.3258611111111111</v>
      </c>
      <c r="H23" s="32">
        <f t="shared" si="10"/>
        <v>108.62037037037035</v>
      </c>
      <c r="I23" s="33">
        <f t="shared" si="16"/>
        <v>122.19791666666666</v>
      </c>
      <c r="J23" s="33">
        <f t="shared" si="28"/>
        <v>0.48879166666666662</v>
      </c>
      <c r="K23" s="34">
        <f t="shared" si="29"/>
        <v>162.93055555555554</v>
      </c>
      <c r="L23" s="34">
        <f t="shared" si="30"/>
        <v>1.9551666666666665</v>
      </c>
      <c r="M23" s="33">
        <f t="shared" si="31"/>
        <v>244.39583333333331</v>
      </c>
      <c r="N23" s="35">
        <f t="shared" si="32"/>
        <v>5.8654999999999999</v>
      </c>
      <c r="O23" s="35">
        <f t="shared" si="11"/>
        <v>114.05138888888887</v>
      </c>
      <c r="P23" s="36">
        <f t="shared" si="33"/>
        <v>162.93055555555554</v>
      </c>
      <c r="Q23" s="32">
        <f t="shared" si="34"/>
        <v>108.62037037037035</v>
      </c>
      <c r="R23" s="37">
        <f t="shared" si="12"/>
        <v>1303.4444444444443</v>
      </c>
      <c r="S23" s="38">
        <f t="shared" si="13"/>
        <v>118.62037037037035</v>
      </c>
      <c r="T23" s="39">
        <f t="shared" si="14"/>
        <v>711.72222222222217</v>
      </c>
      <c r="U23" s="38">
        <f t="shared" si="9"/>
        <v>123.62037037037035</v>
      </c>
      <c r="V23">
        <v>0</v>
      </c>
    </row>
    <row r="24" spans="1:22" ht="23.25" x14ac:dyDescent="0.2">
      <c r="A24" s="29" t="s">
        <v>21</v>
      </c>
      <c r="B24" s="30" t="s">
        <v>88</v>
      </c>
      <c r="C24" s="30" t="s">
        <v>95</v>
      </c>
      <c r="D24" s="40">
        <v>290</v>
      </c>
      <c r="E24" s="31">
        <v>115.33333333333333</v>
      </c>
      <c r="F24" s="32">
        <f t="shared" si="26"/>
        <v>153.77777777777777</v>
      </c>
      <c r="G24" s="32">
        <f t="shared" si="27"/>
        <v>0.38444444444444442</v>
      </c>
      <c r="H24" s="32">
        <f t="shared" si="10"/>
        <v>128.14814814814815</v>
      </c>
      <c r="I24" s="33">
        <f t="shared" si="16"/>
        <v>144.16666666666666</v>
      </c>
      <c r="J24" s="33">
        <f t="shared" si="28"/>
        <v>0.57666666666666655</v>
      </c>
      <c r="K24" s="34">
        <f t="shared" si="29"/>
        <v>192.22222222222223</v>
      </c>
      <c r="L24" s="34">
        <f t="shared" si="30"/>
        <v>2.3066666666666671</v>
      </c>
      <c r="M24" s="33">
        <f t="shared" si="31"/>
        <v>288.33333333333331</v>
      </c>
      <c r="N24" s="35">
        <f t="shared" si="32"/>
        <v>6.92</v>
      </c>
      <c r="O24" s="35">
        <f t="shared" si="11"/>
        <v>134.55555555555554</v>
      </c>
      <c r="P24" s="36">
        <f t="shared" si="33"/>
        <v>192.22222222222223</v>
      </c>
      <c r="Q24" s="32">
        <f t="shared" si="34"/>
        <v>128.14814814814815</v>
      </c>
      <c r="R24" s="37">
        <f t="shared" si="12"/>
        <v>1537.7777777777778</v>
      </c>
      <c r="S24" s="38">
        <f t="shared" si="13"/>
        <v>138.14814814814815</v>
      </c>
      <c r="T24" s="39">
        <f t="shared" si="14"/>
        <v>828.88888888888891</v>
      </c>
      <c r="U24" s="38">
        <f t="shared" si="9"/>
        <v>143.14814814814815</v>
      </c>
      <c r="V24">
        <f t="shared" si="15"/>
        <v>1153.3333333333335</v>
      </c>
    </row>
    <row r="25" spans="1:22" ht="23.25" x14ac:dyDescent="0.2">
      <c r="A25" s="29" t="s">
        <v>28</v>
      </c>
      <c r="B25" s="30" t="s">
        <v>88</v>
      </c>
      <c r="C25" s="30" t="s">
        <v>96</v>
      </c>
      <c r="D25" s="40">
        <v>190</v>
      </c>
      <c r="E25" s="31">
        <v>109.27500000000001</v>
      </c>
      <c r="F25" s="32">
        <f t="shared" si="26"/>
        <v>145.70000000000002</v>
      </c>
      <c r="G25" s="32">
        <f t="shared" si="27"/>
        <v>0.36425000000000013</v>
      </c>
      <c r="H25" s="32">
        <f t="shared" si="10"/>
        <v>121.41666666666667</v>
      </c>
      <c r="I25" s="33">
        <f t="shared" si="16"/>
        <v>136.59375</v>
      </c>
      <c r="J25" s="33">
        <f t="shared" si="28"/>
        <v>0.54637499999999994</v>
      </c>
      <c r="K25" s="34">
        <f t="shared" si="29"/>
        <v>182.12500000000003</v>
      </c>
      <c r="L25" s="34">
        <f t="shared" si="30"/>
        <v>2.1855000000000007</v>
      </c>
      <c r="M25" s="33">
        <f t="shared" si="31"/>
        <v>273.1875</v>
      </c>
      <c r="N25" s="35">
        <f t="shared" si="32"/>
        <v>6.5564999999999998</v>
      </c>
      <c r="O25" s="35">
        <f t="shared" si="11"/>
        <v>127.48750000000001</v>
      </c>
      <c r="P25" s="36">
        <f t="shared" si="33"/>
        <v>182.12500000000003</v>
      </c>
      <c r="Q25" s="32">
        <f t="shared" si="34"/>
        <v>121.41666666666667</v>
      </c>
      <c r="R25" s="37">
        <f t="shared" si="12"/>
        <v>1457</v>
      </c>
      <c r="S25" s="38">
        <f t="shared" si="13"/>
        <v>131.41666666666669</v>
      </c>
      <c r="T25" s="39">
        <f t="shared" si="14"/>
        <v>788.50000000000011</v>
      </c>
      <c r="U25" s="38">
        <f t="shared" si="9"/>
        <v>136.41666666666669</v>
      </c>
      <c r="V25">
        <v>0</v>
      </c>
    </row>
    <row r="26" spans="1:22" ht="23.25" x14ac:dyDescent="0.25">
      <c r="B26" s="42" t="s">
        <v>80</v>
      </c>
      <c r="H26" s="31">
        <f>AVERAGE(H18:H25)</f>
        <v>119.35346657633242</v>
      </c>
      <c r="I26" s="31">
        <f>AVERAGE(I18:I25)</f>
        <v>134.27264989837397</v>
      </c>
      <c r="O26" s="31">
        <f t="shared" si="11"/>
        <v>125.32113990514905</v>
      </c>
      <c r="P26" s="46">
        <f>AVERAGE(P18:P25)</f>
        <v>179.03019986449866</v>
      </c>
      <c r="Q26" s="31"/>
      <c r="R26" s="38">
        <f t="shared" si="12"/>
        <v>1432.241598915989</v>
      </c>
      <c r="S26" s="38">
        <f t="shared" si="13"/>
        <v>129.35346657633244</v>
      </c>
      <c r="T26" s="38">
        <f t="shared" si="14"/>
        <v>776.12079945799462</v>
      </c>
      <c r="U26" s="38">
        <f t="shared" si="9"/>
        <v>134.35346657633244</v>
      </c>
      <c r="V26" s="22">
        <v>0</v>
      </c>
    </row>
    <row r="27" spans="1:22" ht="23.25" x14ac:dyDescent="0.2">
      <c r="A27" s="29" t="s">
        <v>14</v>
      </c>
      <c r="B27" s="30" t="s">
        <v>97</v>
      </c>
      <c r="C27" s="30" t="s">
        <v>98</v>
      </c>
      <c r="D27" s="29">
        <v>190</v>
      </c>
      <c r="E27" s="31">
        <v>134.1</v>
      </c>
      <c r="F27" s="32">
        <f>E27/0.75</f>
        <v>178.79999999999998</v>
      </c>
      <c r="G27" s="32">
        <f>(F27-E27)*0.01</f>
        <v>0.4469999999999999</v>
      </c>
      <c r="H27" s="32">
        <f t="shared" si="10"/>
        <v>149</v>
      </c>
      <c r="I27" s="33">
        <f t="shared" si="16"/>
        <v>167.62499999999997</v>
      </c>
      <c r="J27" s="33">
        <f t="shared" ref="J27:J33" si="35">(I27-E27)*0.02</f>
        <v>0.67049999999999954</v>
      </c>
      <c r="K27" s="34">
        <f t="shared" ref="K27:K33" si="36">E27/0.6</f>
        <v>223.5</v>
      </c>
      <c r="L27" s="34">
        <f t="shared" ref="L27:L33" si="37">(K27-E27)*0.03</f>
        <v>2.6819999999999999</v>
      </c>
      <c r="M27" s="33">
        <f t="shared" ref="M27:M33" si="38">E27/0.4</f>
        <v>335.24999999999994</v>
      </c>
      <c r="N27" s="35">
        <f t="shared" ref="N27:N33" si="39">(M27-E27)*0.04</f>
        <v>8.0459999999999976</v>
      </c>
      <c r="O27" s="35">
        <f t="shared" si="11"/>
        <v>156.44999999999999</v>
      </c>
      <c r="P27" s="36">
        <f t="shared" ref="P27:P33" si="40">E27/0.6</f>
        <v>223.5</v>
      </c>
      <c r="Q27" s="32">
        <f t="shared" ref="Q27:Q33" si="41">E27/0.9</f>
        <v>149</v>
      </c>
      <c r="R27" s="37">
        <f t="shared" si="12"/>
        <v>1788</v>
      </c>
      <c r="S27" s="38">
        <f t="shared" si="13"/>
        <v>159</v>
      </c>
      <c r="T27" s="39">
        <f t="shared" si="14"/>
        <v>954</v>
      </c>
      <c r="U27" s="38">
        <f t="shared" si="9"/>
        <v>164</v>
      </c>
      <c r="V27">
        <f>P27*6</f>
        <v>1341</v>
      </c>
    </row>
    <row r="28" spans="1:22" ht="23.25" x14ac:dyDescent="0.2">
      <c r="A28" s="29" t="s">
        <v>22</v>
      </c>
      <c r="B28" s="30" t="s">
        <v>97</v>
      </c>
      <c r="C28" s="30" t="s">
        <v>99</v>
      </c>
      <c r="D28" s="29">
        <v>189</v>
      </c>
      <c r="E28" s="31">
        <v>125.7</v>
      </c>
      <c r="F28" s="32">
        <f t="shared" ref="F28:F33" si="42">E28/0.75</f>
        <v>167.6</v>
      </c>
      <c r="G28" s="32">
        <f t="shared" ref="G28:G33" si="43">(F28-E28)*0.01</f>
        <v>0.41899999999999993</v>
      </c>
      <c r="H28" s="32">
        <f t="shared" si="10"/>
        <v>139.66666666666666</v>
      </c>
      <c r="I28" s="33">
        <f t="shared" si="16"/>
        <v>157.125</v>
      </c>
      <c r="J28" s="33">
        <f t="shared" si="35"/>
        <v>0.62849999999999995</v>
      </c>
      <c r="K28" s="34">
        <f t="shared" si="36"/>
        <v>209.5</v>
      </c>
      <c r="L28" s="34">
        <f t="shared" si="37"/>
        <v>2.5139999999999998</v>
      </c>
      <c r="M28" s="33">
        <f t="shared" si="38"/>
        <v>314.25</v>
      </c>
      <c r="N28" s="35">
        <f t="shared" si="39"/>
        <v>7.5420000000000007</v>
      </c>
      <c r="O28" s="35">
        <f t="shared" si="11"/>
        <v>146.64999999999998</v>
      </c>
      <c r="P28" s="36">
        <f t="shared" si="40"/>
        <v>209.5</v>
      </c>
      <c r="Q28" s="32">
        <f t="shared" si="41"/>
        <v>139.66666666666666</v>
      </c>
      <c r="R28" s="37">
        <f t="shared" si="12"/>
        <v>1676</v>
      </c>
      <c r="S28" s="38">
        <f t="shared" si="13"/>
        <v>149.66666666666666</v>
      </c>
      <c r="T28" s="39">
        <f t="shared" si="14"/>
        <v>898</v>
      </c>
      <c r="U28" s="38">
        <f t="shared" si="9"/>
        <v>154.66666666666666</v>
      </c>
      <c r="V28">
        <f t="shared" ref="V28:V33" si="44">P28*6</f>
        <v>1257</v>
      </c>
    </row>
    <row r="29" spans="1:22" ht="23.25" x14ac:dyDescent="0.2">
      <c r="A29" s="29" t="s">
        <v>23</v>
      </c>
      <c r="B29" s="30" t="s">
        <v>97</v>
      </c>
      <c r="C29" s="30" t="s">
        <v>100</v>
      </c>
      <c r="D29" s="40">
        <v>158</v>
      </c>
      <c r="E29" s="31">
        <v>144.81012658227849</v>
      </c>
      <c r="F29" s="32">
        <f t="shared" si="42"/>
        <v>193.08016877637132</v>
      </c>
      <c r="G29" s="32">
        <f t="shared" si="43"/>
        <v>0.48270042194092838</v>
      </c>
      <c r="H29" s="32">
        <f t="shared" si="10"/>
        <v>160.9001406469761</v>
      </c>
      <c r="I29" s="33">
        <f t="shared" si="16"/>
        <v>181.01265822784811</v>
      </c>
      <c r="J29" s="33">
        <f t="shared" si="35"/>
        <v>0.72405063291139249</v>
      </c>
      <c r="K29" s="34">
        <f t="shared" si="36"/>
        <v>241.35021097046416</v>
      </c>
      <c r="L29" s="34">
        <f t="shared" si="37"/>
        <v>2.89620253164557</v>
      </c>
      <c r="M29" s="33">
        <f t="shared" si="38"/>
        <v>362.02531645569621</v>
      </c>
      <c r="N29" s="35">
        <f t="shared" si="39"/>
        <v>8.688607594936709</v>
      </c>
      <c r="O29" s="35">
        <f t="shared" si="11"/>
        <v>168.94514767932489</v>
      </c>
      <c r="P29" s="36">
        <f t="shared" si="40"/>
        <v>241.35021097046416</v>
      </c>
      <c r="Q29" s="32">
        <f t="shared" si="41"/>
        <v>160.9001406469761</v>
      </c>
      <c r="R29" s="37">
        <f t="shared" si="12"/>
        <v>1930.8016877637133</v>
      </c>
      <c r="S29" s="38">
        <f t="shared" si="13"/>
        <v>170.9001406469761</v>
      </c>
      <c r="T29" s="39">
        <f t="shared" si="14"/>
        <v>1025.4008438818566</v>
      </c>
      <c r="U29" s="38">
        <f t="shared" si="9"/>
        <v>175.9001406469761</v>
      </c>
      <c r="V29">
        <f t="shared" si="44"/>
        <v>1448.1012658227851</v>
      </c>
    </row>
    <row r="30" spans="1:22" ht="23.25" x14ac:dyDescent="0.2">
      <c r="A30" s="29" t="s">
        <v>24</v>
      </c>
      <c r="B30" s="30" t="s">
        <v>97</v>
      </c>
      <c r="C30" s="30" t="s">
        <v>101</v>
      </c>
      <c r="D30" s="40">
        <v>180</v>
      </c>
      <c r="E30" s="31">
        <v>152.66666666666669</v>
      </c>
      <c r="F30" s="32">
        <f t="shared" si="42"/>
        <v>203.55555555555557</v>
      </c>
      <c r="G30" s="32">
        <f t="shared" si="43"/>
        <v>0.50888888888888884</v>
      </c>
      <c r="H30" s="32">
        <f t="shared" si="10"/>
        <v>169.62962962962965</v>
      </c>
      <c r="I30" s="33">
        <f t="shared" si="16"/>
        <v>190.83333333333334</v>
      </c>
      <c r="J30" s="33">
        <f t="shared" si="35"/>
        <v>0.7633333333333332</v>
      </c>
      <c r="K30" s="34">
        <f t="shared" si="36"/>
        <v>254.44444444444449</v>
      </c>
      <c r="L30" s="34">
        <f t="shared" si="37"/>
        <v>3.0533333333333337</v>
      </c>
      <c r="M30" s="33">
        <f t="shared" si="38"/>
        <v>381.66666666666669</v>
      </c>
      <c r="N30" s="35">
        <f t="shared" si="39"/>
        <v>9.16</v>
      </c>
      <c r="O30" s="35">
        <f t="shared" si="11"/>
        <v>178.11111111111114</v>
      </c>
      <c r="P30" s="36">
        <f t="shared" si="40"/>
        <v>254.44444444444449</v>
      </c>
      <c r="Q30" s="32">
        <f t="shared" si="41"/>
        <v>169.62962962962965</v>
      </c>
      <c r="R30" s="37">
        <f t="shared" si="12"/>
        <v>2035.5555555555557</v>
      </c>
      <c r="S30" s="38">
        <f t="shared" si="13"/>
        <v>179.62962962962965</v>
      </c>
      <c r="T30" s="39">
        <f t="shared" si="14"/>
        <v>1077.7777777777778</v>
      </c>
      <c r="U30" s="38">
        <f t="shared" si="9"/>
        <v>184.62962962962965</v>
      </c>
      <c r="V30">
        <f t="shared" si="44"/>
        <v>1526.666666666667</v>
      </c>
    </row>
    <row r="31" spans="1:22" ht="23.25" x14ac:dyDescent="0.2">
      <c r="A31" s="29" t="s">
        <v>25</v>
      </c>
      <c r="B31" s="30" t="s">
        <v>97</v>
      </c>
      <c r="C31" s="30" t="s">
        <v>102</v>
      </c>
      <c r="D31" s="29">
        <v>203</v>
      </c>
      <c r="E31" s="31">
        <v>124.18</v>
      </c>
      <c r="F31" s="32">
        <f t="shared" si="42"/>
        <v>165.57333333333335</v>
      </c>
      <c r="G31" s="32">
        <f t="shared" si="43"/>
        <v>0.41393333333333349</v>
      </c>
      <c r="H31" s="32">
        <f t="shared" si="10"/>
        <v>137.97777777777779</v>
      </c>
      <c r="I31" s="33">
        <f t="shared" si="16"/>
        <v>155.22499999999999</v>
      </c>
      <c r="J31" s="33">
        <f t="shared" si="35"/>
        <v>0.62089999999999979</v>
      </c>
      <c r="K31" s="34">
        <f t="shared" si="36"/>
        <v>206.9666666666667</v>
      </c>
      <c r="L31" s="34">
        <f t="shared" si="37"/>
        <v>2.4836000000000005</v>
      </c>
      <c r="M31" s="33">
        <f t="shared" si="38"/>
        <v>310.45</v>
      </c>
      <c r="N31" s="35">
        <f t="shared" si="39"/>
        <v>7.4507999999999992</v>
      </c>
      <c r="O31" s="35">
        <f t="shared" si="11"/>
        <v>144.87666666666667</v>
      </c>
      <c r="P31" s="36">
        <f t="shared" si="40"/>
        <v>206.9666666666667</v>
      </c>
      <c r="Q31" s="32">
        <f t="shared" si="41"/>
        <v>137.97777777777779</v>
      </c>
      <c r="R31" s="37">
        <f t="shared" si="12"/>
        <v>1655.7333333333336</v>
      </c>
      <c r="S31" s="38">
        <f t="shared" si="13"/>
        <v>147.97777777777779</v>
      </c>
      <c r="T31" s="39">
        <f t="shared" si="14"/>
        <v>887.86666666666679</v>
      </c>
      <c r="U31" s="38">
        <f t="shared" si="9"/>
        <v>152.97777777777779</v>
      </c>
      <c r="V31">
        <f t="shared" si="44"/>
        <v>1241.8000000000002</v>
      </c>
    </row>
    <row r="32" spans="1:22" ht="23.25" x14ac:dyDescent="0.2">
      <c r="A32" s="29" t="s">
        <v>26</v>
      </c>
      <c r="B32" s="30" t="s">
        <v>97</v>
      </c>
      <c r="C32" s="30" t="s">
        <v>103</v>
      </c>
      <c r="D32" s="29">
        <v>220</v>
      </c>
      <c r="E32" s="31">
        <v>121.55</v>
      </c>
      <c r="F32" s="32">
        <f t="shared" si="42"/>
        <v>162.06666666666666</v>
      </c>
      <c r="G32" s="32">
        <f t="shared" si="43"/>
        <v>0.40516666666666667</v>
      </c>
      <c r="H32" s="32">
        <f t="shared" si="10"/>
        <v>135.05555555555554</v>
      </c>
      <c r="I32" s="33">
        <f t="shared" si="16"/>
        <v>151.9375</v>
      </c>
      <c r="J32" s="33">
        <f t="shared" si="35"/>
        <v>0.60775000000000012</v>
      </c>
      <c r="K32" s="34">
        <f t="shared" si="36"/>
        <v>202.58333333333334</v>
      </c>
      <c r="L32" s="34">
        <f t="shared" si="37"/>
        <v>2.4310000000000005</v>
      </c>
      <c r="M32" s="33">
        <f t="shared" si="38"/>
        <v>303.875</v>
      </c>
      <c r="N32" s="35">
        <f t="shared" si="39"/>
        <v>7.2929999999999993</v>
      </c>
      <c r="O32" s="35">
        <f t="shared" si="11"/>
        <v>141.80833333333334</v>
      </c>
      <c r="P32" s="36">
        <f t="shared" si="40"/>
        <v>202.58333333333334</v>
      </c>
      <c r="Q32" s="32">
        <f t="shared" si="41"/>
        <v>135.05555555555554</v>
      </c>
      <c r="R32" s="37">
        <f t="shared" si="12"/>
        <v>1620.6666666666665</v>
      </c>
      <c r="S32" s="38">
        <f t="shared" si="13"/>
        <v>145.05555555555554</v>
      </c>
      <c r="T32" s="39">
        <f t="shared" si="14"/>
        <v>870.33333333333326</v>
      </c>
      <c r="U32" s="38">
        <f t="shared" si="9"/>
        <v>150.05555555555554</v>
      </c>
      <c r="V32">
        <f t="shared" si="44"/>
        <v>1215.5</v>
      </c>
    </row>
    <row r="33" spans="1:22" ht="23.25" x14ac:dyDescent="0.2">
      <c r="A33" s="29" t="s">
        <v>27</v>
      </c>
      <c r="B33" s="30" t="s">
        <v>97</v>
      </c>
      <c r="C33" s="30" t="s">
        <v>104</v>
      </c>
      <c r="D33" s="40">
        <v>200</v>
      </c>
      <c r="E33" s="31">
        <v>141.43125000000001</v>
      </c>
      <c r="F33" s="32">
        <f t="shared" si="42"/>
        <v>188.57500000000002</v>
      </c>
      <c r="G33" s="32">
        <f t="shared" si="43"/>
        <v>0.47143750000000012</v>
      </c>
      <c r="H33" s="32">
        <f t="shared" si="10"/>
        <v>157.14583333333334</v>
      </c>
      <c r="I33" s="33">
        <f t="shared" si="16"/>
        <v>176.7890625</v>
      </c>
      <c r="J33" s="33">
        <f t="shared" si="35"/>
        <v>0.70715624999999993</v>
      </c>
      <c r="K33" s="34">
        <f t="shared" si="36"/>
        <v>235.71875000000003</v>
      </c>
      <c r="L33" s="34">
        <f t="shared" si="37"/>
        <v>2.8286250000000006</v>
      </c>
      <c r="M33" s="33">
        <f t="shared" si="38"/>
        <v>353.578125</v>
      </c>
      <c r="N33" s="35">
        <f t="shared" si="39"/>
        <v>8.4858750000000001</v>
      </c>
      <c r="O33" s="35">
        <f t="shared" si="11"/>
        <v>165.00312500000001</v>
      </c>
      <c r="P33" s="36">
        <f t="shared" si="40"/>
        <v>235.71875000000003</v>
      </c>
      <c r="Q33" s="32">
        <f t="shared" si="41"/>
        <v>157.14583333333334</v>
      </c>
      <c r="R33" s="37">
        <f t="shared" si="12"/>
        <v>1885.75</v>
      </c>
      <c r="S33" s="38">
        <f t="shared" si="13"/>
        <v>167.14583333333334</v>
      </c>
      <c r="T33" s="39">
        <f t="shared" si="14"/>
        <v>1002.875</v>
      </c>
      <c r="U33" s="38">
        <f t="shared" si="9"/>
        <v>172.14583333333334</v>
      </c>
      <c r="V33">
        <f t="shared" si="44"/>
        <v>1414.3125000000002</v>
      </c>
    </row>
    <row r="34" spans="1:22" ht="23.25" x14ac:dyDescent="0.25">
      <c r="B34" s="42" t="s">
        <v>80</v>
      </c>
      <c r="H34" s="46">
        <f>AVERAGE(H27:H33)</f>
        <v>149.91080051570557</v>
      </c>
      <c r="I34" s="46">
        <f>AVERAGE(I27:I33)</f>
        <v>168.64965058016878</v>
      </c>
      <c r="O34" s="45">
        <f t="shared" si="11"/>
        <v>157.40634054149083</v>
      </c>
      <c r="P34" s="46">
        <f>AVERAGE(P27:P33)</f>
        <v>224.86620077355835</v>
      </c>
      <c r="R34" s="37">
        <f t="shared" si="12"/>
        <v>1798.929606188467</v>
      </c>
      <c r="S34" s="38">
        <f t="shared" si="13"/>
        <v>159.91080051570557</v>
      </c>
      <c r="T34" s="39">
        <f t="shared" si="14"/>
        <v>959.4648030942335</v>
      </c>
      <c r="U34" s="38">
        <f t="shared" si="9"/>
        <v>164.91080051570557</v>
      </c>
      <c r="V34" s="22">
        <f>SUM(V3:V33)</f>
        <v>26960.62823059515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اطقم كاملة درجة أولى</vt:lpstr>
      <vt:lpstr>درجة تانية</vt:lpstr>
      <vt:lpstr>فاتورة</vt:lpstr>
      <vt:lpstr>المبيعات</vt:lpstr>
      <vt:lpstr>قائمة الاسعار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Abd El-Razik</dc:creator>
  <cp:lastModifiedBy>Mohamad Abd El-Razik</cp:lastModifiedBy>
  <cp:lastPrinted>2020-05-13T12:37:12Z</cp:lastPrinted>
  <dcterms:created xsi:type="dcterms:W3CDTF">2020-05-13T09:04:23Z</dcterms:created>
  <dcterms:modified xsi:type="dcterms:W3CDTF">2020-05-14T14:35:09Z</dcterms:modified>
</cp:coreProperties>
</file>