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90" windowWidth="17235" windowHeight="11325"/>
  </bookViews>
  <sheets>
    <sheet name="فهرس" sheetId="1" r:id="rId1"/>
    <sheet name="ورقة2" sheetId="2" r:id="rId2"/>
    <sheet name="ورقة3" sheetId="3" r:id="rId3"/>
    <sheet name="ورقة4" sheetId="4" r:id="rId4"/>
    <sheet name="اعدادات" sheetId="5" r:id="rId5"/>
  </sheets>
  <calcPr calcId="145621"/>
</workbook>
</file>

<file path=xl/calcChain.xml><?xml version="1.0" encoding="utf-8"?>
<calcChain xmlns="http://schemas.openxmlformats.org/spreadsheetml/2006/main">
  <c r="D108" i="3" l="1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07" i="3"/>
  <c r="D106" i="3"/>
  <c r="D105" i="3"/>
  <c r="D104" i="3"/>
  <c r="D103" i="3"/>
  <c r="D102" i="3"/>
  <c r="O140" i="3"/>
  <c r="N140" i="3"/>
  <c r="Q140" i="3" s="1"/>
  <c r="M140" i="3"/>
  <c r="P140" i="3" s="1"/>
  <c r="R140" i="3" s="1"/>
  <c r="O139" i="3"/>
  <c r="N139" i="3"/>
  <c r="Q139" i="3" s="1"/>
  <c r="M139" i="3"/>
  <c r="P139" i="3" s="1"/>
  <c r="R139" i="3" s="1"/>
  <c r="O138" i="3"/>
  <c r="N138" i="3"/>
  <c r="Q138" i="3" s="1"/>
  <c r="M138" i="3"/>
  <c r="P138" i="3" s="1"/>
  <c r="R138" i="3" s="1"/>
  <c r="O137" i="3"/>
  <c r="N137" i="3"/>
  <c r="Q137" i="3" s="1"/>
  <c r="M137" i="3"/>
  <c r="P137" i="3" s="1"/>
  <c r="R137" i="3" s="1"/>
  <c r="O136" i="3"/>
  <c r="N136" i="3"/>
  <c r="Q136" i="3" s="1"/>
  <c r="M136" i="3"/>
  <c r="P136" i="3" s="1"/>
  <c r="R136" i="3" s="1"/>
  <c r="O135" i="3"/>
  <c r="N135" i="3"/>
  <c r="Q135" i="3" s="1"/>
  <c r="M135" i="3"/>
  <c r="P135" i="3" s="1"/>
  <c r="R135" i="3" s="1"/>
  <c r="O134" i="3"/>
  <c r="N134" i="3"/>
  <c r="Q134" i="3" s="1"/>
  <c r="M134" i="3"/>
  <c r="P134" i="3" s="1"/>
  <c r="R134" i="3" s="1"/>
  <c r="O133" i="3"/>
  <c r="N133" i="3"/>
  <c r="Q133" i="3" s="1"/>
  <c r="M133" i="3"/>
  <c r="P133" i="3" s="1"/>
  <c r="R133" i="3" s="1"/>
  <c r="O132" i="3"/>
  <c r="N132" i="3"/>
  <c r="Q132" i="3" s="1"/>
  <c r="M132" i="3"/>
  <c r="P132" i="3" s="1"/>
  <c r="R132" i="3" s="1"/>
  <c r="F132" i="3"/>
  <c r="E132" i="3"/>
  <c r="Q131" i="3"/>
  <c r="O131" i="3"/>
  <c r="N131" i="3"/>
  <c r="M131" i="3"/>
  <c r="P131" i="3" s="1"/>
  <c r="R131" i="3" s="1"/>
  <c r="F131" i="3"/>
  <c r="E131" i="3"/>
  <c r="G131" i="3" s="1"/>
  <c r="O130" i="3"/>
  <c r="N130" i="3"/>
  <c r="Q130" i="3" s="1"/>
  <c r="M130" i="3"/>
  <c r="P130" i="3" s="1"/>
  <c r="R130" i="3" s="1"/>
  <c r="O129" i="3"/>
  <c r="N129" i="3"/>
  <c r="Q129" i="3" s="1"/>
  <c r="M129" i="3"/>
  <c r="P129" i="3" s="1"/>
  <c r="R129" i="3" s="1"/>
  <c r="O128" i="3"/>
  <c r="N128" i="3"/>
  <c r="Q128" i="3" s="1"/>
  <c r="M128" i="3"/>
  <c r="P128" i="3" s="1"/>
  <c r="R128" i="3" s="1"/>
  <c r="O127" i="3"/>
  <c r="N127" i="3"/>
  <c r="Q127" i="3" s="1"/>
  <c r="M127" i="3"/>
  <c r="P127" i="3" s="1"/>
  <c r="R127" i="3" s="1"/>
  <c r="H127" i="3"/>
  <c r="E127" i="3"/>
  <c r="G127" i="3" s="1"/>
  <c r="Q126" i="3"/>
  <c r="O126" i="3"/>
  <c r="N126" i="3"/>
  <c r="M126" i="3"/>
  <c r="P126" i="3" s="1"/>
  <c r="R126" i="3" s="1"/>
  <c r="H126" i="3"/>
  <c r="F126" i="3"/>
  <c r="E126" i="3"/>
  <c r="O125" i="3"/>
  <c r="N125" i="3"/>
  <c r="Q125" i="3" s="1"/>
  <c r="M125" i="3"/>
  <c r="N124" i="3"/>
  <c r="M124" i="3"/>
  <c r="J116" i="3"/>
  <c r="I116" i="3"/>
  <c r="J112" i="3"/>
  <c r="I112" i="3"/>
  <c r="G112" i="3"/>
  <c r="F112" i="3"/>
  <c r="J107" i="3"/>
  <c r="I107" i="3"/>
  <c r="G107" i="3"/>
  <c r="F107" i="3"/>
  <c r="J103" i="3"/>
  <c r="I103" i="3"/>
  <c r="G103" i="3"/>
  <c r="F103" i="3"/>
  <c r="F99" i="3"/>
  <c r="P99" i="3" s="1"/>
  <c r="E99" i="3"/>
  <c r="P125" i="3" l="1"/>
  <c r="R125" i="3" s="1"/>
  <c r="P124" i="3"/>
  <c r="R124" i="3" s="1"/>
  <c r="I127" i="3"/>
  <c r="H131" i="3"/>
  <c r="G126" i="3"/>
  <c r="I126" i="3" s="1"/>
  <c r="G132" i="3"/>
  <c r="H132" i="3" s="1"/>
  <c r="O140" i="2"/>
  <c r="O139" i="2"/>
  <c r="O138" i="2"/>
  <c r="O137" i="2"/>
  <c r="O136" i="2"/>
  <c r="O135" i="2"/>
  <c r="O134" i="2"/>
  <c r="O133" i="2"/>
  <c r="O132" i="2"/>
  <c r="O131" i="2"/>
  <c r="O130" i="2"/>
  <c r="O129" i="2"/>
  <c r="O128" i="2"/>
  <c r="O127" i="2"/>
  <c r="O126" i="2"/>
  <c r="N140" i="2"/>
  <c r="Q140" i="2" s="1"/>
  <c r="N139" i="2"/>
  <c r="Q139" i="2" s="1"/>
  <c r="N138" i="2"/>
  <c r="Q138" i="2" s="1"/>
  <c r="N137" i="2"/>
  <c r="Q137" i="2" s="1"/>
  <c r="N136" i="2"/>
  <c r="Q136" i="2" s="1"/>
  <c r="N135" i="2"/>
  <c r="Q135" i="2" s="1"/>
  <c r="N134" i="2"/>
  <c r="Q134" i="2" s="1"/>
  <c r="N133" i="2"/>
  <c r="Q133" i="2" s="1"/>
  <c r="N132" i="2"/>
  <c r="Q132" i="2" s="1"/>
  <c r="N131" i="2"/>
  <c r="Q131" i="2" s="1"/>
  <c r="N130" i="2"/>
  <c r="Q130" i="2" s="1"/>
  <c r="N129" i="2"/>
  <c r="Q129" i="2" s="1"/>
  <c r="N128" i="2"/>
  <c r="Q128" i="2" s="1"/>
  <c r="N127" i="2"/>
  <c r="Q127" i="2" s="1"/>
  <c r="N126" i="2"/>
  <c r="M137" i="2"/>
  <c r="P137" i="2" s="1"/>
  <c r="M140" i="2"/>
  <c r="P140" i="2" s="1"/>
  <c r="M139" i="2"/>
  <c r="P139" i="2" s="1"/>
  <c r="M138" i="2"/>
  <c r="P138" i="2" s="1"/>
  <c r="M136" i="2"/>
  <c r="P136" i="2" s="1"/>
  <c r="M135" i="2"/>
  <c r="P135" i="2" s="1"/>
  <c r="M134" i="2"/>
  <c r="P134" i="2" s="1"/>
  <c r="M133" i="2"/>
  <c r="P133" i="2" s="1"/>
  <c r="M132" i="2"/>
  <c r="P132" i="2" s="1"/>
  <c r="M131" i="2"/>
  <c r="P131" i="2" s="1"/>
  <c r="M130" i="2"/>
  <c r="P130" i="2" s="1"/>
  <c r="M129" i="2"/>
  <c r="P129" i="2" s="1"/>
  <c r="M128" i="2"/>
  <c r="P128" i="2" s="1"/>
  <c r="M127" i="2"/>
  <c r="P127" i="2" s="1"/>
  <c r="M126" i="2"/>
  <c r="P126" i="2" s="1"/>
  <c r="O125" i="2"/>
  <c r="Q126" i="2"/>
  <c r="N125" i="2"/>
  <c r="Q125" i="2" s="1"/>
  <c r="M125" i="2"/>
  <c r="P125" i="2" s="1"/>
  <c r="R125" i="2" s="1"/>
  <c r="N124" i="2"/>
  <c r="Q124" i="2" s="1"/>
  <c r="Q124" i="3" s="1"/>
  <c r="M124" i="2"/>
  <c r="P124" i="2" s="1"/>
  <c r="R124" i="2" s="1"/>
  <c r="F132" i="2"/>
  <c r="E132" i="2"/>
  <c r="E131" i="2"/>
  <c r="F131" i="2"/>
  <c r="H127" i="2"/>
  <c r="E127" i="2"/>
  <c r="G127" i="2" s="1"/>
  <c r="H126" i="2"/>
  <c r="F126" i="2"/>
  <c r="E126" i="2"/>
  <c r="F99" i="2"/>
  <c r="E99" i="2"/>
  <c r="R140" i="2" l="1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G126" i="2"/>
  <c r="I126" i="2" s="1"/>
  <c r="R126" i="2"/>
  <c r="G131" i="2"/>
  <c r="H131" i="2" s="1"/>
  <c r="G132" i="2"/>
  <c r="H132" i="2" s="1"/>
  <c r="P99" i="2"/>
  <c r="I127" i="2"/>
  <c r="I107" i="2"/>
  <c r="J107" i="2"/>
  <c r="F107" i="2"/>
  <c r="G107" i="2"/>
  <c r="I116" i="2"/>
  <c r="J116" i="2"/>
  <c r="I112" i="2"/>
  <c r="J112" i="2"/>
  <c r="F103" i="2"/>
  <c r="F112" i="2"/>
  <c r="G112" i="2"/>
  <c r="G103" i="2"/>
  <c r="I103" i="2"/>
  <c r="J103" i="2"/>
</calcChain>
</file>

<file path=xl/sharedStrings.xml><?xml version="1.0" encoding="utf-8"?>
<sst xmlns="http://schemas.openxmlformats.org/spreadsheetml/2006/main" count="404" uniqueCount="113">
  <si>
    <t>فهرس</t>
  </si>
  <si>
    <t>#</t>
  </si>
  <si>
    <t>بيان</t>
  </si>
  <si>
    <t>اختصار</t>
  </si>
  <si>
    <t>شهري</t>
  </si>
  <si>
    <t>خزينة</t>
  </si>
  <si>
    <t>البنك الاهلي</t>
  </si>
  <si>
    <t>بنك الراجحي</t>
  </si>
  <si>
    <t>ايرادات</t>
  </si>
  <si>
    <t>ايردات النقل</t>
  </si>
  <si>
    <t>ايرادات التامين</t>
  </si>
  <si>
    <t xml:space="preserve">ايراد </t>
  </si>
  <si>
    <t>عميل مباشر</t>
  </si>
  <si>
    <t>اجمالي المناديب</t>
  </si>
  <si>
    <t>مندوب 1</t>
  </si>
  <si>
    <t xml:space="preserve">مندوب 2 </t>
  </si>
  <si>
    <t>مندوب 3</t>
  </si>
  <si>
    <t>مندوب 4</t>
  </si>
  <si>
    <t>مندوب 5</t>
  </si>
  <si>
    <t>مندوب 6</t>
  </si>
  <si>
    <t>مندوب 7</t>
  </si>
  <si>
    <t>مندوب 8</t>
  </si>
  <si>
    <t>مندوب 9</t>
  </si>
  <si>
    <t>مندوب 10</t>
  </si>
  <si>
    <t>مندوب 11</t>
  </si>
  <si>
    <t>مندوب 12</t>
  </si>
  <si>
    <t>مندوب 13</t>
  </si>
  <si>
    <t>مندوب 14</t>
  </si>
  <si>
    <t>مندوب 15</t>
  </si>
  <si>
    <t>مصروفات</t>
  </si>
  <si>
    <t>مصروفات نثرية</t>
  </si>
  <si>
    <t>سيستم 1</t>
  </si>
  <si>
    <t>سيستم 2</t>
  </si>
  <si>
    <t>اجل</t>
  </si>
  <si>
    <t>العميل</t>
  </si>
  <si>
    <t>نوع السداد</t>
  </si>
  <si>
    <t>المبلغ</t>
  </si>
  <si>
    <t>مصروف</t>
  </si>
  <si>
    <t>توقيت</t>
  </si>
  <si>
    <t>نوع الدفع</t>
  </si>
  <si>
    <t>اعدا</t>
  </si>
  <si>
    <t>نقل</t>
  </si>
  <si>
    <t>تامين</t>
  </si>
  <si>
    <t>سعي</t>
  </si>
  <si>
    <t>تجديد استمارة</t>
  </si>
  <si>
    <t>ابو تميم</t>
  </si>
  <si>
    <t>محمد ايوب</t>
  </si>
  <si>
    <t>ابو ناصر</t>
  </si>
  <si>
    <t>ابو ادم</t>
  </si>
  <si>
    <t>حسام شمس</t>
  </si>
  <si>
    <t>محمود صالح</t>
  </si>
  <si>
    <t>سيف عليان</t>
  </si>
  <si>
    <t>على الشفا</t>
  </si>
  <si>
    <t>محمود صابر</t>
  </si>
  <si>
    <t>اسماعيل الشفا</t>
  </si>
  <si>
    <t>مجموعة النعيرية</t>
  </si>
  <si>
    <t>معرض بدر</t>
  </si>
  <si>
    <t>ابوعبدالعزيز</t>
  </si>
  <si>
    <t>مجموعة الاعلانات</t>
  </si>
  <si>
    <t>خاص سعود</t>
  </si>
  <si>
    <t>خاص ابو تركي</t>
  </si>
  <si>
    <t>مدين</t>
  </si>
  <si>
    <t>دائن</t>
  </si>
  <si>
    <t>نوع االخدمة</t>
  </si>
  <si>
    <t>نقدي</t>
  </si>
  <si>
    <t>شبكة</t>
  </si>
  <si>
    <t>ملاحظات</t>
  </si>
  <si>
    <t>سداد البنك</t>
  </si>
  <si>
    <t>سداد السيستم</t>
  </si>
  <si>
    <t>السيستم</t>
  </si>
  <si>
    <t>اجمالي نقل</t>
  </si>
  <si>
    <t>مبلغ</t>
  </si>
  <si>
    <t>عدد</t>
  </si>
  <si>
    <t>اجمالي تأمين</t>
  </si>
  <si>
    <t>مكاتبة عقد</t>
  </si>
  <si>
    <t>اجمالي تجديد استمارة</t>
  </si>
  <si>
    <t>نوع الحساب</t>
  </si>
  <si>
    <t>حساب البنك الاهلى</t>
  </si>
  <si>
    <t>حساب بنك الراجحي</t>
  </si>
  <si>
    <t>عهدة</t>
  </si>
  <si>
    <t>اجمالي مكاتبة عقد</t>
  </si>
  <si>
    <t>اجمالي سعي</t>
  </si>
  <si>
    <t>تراكمي</t>
  </si>
  <si>
    <t>تحويل</t>
  </si>
  <si>
    <t>اجمالي سيستم سعود</t>
  </si>
  <si>
    <t>اجمالي سيستم منصور</t>
  </si>
  <si>
    <t>سعود</t>
  </si>
  <si>
    <t>منصور</t>
  </si>
  <si>
    <t>تحويلات المناديب</t>
  </si>
  <si>
    <t>البنك</t>
  </si>
  <si>
    <t>المندوب</t>
  </si>
  <si>
    <t>اجمالي</t>
  </si>
  <si>
    <t xml:space="preserve">ارصدة افتتاحية </t>
  </si>
  <si>
    <t>اسم الحساب</t>
  </si>
  <si>
    <t>ارصدة البنوك</t>
  </si>
  <si>
    <t>تحويلات اليوم</t>
  </si>
  <si>
    <t>شبكة اليوم</t>
  </si>
  <si>
    <t>اجمالي شبكة وتحويل</t>
  </si>
  <si>
    <t>تحويلات صادرة</t>
  </si>
  <si>
    <t>تحويل البنك الاهلي</t>
  </si>
  <si>
    <t>تحويل بنك الراجحي</t>
  </si>
  <si>
    <t>ارصدة النقدية</t>
  </si>
  <si>
    <t>الخزينة</t>
  </si>
  <si>
    <t>العهدة</t>
  </si>
  <si>
    <t>اجمالي اليوم</t>
  </si>
  <si>
    <t>رصيد</t>
  </si>
  <si>
    <t>شاي</t>
  </si>
  <si>
    <t>ارصدة المناديب</t>
  </si>
  <si>
    <t>اسم المندوب</t>
  </si>
  <si>
    <t xml:space="preserve">معاملات اليوم </t>
  </si>
  <si>
    <t>اجمالي مبلغ</t>
  </si>
  <si>
    <t>اجمالي عدد</t>
  </si>
  <si>
    <t>رصيد الان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</si>
</sst>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b/>
      <u/>
      <sz val="14"/>
      <color theme="1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" fontId="3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14" fontId="5" fillId="3" borderId="6" xfId="0" applyNumberFormat="1" applyFont="1" applyFill="1" applyBorder="1" applyAlignment="1">
      <alignment horizontal="center" vertical="center"/>
    </xf>
    <xf numFmtId="14" fontId="5" fillId="3" borderId="7" xfId="0" applyNumberFormat="1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14" fontId="5" fillId="3" borderId="9" xfId="0" applyNumberFormat="1" applyFont="1" applyFill="1" applyBorder="1" applyAlignment="1">
      <alignment horizontal="center" vertical="center"/>
    </xf>
    <xf numFmtId="14" fontId="5" fillId="3" borderId="10" xfId="0" applyNumberFormat="1" applyFont="1" applyFill="1" applyBorder="1" applyAlignment="1">
      <alignment horizontal="center" vertical="center"/>
    </xf>
    <xf numFmtId="14" fontId="5" fillId="3" borderId="1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J8:R72"/>
  <sheetViews>
    <sheetView tabSelected="1" workbookViewId="0">
      <selection activeCell="L8" sqref="L8:R12"/>
    </sheetView>
  </sheetViews>
  <sheetFormatPr defaultRowHeight="14.25" x14ac:dyDescent="0.2"/>
  <cols>
    <col min="1" max="1" width="8.375" customWidth="1"/>
    <col min="12" max="12" width="6.125" customWidth="1"/>
    <col min="13" max="13" width="24.875" customWidth="1"/>
    <col min="17" max="17" width="9.25" customWidth="1"/>
    <col min="18" max="18" width="9" customWidth="1"/>
  </cols>
  <sheetData>
    <row r="8" spans="10:18" x14ac:dyDescent="0.2">
      <c r="L8" s="22" t="s">
        <v>0</v>
      </c>
      <c r="M8" s="22"/>
      <c r="N8" s="22"/>
      <c r="O8" s="22"/>
      <c r="P8" s="22"/>
      <c r="Q8" s="22"/>
      <c r="R8" s="22"/>
    </row>
    <row r="9" spans="10:18" x14ac:dyDescent="0.2">
      <c r="L9" s="22"/>
      <c r="M9" s="22"/>
      <c r="N9" s="22"/>
      <c r="O9" s="22"/>
      <c r="P9" s="22"/>
      <c r="Q9" s="22"/>
      <c r="R9" s="22"/>
    </row>
    <row r="10" spans="10:18" ht="18" x14ac:dyDescent="0.2">
      <c r="J10" s="1"/>
      <c r="L10" s="22"/>
      <c r="M10" s="22"/>
      <c r="N10" s="22"/>
      <c r="O10" s="22"/>
      <c r="P10" s="22"/>
      <c r="Q10" s="22"/>
      <c r="R10" s="22"/>
    </row>
    <row r="11" spans="10:18" x14ac:dyDescent="0.2">
      <c r="L11" s="22"/>
      <c r="M11" s="22"/>
      <c r="N11" s="22"/>
      <c r="O11" s="22"/>
      <c r="P11" s="22"/>
      <c r="Q11" s="22"/>
      <c r="R11" s="22"/>
    </row>
    <row r="12" spans="10:18" x14ac:dyDescent="0.2">
      <c r="L12" s="22"/>
      <c r="M12" s="22"/>
      <c r="N12" s="22"/>
      <c r="O12" s="22"/>
      <c r="P12" s="22"/>
      <c r="Q12" s="22"/>
      <c r="R12" s="22"/>
    </row>
    <row r="13" spans="10:18" ht="20.100000000000001" customHeight="1" x14ac:dyDescent="0.2">
      <c r="L13" s="2" t="s">
        <v>1</v>
      </c>
      <c r="M13" s="2" t="s">
        <v>2</v>
      </c>
      <c r="N13" s="19" t="s">
        <v>3</v>
      </c>
      <c r="O13" s="20"/>
      <c r="P13" s="20"/>
      <c r="Q13" s="20"/>
      <c r="R13" s="21"/>
    </row>
    <row r="14" spans="10:18" ht="20.100000000000001" customHeight="1" x14ac:dyDescent="0.2">
      <c r="L14" s="2">
        <v>1</v>
      </c>
      <c r="M14" s="4">
        <v>44013</v>
      </c>
      <c r="N14" s="19"/>
      <c r="O14" s="20"/>
      <c r="P14" s="20"/>
      <c r="Q14" s="20"/>
      <c r="R14" s="21"/>
    </row>
    <row r="15" spans="10:18" ht="20.100000000000001" customHeight="1" x14ac:dyDescent="0.2">
      <c r="L15" s="2">
        <v>2</v>
      </c>
      <c r="M15" s="4">
        <v>44014</v>
      </c>
      <c r="N15" s="19"/>
      <c r="O15" s="20"/>
      <c r="P15" s="20"/>
      <c r="Q15" s="20"/>
      <c r="R15" s="21"/>
    </row>
    <row r="16" spans="10:18" ht="20.100000000000001" customHeight="1" x14ac:dyDescent="0.2">
      <c r="L16" s="2">
        <v>3</v>
      </c>
      <c r="M16" s="4">
        <v>44015</v>
      </c>
      <c r="N16" s="19"/>
      <c r="O16" s="20"/>
      <c r="P16" s="20"/>
      <c r="Q16" s="20"/>
      <c r="R16" s="21"/>
    </row>
    <row r="17" spans="12:18" ht="20.100000000000001" customHeight="1" x14ac:dyDescent="0.2">
      <c r="L17" s="2">
        <v>4</v>
      </c>
      <c r="M17" s="4">
        <v>44016</v>
      </c>
      <c r="N17" s="19"/>
      <c r="O17" s="20"/>
      <c r="P17" s="20"/>
      <c r="Q17" s="20"/>
      <c r="R17" s="21"/>
    </row>
    <row r="18" spans="12:18" ht="20.100000000000001" customHeight="1" x14ac:dyDescent="0.2">
      <c r="L18" s="2">
        <v>5</v>
      </c>
      <c r="M18" s="4">
        <v>44017</v>
      </c>
      <c r="N18" s="19"/>
      <c r="O18" s="20"/>
      <c r="P18" s="20"/>
      <c r="Q18" s="20"/>
      <c r="R18" s="21"/>
    </row>
    <row r="19" spans="12:18" ht="20.100000000000001" customHeight="1" x14ac:dyDescent="0.2">
      <c r="L19" s="2">
        <v>6</v>
      </c>
      <c r="M19" s="4">
        <v>44018</v>
      </c>
      <c r="N19" s="19"/>
      <c r="O19" s="20"/>
      <c r="P19" s="20"/>
      <c r="Q19" s="20"/>
      <c r="R19" s="21"/>
    </row>
    <row r="20" spans="12:18" ht="20.100000000000001" customHeight="1" x14ac:dyDescent="0.2">
      <c r="L20" s="2">
        <v>7</v>
      </c>
      <c r="M20" s="4">
        <v>44019</v>
      </c>
      <c r="N20" s="19"/>
      <c r="O20" s="20"/>
      <c r="P20" s="20"/>
      <c r="Q20" s="20"/>
      <c r="R20" s="21"/>
    </row>
    <row r="21" spans="12:18" ht="20.100000000000001" customHeight="1" x14ac:dyDescent="0.2">
      <c r="L21" s="2">
        <v>8</v>
      </c>
      <c r="M21" s="4">
        <v>44020</v>
      </c>
      <c r="N21" s="19"/>
      <c r="O21" s="20"/>
      <c r="P21" s="20"/>
      <c r="Q21" s="20"/>
      <c r="R21" s="21"/>
    </row>
    <row r="22" spans="12:18" ht="20.100000000000001" customHeight="1" x14ac:dyDescent="0.2">
      <c r="L22" s="2">
        <v>9</v>
      </c>
      <c r="M22" s="4">
        <v>44021</v>
      </c>
      <c r="N22" s="19"/>
      <c r="O22" s="20"/>
      <c r="P22" s="20"/>
      <c r="Q22" s="20"/>
      <c r="R22" s="21"/>
    </row>
    <row r="23" spans="12:18" ht="20.100000000000001" customHeight="1" x14ac:dyDescent="0.2">
      <c r="L23" s="2">
        <v>10</v>
      </c>
      <c r="M23" s="4">
        <v>44022</v>
      </c>
      <c r="N23" s="19"/>
      <c r="O23" s="20"/>
      <c r="P23" s="20"/>
      <c r="Q23" s="20"/>
      <c r="R23" s="21"/>
    </row>
    <row r="24" spans="12:18" ht="20.100000000000001" customHeight="1" x14ac:dyDescent="0.2">
      <c r="L24" s="2">
        <v>11</v>
      </c>
      <c r="M24" s="4">
        <v>44023</v>
      </c>
      <c r="N24" s="19"/>
      <c r="O24" s="20"/>
      <c r="P24" s="20"/>
      <c r="Q24" s="20"/>
      <c r="R24" s="21"/>
    </row>
    <row r="25" spans="12:18" ht="20.100000000000001" customHeight="1" x14ac:dyDescent="0.2">
      <c r="L25" s="2">
        <v>12</v>
      </c>
      <c r="M25" s="4">
        <v>44024</v>
      </c>
      <c r="N25" s="19"/>
      <c r="O25" s="20"/>
      <c r="P25" s="20"/>
      <c r="Q25" s="20"/>
      <c r="R25" s="21"/>
    </row>
    <row r="26" spans="12:18" ht="20.100000000000001" customHeight="1" x14ac:dyDescent="0.2">
      <c r="L26" s="2">
        <v>13</v>
      </c>
      <c r="M26" s="4">
        <v>44025</v>
      </c>
      <c r="N26" s="19"/>
      <c r="O26" s="20"/>
      <c r="P26" s="20"/>
      <c r="Q26" s="20"/>
      <c r="R26" s="21"/>
    </row>
    <row r="27" spans="12:18" ht="20.100000000000001" customHeight="1" x14ac:dyDescent="0.2">
      <c r="L27" s="2">
        <v>14</v>
      </c>
      <c r="M27" s="4">
        <v>44026</v>
      </c>
      <c r="N27" s="19"/>
      <c r="O27" s="20"/>
      <c r="P27" s="20"/>
      <c r="Q27" s="20"/>
      <c r="R27" s="21"/>
    </row>
    <row r="28" spans="12:18" ht="20.100000000000001" customHeight="1" x14ac:dyDescent="0.2">
      <c r="L28" s="2">
        <v>15</v>
      </c>
      <c r="M28" s="4">
        <v>44027</v>
      </c>
      <c r="N28" s="19"/>
      <c r="O28" s="20"/>
      <c r="P28" s="20"/>
      <c r="Q28" s="20"/>
      <c r="R28" s="21"/>
    </row>
    <row r="29" spans="12:18" ht="20.100000000000001" customHeight="1" x14ac:dyDescent="0.2">
      <c r="L29" s="2">
        <v>16</v>
      </c>
      <c r="M29" s="4">
        <v>44028</v>
      </c>
      <c r="N29" s="19"/>
      <c r="O29" s="20"/>
      <c r="P29" s="20"/>
      <c r="Q29" s="20"/>
      <c r="R29" s="21"/>
    </row>
    <row r="30" spans="12:18" ht="20.100000000000001" customHeight="1" x14ac:dyDescent="0.2">
      <c r="L30" s="2">
        <v>17</v>
      </c>
      <c r="M30" s="4">
        <v>44029</v>
      </c>
      <c r="N30" s="19"/>
      <c r="O30" s="20"/>
      <c r="P30" s="20"/>
      <c r="Q30" s="20"/>
      <c r="R30" s="21"/>
    </row>
    <row r="31" spans="12:18" ht="20.100000000000001" customHeight="1" x14ac:dyDescent="0.2">
      <c r="L31" s="2">
        <v>18</v>
      </c>
      <c r="M31" s="4">
        <v>44030</v>
      </c>
      <c r="N31" s="19"/>
      <c r="O31" s="20"/>
      <c r="P31" s="20"/>
      <c r="Q31" s="20"/>
      <c r="R31" s="21"/>
    </row>
    <row r="32" spans="12:18" ht="20.100000000000001" customHeight="1" x14ac:dyDescent="0.2">
      <c r="L32" s="2">
        <v>19</v>
      </c>
      <c r="M32" s="4">
        <v>44031</v>
      </c>
      <c r="N32" s="19"/>
      <c r="O32" s="20"/>
      <c r="P32" s="20"/>
      <c r="Q32" s="20"/>
      <c r="R32" s="21"/>
    </row>
    <row r="33" spans="12:18" ht="20.100000000000001" customHeight="1" x14ac:dyDescent="0.2">
      <c r="L33" s="2">
        <v>20</v>
      </c>
      <c r="M33" s="4">
        <v>44032</v>
      </c>
      <c r="N33" s="19"/>
      <c r="O33" s="20"/>
      <c r="P33" s="20"/>
      <c r="Q33" s="20"/>
      <c r="R33" s="21"/>
    </row>
    <row r="34" spans="12:18" ht="20.100000000000001" customHeight="1" x14ac:dyDescent="0.2">
      <c r="L34" s="2">
        <v>21</v>
      </c>
      <c r="M34" s="4">
        <v>44033</v>
      </c>
      <c r="N34" s="19"/>
      <c r="O34" s="20"/>
      <c r="P34" s="20"/>
      <c r="Q34" s="20"/>
      <c r="R34" s="21"/>
    </row>
    <row r="35" spans="12:18" ht="20.100000000000001" customHeight="1" x14ac:dyDescent="0.2">
      <c r="L35" s="2">
        <v>22</v>
      </c>
      <c r="M35" s="4">
        <v>44034</v>
      </c>
      <c r="N35" s="19"/>
      <c r="O35" s="20"/>
      <c r="P35" s="20"/>
      <c r="Q35" s="20"/>
      <c r="R35" s="21"/>
    </row>
    <row r="36" spans="12:18" ht="20.100000000000001" customHeight="1" x14ac:dyDescent="0.2">
      <c r="L36" s="2">
        <v>23</v>
      </c>
      <c r="M36" s="4">
        <v>44035</v>
      </c>
      <c r="N36" s="19"/>
      <c r="O36" s="20"/>
      <c r="P36" s="20"/>
      <c r="Q36" s="20"/>
      <c r="R36" s="21"/>
    </row>
    <row r="37" spans="12:18" ht="20.100000000000001" customHeight="1" x14ac:dyDescent="0.2">
      <c r="L37" s="2">
        <v>24</v>
      </c>
      <c r="M37" s="4">
        <v>44036</v>
      </c>
      <c r="N37" s="19"/>
      <c r="O37" s="20"/>
      <c r="P37" s="20"/>
      <c r="Q37" s="20"/>
      <c r="R37" s="21"/>
    </row>
    <row r="38" spans="12:18" ht="20.100000000000001" customHeight="1" x14ac:dyDescent="0.2">
      <c r="L38" s="2">
        <v>25</v>
      </c>
      <c r="M38" s="4">
        <v>44037</v>
      </c>
      <c r="N38" s="19"/>
      <c r="O38" s="20"/>
      <c r="P38" s="20"/>
      <c r="Q38" s="20"/>
      <c r="R38" s="21"/>
    </row>
    <row r="39" spans="12:18" ht="20.100000000000001" customHeight="1" x14ac:dyDescent="0.2">
      <c r="L39" s="2">
        <v>26</v>
      </c>
      <c r="M39" s="4">
        <v>44038</v>
      </c>
      <c r="N39" s="19"/>
      <c r="O39" s="20"/>
      <c r="P39" s="20"/>
      <c r="Q39" s="20"/>
      <c r="R39" s="21"/>
    </row>
    <row r="40" spans="12:18" ht="20.100000000000001" customHeight="1" x14ac:dyDescent="0.2">
      <c r="L40" s="2">
        <v>27</v>
      </c>
      <c r="M40" s="4">
        <v>44039</v>
      </c>
      <c r="N40" s="19"/>
      <c r="O40" s="20"/>
      <c r="P40" s="20"/>
      <c r="Q40" s="20"/>
      <c r="R40" s="21"/>
    </row>
    <row r="41" spans="12:18" ht="20.100000000000001" customHeight="1" x14ac:dyDescent="0.2">
      <c r="L41" s="2">
        <v>28</v>
      </c>
      <c r="M41" s="4">
        <v>44040</v>
      </c>
      <c r="N41" s="19"/>
      <c r="O41" s="20"/>
      <c r="P41" s="20"/>
      <c r="Q41" s="20"/>
      <c r="R41" s="21"/>
    </row>
    <row r="42" spans="12:18" ht="20.100000000000001" customHeight="1" x14ac:dyDescent="0.2">
      <c r="L42" s="2">
        <v>29</v>
      </c>
      <c r="M42" s="4">
        <v>44041</v>
      </c>
      <c r="N42" s="19"/>
      <c r="O42" s="20"/>
      <c r="P42" s="20"/>
      <c r="Q42" s="20"/>
      <c r="R42" s="21"/>
    </row>
    <row r="43" spans="12:18" ht="20.100000000000001" customHeight="1" x14ac:dyDescent="0.2">
      <c r="L43" s="2">
        <v>30</v>
      </c>
      <c r="M43" s="4">
        <v>44042</v>
      </c>
      <c r="N43" s="19"/>
      <c r="O43" s="20"/>
      <c r="P43" s="20"/>
      <c r="Q43" s="20"/>
      <c r="R43" s="21"/>
    </row>
    <row r="44" spans="12:18" ht="20.100000000000001" customHeight="1" x14ac:dyDescent="0.2">
      <c r="L44" s="2">
        <v>31</v>
      </c>
      <c r="M44" s="2" t="s">
        <v>4</v>
      </c>
      <c r="N44" s="19"/>
      <c r="O44" s="20"/>
      <c r="P44" s="20"/>
      <c r="Q44" s="20"/>
      <c r="R44" s="21"/>
    </row>
    <row r="45" spans="12:18" ht="20.100000000000001" customHeight="1" x14ac:dyDescent="0.2">
      <c r="L45" s="2">
        <v>32</v>
      </c>
      <c r="M45" s="2" t="s">
        <v>5</v>
      </c>
      <c r="N45" s="19"/>
      <c r="O45" s="20"/>
      <c r="P45" s="20"/>
      <c r="Q45" s="20"/>
      <c r="R45" s="21"/>
    </row>
    <row r="46" spans="12:18" ht="20.100000000000001" customHeight="1" x14ac:dyDescent="0.2">
      <c r="L46" s="2">
        <v>33</v>
      </c>
      <c r="M46" s="2" t="s">
        <v>6</v>
      </c>
      <c r="N46" s="19"/>
      <c r="O46" s="20"/>
      <c r="P46" s="20"/>
      <c r="Q46" s="20"/>
      <c r="R46" s="21"/>
    </row>
    <row r="47" spans="12:18" ht="20.100000000000001" customHeight="1" x14ac:dyDescent="0.2">
      <c r="L47" s="2">
        <v>34</v>
      </c>
      <c r="M47" s="2" t="s">
        <v>7</v>
      </c>
      <c r="N47" s="19"/>
      <c r="O47" s="20"/>
      <c r="P47" s="20"/>
      <c r="Q47" s="20"/>
      <c r="R47" s="21"/>
    </row>
    <row r="48" spans="12:18" ht="20.100000000000001" customHeight="1" x14ac:dyDescent="0.2">
      <c r="L48" s="2">
        <v>35</v>
      </c>
      <c r="M48" s="2" t="s">
        <v>8</v>
      </c>
      <c r="N48" s="19"/>
      <c r="O48" s="20"/>
      <c r="P48" s="20"/>
      <c r="Q48" s="20"/>
      <c r="R48" s="21"/>
    </row>
    <row r="49" spans="12:18" ht="20.100000000000001" customHeight="1" x14ac:dyDescent="0.2">
      <c r="L49" s="2">
        <v>36</v>
      </c>
      <c r="M49" s="2" t="s">
        <v>9</v>
      </c>
      <c r="N49" s="19"/>
      <c r="O49" s="20"/>
      <c r="P49" s="20"/>
      <c r="Q49" s="20"/>
      <c r="R49" s="21"/>
    </row>
    <row r="50" spans="12:18" ht="20.100000000000001" customHeight="1" x14ac:dyDescent="0.2">
      <c r="L50" s="2">
        <v>37</v>
      </c>
      <c r="M50" s="2" t="s">
        <v>10</v>
      </c>
      <c r="N50" s="19"/>
      <c r="O50" s="20"/>
      <c r="P50" s="20"/>
      <c r="Q50" s="20"/>
      <c r="R50" s="21"/>
    </row>
    <row r="51" spans="12:18" ht="20.100000000000001" customHeight="1" x14ac:dyDescent="0.2">
      <c r="L51" s="2">
        <v>38</v>
      </c>
      <c r="M51" s="2" t="s">
        <v>11</v>
      </c>
      <c r="N51" s="19"/>
      <c r="O51" s="20"/>
      <c r="P51" s="20"/>
      <c r="Q51" s="20"/>
      <c r="R51" s="21"/>
    </row>
    <row r="52" spans="12:18" ht="20.100000000000001" customHeight="1" x14ac:dyDescent="0.2">
      <c r="L52" s="2">
        <v>39</v>
      </c>
      <c r="M52" s="2" t="s">
        <v>12</v>
      </c>
      <c r="N52" s="19"/>
      <c r="O52" s="20"/>
      <c r="P52" s="20"/>
      <c r="Q52" s="20"/>
      <c r="R52" s="21"/>
    </row>
    <row r="53" spans="12:18" ht="20.100000000000001" customHeight="1" x14ac:dyDescent="0.2">
      <c r="L53" s="2">
        <v>40</v>
      </c>
      <c r="M53" s="2" t="s">
        <v>13</v>
      </c>
      <c r="N53" s="19"/>
      <c r="O53" s="20"/>
      <c r="P53" s="20"/>
      <c r="Q53" s="20"/>
      <c r="R53" s="21"/>
    </row>
    <row r="54" spans="12:18" ht="20.100000000000001" customHeight="1" x14ac:dyDescent="0.2">
      <c r="L54" s="2">
        <v>41</v>
      </c>
      <c r="M54" s="2" t="s">
        <v>14</v>
      </c>
      <c r="N54" s="19"/>
      <c r="O54" s="20"/>
      <c r="P54" s="20"/>
      <c r="Q54" s="20"/>
      <c r="R54" s="21"/>
    </row>
    <row r="55" spans="12:18" ht="20.100000000000001" customHeight="1" x14ac:dyDescent="0.2">
      <c r="L55" s="2">
        <v>42</v>
      </c>
      <c r="M55" s="2" t="s">
        <v>15</v>
      </c>
      <c r="N55" s="19"/>
      <c r="O55" s="20"/>
      <c r="P55" s="20"/>
      <c r="Q55" s="20"/>
      <c r="R55" s="21"/>
    </row>
    <row r="56" spans="12:18" ht="20.100000000000001" customHeight="1" x14ac:dyDescent="0.2">
      <c r="L56" s="2">
        <v>43</v>
      </c>
      <c r="M56" s="2" t="s">
        <v>16</v>
      </c>
      <c r="N56" s="19"/>
      <c r="O56" s="20"/>
      <c r="P56" s="20"/>
      <c r="Q56" s="20"/>
      <c r="R56" s="21"/>
    </row>
    <row r="57" spans="12:18" ht="20.100000000000001" customHeight="1" x14ac:dyDescent="0.2">
      <c r="L57" s="2">
        <v>44</v>
      </c>
      <c r="M57" s="2" t="s">
        <v>17</v>
      </c>
      <c r="N57" s="19"/>
      <c r="O57" s="20"/>
      <c r="P57" s="20"/>
      <c r="Q57" s="20"/>
      <c r="R57" s="21"/>
    </row>
    <row r="58" spans="12:18" ht="20.100000000000001" customHeight="1" x14ac:dyDescent="0.2">
      <c r="L58" s="2">
        <v>45</v>
      </c>
      <c r="M58" s="2" t="s">
        <v>18</v>
      </c>
      <c r="N58" s="19"/>
      <c r="O58" s="20"/>
      <c r="P58" s="20"/>
      <c r="Q58" s="20"/>
      <c r="R58" s="21"/>
    </row>
    <row r="59" spans="12:18" ht="20.100000000000001" customHeight="1" x14ac:dyDescent="0.2">
      <c r="L59" s="2">
        <v>46</v>
      </c>
      <c r="M59" s="2" t="s">
        <v>19</v>
      </c>
      <c r="N59" s="19"/>
      <c r="O59" s="20"/>
      <c r="P59" s="20"/>
      <c r="Q59" s="20"/>
      <c r="R59" s="21"/>
    </row>
    <row r="60" spans="12:18" ht="20.100000000000001" customHeight="1" x14ac:dyDescent="0.2">
      <c r="L60" s="2">
        <v>47</v>
      </c>
      <c r="M60" s="2" t="s">
        <v>20</v>
      </c>
      <c r="N60" s="19"/>
      <c r="O60" s="20"/>
      <c r="P60" s="20"/>
      <c r="Q60" s="20"/>
      <c r="R60" s="21"/>
    </row>
    <row r="61" spans="12:18" ht="20.100000000000001" customHeight="1" x14ac:dyDescent="0.2">
      <c r="L61" s="2">
        <v>48</v>
      </c>
      <c r="M61" s="2" t="s">
        <v>21</v>
      </c>
      <c r="N61" s="19"/>
      <c r="O61" s="20"/>
      <c r="P61" s="20"/>
      <c r="Q61" s="20"/>
      <c r="R61" s="21"/>
    </row>
    <row r="62" spans="12:18" ht="20.100000000000001" customHeight="1" x14ac:dyDescent="0.2">
      <c r="L62" s="2">
        <v>49</v>
      </c>
      <c r="M62" s="2" t="s">
        <v>22</v>
      </c>
      <c r="N62" s="19"/>
      <c r="O62" s="20"/>
      <c r="P62" s="20"/>
      <c r="Q62" s="20"/>
      <c r="R62" s="21"/>
    </row>
    <row r="63" spans="12:18" ht="20.100000000000001" customHeight="1" x14ac:dyDescent="0.2">
      <c r="L63" s="2">
        <v>50</v>
      </c>
      <c r="M63" s="2" t="s">
        <v>23</v>
      </c>
      <c r="N63" s="19"/>
      <c r="O63" s="20"/>
      <c r="P63" s="20"/>
      <c r="Q63" s="20"/>
      <c r="R63" s="21"/>
    </row>
    <row r="64" spans="12:18" ht="20.100000000000001" customHeight="1" x14ac:dyDescent="0.2">
      <c r="L64" s="2">
        <v>51</v>
      </c>
      <c r="M64" s="2" t="s">
        <v>24</v>
      </c>
      <c r="N64" s="19"/>
      <c r="O64" s="20"/>
      <c r="P64" s="20"/>
      <c r="Q64" s="20"/>
      <c r="R64" s="21"/>
    </row>
    <row r="65" spans="12:18" ht="20.100000000000001" customHeight="1" x14ac:dyDescent="0.2">
      <c r="L65" s="2">
        <v>52</v>
      </c>
      <c r="M65" s="2" t="s">
        <v>25</v>
      </c>
      <c r="N65" s="19"/>
      <c r="O65" s="20"/>
      <c r="P65" s="20"/>
      <c r="Q65" s="20"/>
      <c r="R65" s="21"/>
    </row>
    <row r="66" spans="12:18" ht="20.100000000000001" customHeight="1" x14ac:dyDescent="0.2">
      <c r="L66" s="2">
        <v>53</v>
      </c>
      <c r="M66" s="2" t="s">
        <v>26</v>
      </c>
      <c r="N66" s="19"/>
      <c r="O66" s="20"/>
      <c r="P66" s="20"/>
      <c r="Q66" s="20"/>
      <c r="R66" s="21"/>
    </row>
    <row r="67" spans="12:18" ht="20.100000000000001" customHeight="1" x14ac:dyDescent="0.2">
      <c r="L67" s="2">
        <v>54</v>
      </c>
      <c r="M67" s="2" t="s">
        <v>27</v>
      </c>
      <c r="N67" s="19"/>
      <c r="O67" s="20"/>
      <c r="P67" s="20"/>
      <c r="Q67" s="20"/>
      <c r="R67" s="21"/>
    </row>
    <row r="68" spans="12:18" ht="20.100000000000001" customHeight="1" x14ac:dyDescent="0.2">
      <c r="L68" s="2">
        <v>55</v>
      </c>
      <c r="M68" s="2" t="s">
        <v>28</v>
      </c>
      <c r="N68" s="19"/>
      <c r="O68" s="20"/>
      <c r="P68" s="20"/>
      <c r="Q68" s="20"/>
      <c r="R68" s="21"/>
    </row>
    <row r="69" spans="12:18" ht="20.100000000000001" customHeight="1" x14ac:dyDescent="0.2">
      <c r="L69" s="2">
        <v>56</v>
      </c>
      <c r="M69" s="2" t="s">
        <v>29</v>
      </c>
      <c r="N69" s="19"/>
      <c r="O69" s="20"/>
      <c r="P69" s="20"/>
      <c r="Q69" s="20"/>
      <c r="R69" s="21"/>
    </row>
    <row r="70" spans="12:18" ht="20.100000000000001" customHeight="1" x14ac:dyDescent="0.2">
      <c r="L70" s="2">
        <v>57</v>
      </c>
      <c r="M70" s="2" t="s">
        <v>30</v>
      </c>
      <c r="N70" s="19"/>
      <c r="O70" s="20"/>
      <c r="P70" s="20"/>
      <c r="Q70" s="20"/>
      <c r="R70" s="21"/>
    </row>
    <row r="71" spans="12:18" ht="20.100000000000001" customHeight="1" x14ac:dyDescent="0.2">
      <c r="L71" s="2"/>
      <c r="M71" s="2" t="s">
        <v>31</v>
      </c>
      <c r="N71" s="19"/>
      <c r="O71" s="20"/>
      <c r="P71" s="20"/>
      <c r="Q71" s="20"/>
      <c r="R71" s="21"/>
    </row>
    <row r="72" spans="12:18" ht="20.100000000000001" customHeight="1" x14ac:dyDescent="0.2">
      <c r="L72" s="2"/>
      <c r="M72" s="2" t="s">
        <v>32</v>
      </c>
      <c r="N72" s="19"/>
      <c r="O72" s="20"/>
      <c r="P72" s="20"/>
      <c r="Q72" s="20"/>
      <c r="R72" s="21"/>
    </row>
  </sheetData>
  <mergeCells count="61">
    <mergeCell ref="N72:R72"/>
    <mergeCell ref="N66:R66"/>
    <mergeCell ref="N67:R67"/>
    <mergeCell ref="N68:R68"/>
    <mergeCell ref="N69:R69"/>
    <mergeCell ref="N70:R70"/>
    <mergeCell ref="N71:R71"/>
    <mergeCell ref="N65:R65"/>
    <mergeCell ref="N54:R54"/>
    <mergeCell ref="N55:R55"/>
    <mergeCell ref="N56:R56"/>
    <mergeCell ref="N57:R57"/>
    <mergeCell ref="N58:R58"/>
    <mergeCell ref="N59:R59"/>
    <mergeCell ref="N60:R60"/>
    <mergeCell ref="N61:R61"/>
    <mergeCell ref="N62:R62"/>
    <mergeCell ref="N63:R63"/>
    <mergeCell ref="N64:R64"/>
    <mergeCell ref="N53:R53"/>
    <mergeCell ref="N42:R42"/>
    <mergeCell ref="N43:R43"/>
    <mergeCell ref="N44:R44"/>
    <mergeCell ref="N45:R45"/>
    <mergeCell ref="N46:R46"/>
    <mergeCell ref="N47:R47"/>
    <mergeCell ref="N48:R48"/>
    <mergeCell ref="N49:R49"/>
    <mergeCell ref="N50:R50"/>
    <mergeCell ref="N51:R51"/>
    <mergeCell ref="N52:R52"/>
    <mergeCell ref="N41:R41"/>
    <mergeCell ref="N30:R30"/>
    <mergeCell ref="N31:R31"/>
    <mergeCell ref="N32:R32"/>
    <mergeCell ref="N33:R33"/>
    <mergeCell ref="N34:R34"/>
    <mergeCell ref="N35:R35"/>
    <mergeCell ref="N36:R36"/>
    <mergeCell ref="N37:R37"/>
    <mergeCell ref="N38:R38"/>
    <mergeCell ref="N39:R39"/>
    <mergeCell ref="N40:R40"/>
    <mergeCell ref="N29:R29"/>
    <mergeCell ref="N18:R18"/>
    <mergeCell ref="N19:R19"/>
    <mergeCell ref="N20:R20"/>
    <mergeCell ref="N21:R21"/>
    <mergeCell ref="N22:R22"/>
    <mergeCell ref="N23:R23"/>
    <mergeCell ref="N24:R24"/>
    <mergeCell ref="N25:R25"/>
    <mergeCell ref="N26:R26"/>
    <mergeCell ref="N27:R27"/>
    <mergeCell ref="N28:R28"/>
    <mergeCell ref="N17:R17"/>
    <mergeCell ref="L8:R12"/>
    <mergeCell ref="N13:R13"/>
    <mergeCell ref="N14:R14"/>
    <mergeCell ref="N15:R15"/>
    <mergeCell ref="N16:R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S140"/>
  <sheetViews>
    <sheetView workbookViewId="0">
      <selection activeCell="G1" sqref="G1:M2"/>
    </sheetView>
  </sheetViews>
  <sheetFormatPr defaultRowHeight="14.25" x14ac:dyDescent="0.2"/>
  <cols>
    <col min="1" max="1" width="4.875" customWidth="1"/>
    <col min="2" max="2" width="25.625" customWidth="1"/>
    <col min="3" max="3" width="18.375" customWidth="1"/>
    <col min="4" max="5" width="14" customWidth="1"/>
    <col min="6" max="6" width="13.75" customWidth="1"/>
    <col min="7" max="7" width="17.375" customWidth="1"/>
    <col min="8" max="8" width="16.875" customWidth="1"/>
    <col min="9" max="9" width="10.625" customWidth="1"/>
    <col min="10" max="10" width="13.25" customWidth="1"/>
    <col min="11" max="11" width="12.25" customWidth="1"/>
    <col min="12" max="12" width="14.625" customWidth="1"/>
    <col min="14" max="14" width="13.125" customWidth="1"/>
    <col min="19" max="19" width="33" customWidth="1"/>
  </cols>
  <sheetData>
    <row r="1" spans="1:19" ht="14.25" customHeight="1" x14ac:dyDescent="0.2">
      <c r="D1" s="32">
        <v>44013</v>
      </c>
      <c r="E1" s="33"/>
      <c r="F1" s="34"/>
      <c r="G1" s="39"/>
      <c r="H1" s="39"/>
      <c r="I1" s="39"/>
      <c r="J1" s="39"/>
      <c r="K1" s="39"/>
      <c r="L1" s="39"/>
      <c r="M1" s="39"/>
    </row>
    <row r="2" spans="1:19" ht="27.75" customHeight="1" x14ac:dyDescent="0.2">
      <c r="D2" s="35"/>
      <c r="E2" s="36"/>
      <c r="F2" s="37"/>
      <c r="G2" s="39"/>
      <c r="H2" s="39"/>
      <c r="I2" s="39"/>
      <c r="J2" s="39"/>
      <c r="K2" s="39"/>
      <c r="L2" s="39"/>
      <c r="M2" s="39"/>
    </row>
    <row r="3" spans="1:19" ht="27" customHeight="1" x14ac:dyDescent="0.2">
      <c r="A3" s="40" t="s">
        <v>1</v>
      </c>
      <c r="B3" s="38" t="s">
        <v>2</v>
      </c>
      <c r="C3" s="30" t="s">
        <v>76</v>
      </c>
      <c r="D3" s="38" t="s">
        <v>8</v>
      </c>
      <c r="E3" s="38"/>
      <c r="F3" s="38"/>
      <c r="G3" s="38"/>
      <c r="H3" s="38"/>
      <c r="I3" s="38"/>
      <c r="J3" s="38"/>
      <c r="K3" s="38" t="s">
        <v>29</v>
      </c>
      <c r="L3" s="38"/>
      <c r="M3" s="38"/>
      <c r="N3" s="38"/>
      <c r="O3" s="38"/>
      <c r="P3" s="27" t="s">
        <v>88</v>
      </c>
      <c r="Q3" s="28"/>
      <c r="R3" s="29"/>
      <c r="S3" s="23" t="s">
        <v>66</v>
      </c>
    </row>
    <row r="4" spans="1:19" ht="14.25" customHeight="1" x14ac:dyDescent="0.2">
      <c r="A4" s="40"/>
      <c r="B4" s="38"/>
      <c r="C4" s="42"/>
      <c r="D4" s="38" t="s">
        <v>63</v>
      </c>
      <c r="E4" s="43" t="s">
        <v>36</v>
      </c>
      <c r="F4" s="44"/>
      <c r="G4" s="38" t="s">
        <v>34</v>
      </c>
      <c r="H4" s="38" t="s">
        <v>35</v>
      </c>
      <c r="I4" s="38" t="s">
        <v>38</v>
      </c>
      <c r="J4" s="23" t="s">
        <v>69</v>
      </c>
      <c r="K4" s="38" t="s">
        <v>37</v>
      </c>
      <c r="L4" s="38" t="s">
        <v>30</v>
      </c>
      <c r="M4" s="38" t="s">
        <v>38</v>
      </c>
      <c r="N4" s="38" t="s">
        <v>39</v>
      </c>
      <c r="O4" s="38"/>
      <c r="P4" s="30" t="s">
        <v>36</v>
      </c>
      <c r="Q4" s="30" t="s">
        <v>90</v>
      </c>
      <c r="R4" s="30" t="s">
        <v>89</v>
      </c>
      <c r="S4" s="23"/>
    </row>
    <row r="5" spans="1:19" ht="14.25" customHeight="1" x14ac:dyDescent="0.2">
      <c r="A5" s="41"/>
      <c r="B5" s="38"/>
      <c r="C5" s="31"/>
      <c r="D5" s="38"/>
      <c r="E5" s="11" t="s">
        <v>62</v>
      </c>
      <c r="F5" s="11" t="s">
        <v>61</v>
      </c>
      <c r="G5" s="38"/>
      <c r="H5" s="38"/>
      <c r="I5" s="38"/>
      <c r="J5" s="23"/>
      <c r="K5" s="38"/>
      <c r="L5" s="38"/>
      <c r="M5" s="38"/>
      <c r="N5" s="38"/>
      <c r="O5" s="38"/>
      <c r="P5" s="31"/>
      <c r="Q5" s="31"/>
      <c r="R5" s="31"/>
      <c r="S5" s="23"/>
    </row>
    <row r="6" spans="1:19" ht="15" x14ac:dyDescent="0.2">
      <c r="A6" s="2">
        <v>1</v>
      </c>
      <c r="B6" s="3"/>
      <c r="C6" s="3"/>
      <c r="D6" s="3" t="s">
        <v>42</v>
      </c>
      <c r="E6" s="8">
        <v>150</v>
      </c>
      <c r="F6" s="8">
        <v>140</v>
      </c>
      <c r="G6" s="2"/>
      <c r="H6" s="2"/>
      <c r="I6" s="6"/>
      <c r="J6" s="2"/>
      <c r="K6" s="2"/>
      <c r="L6" s="2"/>
      <c r="M6" s="2"/>
      <c r="N6" s="2"/>
      <c r="O6" s="2"/>
      <c r="P6" s="3">
        <v>50</v>
      </c>
      <c r="Q6" s="3"/>
      <c r="R6" s="3" t="s">
        <v>7</v>
      </c>
      <c r="S6" s="2"/>
    </row>
    <row r="7" spans="1:19" ht="15" x14ac:dyDescent="0.2">
      <c r="A7" s="2">
        <v>2</v>
      </c>
      <c r="B7" s="3"/>
      <c r="C7" s="3"/>
      <c r="D7" s="3" t="s">
        <v>41</v>
      </c>
      <c r="E7" s="2"/>
      <c r="F7" s="2">
        <v>140</v>
      </c>
      <c r="G7" s="2" t="s">
        <v>45</v>
      </c>
      <c r="H7" s="3"/>
      <c r="I7" s="6">
        <v>0.68819444444444444</v>
      </c>
      <c r="J7" s="2" t="s">
        <v>86</v>
      </c>
      <c r="K7" s="3"/>
      <c r="L7" s="2"/>
      <c r="M7" s="2"/>
      <c r="N7" s="3"/>
      <c r="O7" s="2"/>
      <c r="P7" s="3"/>
      <c r="Q7" s="3"/>
      <c r="R7" s="3"/>
      <c r="S7" s="2"/>
    </row>
    <row r="8" spans="1:19" ht="15" x14ac:dyDescent="0.2">
      <c r="A8" s="2">
        <v>3</v>
      </c>
      <c r="B8" s="3"/>
      <c r="C8" s="3"/>
      <c r="D8" s="3" t="s">
        <v>44</v>
      </c>
      <c r="E8" s="2"/>
      <c r="F8" s="2">
        <v>50</v>
      </c>
      <c r="G8" s="2" t="s">
        <v>46</v>
      </c>
      <c r="H8" s="3"/>
      <c r="I8" s="2"/>
      <c r="J8" s="2" t="s">
        <v>87</v>
      </c>
      <c r="K8" s="3"/>
      <c r="L8" s="2"/>
      <c r="M8" s="2"/>
      <c r="N8" s="3"/>
      <c r="O8" s="2"/>
      <c r="P8" s="3"/>
      <c r="Q8" s="3"/>
      <c r="R8" s="3"/>
      <c r="S8" s="2"/>
    </row>
    <row r="9" spans="1:19" ht="15" x14ac:dyDescent="0.2">
      <c r="A9" s="2">
        <v>4</v>
      </c>
      <c r="B9" s="3"/>
      <c r="C9" s="3"/>
      <c r="D9" s="3" t="s">
        <v>74</v>
      </c>
      <c r="E9" s="2"/>
      <c r="F9" s="2">
        <v>90</v>
      </c>
      <c r="G9" s="2"/>
      <c r="H9" s="3"/>
      <c r="I9" s="2"/>
      <c r="J9" s="2" t="s">
        <v>86</v>
      </c>
      <c r="K9" s="3"/>
      <c r="L9" s="2"/>
      <c r="M9" s="2"/>
      <c r="N9" s="3"/>
      <c r="O9" s="2"/>
      <c r="P9" s="3"/>
      <c r="Q9" s="3"/>
      <c r="R9" s="3"/>
      <c r="S9" s="2"/>
    </row>
    <row r="10" spans="1:19" ht="15" x14ac:dyDescent="0.2">
      <c r="A10" s="2">
        <v>5</v>
      </c>
      <c r="B10" s="3"/>
      <c r="C10" s="3"/>
      <c r="D10" s="3" t="s">
        <v>43</v>
      </c>
      <c r="E10" s="2">
        <v>20</v>
      </c>
      <c r="F10" s="2">
        <v>100</v>
      </c>
      <c r="G10" s="2"/>
      <c r="H10" s="3"/>
      <c r="I10" s="2"/>
      <c r="J10" s="2" t="s">
        <v>86</v>
      </c>
      <c r="K10" s="3"/>
      <c r="L10" s="2"/>
      <c r="M10" s="2"/>
      <c r="N10" s="3"/>
      <c r="O10" s="2"/>
      <c r="P10" s="3"/>
      <c r="Q10" s="3"/>
      <c r="R10" s="3"/>
      <c r="S10" s="2"/>
    </row>
    <row r="11" spans="1:19" ht="15" x14ac:dyDescent="0.2">
      <c r="A11" s="2">
        <v>6</v>
      </c>
      <c r="B11" s="3"/>
      <c r="C11" s="3"/>
      <c r="D11" s="3"/>
      <c r="E11" s="2"/>
      <c r="F11" s="2">
        <v>20</v>
      </c>
      <c r="G11" s="2" t="s">
        <v>12</v>
      </c>
      <c r="H11" s="3" t="s">
        <v>64</v>
      </c>
      <c r="I11" s="2"/>
      <c r="J11" s="2"/>
      <c r="K11" s="3"/>
      <c r="L11" s="2"/>
      <c r="M11" s="2"/>
      <c r="N11" s="3"/>
      <c r="O11" s="2"/>
      <c r="P11" s="3"/>
      <c r="Q11" s="3"/>
      <c r="R11" s="3"/>
      <c r="S11" s="2"/>
    </row>
    <row r="12" spans="1:19" ht="15" x14ac:dyDescent="0.2">
      <c r="A12" s="2">
        <v>7</v>
      </c>
      <c r="B12" s="3"/>
      <c r="C12" s="3"/>
      <c r="D12" s="3"/>
      <c r="E12" s="2">
        <v>100</v>
      </c>
      <c r="F12" s="2"/>
      <c r="G12" s="2"/>
      <c r="H12" s="3" t="s">
        <v>64</v>
      </c>
      <c r="I12" s="2"/>
      <c r="J12" s="2"/>
      <c r="K12" s="3"/>
      <c r="L12" s="2"/>
      <c r="M12" s="2"/>
      <c r="N12" s="3"/>
      <c r="O12" s="2"/>
      <c r="P12" s="3"/>
      <c r="Q12" s="3"/>
      <c r="R12" s="3"/>
      <c r="S12" s="2"/>
    </row>
    <row r="13" spans="1:19" ht="15" x14ac:dyDescent="0.2">
      <c r="A13" s="2">
        <v>8</v>
      </c>
      <c r="B13" s="3"/>
      <c r="C13" s="3"/>
      <c r="D13" s="3"/>
      <c r="E13" s="2"/>
      <c r="F13" s="2">
        <v>100</v>
      </c>
      <c r="G13" s="2"/>
      <c r="H13" s="3" t="s">
        <v>79</v>
      </c>
      <c r="I13" s="2"/>
      <c r="J13" s="2"/>
      <c r="K13" s="3"/>
      <c r="L13" s="2"/>
      <c r="M13" s="2"/>
      <c r="N13" s="3"/>
      <c r="O13" s="2"/>
      <c r="P13" s="3"/>
      <c r="Q13" s="3"/>
      <c r="R13" s="3"/>
      <c r="S13" s="2"/>
    </row>
    <row r="14" spans="1:19" ht="15" x14ac:dyDescent="0.2">
      <c r="A14" s="2">
        <v>9</v>
      </c>
      <c r="B14" s="3"/>
      <c r="C14" s="3"/>
      <c r="D14" s="3"/>
      <c r="E14" s="2"/>
      <c r="F14" s="2"/>
      <c r="G14" s="2"/>
      <c r="H14" s="3"/>
      <c r="I14" s="2"/>
      <c r="J14" s="2"/>
      <c r="K14" s="3"/>
      <c r="L14" s="2"/>
      <c r="M14" s="2"/>
      <c r="N14" s="3"/>
      <c r="O14" s="2"/>
      <c r="P14" s="3"/>
      <c r="Q14" s="3"/>
      <c r="R14" s="3"/>
      <c r="S14" s="2"/>
    </row>
    <row r="15" spans="1:19" ht="15" x14ac:dyDescent="0.2">
      <c r="A15" s="2">
        <v>10</v>
      </c>
      <c r="B15" s="3"/>
      <c r="C15" s="3"/>
      <c r="D15" s="3"/>
      <c r="E15" s="2">
        <v>20</v>
      </c>
      <c r="F15" s="2"/>
      <c r="G15" s="2"/>
      <c r="H15" s="3"/>
      <c r="I15" s="2"/>
      <c r="J15" s="2"/>
      <c r="K15" s="3"/>
      <c r="L15" s="2" t="s">
        <v>106</v>
      </c>
      <c r="M15" s="2"/>
      <c r="N15" s="3" t="s">
        <v>79</v>
      </c>
      <c r="O15" s="2"/>
      <c r="P15" s="3"/>
      <c r="Q15" s="3"/>
      <c r="R15" s="3"/>
      <c r="S15" s="2"/>
    </row>
    <row r="16" spans="1:19" ht="15" x14ac:dyDescent="0.2">
      <c r="A16" s="2">
        <v>11</v>
      </c>
      <c r="B16" s="3"/>
      <c r="C16" s="3"/>
      <c r="D16" s="3"/>
      <c r="E16" s="2"/>
      <c r="F16" s="2">
        <v>100</v>
      </c>
      <c r="G16" s="2" t="s">
        <v>47</v>
      </c>
      <c r="H16" s="3"/>
      <c r="I16" s="2"/>
      <c r="J16" s="2"/>
      <c r="K16" s="3"/>
      <c r="L16" s="2"/>
      <c r="M16" s="2"/>
      <c r="N16" s="3"/>
      <c r="O16" s="2"/>
      <c r="P16" s="3">
        <v>140</v>
      </c>
      <c r="Q16" s="3" t="s">
        <v>45</v>
      </c>
      <c r="R16" s="3" t="s">
        <v>7</v>
      </c>
      <c r="S16" s="2"/>
    </row>
    <row r="17" spans="1:19" ht="15" x14ac:dyDescent="0.2">
      <c r="A17" s="2">
        <v>12</v>
      </c>
      <c r="B17" s="3"/>
      <c r="C17" s="3"/>
      <c r="D17" s="3"/>
      <c r="E17" s="2"/>
      <c r="F17" s="2">
        <v>90</v>
      </c>
      <c r="G17" s="2" t="s">
        <v>48</v>
      </c>
      <c r="H17" s="3"/>
      <c r="I17" s="2"/>
      <c r="J17" s="2"/>
      <c r="K17" s="3"/>
      <c r="L17" s="2"/>
      <c r="M17" s="2"/>
      <c r="N17" s="3"/>
      <c r="O17" s="2"/>
      <c r="P17" s="3"/>
      <c r="Q17" s="3"/>
      <c r="R17" s="3"/>
      <c r="S17" s="2"/>
    </row>
    <row r="18" spans="1:19" ht="15" x14ac:dyDescent="0.2">
      <c r="A18" s="2">
        <v>13</v>
      </c>
      <c r="B18" s="3"/>
      <c r="C18" s="3"/>
      <c r="D18" s="3"/>
      <c r="E18" s="2"/>
      <c r="F18" s="2">
        <v>80</v>
      </c>
      <c r="G18" s="2" t="s">
        <v>49</v>
      </c>
      <c r="H18" s="3"/>
      <c r="I18" s="2"/>
      <c r="J18" s="2"/>
      <c r="K18" s="3"/>
      <c r="L18" s="2"/>
      <c r="M18" s="2"/>
      <c r="N18" s="3"/>
      <c r="O18" s="2"/>
      <c r="P18" s="3"/>
      <c r="Q18" s="3"/>
      <c r="R18" s="3"/>
      <c r="S18" s="2"/>
    </row>
    <row r="19" spans="1:19" ht="15" x14ac:dyDescent="0.2">
      <c r="A19" s="2">
        <v>14</v>
      </c>
      <c r="B19" s="3"/>
      <c r="C19" s="3"/>
      <c r="D19" s="3"/>
      <c r="E19" s="2"/>
      <c r="F19" s="2">
        <v>70</v>
      </c>
      <c r="G19" s="2" t="s">
        <v>50</v>
      </c>
      <c r="H19" s="3"/>
      <c r="I19" s="2"/>
      <c r="J19" s="2"/>
      <c r="K19" s="3"/>
      <c r="L19" s="2"/>
      <c r="M19" s="2"/>
      <c r="N19" s="3"/>
      <c r="O19" s="2"/>
      <c r="P19" s="3"/>
      <c r="Q19" s="3"/>
      <c r="R19" s="3"/>
      <c r="S19" s="2"/>
    </row>
    <row r="20" spans="1:19" ht="15" x14ac:dyDescent="0.2">
      <c r="A20" s="2">
        <v>15</v>
      </c>
      <c r="B20" s="3"/>
      <c r="C20" s="3"/>
      <c r="D20" s="3"/>
      <c r="E20" s="2"/>
      <c r="F20" s="2">
        <v>60</v>
      </c>
      <c r="G20" s="2" t="s">
        <v>51</v>
      </c>
      <c r="H20" s="3"/>
      <c r="I20" s="2"/>
      <c r="J20" s="2"/>
      <c r="K20" s="3"/>
      <c r="L20" s="2"/>
      <c r="M20" s="2"/>
      <c r="N20" s="3"/>
      <c r="O20" s="2"/>
      <c r="P20" s="3"/>
      <c r="Q20" s="3"/>
      <c r="R20" s="3"/>
      <c r="S20" s="2"/>
    </row>
    <row r="21" spans="1:19" ht="15" x14ac:dyDescent="0.2">
      <c r="A21" s="2">
        <v>16</v>
      </c>
      <c r="B21" s="3"/>
      <c r="C21" s="3"/>
      <c r="D21" s="3"/>
      <c r="E21" s="2"/>
      <c r="F21" s="2">
        <v>50</v>
      </c>
      <c r="G21" s="2" t="s">
        <v>52</v>
      </c>
      <c r="H21" s="3"/>
      <c r="I21" s="2"/>
      <c r="J21" s="2"/>
      <c r="K21" s="3"/>
      <c r="L21" s="2"/>
      <c r="M21" s="2"/>
      <c r="N21" s="3"/>
      <c r="O21" s="2"/>
      <c r="P21" s="3"/>
      <c r="Q21" s="3"/>
      <c r="R21" s="3"/>
      <c r="S21" s="2"/>
    </row>
    <row r="22" spans="1:19" ht="15" x14ac:dyDescent="0.2">
      <c r="A22" s="2">
        <v>17</v>
      </c>
      <c r="B22" s="3"/>
      <c r="C22" s="3"/>
      <c r="D22" s="3"/>
      <c r="E22" s="2"/>
      <c r="F22" s="2">
        <v>40</v>
      </c>
      <c r="G22" s="2" t="s">
        <v>53</v>
      </c>
      <c r="H22" s="3"/>
      <c r="I22" s="2"/>
      <c r="J22" s="2"/>
      <c r="K22" s="3"/>
      <c r="L22" s="2"/>
      <c r="M22" s="2"/>
      <c r="N22" s="3"/>
      <c r="O22" s="2"/>
      <c r="P22" s="3"/>
      <c r="Q22" s="3"/>
      <c r="R22" s="3"/>
      <c r="S22" s="2"/>
    </row>
    <row r="23" spans="1:19" ht="15" x14ac:dyDescent="0.2">
      <c r="A23" s="2">
        <v>18</v>
      </c>
      <c r="B23" s="3"/>
      <c r="C23" s="3"/>
      <c r="D23" s="3"/>
      <c r="E23" s="2"/>
      <c r="F23" s="2">
        <v>30</v>
      </c>
      <c r="G23" s="2" t="s">
        <v>54</v>
      </c>
      <c r="H23" s="3"/>
      <c r="I23" s="2"/>
      <c r="J23" s="2"/>
      <c r="K23" s="3"/>
      <c r="L23" s="2"/>
      <c r="M23" s="2"/>
      <c r="N23" s="3"/>
      <c r="O23" s="2"/>
      <c r="P23" s="3"/>
      <c r="Q23" s="3"/>
      <c r="R23" s="3"/>
      <c r="S23" s="2"/>
    </row>
    <row r="24" spans="1:19" ht="15" x14ac:dyDescent="0.2">
      <c r="A24" s="2">
        <v>19</v>
      </c>
      <c r="B24" s="3"/>
      <c r="C24" s="3"/>
      <c r="D24" s="3"/>
      <c r="E24" s="2"/>
      <c r="F24" s="2">
        <v>20</v>
      </c>
      <c r="G24" s="2" t="s">
        <v>55</v>
      </c>
      <c r="H24" s="3"/>
      <c r="I24" s="2"/>
      <c r="J24" s="2"/>
      <c r="K24" s="3"/>
      <c r="L24" s="2"/>
      <c r="M24" s="2"/>
      <c r="N24" s="3"/>
      <c r="O24" s="2"/>
      <c r="P24" s="3"/>
      <c r="Q24" s="3"/>
      <c r="R24" s="3"/>
      <c r="S24" s="2"/>
    </row>
    <row r="25" spans="1:19" ht="15" x14ac:dyDescent="0.2">
      <c r="A25" s="2">
        <v>20</v>
      </c>
      <c r="B25" s="3"/>
      <c r="C25" s="3"/>
      <c r="D25" s="3"/>
      <c r="E25" s="2"/>
      <c r="F25" s="2">
        <v>10</v>
      </c>
      <c r="G25" s="2" t="s">
        <v>56</v>
      </c>
      <c r="H25" s="3"/>
      <c r="I25" s="2"/>
      <c r="J25" s="2"/>
      <c r="K25" s="3"/>
      <c r="L25" s="2"/>
      <c r="M25" s="2"/>
      <c r="N25" s="3"/>
      <c r="O25" s="2"/>
      <c r="P25" s="3"/>
      <c r="Q25" s="3"/>
      <c r="R25" s="3"/>
      <c r="S25" s="2"/>
    </row>
    <row r="26" spans="1:19" ht="15" x14ac:dyDescent="0.2">
      <c r="A26" s="2">
        <v>21</v>
      </c>
      <c r="B26" s="2"/>
      <c r="C26" s="3"/>
      <c r="D26" s="3"/>
      <c r="E26" s="2"/>
      <c r="F26" s="2">
        <v>110</v>
      </c>
      <c r="G26" s="2" t="s">
        <v>57</v>
      </c>
      <c r="H26" s="3"/>
      <c r="I26" s="2"/>
      <c r="J26" s="2"/>
      <c r="K26" s="3"/>
      <c r="L26" s="2"/>
      <c r="M26" s="2"/>
      <c r="N26" s="3"/>
      <c r="O26" s="2"/>
      <c r="P26" s="3"/>
      <c r="Q26" s="3"/>
      <c r="R26" s="3"/>
      <c r="S26" s="2"/>
    </row>
    <row r="27" spans="1:19" ht="15" x14ac:dyDescent="0.2">
      <c r="A27" s="2">
        <v>22</v>
      </c>
      <c r="B27" s="2"/>
      <c r="C27" s="3"/>
      <c r="D27" s="3"/>
      <c r="E27" s="2"/>
      <c r="F27" s="2">
        <v>200</v>
      </c>
      <c r="G27" s="2" t="s">
        <v>58</v>
      </c>
      <c r="H27" s="3"/>
      <c r="I27" s="2"/>
      <c r="J27" s="2"/>
      <c r="K27" s="3"/>
      <c r="L27" s="2"/>
      <c r="M27" s="2"/>
      <c r="N27" s="3"/>
      <c r="O27" s="2"/>
      <c r="P27" s="3"/>
      <c r="Q27" s="3"/>
      <c r="R27" s="3"/>
      <c r="S27" s="2"/>
    </row>
    <row r="28" spans="1:19" ht="15" x14ac:dyDescent="0.2">
      <c r="A28" s="2">
        <v>23</v>
      </c>
      <c r="B28" s="2"/>
      <c r="C28" s="3"/>
      <c r="D28" s="3"/>
      <c r="E28" s="2"/>
      <c r="F28" s="2">
        <v>300</v>
      </c>
      <c r="G28" s="2" t="s">
        <v>59</v>
      </c>
      <c r="H28" s="3"/>
      <c r="I28" s="2"/>
      <c r="J28" s="2"/>
      <c r="K28" s="3"/>
      <c r="L28" s="2"/>
      <c r="M28" s="2"/>
      <c r="N28" s="3"/>
      <c r="O28" s="2"/>
      <c r="P28" s="3"/>
      <c r="Q28" s="3"/>
      <c r="R28" s="3"/>
      <c r="S28" s="2"/>
    </row>
    <row r="29" spans="1:19" ht="15" x14ac:dyDescent="0.2">
      <c r="A29" s="2">
        <v>24</v>
      </c>
      <c r="B29" s="2"/>
      <c r="C29" s="3"/>
      <c r="D29" s="3"/>
      <c r="E29" s="2"/>
      <c r="F29" s="2">
        <v>400</v>
      </c>
      <c r="G29" s="2" t="s">
        <v>60</v>
      </c>
      <c r="H29" s="3"/>
      <c r="I29" s="2"/>
      <c r="J29" s="2"/>
      <c r="K29" s="3"/>
      <c r="L29" s="2"/>
      <c r="M29" s="2"/>
      <c r="N29" s="3"/>
      <c r="O29" s="2"/>
      <c r="P29" s="3"/>
      <c r="Q29" s="3"/>
      <c r="R29" s="3"/>
      <c r="S29" s="2"/>
    </row>
    <row r="30" spans="1:19" ht="15" x14ac:dyDescent="0.2">
      <c r="A30" s="2">
        <v>25</v>
      </c>
      <c r="B30" s="2"/>
      <c r="C30" s="3"/>
      <c r="D30" s="3"/>
      <c r="E30" s="2"/>
      <c r="F30" s="2"/>
      <c r="G30" s="2"/>
      <c r="H30" s="3"/>
      <c r="I30" s="2"/>
      <c r="J30" s="2"/>
      <c r="K30" s="3"/>
      <c r="L30" s="2"/>
      <c r="M30" s="2"/>
      <c r="N30" s="3"/>
      <c r="O30" s="2"/>
      <c r="P30" s="3"/>
      <c r="Q30" s="3"/>
      <c r="R30" s="3"/>
      <c r="S30" s="2"/>
    </row>
    <row r="31" spans="1:19" ht="15" x14ac:dyDescent="0.2">
      <c r="A31" s="2">
        <v>26</v>
      </c>
      <c r="B31" s="2"/>
      <c r="C31" s="3"/>
      <c r="D31" s="3"/>
      <c r="E31" s="2"/>
      <c r="F31" s="2"/>
      <c r="G31" s="2"/>
      <c r="H31" s="3"/>
      <c r="I31" s="2"/>
      <c r="J31" s="2"/>
      <c r="K31" s="3"/>
      <c r="L31" s="2"/>
      <c r="M31" s="2"/>
      <c r="N31" s="3"/>
      <c r="O31" s="2"/>
      <c r="P31" s="3"/>
      <c r="Q31" s="3"/>
      <c r="R31" s="3"/>
      <c r="S31" s="2"/>
    </row>
    <row r="32" spans="1:19" ht="15" x14ac:dyDescent="0.2">
      <c r="A32" s="2">
        <v>27</v>
      </c>
      <c r="B32" s="2"/>
      <c r="C32" s="3"/>
      <c r="D32" s="3"/>
      <c r="E32" s="2"/>
      <c r="F32" s="2"/>
      <c r="G32" s="2"/>
      <c r="H32" s="3"/>
      <c r="I32" s="2"/>
      <c r="J32" s="2"/>
      <c r="K32" s="3"/>
      <c r="L32" s="2"/>
      <c r="M32" s="2"/>
      <c r="N32" s="3"/>
      <c r="O32" s="2"/>
      <c r="P32" s="3"/>
      <c r="Q32" s="3"/>
      <c r="R32" s="3"/>
      <c r="S32" s="2"/>
    </row>
    <row r="33" spans="1:19" ht="15" x14ac:dyDescent="0.2">
      <c r="A33" s="2">
        <v>28</v>
      </c>
      <c r="B33" s="2"/>
      <c r="C33" s="3"/>
      <c r="D33" s="3"/>
      <c r="E33" s="2"/>
      <c r="F33" s="2"/>
      <c r="G33" s="2"/>
      <c r="H33" s="3"/>
      <c r="I33" s="2"/>
      <c r="J33" s="2"/>
      <c r="K33" s="3"/>
      <c r="L33" s="2"/>
      <c r="M33" s="2"/>
      <c r="N33" s="3"/>
      <c r="O33" s="2"/>
      <c r="P33" s="3"/>
      <c r="Q33" s="3"/>
      <c r="R33" s="3"/>
      <c r="S33" s="2"/>
    </row>
    <row r="34" spans="1:19" ht="15" x14ac:dyDescent="0.2">
      <c r="A34" s="2">
        <v>29</v>
      </c>
      <c r="B34" s="2"/>
      <c r="C34" s="3"/>
      <c r="D34" s="3"/>
      <c r="E34" s="2"/>
      <c r="F34" s="2"/>
      <c r="G34" s="2"/>
      <c r="H34" s="3"/>
      <c r="I34" s="2"/>
      <c r="J34" s="2"/>
      <c r="K34" s="3"/>
      <c r="L34" s="2"/>
      <c r="M34" s="2"/>
      <c r="N34" s="3"/>
      <c r="O34" s="2"/>
      <c r="P34" s="3"/>
      <c r="Q34" s="3"/>
      <c r="R34" s="3"/>
      <c r="S34" s="2"/>
    </row>
    <row r="35" spans="1:19" ht="15" x14ac:dyDescent="0.2">
      <c r="A35" s="2">
        <v>30</v>
      </c>
      <c r="B35" s="2"/>
      <c r="C35" s="3"/>
      <c r="D35" s="3"/>
      <c r="E35" s="2"/>
      <c r="F35" s="2"/>
      <c r="G35" s="2"/>
      <c r="H35" s="3"/>
      <c r="I35" s="2"/>
      <c r="J35" s="2"/>
      <c r="K35" s="3"/>
      <c r="L35" s="2"/>
      <c r="M35" s="2"/>
      <c r="N35" s="3"/>
      <c r="O35" s="2"/>
      <c r="P35" s="3"/>
      <c r="Q35" s="3"/>
      <c r="R35" s="3"/>
      <c r="S35" s="2"/>
    </row>
    <row r="36" spans="1:19" ht="15" x14ac:dyDescent="0.2">
      <c r="A36" s="2">
        <v>31</v>
      </c>
      <c r="B36" s="2"/>
      <c r="C36" s="3"/>
      <c r="D36" s="3"/>
      <c r="E36" s="2"/>
      <c r="F36" s="2"/>
      <c r="G36" s="2"/>
      <c r="H36" s="3"/>
      <c r="I36" s="2"/>
      <c r="J36" s="2"/>
      <c r="K36" s="3"/>
      <c r="L36" s="2"/>
      <c r="M36" s="2"/>
      <c r="N36" s="3"/>
      <c r="O36" s="2"/>
      <c r="P36" s="3"/>
      <c r="Q36" s="3"/>
      <c r="R36" s="3"/>
      <c r="S36" s="2"/>
    </row>
    <row r="37" spans="1:19" ht="15" x14ac:dyDescent="0.2">
      <c r="A37" s="2">
        <v>32</v>
      </c>
      <c r="B37" s="2"/>
      <c r="C37" s="3"/>
      <c r="D37" s="3"/>
      <c r="E37" s="2"/>
      <c r="F37" s="2"/>
      <c r="G37" s="2"/>
      <c r="H37" s="3"/>
      <c r="I37" s="2"/>
      <c r="J37" s="2"/>
      <c r="K37" s="3"/>
      <c r="L37" s="2"/>
      <c r="M37" s="2"/>
      <c r="N37" s="3"/>
      <c r="O37" s="2"/>
      <c r="P37" s="3"/>
      <c r="Q37" s="3"/>
      <c r="R37" s="3"/>
      <c r="S37" s="2"/>
    </row>
    <row r="38" spans="1:19" ht="15" x14ac:dyDescent="0.2">
      <c r="A38" s="2">
        <v>33</v>
      </c>
      <c r="B38" s="2"/>
      <c r="C38" s="3"/>
      <c r="D38" s="3"/>
      <c r="E38" s="2"/>
      <c r="F38" s="2"/>
      <c r="G38" s="2"/>
      <c r="H38" s="3"/>
      <c r="I38" s="2"/>
      <c r="J38" s="2"/>
      <c r="K38" s="3"/>
      <c r="L38" s="2"/>
      <c r="M38" s="2"/>
      <c r="N38" s="3"/>
      <c r="O38" s="2"/>
      <c r="P38" s="3"/>
      <c r="Q38" s="3"/>
      <c r="R38" s="3"/>
      <c r="S38" s="2"/>
    </row>
    <row r="39" spans="1:19" ht="15" x14ac:dyDescent="0.2">
      <c r="A39" s="2">
        <v>34</v>
      </c>
      <c r="B39" s="2"/>
      <c r="C39" s="3"/>
      <c r="D39" s="3"/>
      <c r="E39" s="2"/>
      <c r="F39" s="2"/>
      <c r="G39" s="2"/>
      <c r="H39" s="3"/>
      <c r="I39" s="2"/>
      <c r="J39" s="2"/>
      <c r="K39" s="3"/>
      <c r="L39" s="2"/>
      <c r="M39" s="2"/>
      <c r="N39" s="3"/>
      <c r="O39" s="2"/>
      <c r="P39" s="3"/>
      <c r="Q39" s="3"/>
      <c r="R39" s="3"/>
      <c r="S39" s="2"/>
    </row>
    <row r="40" spans="1:19" ht="15" x14ac:dyDescent="0.2">
      <c r="A40" s="2">
        <v>35</v>
      </c>
      <c r="B40" s="2"/>
      <c r="C40" s="3"/>
      <c r="D40" s="3"/>
      <c r="E40" s="2"/>
      <c r="F40" s="2"/>
      <c r="G40" s="2"/>
      <c r="H40" s="3"/>
      <c r="I40" s="2"/>
      <c r="J40" s="2"/>
      <c r="K40" s="3"/>
      <c r="L40" s="2"/>
      <c r="M40" s="2"/>
      <c r="N40" s="3"/>
      <c r="O40" s="2"/>
      <c r="P40" s="3"/>
      <c r="Q40" s="3"/>
      <c r="R40" s="3"/>
      <c r="S40" s="2"/>
    </row>
    <row r="41" spans="1:19" ht="15" x14ac:dyDescent="0.2">
      <c r="A41" s="2">
        <v>36</v>
      </c>
      <c r="B41" s="2"/>
      <c r="C41" s="3"/>
      <c r="D41" s="3"/>
      <c r="E41" s="2"/>
      <c r="F41" s="2"/>
      <c r="G41" s="2"/>
      <c r="H41" s="3"/>
      <c r="I41" s="2"/>
      <c r="J41" s="2"/>
      <c r="K41" s="3"/>
      <c r="L41" s="2"/>
      <c r="M41" s="2"/>
      <c r="N41" s="3"/>
      <c r="O41" s="2"/>
      <c r="P41" s="3"/>
      <c r="Q41" s="3"/>
      <c r="R41" s="3"/>
      <c r="S41" s="2"/>
    </row>
    <row r="42" spans="1:19" ht="15" x14ac:dyDescent="0.2">
      <c r="A42" s="2">
        <v>37</v>
      </c>
      <c r="B42" s="2"/>
      <c r="C42" s="3"/>
      <c r="D42" s="3"/>
      <c r="E42" s="2"/>
      <c r="F42" s="2"/>
      <c r="G42" s="2"/>
      <c r="H42" s="3"/>
      <c r="I42" s="2"/>
      <c r="J42" s="2"/>
      <c r="K42" s="3"/>
      <c r="L42" s="2"/>
      <c r="M42" s="2"/>
      <c r="N42" s="3"/>
      <c r="O42" s="2"/>
      <c r="P42" s="3"/>
      <c r="Q42" s="3"/>
      <c r="R42" s="3"/>
      <c r="S42" s="2"/>
    </row>
    <row r="43" spans="1:19" ht="15" x14ac:dyDescent="0.2">
      <c r="A43" s="2">
        <v>38</v>
      </c>
      <c r="B43" s="2"/>
      <c r="C43" s="3"/>
      <c r="D43" s="3"/>
      <c r="E43" s="2"/>
      <c r="F43" s="2"/>
      <c r="G43" s="2"/>
      <c r="H43" s="3"/>
      <c r="I43" s="2"/>
      <c r="J43" s="2"/>
      <c r="K43" s="3"/>
      <c r="L43" s="2"/>
      <c r="M43" s="2"/>
      <c r="N43" s="3"/>
      <c r="O43" s="2"/>
      <c r="P43" s="3"/>
      <c r="Q43" s="3"/>
      <c r="R43" s="3"/>
      <c r="S43" s="2"/>
    </row>
    <row r="44" spans="1:19" ht="15" x14ac:dyDescent="0.2">
      <c r="A44" s="2">
        <v>39</v>
      </c>
      <c r="B44" s="2"/>
      <c r="C44" s="3"/>
      <c r="D44" s="3"/>
      <c r="E44" s="2"/>
      <c r="F44" s="2"/>
      <c r="G44" s="2"/>
      <c r="H44" s="3"/>
      <c r="I44" s="2"/>
      <c r="J44" s="2"/>
      <c r="K44" s="3"/>
      <c r="L44" s="2"/>
      <c r="M44" s="2"/>
      <c r="N44" s="3"/>
      <c r="O44" s="2"/>
      <c r="P44" s="3"/>
      <c r="Q44" s="3"/>
      <c r="R44" s="3"/>
      <c r="S44" s="2"/>
    </row>
    <row r="45" spans="1:19" ht="15" x14ac:dyDescent="0.2">
      <c r="A45" s="2">
        <v>40</v>
      </c>
      <c r="B45" s="2"/>
      <c r="C45" s="3"/>
      <c r="D45" s="3"/>
      <c r="E45" s="2"/>
      <c r="F45" s="2"/>
      <c r="G45" s="2"/>
      <c r="H45" s="3"/>
      <c r="I45" s="2"/>
      <c r="J45" s="2"/>
      <c r="K45" s="3"/>
      <c r="L45" s="2"/>
      <c r="M45" s="2"/>
      <c r="N45" s="3"/>
      <c r="O45" s="2"/>
      <c r="P45" s="3"/>
      <c r="Q45" s="3"/>
      <c r="R45" s="3"/>
      <c r="S45" s="2"/>
    </row>
    <row r="46" spans="1:19" ht="15" x14ac:dyDescent="0.2">
      <c r="A46" s="2">
        <v>41</v>
      </c>
      <c r="B46" s="2"/>
      <c r="C46" s="3"/>
      <c r="D46" s="3"/>
      <c r="E46" s="2"/>
      <c r="F46" s="2"/>
      <c r="G46" s="2"/>
      <c r="H46" s="3"/>
      <c r="I46" s="2"/>
      <c r="J46" s="2"/>
      <c r="K46" s="3"/>
      <c r="L46" s="2"/>
      <c r="M46" s="2"/>
      <c r="N46" s="3"/>
      <c r="O46" s="2"/>
      <c r="P46" s="3"/>
      <c r="Q46" s="3"/>
      <c r="R46" s="3"/>
      <c r="S46" s="2"/>
    </row>
    <row r="47" spans="1:19" ht="15" x14ac:dyDescent="0.2">
      <c r="A47" s="2">
        <v>42</v>
      </c>
      <c r="B47" s="2"/>
      <c r="C47" s="3"/>
      <c r="D47" s="3"/>
      <c r="E47" s="2"/>
      <c r="F47" s="2"/>
      <c r="G47" s="2"/>
      <c r="H47" s="3"/>
      <c r="I47" s="2"/>
      <c r="J47" s="2"/>
      <c r="K47" s="3"/>
      <c r="L47" s="2"/>
      <c r="M47" s="2"/>
      <c r="N47" s="3"/>
      <c r="O47" s="2"/>
      <c r="P47" s="3"/>
      <c r="Q47" s="3"/>
      <c r="R47" s="3"/>
      <c r="S47" s="2"/>
    </row>
    <row r="48" spans="1:19" ht="15" x14ac:dyDescent="0.2">
      <c r="A48" s="2">
        <v>43</v>
      </c>
      <c r="B48" s="2"/>
      <c r="C48" s="3"/>
      <c r="D48" s="3"/>
      <c r="E48" s="2"/>
      <c r="F48" s="2"/>
      <c r="G48" s="2"/>
      <c r="H48" s="3"/>
      <c r="I48" s="2"/>
      <c r="J48" s="2"/>
      <c r="K48" s="3"/>
      <c r="L48" s="2"/>
      <c r="M48" s="2"/>
      <c r="N48" s="3"/>
      <c r="O48" s="2"/>
      <c r="P48" s="3"/>
      <c r="Q48" s="3"/>
      <c r="R48" s="3"/>
      <c r="S48" s="2"/>
    </row>
    <row r="49" spans="1:19" ht="15" x14ac:dyDescent="0.2">
      <c r="A49" s="2">
        <v>44</v>
      </c>
      <c r="B49" s="2"/>
      <c r="C49" s="3"/>
      <c r="D49" s="3"/>
      <c r="E49" s="2"/>
      <c r="F49" s="2"/>
      <c r="G49" s="2"/>
      <c r="H49" s="3"/>
      <c r="I49" s="2"/>
      <c r="J49" s="2"/>
      <c r="K49" s="3"/>
      <c r="L49" s="2"/>
      <c r="M49" s="2"/>
      <c r="N49" s="3"/>
      <c r="O49" s="2"/>
      <c r="P49" s="3"/>
      <c r="Q49" s="3"/>
      <c r="R49" s="3"/>
      <c r="S49" s="2"/>
    </row>
    <row r="50" spans="1:19" ht="15" x14ac:dyDescent="0.2">
      <c r="A50" s="2">
        <v>45</v>
      </c>
      <c r="B50" s="2"/>
      <c r="C50" s="3"/>
      <c r="D50" s="3"/>
      <c r="E50" s="2"/>
      <c r="F50" s="2"/>
      <c r="G50" s="2"/>
      <c r="H50" s="3"/>
      <c r="I50" s="2"/>
      <c r="J50" s="2"/>
      <c r="K50" s="3"/>
      <c r="L50" s="2"/>
      <c r="M50" s="2"/>
      <c r="N50" s="3"/>
      <c r="O50" s="2"/>
      <c r="P50" s="3"/>
      <c r="Q50" s="3"/>
      <c r="R50" s="3"/>
      <c r="S50" s="2"/>
    </row>
    <row r="51" spans="1:19" ht="15" x14ac:dyDescent="0.2">
      <c r="A51" s="2">
        <v>46</v>
      </c>
      <c r="B51" s="2"/>
      <c r="C51" s="3"/>
      <c r="D51" s="3"/>
      <c r="E51" s="2"/>
      <c r="F51" s="2"/>
      <c r="G51" s="2"/>
      <c r="H51" s="3"/>
      <c r="I51" s="2"/>
      <c r="J51" s="2"/>
      <c r="K51" s="3"/>
      <c r="L51" s="2"/>
      <c r="M51" s="2"/>
      <c r="N51" s="3"/>
      <c r="O51" s="2"/>
      <c r="P51" s="3"/>
      <c r="Q51" s="3"/>
      <c r="R51" s="3"/>
      <c r="S51" s="2"/>
    </row>
    <row r="52" spans="1:19" ht="15" x14ac:dyDescent="0.2">
      <c r="A52" s="2">
        <v>47</v>
      </c>
      <c r="B52" s="2"/>
      <c r="C52" s="3"/>
      <c r="D52" s="3"/>
      <c r="E52" s="2"/>
      <c r="F52" s="2"/>
      <c r="G52" s="2"/>
      <c r="H52" s="3"/>
      <c r="I52" s="2"/>
      <c r="J52" s="2"/>
      <c r="K52" s="3"/>
      <c r="L52" s="2"/>
      <c r="M52" s="2"/>
      <c r="N52" s="3"/>
      <c r="O52" s="2"/>
      <c r="P52" s="3"/>
      <c r="Q52" s="3"/>
      <c r="R52" s="3"/>
      <c r="S52" s="2"/>
    </row>
    <row r="53" spans="1:19" ht="15" x14ac:dyDescent="0.2">
      <c r="A53" s="2">
        <v>48</v>
      </c>
      <c r="B53" s="2"/>
      <c r="C53" s="3"/>
      <c r="D53" s="3"/>
      <c r="E53" s="2"/>
      <c r="F53" s="2"/>
      <c r="G53" s="2"/>
      <c r="H53" s="3"/>
      <c r="I53" s="2"/>
      <c r="J53" s="2"/>
      <c r="K53" s="3"/>
      <c r="L53" s="2"/>
      <c r="M53" s="2"/>
      <c r="N53" s="3"/>
      <c r="O53" s="2"/>
      <c r="P53" s="3"/>
      <c r="Q53" s="3"/>
      <c r="R53" s="3"/>
      <c r="S53" s="2"/>
    </row>
    <row r="54" spans="1:19" ht="15" x14ac:dyDescent="0.2">
      <c r="A54" s="2">
        <v>49</v>
      </c>
      <c r="B54" s="2"/>
      <c r="C54" s="3"/>
      <c r="D54" s="3"/>
      <c r="E54" s="2"/>
      <c r="F54" s="2"/>
      <c r="G54" s="2"/>
      <c r="H54" s="3"/>
      <c r="I54" s="2"/>
      <c r="J54" s="2"/>
      <c r="K54" s="3"/>
      <c r="L54" s="2"/>
      <c r="M54" s="2"/>
      <c r="N54" s="3"/>
      <c r="O54" s="2"/>
      <c r="P54" s="3"/>
      <c r="Q54" s="3"/>
      <c r="R54" s="3"/>
      <c r="S54" s="2"/>
    </row>
    <row r="55" spans="1:19" ht="15" x14ac:dyDescent="0.2">
      <c r="A55" s="2">
        <v>50</v>
      </c>
      <c r="B55" s="2"/>
      <c r="C55" s="3"/>
      <c r="D55" s="3"/>
      <c r="E55" s="2"/>
      <c r="F55" s="2"/>
      <c r="G55" s="2"/>
      <c r="H55" s="3"/>
      <c r="I55" s="2"/>
      <c r="J55" s="2"/>
      <c r="K55" s="3"/>
      <c r="L55" s="2"/>
      <c r="M55" s="2"/>
      <c r="N55" s="3"/>
      <c r="O55" s="2"/>
      <c r="P55" s="3"/>
      <c r="Q55" s="3"/>
      <c r="R55" s="3"/>
      <c r="S55" s="2"/>
    </row>
    <row r="56" spans="1:19" ht="15" x14ac:dyDescent="0.2">
      <c r="A56" s="2">
        <v>51</v>
      </c>
      <c r="B56" s="2"/>
      <c r="C56" s="3"/>
      <c r="D56" s="3"/>
      <c r="E56" s="2"/>
      <c r="F56" s="2"/>
      <c r="G56" s="2"/>
      <c r="H56" s="3"/>
      <c r="I56" s="2"/>
      <c r="J56" s="2"/>
      <c r="K56" s="3"/>
      <c r="L56" s="2"/>
      <c r="M56" s="2"/>
      <c r="N56" s="3"/>
      <c r="O56" s="2"/>
      <c r="P56" s="3"/>
      <c r="Q56" s="3"/>
      <c r="R56" s="3"/>
      <c r="S56" s="2"/>
    </row>
    <row r="57" spans="1:19" ht="15" x14ac:dyDescent="0.2">
      <c r="A57" s="2">
        <v>52</v>
      </c>
      <c r="B57" s="2"/>
      <c r="C57" s="3"/>
      <c r="D57" s="3"/>
      <c r="E57" s="2"/>
      <c r="F57" s="2"/>
      <c r="G57" s="2"/>
      <c r="H57" s="3"/>
      <c r="I57" s="2"/>
      <c r="J57" s="2"/>
      <c r="K57" s="3"/>
      <c r="L57" s="2"/>
      <c r="M57" s="2"/>
      <c r="N57" s="3"/>
      <c r="O57" s="2"/>
      <c r="P57" s="3"/>
      <c r="Q57" s="3"/>
      <c r="R57" s="3"/>
      <c r="S57" s="2"/>
    </row>
    <row r="58" spans="1:19" ht="15" x14ac:dyDescent="0.2">
      <c r="A58" s="2">
        <v>53</v>
      </c>
      <c r="B58" s="2"/>
      <c r="C58" s="3"/>
      <c r="D58" s="3"/>
      <c r="E58" s="2"/>
      <c r="F58" s="2"/>
      <c r="G58" s="2"/>
      <c r="H58" s="3"/>
      <c r="I58" s="2"/>
      <c r="J58" s="2"/>
      <c r="K58" s="3"/>
      <c r="L58" s="2"/>
      <c r="M58" s="2"/>
      <c r="N58" s="3"/>
      <c r="O58" s="2"/>
      <c r="P58" s="3"/>
      <c r="Q58" s="3"/>
      <c r="R58" s="3"/>
      <c r="S58" s="2"/>
    </row>
    <row r="59" spans="1:19" ht="15" x14ac:dyDescent="0.2">
      <c r="A59" s="2">
        <v>54</v>
      </c>
      <c r="B59" s="2"/>
      <c r="C59" s="3"/>
      <c r="D59" s="3"/>
      <c r="E59" s="2"/>
      <c r="F59" s="2"/>
      <c r="G59" s="2"/>
      <c r="H59" s="3"/>
      <c r="I59" s="2"/>
      <c r="J59" s="2"/>
      <c r="K59" s="3"/>
      <c r="L59" s="2"/>
      <c r="M59" s="2"/>
      <c r="N59" s="3"/>
      <c r="O59" s="2"/>
      <c r="P59" s="3"/>
      <c r="Q59" s="3"/>
      <c r="R59" s="3"/>
      <c r="S59" s="2"/>
    </row>
    <row r="60" spans="1:19" ht="15" x14ac:dyDescent="0.2">
      <c r="A60" s="2">
        <v>55</v>
      </c>
      <c r="B60" s="2"/>
      <c r="C60" s="3"/>
      <c r="D60" s="3"/>
      <c r="E60" s="2"/>
      <c r="F60" s="2"/>
      <c r="G60" s="2"/>
      <c r="H60" s="3"/>
      <c r="I60" s="2"/>
      <c r="J60" s="2"/>
      <c r="K60" s="3"/>
      <c r="L60" s="2"/>
      <c r="M60" s="2"/>
      <c r="N60" s="3"/>
      <c r="O60" s="2"/>
      <c r="P60" s="3"/>
      <c r="Q60" s="3"/>
      <c r="R60" s="3"/>
      <c r="S60" s="2"/>
    </row>
    <row r="61" spans="1:19" ht="15" x14ac:dyDescent="0.2">
      <c r="A61" s="2">
        <v>56</v>
      </c>
      <c r="B61" s="2"/>
      <c r="C61" s="3"/>
      <c r="D61" s="3"/>
      <c r="E61" s="2"/>
      <c r="F61" s="2"/>
      <c r="G61" s="2"/>
      <c r="H61" s="3"/>
      <c r="I61" s="2"/>
      <c r="J61" s="2"/>
      <c r="K61" s="3"/>
      <c r="L61" s="2"/>
      <c r="M61" s="2"/>
      <c r="N61" s="3"/>
      <c r="O61" s="2"/>
      <c r="P61" s="3"/>
      <c r="Q61" s="3"/>
      <c r="R61" s="3"/>
      <c r="S61" s="2"/>
    </row>
    <row r="62" spans="1:19" ht="15" x14ac:dyDescent="0.2">
      <c r="A62" s="2">
        <v>57</v>
      </c>
      <c r="B62" s="2"/>
      <c r="C62" s="3"/>
      <c r="D62" s="3"/>
      <c r="E62" s="2"/>
      <c r="F62" s="2"/>
      <c r="G62" s="2"/>
      <c r="H62" s="3"/>
      <c r="I62" s="2"/>
      <c r="J62" s="2"/>
      <c r="K62" s="3"/>
      <c r="L62" s="2"/>
      <c r="M62" s="2"/>
      <c r="N62" s="3"/>
      <c r="O62" s="2"/>
      <c r="P62" s="3"/>
      <c r="Q62" s="3"/>
      <c r="R62" s="3"/>
      <c r="S62" s="2"/>
    </row>
    <row r="63" spans="1:19" ht="15" x14ac:dyDescent="0.2">
      <c r="A63" s="2">
        <v>58</v>
      </c>
      <c r="B63" s="2"/>
      <c r="C63" s="3"/>
      <c r="D63" s="3"/>
      <c r="E63" s="2"/>
      <c r="F63" s="2"/>
      <c r="G63" s="2"/>
      <c r="H63" s="3"/>
      <c r="I63" s="2"/>
      <c r="J63" s="2"/>
      <c r="K63" s="3"/>
      <c r="L63" s="2"/>
      <c r="M63" s="2"/>
      <c r="N63" s="3"/>
      <c r="O63" s="2"/>
      <c r="P63" s="3"/>
      <c r="Q63" s="3"/>
      <c r="R63" s="3"/>
      <c r="S63" s="2"/>
    </row>
    <row r="64" spans="1:19" ht="15" x14ac:dyDescent="0.2">
      <c r="A64" s="2">
        <v>59</v>
      </c>
      <c r="B64" s="2"/>
      <c r="C64" s="3"/>
      <c r="D64" s="3"/>
      <c r="E64" s="2"/>
      <c r="F64" s="2"/>
      <c r="G64" s="2"/>
      <c r="H64" s="3"/>
      <c r="I64" s="2"/>
      <c r="J64" s="2"/>
      <c r="K64" s="3"/>
      <c r="L64" s="2"/>
      <c r="M64" s="2"/>
      <c r="N64" s="3"/>
      <c r="O64" s="2"/>
      <c r="P64" s="3"/>
      <c r="Q64" s="3"/>
      <c r="R64" s="3"/>
      <c r="S64" s="2"/>
    </row>
    <row r="65" spans="1:19" ht="15" x14ac:dyDescent="0.2">
      <c r="A65" s="2">
        <v>60</v>
      </c>
      <c r="B65" s="2"/>
      <c r="C65" s="3"/>
      <c r="D65" s="3"/>
      <c r="E65" s="2"/>
      <c r="F65" s="2"/>
      <c r="G65" s="2"/>
      <c r="H65" s="3"/>
      <c r="I65" s="2"/>
      <c r="J65" s="2"/>
      <c r="K65" s="3"/>
      <c r="L65" s="2"/>
      <c r="M65" s="2"/>
      <c r="N65" s="3"/>
      <c r="O65" s="2"/>
      <c r="P65" s="3"/>
      <c r="Q65" s="3"/>
      <c r="R65" s="3"/>
      <c r="S65" s="2"/>
    </row>
    <row r="66" spans="1:19" ht="15" x14ac:dyDescent="0.2">
      <c r="A66" s="2">
        <v>61</v>
      </c>
      <c r="B66" s="2"/>
      <c r="C66" s="3"/>
      <c r="D66" s="3"/>
      <c r="E66" s="2"/>
      <c r="F66" s="2"/>
      <c r="G66" s="2"/>
      <c r="H66" s="3"/>
      <c r="I66" s="2"/>
      <c r="J66" s="2"/>
      <c r="K66" s="3"/>
      <c r="L66" s="2"/>
      <c r="M66" s="2"/>
      <c r="N66" s="3"/>
      <c r="O66" s="2"/>
      <c r="P66" s="3"/>
      <c r="Q66" s="3"/>
      <c r="R66" s="3"/>
      <c r="S66" s="2"/>
    </row>
    <row r="67" spans="1:19" ht="15" x14ac:dyDescent="0.2">
      <c r="A67" s="2">
        <v>62</v>
      </c>
      <c r="B67" s="2"/>
      <c r="C67" s="3"/>
      <c r="D67" s="3"/>
      <c r="E67" s="2"/>
      <c r="F67" s="2"/>
      <c r="G67" s="2"/>
      <c r="H67" s="3"/>
      <c r="I67" s="2"/>
      <c r="J67" s="2"/>
      <c r="K67" s="3"/>
      <c r="L67" s="2"/>
      <c r="M67" s="2"/>
      <c r="N67" s="3"/>
      <c r="O67" s="2"/>
      <c r="P67" s="3"/>
      <c r="Q67" s="3"/>
      <c r="R67" s="3"/>
      <c r="S67" s="2"/>
    </row>
    <row r="68" spans="1:19" ht="15" x14ac:dyDescent="0.2">
      <c r="A68" s="2">
        <v>63</v>
      </c>
      <c r="B68" s="2"/>
      <c r="C68" s="3"/>
      <c r="D68" s="3"/>
      <c r="E68" s="2"/>
      <c r="F68" s="2"/>
      <c r="G68" s="2"/>
      <c r="H68" s="3"/>
      <c r="I68" s="2"/>
      <c r="J68" s="2"/>
      <c r="K68" s="3"/>
      <c r="L68" s="2"/>
      <c r="M68" s="2"/>
      <c r="N68" s="3"/>
      <c r="O68" s="2"/>
      <c r="P68" s="3"/>
      <c r="Q68" s="3"/>
      <c r="R68" s="3"/>
      <c r="S68" s="2"/>
    </row>
    <row r="69" spans="1:19" ht="15" x14ac:dyDescent="0.2">
      <c r="A69" s="2">
        <v>64</v>
      </c>
      <c r="B69" s="2"/>
      <c r="C69" s="3"/>
      <c r="D69" s="3"/>
      <c r="E69" s="2"/>
      <c r="F69" s="2"/>
      <c r="G69" s="2"/>
      <c r="H69" s="3"/>
      <c r="I69" s="2"/>
      <c r="J69" s="2"/>
      <c r="K69" s="3"/>
      <c r="L69" s="2"/>
      <c r="M69" s="2"/>
      <c r="N69" s="3"/>
      <c r="O69" s="2"/>
      <c r="P69" s="3"/>
      <c r="Q69" s="3"/>
      <c r="R69" s="3"/>
      <c r="S69" s="2"/>
    </row>
    <row r="70" spans="1:19" ht="15" x14ac:dyDescent="0.2">
      <c r="A70" s="2">
        <v>65</v>
      </c>
      <c r="B70" s="2"/>
      <c r="C70" s="3"/>
      <c r="D70" s="3"/>
      <c r="E70" s="2"/>
      <c r="F70" s="2"/>
      <c r="G70" s="2"/>
      <c r="H70" s="3"/>
      <c r="I70" s="2"/>
      <c r="J70" s="2"/>
      <c r="K70" s="3"/>
      <c r="L70" s="2"/>
      <c r="M70" s="2"/>
      <c r="N70" s="3"/>
      <c r="O70" s="2"/>
      <c r="P70" s="3"/>
      <c r="Q70" s="3"/>
      <c r="R70" s="3"/>
      <c r="S70" s="2"/>
    </row>
    <row r="71" spans="1:19" ht="15" x14ac:dyDescent="0.2">
      <c r="A71" s="2">
        <v>66</v>
      </c>
      <c r="B71" s="2"/>
      <c r="C71" s="3"/>
      <c r="D71" s="3"/>
      <c r="E71" s="2"/>
      <c r="F71" s="2"/>
      <c r="G71" s="2"/>
      <c r="H71" s="3"/>
      <c r="I71" s="2"/>
      <c r="J71" s="2"/>
      <c r="K71" s="3"/>
      <c r="L71" s="2"/>
      <c r="M71" s="2"/>
      <c r="N71" s="3"/>
      <c r="O71" s="2"/>
      <c r="P71" s="3"/>
      <c r="Q71" s="3"/>
      <c r="R71" s="3"/>
      <c r="S71" s="2"/>
    </row>
    <row r="72" spans="1:19" ht="15" x14ac:dyDescent="0.2">
      <c r="A72" s="2">
        <v>67</v>
      </c>
      <c r="B72" s="2"/>
      <c r="C72" s="3"/>
      <c r="D72" s="3"/>
      <c r="E72" s="2"/>
      <c r="F72" s="2"/>
      <c r="G72" s="2"/>
      <c r="H72" s="3"/>
      <c r="I72" s="2"/>
      <c r="J72" s="2"/>
      <c r="K72" s="3"/>
      <c r="L72" s="2"/>
      <c r="M72" s="2"/>
      <c r="N72" s="3"/>
      <c r="O72" s="2"/>
      <c r="P72" s="3"/>
      <c r="Q72" s="3"/>
      <c r="R72" s="3"/>
      <c r="S72" s="2"/>
    </row>
    <row r="73" spans="1:19" ht="15" x14ac:dyDescent="0.2">
      <c r="A73" s="2">
        <v>68</v>
      </c>
      <c r="B73" s="2"/>
      <c r="C73" s="3"/>
      <c r="D73" s="3"/>
      <c r="E73" s="2"/>
      <c r="F73" s="2"/>
      <c r="G73" s="2"/>
      <c r="H73" s="3"/>
      <c r="I73" s="2"/>
      <c r="J73" s="2"/>
      <c r="K73" s="3"/>
      <c r="L73" s="2"/>
      <c r="M73" s="2"/>
      <c r="N73" s="3"/>
      <c r="O73" s="2"/>
      <c r="P73" s="3"/>
      <c r="Q73" s="3"/>
      <c r="R73" s="3"/>
      <c r="S73" s="2"/>
    </row>
    <row r="74" spans="1:19" ht="15" x14ac:dyDescent="0.2">
      <c r="A74" s="2">
        <v>69</v>
      </c>
      <c r="B74" s="2"/>
      <c r="C74" s="3"/>
      <c r="D74" s="3"/>
      <c r="E74" s="2"/>
      <c r="F74" s="2"/>
      <c r="G74" s="2"/>
      <c r="H74" s="3"/>
      <c r="I74" s="2"/>
      <c r="J74" s="2"/>
      <c r="K74" s="3"/>
      <c r="L74" s="2"/>
      <c r="M74" s="2"/>
      <c r="N74" s="3"/>
      <c r="O74" s="2"/>
      <c r="P74" s="3"/>
      <c r="Q74" s="3"/>
      <c r="R74" s="3"/>
      <c r="S74" s="2"/>
    </row>
    <row r="75" spans="1:19" ht="15" x14ac:dyDescent="0.2">
      <c r="A75" s="2">
        <v>70</v>
      </c>
      <c r="B75" s="2"/>
      <c r="C75" s="3"/>
      <c r="D75" s="3"/>
      <c r="E75" s="2"/>
      <c r="F75" s="2"/>
      <c r="G75" s="2"/>
      <c r="H75" s="3"/>
      <c r="I75" s="2"/>
      <c r="J75" s="2"/>
      <c r="K75" s="3"/>
      <c r="L75" s="2"/>
      <c r="M75" s="2"/>
      <c r="N75" s="3"/>
      <c r="O75" s="2"/>
      <c r="P75" s="3"/>
      <c r="Q75" s="3"/>
      <c r="R75" s="3"/>
      <c r="S75" s="2"/>
    </row>
    <row r="76" spans="1:19" ht="15" x14ac:dyDescent="0.2">
      <c r="A76" s="2">
        <v>71</v>
      </c>
      <c r="B76" s="2"/>
      <c r="C76" s="3"/>
      <c r="D76" s="3"/>
      <c r="E76" s="2"/>
      <c r="F76" s="2"/>
      <c r="G76" s="2"/>
      <c r="H76" s="3"/>
      <c r="I76" s="2"/>
      <c r="J76" s="2"/>
      <c r="K76" s="3"/>
      <c r="L76" s="2"/>
      <c r="M76" s="2"/>
      <c r="N76" s="3"/>
      <c r="O76" s="2"/>
      <c r="P76" s="3"/>
      <c r="Q76" s="3"/>
      <c r="R76" s="3"/>
      <c r="S76" s="2"/>
    </row>
    <row r="77" spans="1:19" ht="15" x14ac:dyDescent="0.2">
      <c r="A77" s="2">
        <v>72</v>
      </c>
      <c r="B77" s="2"/>
      <c r="C77" s="3"/>
      <c r="D77" s="3"/>
      <c r="E77" s="2"/>
      <c r="F77" s="2"/>
      <c r="G77" s="2"/>
      <c r="H77" s="3"/>
      <c r="I77" s="2"/>
      <c r="J77" s="2"/>
      <c r="K77" s="3"/>
      <c r="L77" s="2"/>
      <c r="M77" s="2"/>
      <c r="N77" s="3"/>
      <c r="O77" s="2"/>
      <c r="P77" s="3"/>
      <c r="Q77" s="3"/>
      <c r="R77" s="3"/>
      <c r="S77" s="2"/>
    </row>
    <row r="78" spans="1:19" ht="15" x14ac:dyDescent="0.2">
      <c r="A78" s="2">
        <v>73</v>
      </c>
      <c r="B78" s="2"/>
      <c r="C78" s="3"/>
      <c r="D78" s="3"/>
      <c r="E78" s="2"/>
      <c r="F78" s="2"/>
      <c r="G78" s="2"/>
      <c r="H78" s="3"/>
      <c r="I78" s="2"/>
      <c r="J78" s="2"/>
      <c r="K78" s="3"/>
      <c r="L78" s="2"/>
      <c r="M78" s="2"/>
      <c r="N78" s="3"/>
      <c r="O78" s="2"/>
      <c r="P78" s="3"/>
      <c r="Q78" s="3"/>
      <c r="R78" s="3"/>
      <c r="S78" s="2"/>
    </row>
    <row r="79" spans="1:19" ht="15" x14ac:dyDescent="0.2">
      <c r="A79" s="2">
        <v>74</v>
      </c>
      <c r="B79" s="2"/>
      <c r="C79" s="3"/>
      <c r="D79" s="3"/>
      <c r="E79" s="2"/>
      <c r="F79" s="2"/>
      <c r="G79" s="2"/>
      <c r="H79" s="3"/>
      <c r="I79" s="2"/>
      <c r="J79" s="2"/>
      <c r="K79" s="3"/>
      <c r="L79" s="2"/>
      <c r="M79" s="2"/>
      <c r="N79" s="3"/>
      <c r="O79" s="2"/>
      <c r="P79" s="3"/>
      <c r="Q79" s="3"/>
      <c r="R79" s="3"/>
      <c r="S79" s="2"/>
    </row>
    <row r="80" spans="1:19" ht="15" x14ac:dyDescent="0.2">
      <c r="A80" s="2">
        <v>75</v>
      </c>
      <c r="B80" s="2"/>
      <c r="C80" s="3"/>
      <c r="D80" s="3"/>
      <c r="E80" s="2"/>
      <c r="F80" s="2"/>
      <c r="G80" s="2"/>
      <c r="H80" s="3"/>
      <c r="I80" s="2"/>
      <c r="J80" s="2"/>
      <c r="K80" s="3"/>
      <c r="L80" s="2"/>
      <c r="M80" s="2"/>
      <c r="N80" s="3"/>
      <c r="O80" s="2"/>
      <c r="P80" s="3"/>
      <c r="Q80" s="3"/>
      <c r="R80" s="3"/>
      <c r="S80" s="2"/>
    </row>
    <row r="81" spans="1:19" ht="15" x14ac:dyDescent="0.2">
      <c r="A81" s="2">
        <v>76</v>
      </c>
      <c r="B81" s="2"/>
      <c r="C81" s="3"/>
      <c r="D81" s="3"/>
      <c r="E81" s="2"/>
      <c r="F81" s="2"/>
      <c r="G81" s="2"/>
      <c r="H81" s="3"/>
      <c r="I81" s="2"/>
      <c r="J81" s="2"/>
      <c r="K81" s="3"/>
      <c r="L81" s="2"/>
      <c r="M81" s="2"/>
      <c r="N81" s="3"/>
      <c r="O81" s="2"/>
      <c r="P81" s="3"/>
      <c r="Q81" s="3"/>
      <c r="R81" s="3"/>
      <c r="S81" s="2"/>
    </row>
    <row r="82" spans="1:19" ht="15" x14ac:dyDescent="0.2">
      <c r="A82" s="2">
        <v>77</v>
      </c>
      <c r="B82" s="2"/>
      <c r="C82" s="3"/>
      <c r="D82" s="3"/>
      <c r="E82" s="2"/>
      <c r="F82" s="2"/>
      <c r="G82" s="2"/>
      <c r="H82" s="3"/>
      <c r="I82" s="2"/>
      <c r="J82" s="2"/>
      <c r="K82" s="3"/>
      <c r="L82" s="2"/>
      <c r="M82" s="2"/>
      <c r="N82" s="3"/>
      <c r="O82" s="2"/>
      <c r="P82" s="3"/>
      <c r="Q82" s="3"/>
      <c r="R82" s="3"/>
      <c r="S82" s="2"/>
    </row>
    <row r="83" spans="1:19" ht="15" x14ac:dyDescent="0.2">
      <c r="A83" s="2">
        <v>78</v>
      </c>
      <c r="B83" s="2"/>
      <c r="C83" s="3"/>
      <c r="D83" s="3"/>
      <c r="E83" s="2"/>
      <c r="F83" s="2"/>
      <c r="G83" s="2"/>
      <c r="H83" s="3"/>
      <c r="I83" s="2"/>
      <c r="J83" s="2"/>
      <c r="K83" s="3"/>
      <c r="L83" s="2"/>
      <c r="M83" s="2"/>
      <c r="N83" s="3"/>
      <c r="O83" s="2"/>
      <c r="P83" s="3"/>
      <c r="Q83" s="3"/>
      <c r="R83" s="3"/>
      <c r="S83" s="2"/>
    </row>
    <row r="84" spans="1:19" ht="15" x14ac:dyDescent="0.2">
      <c r="A84" s="2">
        <v>79</v>
      </c>
      <c r="B84" s="2"/>
      <c r="C84" s="3"/>
      <c r="D84" s="3"/>
      <c r="E84" s="2"/>
      <c r="F84" s="2"/>
      <c r="G84" s="2"/>
      <c r="H84" s="3"/>
      <c r="I84" s="2"/>
      <c r="J84" s="2"/>
      <c r="K84" s="3"/>
      <c r="L84" s="2"/>
      <c r="M84" s="2"/>
      <c r="N84" s="3"/>
      <c r="O84" s="2"/>
      <c r="P84" s="3"/>
      <c r="Q84" s="3"/>
      <c r="R84" s="3"/>
      <c r="S84" s="2"/>
    </row>
    <row r="85" spans="1:19" ht="15" x14ac:dyDescent="0.2">
      <c r="A85" s="2">
        <v>80</v>
      </c>
      <c r="B85" s="2"/>
      <c r="C85" s="3"/>
      <c r="D85" s="3"/>
      <c r="E85" s="2"/>
      <c r="F85" s="2"/>
      <c r="G85" s="2"/>
      <c r="H85" s="3"/>
      <c r="I85" s="2"/>
      <c r="J85" s="2"/>
      <c r="K85" s="3"/>
      <c r="L85" s="2"/>
      <c r="M85" s="2"/>
      <c r="N85" s="3"/>
      <c r="O85" s="2"/>
      <c r="P85" s="3"/>
      <c r="Q85" s="3"/>
      <c r="R85" s="3"/>
      <c r="S85" s="2"/>
    </row>
    <row r="86" spans="1:19" ht="15" x14ac:dyDescent="0.2">
      <c r="A86" s="2">
        <v>81</v>
      </c>
      <c r="B86" s="2"/>
      <c r="C86" s="3"/>
      <c r="D86" s="3"/>
      <c r="E86" s="2"/>
      <c r="F86" s="2"/>
      <c r="G86" s="2"/>
      <c r="H86" s="3"/>
      <c r="I86" s="2"/>
      <c r="J86" s="2"/>
      <c r="K86" s="3"/>
      <c r="L86" s="2"/>
      <c r="M86" s="2"/>
      <c r="N86" s="3"/>
      <c r="O86" s="2"/>
      <c r="P86" s="3"/>
      <c r="Q86" s="3"/>
      <c r="R86" s="3"/>
      <c r="S86" s="2"/>
    </row>
    <row r="87" spans="1:19" ht="15" x14ac:dyDescent="0.2">
      <c r="A87" s="2">
        <v>82</v>
      </c>
      <c r="B87" s="2"/>
      <c r="C87" s="3"/>
      <c r="D87" s="3"/>
      <c r="E87" s="2"/>
      <c r="F87" s="2"/>
      <c r="G87" s="2"/>
      <c r="H87" s="3"/>
      <c r="I87" s="2"/>
      <c r="J87" s="2"/>
      <c r="K87" s="3"/>
      <c r="L87" s="2"/>
      <c r="M87" s="2"/>
      <c r="N87" s="3"/>
      <c r="O87" s="2"/>
      <c r="P87" s="3"/>
      <c r="Q87" s="3"/>
      <c r="R87" s="3"/>
      <c r="S87" s="2"/>
    </row>
    <row r="88" spans="1:19" ht="15" x14ac:dyDescent="0.2">
      <c r="A88" s="2">
        <v>83</v>
      </c>
      <c r="B88" s="2"/>
      <c r="C88" s="3"/>
      <c r="D88" s="3"/>
      <c r="E88" s="2"/>
      <c r="F88" s="2"/>
      <c r="G88" s="2"/>
      <c r="H88" s="3"/>
      <c r="I88" s="2"/>
      <c r="J88" s="2"/>
      <c r="K88" s="3"/>
      <c r="L88" s="2"/>
      <c r="M88" s="2"/>
      <c r="N88" s="3"/>
      <c r="O88" s="2"/>
      <c r="P88" s="3"/>
      <c r="Q88" s="3"/>
      <c r="R88" s="3"/>
      <c r="S88" s="2"/>
    </row>
    <row r="89" spans="1:19" ht="15" x14ac:dyDescent="0.2">
      <c r="A89" s="2">
        <v>84</v>
      </c>
      <c r="B89" s="2"/>
      <c r="C89" s="3"/>
      <c r="D89" s="3"/>
      <c r="E89" s="2"/>
      <c r="F89" s="2"/>
      <c r="G89" s="2"/>
      <c r="H89" s="3"/>
      <c r="I89" s="2"/>
      <c r="J89" s="2"/>
      <c r="K89" s="3"/>
      <c r="L89" s="2"/>
      <c r="M89" s="2"/>
      <c r="N89" s="3"/>
      <c r="O89" s="2"/>
      <c r="P89" s="3"/>
      <c r="Q89" s="3"/>
      <c r="R89" s="3"/>
      <c r="S89" s="2"/>
    </row>
    <row r="90" spans="1:19" ht="15" x14ac:dyDescent="0.2">
      <c r="A90" s="2">
        <v>85</v>
      </c>
      <c r="B90" s="2"/>
      <c r="C90" s="3"/>
      <c r="D90" s="3"/>
      <c r="E90" s="2"/>
      <c r="F90" s="2"/>
      <c r="G90" s="2"/>
      <c r="H90" s="3"/>
      <c r="I90" s="2"/>
      <c r="J90" s="2"/>
      <c r="K90" s="3"/>
      <c r="L90" s="2"/>
      <c r="M90" s="2"/>
      <c r="N90" s="3"/>
      <c r="O90" s="2"/>
      <c r="P90" s="3"/>
      <c r="Q90" s="3"/>
      <c r="R90" s="3"/>
      <c r="S90" s="2"/>
    </row>
    <row r="91" spans="1:19" ht="15" x14ac:dyDescent="0.2">
      <c r="A91" s="2">
        <v>86</v>
      </c>
      <c r="B91" s="2"/>
      <c r="C91" s="3"/>
      <c r="D91" s="3"/>
      <c r="E91" s="2"/>
      <c r="F91" s="2"/>
      <c r="G91" s="2"/>
      <c r="H91" s="3"/>
      <c r="I91" s="2"/>
      <c r="J91" s="2"/>
      <c r="K91" s="3"/>
      <c r="L91" s="2"/>
      <c r="M91" s="2"/>
      <c r="N91" s="3"/>
      <c r="O91" s="2"/>
      <c r="P91" s="3"/>
      <c r="Q91" s="3"/>
      <c r="R91" s="3"/>
      <c r="S91" s="2"/>
    </row>
    <row r="92" spans="1:19" ht="15" x14ac:dyDescent="0.2">
      <c r="A92" s="2">
        <v>87</v>
      </c>
      <c r="B92" s="2"/>
      <c r="C92" s="3"/>
      <c r="D92" s="3"/>
      <c r="E92" s="2"/>
      <c r="F92" s="2"/>
      <c r="G92" s="2"/>
      <c r="H92" s="3"/>
      <c r="I92" s="2"/>
      <c r="J92" s="2"/>
      <c r="K92" s="3"/>
      <c r="L92" s="2"/>
      <c r="M92" s="2"/>
      <c r="N92" s="3"/>
      <c r="O92" s="2"/>
      <c r="P92" s="3"/>
      <c r="Q92" s="3"/>
      <c r="R92" s="3"/>
      <c r="S92" s="2"/>
    </row>
    <row r="93" spans="1:19" ht="15" x14ac:dyDescent="0.2">
      <c r="A93" s="2">
        <v>88</v>
      </c>
      <c r="B93" s="2"/>
      <c r="C93" s="3"/>
      <c r="D93" s="3"/>
      <c r="E93" s="2"/>
      <c r="F93" s="2"/>
      <c r="G93" s="2"/>
      <c r="H93" s="3"/>
      <c r="I93" s="2"/>
      <c r="J93" s="2"/>
      <c r="K93" s="3"/>
      <c r="L93" s="2"/>
      <c r="M93" s="2"/>
      <c r="N93" s="3"/>
      <c r="O93" s="2"/>
      <c r="P93" s="3"/>
      <c r="Q93" s="3"/>
      <c r="R93" s="3"/>
      <c r="S93" s="2"/>
    </row>
    <row r="94" spans="1:19" ht="15" x14ac:dyDescent="0.2">
      <c r="A94" s="2">
        <v>89</v>
      </c>
      <c r="B94" s="2"/>
      <c r="C94" s="3"/>
      <c r="D94" s="3"/>
      <c r="E94" s="2"/>
      <c r="F94" s="2"/>
      <c r="G94" s="2"/>
      <c r="H94" s="3"/>
      <c r="I94" s="2"/>
      <c r="J94" s="2"/>
      <c r="K94" s="3"/>
      <c r="L94" s="2"/>
      <c r="M94" s="2"/>
      <c r="N94" s="3"/>
      <c r="O94" s="2"/>
      <c r="P94" s="3"/>
      <c r="Q94" s="3"/>
      <c r="R94" s="3"/>
      <c r="S94" s="2"/>
    </row>
    <row r="95" spans="1:19" ht="15" x14ac:dyDescent="0.2">
      <c r="A95" s="2">
        <v>90</v>
      </c>
      <c r="B95" s="2"/>
      <c r="C95" s="3"/>
      <c r="D95" s="3"/>
      <c r="E95" s="2"/>
      <c r="F95" s="2"/>
      <c r="G95" s="2"/>
      <c r="H95" s="3"/>
      <c r="I95" s="2"/>
      <c r="J95" s="2"/>
      <c r="K95" s="3"/>
      <c r="L95" s="2"/>
      <c r="M95" s="2"/>
      <c r="N95" s="3"/>
      <c r="O95" s="2"/>
      <c r="P95" s="3"/>
      <c r="Q95" s="3"/>
      <c r="R95" s="3"/>
      <c r="S95" s="2"/>
    </row>
    <row r="96" spans="1:19" ht="15" x14ac:dyDescent="0.2">
      <c r="A96" s="2">
        <v>91</v>
      </c>
      <c r="B96" s="2"/>
      <c r="C96" s="3"/>
      <c r="D96" s="3"/>
      <c r="E96" s="2"/>
      <c r="F96" s="2"/>
      <c r="G96" s="2"/>
      <c r="H96" s="3"/>
      <c r="I96" s="2"/>
      <c r="J96" s="2"/>
      <c r="K96" s="3"/>
      <c r="L96" s="2"/>
      <c r="M96" s="2"/>
      <c r="N96" s="3"/>
      <c r="O96" s="2"/>
      <c r="P96" s="3"/>
      <c r="Q96" s="3"/>
      <c r="R96" s="3"/>
      <c r="S96" s="2"/>
    </row>
    <row r="97" spans="1:19" ht="15" x14ac:dyDescent="0.2">
      <c r="A97" s="2">
        <v>92</v>
      </c>
      <c r="B97" s="2"/>
      <c r="C97" s="3"/>
      <c r="D97" s="3"/>
      <c r="E97" s="2"/>
      <c r="F97" s="2"/>
      <c r="G97" s="2"/>
      <c r="H97" s="3"/>
      <c r="I97" s="2"/>
      <c r="J97" s="2"/>
      <c r="K97" s="3"/>
      <c r="L97" s="2"/>
      <c r="M97" s="2"/>
      <c r="N97" s="3"/>
      <c r="O97" s="2"/>
      <c r="P97" s="3"/>
      <c r="Q97" s="3"/>
      <c r="R97" s="3"/>
      <c r="S97" s="2"/>
    </row>
    <row r="98" spans="1:19" ht="1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5" x14ac:dyDescent="0.2">
      <c r="A99" s="2">
        <v>93</v>
      </c>
      <c r="B99" s="2"/>
      <c r="C99" s="15" t="s">
        <v>91</v>
      </c>
      <c r="D99" s="15"/>
      <c r="E99" s="15">
        <f>SUM(E6:E98)</f>
        <v>290</v>
      </c>
      <c r="F99" s="15">
        <f>SUM(F6:F98)</f>
        <v>2200</v>
      </c>
      <c r="G99" s="15"/>
      <c r="H99" s="15"/>
      <c r="I99" s="15"/>
      <c r="J99" s="15"/>
      <c r="K99" s="15"/>
      <c r="L99" s="15"/>
      <c r="M99" s="15"/>
      <c r="N99" s="15"/>
      <c r="O99" s="15"/>
      <c r="P99" s="15">
        <f>SUM(E99:O99)</f>
        <v>2490</v>
      </c>
      <c r="Q99" s="15"/>
      <c r="R99" s="15"/>
      <c r="S99" s="15"/>
    </row>
    <row r="100" spans="1:19" ht="15" x14ac:dyDescent="0.2">
      <c r="A100" s="3">
        <v>94</v>
      </c>
      <c r="B100" s="7"/>
      <c r="C100" s="24" t="s">
        <v>92</v>
      </c>
      <c r="D100" s="25"/>
      <c r="E100" s="26"/>
    </row>
    <row r="101" spans="1:19" ht="15" x14ac:dyDescent="0.2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3" t="s">
        <v>73</v>
      </c>
      <c r="G101" s="23"/>
      <c r="I101" s="23" t="s">
        <v>70</v>
      </c>
      <c r="J101" s="23"/>
    </row>
    <row r="102" spans="1:19" ht="15" x14ac:dyDescent="0.2">
      <c r="A102" s="3">
        <v>96</v>
      </c>
      <c r="B102" s="7"/>
      <c r="C102" s="7" t="s">
        <v>5</v>
      </c>
      <c r="D102" s="14">
        <v>200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ht="15" x14ac:dyDescent="0.2">
      <c r="A103" s="3">
        <v>97</v>
      </c>
      <c r="B103" s="7"/>
      <c r="C103" s="7" t="s">
        <v>77</v>
      </c>
      <c r="D103" s="14"/>
      <c r="E103" s="14"/>
      <c r="F103" s="3">
        <f>COUNTIF(D6:D99,"تامين")</f>
        <v>1</v>
      </c>
      <c r="G103" s="3">
        <f>SUMIFS(F6:F99,D6:D99,"تامين")</f>
        <v>140</v>
      </c>
      <c r="I103" s="3">
        <f>COUNTIF(D6:D99,D6)</f>
        <v>1</v>
      </c>
      <c r="J103" s="3">
        <f>SUMIFS(F6:F99,D6:D99,D6)</f>
        <v>140</v>
      </c>
    </row>
    <row r="104" spans="1:19" ht="15" x14ac:dyDescent="0.2">
      <c r="A104" s="3">
        <v>98</v>
      </c>
      <c r="B104" s="7"/>
      <c r="C104" s="7" t="s">
        <v>78</v>
      </c>
      <c r="D104" s="14"/>
      <c r="E104" s="14"/>
    </row>
    <row r="105" spans="1:19" ht="15" x14ac:dyDescent="0.2">
      <c r="A105" s="3">
        <v>99</v>
      </c>
      <c r="B105" s="7"/>
      <c r="C105" s="7" t="s">
        <v>79</v>
      </c>
      <c r="D105" s="14"/>
      <c r="E105" s="14"/>
      <c r="F105" s="23" t="s">
        <v>84</v>
      </c>
      <c r="G105" s="23"/>
      <c r="I105" s="23" t="s">
        <v>85</v>
      </c>
      <c r="J105" s="23"/>
    </row>
    <row r="106" spans="1:19" ht="15" x14ac:dyDescent="0.2">
      <c r="A106" s="3">
        <v>100</v>
      </c>
      <c r="B106" s="7"/>
      <c r="C106" s="18" t="s">
        <v>12</v>
      </c>
      <c r="D106" s="14"/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ht="15" x14ac:dyDescent="0.2">
      <c r="A107" s="3">
        <v>101</v>
      </c>
      <c r="B107" s="7"/>
      <c r="C107" s="7" t="s">
        <v>45</v>
      </c>
      <c r="D107" s="14"/>
      <c r="E107" s="14"/>
      <c r="F107" s="3">
        <f>COUNTIF(J6:J99,"سعود")</f>
        <v>3</v>
      </c>
      <c r="G107" s="3">
        <f>SUMIFS(F6:F99,J6:J99,"سعود")</f>
        <v>330</v>
      </c>
      <c r="I107" s="3">
        <f>COUNTIF(J6:J99,"منصور")</f>
        <v>1</v>
      </c>
      <c r="J107" s="3">
        <f>SUMIFS(F6:F99,J6:J99,"منصور")</f>
        <v>50</v>
      </c>
    </row>
    <row r="108" spans="1:19" ht="15" x14ac:dyDescent="0.2">
      <c r="A108" s="3">
        <v>102</v>
      </c>
      <c r="B108" s="7"/>
      <c r="C108" s="7" t="s">
        <v>46</v>
      </c>
      <c r="D108" s="14"/>
      <c r="E108" s="14"/>
    </row>
    <row r="109" spans="1:19" ht="15" x14ac:dyDescent="0.2">
      <c r="A109" s="3">
        <v>103</v>
      </c>
      <c r="B109" s="7"/>
      <c r="C109" s="7" t="s">
        <v>47</v>
      </c>
      <c r="D109" s="14"/>
      <c r="E109" s="14"/>
    </row>
    <row r="110" spans="1:19" ht="15" x14ac:dyDescent="0.2">
      <c r="A110" s="3">
        <v>104</v>
      </c>
      <c r="B110" s="7"/>
      <c r="C110" s="7" t="s">
        <v>48</v>
      </c>
      <c r="D110" s="14"/>
      <c r="E110" s="14"/>
      <c r="F110" s="23" t="s">
        <v>75</v>
      </c>
      <c r="G110" s="23"/>
      <c r="I110" s="23" t="s">
        <v>80</v>
      </c>
      <c r="J110" s="23"/>
    </row>
    <row r="111" spans="1:19" ht="15" x14ac:dyDescent="0.2">
      <c r="A111" s="3">
        <v>105</v>
      </c>
      <c r="B111" s="7"/>
      <c r="C111" s="7" t="s">
        <v>49</v>
      </c>
      <c r="D111" s="14"/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ht="15" x14ac:dyDescent="0.2">
      <c r="A112" s="3">
        <v>106</v>
      </c>
      <c r="B112" s="7"/>
      <c r="C112" s="7" t="s">
        <v>50</v>
      </c>
      <c r="D112" s="14"/>
      <c r="E112" s="14"/>
      <c r="F112" s="3">
        <f>COUNTIF(D6:D99,"تجديد استمارة")</f>
        <v>1</v>
      </c>
      <c r="G112" s="3">
        <f>SUMIFS(F6:F99,D6:D99,"تجديد استمارة")</f>
        <v>50</v>
      </c>
      <c r="I112" s="3">
        <f>COUNTIF(D6:D99,"مكاتبة عقد")</f>
        <v>1</v>
      </c>
      <c r="J112" s="3">
        <f>SUMIFS(F6:F99,D6:D99,"مكاتبة عقد")</f>
        <v>90</v>
      </c>
    </row>
    <row r="113" spans="1:18" ht="15" x14ac:dyDescent="0.2">
      <c r="A113" s="3">
        <v>107</v>
      </c>
      <c r="B113" s="7"/>
      <c r="C113" s="7" t="s">
        <v>51</v>
      </c>
      <c r="D113" s="14"/>
      <c r="E113" s="14"/>
    </row>
    <row r="114" spans="1:18" ht="15" x14ac:dyDescent="0.2">
      <c r="A114" s="3">
        <v>108</v>
      </c>
      <c r="B114" s="7"/>
      <c r="C114" s="7" t="s">
        <v>52</v>
      </c>
      <c r="D114" s="14"/>
      <c r="E114" s="14"/>
      <c r="I114" s="23" t="s">
        <v>81</v>
      </c>
      <c r="J114" s="23"/>
    </row>
    <row r="115" spans="1:18" ht="15" x14ac:dyDescent="0.2">
      <c r="A115" s="3">
        <v>109</v>
      </c>
      <c r="B115" s="7"/>
      <c r="C115" s="7" t="s">
        <v>53</v>
      </c>
      <c r="D115" s="14"/>
      <c r="E115" s="14"/>
      <c r="I115" s="9" t="s">
        <v>72</v>
      </c>
      <c r="J115" s="9" t="s">
        <v>71</v>
      </c>
    </row>
    <row r="116" spans="1:18" ht="15" x14ac:dyDescent="0.2">
      <c r="A116" s="3">
        <v>110</v>
      </c>
      <c r="B116" s="7"/>
      <c r="C116" s="7" t="s">
        <v>54</v>
      </c>
      <c r="D116" s="14"/>
      <c r="E116" s="14"/>
      <c r="I116" s="3">
        <f>COUNTIF(D10:D99,"سعي")</f>
        <v>1</v>
      </c>
      <c r="J116" s="3">
        <f>SUMIFS(F6:F99,D6:D99,"سعي")</f>
        <v>100</v>
      </c>
    </row>
    <row r="117" spans="1:18" ht="15" x14ac:dyDescent="0.2">
      <c r="A117" s="3">
        <v>111</v>
      </c>
      <c r="B117" s="7"/>
      <c r="C117" s="7" t="s">
        <v>55</v>
      </c>
      <c r="D117" s="14"/>
      <c r="E117" s="14"/>
    </row>
    <row r="118" spans="1:18" ht="15" x14ac:dyDescent="0.2">
      <c r="A118" s="3">
        <v>112</v>
      </c>
      <c r="B118" s="7"/>
      <c r="C118" s="7" t="s">
        <v>56</v>
      </c>
      <c r="D118" s="14"/>
      <c r="E118" s="14"/>
    </row>
    <row r="119" spans="1:18" ht="15" x14ac:dyDescent="0.2">
      <c r="A119" s="3">
        <v>113</v>
      </c>
      <c r="B119" s="7"/>
      <c r="C119" s="7" t="s">
        <v>57</v>
      </c>
      <c r="D119" s="14"/>
      <c r="E119" s="14"/>
    </row>
    <row r="120" spans="1:18" ht="15" x14ac:dyDescent="0.2">
      <c r="C120" s="7" t="s">
        <v>58</v>
      </c>
      <c r="D120" s="14"/>
      <c r="E120" s="14"/>
    </row>
    <row r="121" spans="1:18" ht="15" x14ac:dyDescent="0.2">
      <c r="C121" s="7" t="s">
        <v>59</v>
      </c>
      <c r="D121" s="14">
        <v>100</v>
      </c>
      <c r="E121" s="14"/>
      <c r="K121" s="23" t="s">
        <v>107</v>
      </c>
      <c r="L121" s="23"/>
      <c r="M121" s="23"/>
      <c r="N121" s="23"/>
      <c r="O121" s="23"/>
      <c r="P121" s="23"/>
      <c r="Q121" s="23"/>
      <c r="R121" s="23"/>
    </row>
    <row r="122" spans="1:18" ht="15" x14ac:dyDescent="0.2">
      <c r="C122" s="7" t="s">
        <v>60</v>
      </c>
      <c r="K122" s="50" t="s">
        <v>1</v>
      </c>
      <c r="L122" s="50" t="s">
        <v>108</v>
      </c>
      <c r="M122" s="45" t="s">
        <v>109</v>
      </c>
      <c r="N122" s="52"/>
      <c r="O122" s="46"/>
      <c r="P122" s="49" t="s">
        <v>82</v>
      </c>
      <c r="Q122" s="49"/>
      <c r="R122" s="49"/>
    </row>
    <row r="123" spans="1:18" ht="15" x14ac:dyDescent="0.2">
      <c r="K123" s="51"/>
      <c r="L123" s="51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ht="15" x14ac:dyDescent="0.2">
      <c r="D124" s="23" t="s">
        <v>94</v>
      </c>
      <c r="E124" s="23"/>
      <c r="F124" s="23"/>
      <c r="G124" s="23"/>
      <c r="H124" s="23"/>
      <c r="I124" s="23"/>
      <c r="K124" s="3">
        <v>1</v>
      </c>
      <c r="L124" s="3" t="s">
        <v>12</v>
      </c>
      <c r="M124" s="3">
        <f>SUMIFS(F6:F98,G6:G98,"عميل مباشر")</f>
        <v>20</v>
      </c>
      <c r="N124" s="3">
        <f>COUNTIF(G6:G98,"عميل مباشر")</f>
        <v>1</v>
      </c>
      <c r="O124" s="3"/>
      <c r="P124" s="3">
        <f>M124+D106</f>
        <v>20</v>
      </c>
      <c r="Q124" s="3">
        <f>N124</f>
        <v>1</v>
      </c>
      <c r="R124" s="3">
        <f>P124-O124</f>
        <v>20</v>
      </c>
    </row>
    <row r="125" spans="1:18" ht="15" x14ac:dyDescent="0.2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3" t="s">
        <v>45</v>
      </c>
      <c r="M125" s="3">
        <f>SUMIFS(F6:F98,G6:G98,"ابو تميم")</f>
        <v>140</v>
      </c>
      <c r="N125" s="3">
        <f>COUNTIF(G6:G98,"ابو تميم")</f>
        <v>1</v>
      </c>
      <c r="O125" s="3">
        <f>SUMIFS(P6:P98,Q6:Q98,"ابو تميم")</f>
        <v>140</v>
      </c>
      <c r="P125" s="3">
        <f>D107+M125</f>
        <v>140</v>
      </c>
      <c r="Q125" s="3">
        <f>N125</f>
        <v>1</v>
      </c>
      <c r="R125" s="3">
        <f>P125-O125</f>
        <v>0</v>
      </c>
    </row>
    <row r="126" spans="1:18" ht="15" x14ac:dyDescent="0.2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15">
        <f>D103+G126-H126</f>
        <v>0</v>
      </c>
      <c r="K126" s="3">
        <v>3</v>
      </c>
      <c r="L126" s="3" t="s">
        <v>46</v>
      </c>
      <c r="M126" s="3">
        <f>SUMIFS(F6:F98,G6:G98,"محمد ايوب")</f>
        <v>50</v>
      </c>
      <c r="N126" s="3">
        <f>COUNTIF(G6:G98,"محمد ايوب")</f>
        <v>1</v>
      </c>
      <c r="O126" s="3">
        <f>SUMIFS(P6:P98,Q6:Q98,"محمد ايوب")</f>
        <v>0</v>
      </c>
      <c r="P126" s="3">
        <f t="shared" ref="P126:P140" si="0">D108+M126</f>
        <v>50</v>
      </c>
      <c r="Q126" s="3">
        <f t="shared" ref="Q126:Q140" si="1">N126</f>
        <v>1</v>
      </c>
      <c r="R126" s="3">
        <f t="shared" ref="R126:R140" si="2">P126-O126</f>
        <v>50</v>
      </c>
    </row>
    <row r="127" spans="1:18" ht="15" x14ac:dyDescent="0.2">
      <c r="D127" s="3" t="s">
        <v>7</v>
      </c>
      <c r="E127" s="3">
        <f>SUMIFS(F6:F98,H6:H98,"تحويل بنك الراجحي")+SUMIFS(P6:P98,R6:R98,"بنك الراجحي")</f>
        <v>190</v>
      </c>
      <c r="F127" s="3"/>
      <c r="G127" s="3">
        <f>E127</f>
        <v>190</v>
      </c>
      <c r="H127" s="3">
        <f>SUMIFS(E6:E98,N6:N98,"تحويل بنك الراجحي")</f>
        <v>0</v>
      </c>
      <c r="I127" s="15">
        <f>D104+G127-H127</f>
        <v>190</v>
      </c>
      <c r="K127" s="3">
        <v>4</v>
      </c>
      <c r="L127" s="3" t="s">
        <v>47</v>
      </c>
      <c r="M127" s="3">
        <f>SUMIFS(F6:F98,G6:G98,"ابو ناصر")</f>
        <v>100</v>
      </c>
      <c r="N127" s="3">
        <f>COUNTIF(G6:G98,"ابو ناصر")</f>
        <v>1</v>
      </c>
      <c r="O127" s="3">
        <f>SUMIFS(P6:P98,Q6:Q98,"ابو ناصر")</f>
        <v>0</v>
      </c>
      <c r="P127" s="3">
        <f t="shared" si="0"/>
        <v>100</v>
      </c>
      <c r="Q127" s="3">
        <f t="shared" si="1"/>
        <v>1</v>
      </c>
      <c r="R127" s="3">
        <f t="shared" si="2"/>
        <v>100</v>
      </c>
    </row>
    <row r="128" spans="1:18" ht="15" x14ac:dyDescent="0.2">
      <c r="K128" s="3">
        <v>5</v>
      </c>
      <c r="L128" s="3" t="s">
        <v>48</v>
      </c>
      <c r="M128" s="3">
        <f>SUMIFS(F6:F98,G6:G98,"ابو ادم")</f>
        <v>90</v>
      </c>
      <c r="N128" s="3">
        <f>COUNTIF(G6:G98,"ابو ادم")</f>
        <v>1</v>
      </c>
      <c r="O128" s="3">
        <f>SUMIFS(P6:P98,Q6:Q98,"ابو ادم")</f>
        <v>0</v>
      </c>
      <c r="P128" s="3">
        <f t="shared" si="0"/>
        <v>90</v>
      </c>
      <c r="Q128" s="3">
        <f t="shared" si="1"/>
        <v>1</v>
      </c>
      <c r="R128" s="3">
        <f t="shared" si="2"/>
        <v>90</v>
      </c>
    </row>
    <row r="129" spans="4:18" ht="15" x14ac:dyDescent="0.2">
      <c r="D129" s="23" t="s">
        <v>101</v>
      </c>
      <c r="E129" s="23"/>
      <c r="F129" s="23"/>
      <c r="G129" s="23"/>
      <c r="H129" s="23"/>
      <c r="I129" s="23"/>
      <c r="K129" s="3">
        <v>6</v>
      </c>
      <c r="L129" s="3" t="s">
        <v>49</v>
      </c>
      <c r="M129" s="3">
        <f>SUMIFS(F6:F98,G6:G98,"حسام شمس")</f>
        <v>80</v>
      </c>
      <c r="N129" s="3">
        <f>COUNTIF(G6:G98,"حسام شمس")</f>
        <v>1</v>
      </c>
      <c r="O129" s="3">
        <f>SUMIFS(P6:P98,Q6:Q98,"حسام شمس")</f>
        <v>0</v>
      </c>
      <c r="P129" s="3">
        <f t="shared" si="0"/>
        <v>80</v>
      </c>
      <c r="Q129" s="3">
        <f t="shared" si="1"/>
        <v>1</v>
      </c>
      <c r="R129" s="3">
        <f t="shared" si="2"/>
        <v>80</v>
      </c>
    </row>
    <row r="130" spans="4:18" ht="15" x14ac:dyDescent="0.2">
      <c r="D130" s="9" t="s">
        <v>93</v>
      </c>
      <c r="E130" s="9" t="s">
        <v>62</v>
      </c>
      <c r="F130" s="9" t="s">
        <v>61</v>
      </c>
      <c r="G130" s="9" t="s">
        <v>104</v>
      </c>
      <c r="H130" s="47" t="s">
        <v>105</v>
      </c>
      <c r="I130" s="48"/>
      <c r="K130" s="3">
        <v>7</v>
      </c>
      <c r="L130" s="3" t="s">
        <v>50</v>
      </c>
      <c r="M130" s="3">
        <f>SUMIFS(F6:F98,G6:G98,"محمود صالح")</f>
        <v>70</v>
      </c>
      <c r="N130" s="3">
        <f>COUNTIF(G6:G98,"محمود صالح")</f>
        <v>1</v>
      </c>
      <c r="O130" s="3">
        <f>SUMIFS(P6:P98,Q6:Q98,"محمود صالح")</f>
        <v>0</v>
      </c>
      <c r="P130" s="3">
        <f t="shared" si="0"/>
        <v>70</v>
      </c>
      <c r="Q130" s="3">
        <f t="shared" si="1"/>
        <v>1</v>
      </c>
      <c r="R130" s="3">
        <f t="shared" si="2"/>
        <v>70</v>
      </c>
    </row>
    <row r="131" spans="4:18" ht="15" x14ac:dyDescent="0.2">
      <c r="D131" s="3" t="s">
        <v>102</v>
      </c>
      <c r="E131" s="3">
        <f>SUMIFS(F11:F103,H11:H103,"تحويل البنك الاهلي")+SUMIFS(E6:E98,H6:H98,"نقدي")</f>
        <v>100</v>
      </c>
      <c r="F131" s="3">
        <f>SUMIFS(F6:F98,H6:H98,"نقدي")</f>
        <v>20</v>
      </c>
      <c r="G131" s="3">
        <f>F131-E131</f>
        <v>-80</v>
      </c>
      <c r="H131" s="45">
        <f>D102+G131</f>
        <v>120</v>
      </c>
      <c r="I131" s="46"/>
      <c r="K131" s="3">
        <v>8</v>
      </c>
      <c r="L131" s="3" t="s">
        <v>51</v>
      </c>
      <c r="M131" s="3">
        <f>SUMIFS(F6:F98,G6:G98,"سيف عليان")</f>
        <v>60</v>
      </c>
      <c r="N131" s="3">
        <f>COUNTIF(G6:G98,"سيف عليان")</f>
        <v>1</v>
      </c>
      <c r="O131" s="3">
        <f>SUMIFS(P6:P98,Q6:Q98,"سيف عليان")</f>
        <v>0</v>
      </c>
      <c r="P131" s="3">
        <f t="shared" si="0"/>
        <v>60</v>
      </c>
      <c r="Q131" s="3">
        <f t="shared" si="1"/>
        <v>1</v>
      </c>
      <c r="R131" s="3">
        <f t="shared" si="2"/>
        <v>60</v>
      </c>
    </row>
    <row r="132" spans="4:18" ht="15" x14ac:dyDescent="0.2">
      <c r="D132" s="3" t="s">
        <v>103</v>
      </c>
      <c r="E132" s="3">
        <f>SUMIFS(F11:F103,H11:H103,"تحويل بنك الراجحي")+SUMIFS(E6:E98,N6:N98,"عهدة")</f>
        <v>20</v>
      </c>
      <c r="F132" s="3">
        <f>SUMIFS(F6:F98,H6:H98,"عهدة")</f>
        <v>100</v>
      </c>
      <c r="G132" s="3">
        <f>F132-E132</f>
        <v>80</v>
      </c>
      <c r="H132" s="45">
        <f>D105+G132</f>
        <v>80</v>
      </c>
      <c r="I132" s="46"/>
      <c r="K132" s="3">
        <v>9</v>
      </c>
      <c r="L132" s="3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 t="shared" si="0"/>
        <v>0</v>
      </c>
      <c r="Q132" s="3">
        <f t="shared" si="1"/>
        <v>0</v>
      </c>
      <c r="R132" s="3">
        <f t="shared" si="2"/>
        <v>0</v>
      </c>
    </row>
    <row r="133" spans="4:18" ht="15" x14ac:dyDescent="0.2">
      <c r="K133" s="3">
        <v>10</v>
      </c>
      <c r="L133" s="3" t="s">
        <v>53</v>
      </c>
      <c r="M133" s="3">
        <f>SUMIFS(F6:F98,G6:G98,"محمود صابر")</f>
        <v>40</v>
      </c>
      <c r="N133" s="3">
        <f>COUNTIF(G6:G98,"محمود صابر")</f>
        <v>1</v>
      </c>
      <c r="O133" s="3">
        <f>SUMIFS(P6:P98,Q6:Q98,"محمود صابر")</f>
        <v>0</v>
      </c>
      <c r="P133" s="3">
        <f t="shared" si="0"/>
        <v>40</v>
      </c>
      <c r="Q133" s="3">
        <f t="shared" si="1"/>
        <v>1</v>
      </c>
      <c r="R133" s="3">
        <f t="shared" si="2"/>
        <v>40</v>
      </c>
    </row>
    <row r="134" spans="4:18" ht="15" x14ac:dyDescent="0.2">
      <c r="K134" s="3">
        <v>11</v>
      </c>
      <c r="L134" s="3" t="s">
        <v>54</v>
      </c>
      <c r="M134" s="3">
        <f>SUMIFS(F6:F98,G6:G98,"اسماعيل الشفا")</f>
        <v>30</v>
      </c>
      <c r="N134" s="3">
        <f>COUNTIF(G6:G98,"اسماعيل الشفا")</f>
        <v>1</v>
      </c>
      <c r="O134" s="3">
        <f>SUMIFS(P6:P98,Q6:Q98,"اسماعيل الشفا")</f>
        <v>0</v>
      </c>
      <c r="P134" s="3">
        <f t="shared" si="0"/>
        <v>30</v>
      </c>
      <c r="Q134" s="3">
        <f t="shared" si="1"/>
        <v>1</v>
      </c>
      <c r="R134" s="3">
        <f t="shared" si="2"/>
        <v>30</v>
      </c>
    </row>
    <row r="135" spans="4:18" ht="15" x14ac:dyDescent="0.2">
      <c r="K135" s="3">
        <v>12</v>
      </c>
      <c r="L135" s="3" t="s">
        <v>55</v>
      </c>
      <c r="M135" s="3">
        <f>SUMIFS(F6:F98,G6:G98,"مجموعة النعيرية")</f>
        <v>20</v>
      </c>
      <c r="N135" s="3">
        <f>COUNTIF(G6:G98,"مجموعة النعيرية")</f>
        <v>1</v>
      </c>
      <c r="O135" s="3">
        <f>SUMIFS(P6:P98,Q6:Q98,"مجموعة النعيرية")</f>
        <v>0</v>
      </c>
      <c r="P135" s="3">
        <f t="shared" si="0"/>
        <v>20</v>
      </c>
      <c r="Q135" s="3">
        <f t="shared" si="1"/>
        <v>1</v>
      </c>
      <c r="R135" s="3">
        <f t="shared" si="2"/>
        <v>20</v>
      </c>
    </row>
    <row r="136" spans="4:18" ht="15" x14ac:dyDescent="0.2">
      <c r="K136" s="3">
        <v>13</v>
      </c>
      <c r="L136" s="3" t="s">
        <v>56</v>
      </c>
      <c r="M136" s="3">
        <f>SUMIFS(F6:F98,G6:G98,"معرض بدر")</f>
        <v>10</v>
      </c>
      <c r="N136" s="3">
        <f>COUNTIF(G6:G98,"معرض بدر")</f>
        <v>1</v>
      </c>
      <c r="O136" s="3">
        <f>SUMIFS(P6:P98,Q6:Q98,"معرض بدر")</f>
        <v>0</v>
      </c>
      <c r="P136" s="3">
        <f t="shared" si="0"/>
        <v>10</v>
      </c>
      <c r="Q136" s="3">
        <f t="shared" si="1"/>
        <v>1</v>
      </c>
      <c r="R136" s="3">
        <f t="shared" si="2"/>
        <v>10</v>
      </c>
    </row>
    <row r="137" spans="4:18" ht="15" x14ac:dyDescent="0.2">
      <c r="K137" s="3">
        <v>14</v>
      </c>
      <c r="L137" s="3" t="s">
        <v>57</v>
      </c>
      <c r="M137" s="3">
        <f>SUMIFS(F6:F98,G6:G98,"ابوعبدالعزيز")</f>
        <v>110</v>
      </c>
      <c r="N137" s="3">
        <f>COUNTIF(G6:G98,"ابوعبدالعزيز")</f>
        <v>1</v>
      </c>
      <c r="O137" s="3">
        <f>SUMIFS(P6:P98,Q6:Q98,"ابوعبدالعزيز")</f>
        <v>0</v>
      </c>
      <c r="P137" s="3">
        <f t="shared" si="0"/>
        <v>110</v>
      </c>
      <c r="Q137" s="3">
        <f t="shared" si="1"/>
        <v>1</v>
      </c>
      <c r="R137" s="3">
        <f t="shared" si="2"/>
        <v>110</v>
      </c>
    </row>
    <row r="138" spans="4:18" ht="15" x14ac:dyDescent="0.2">
      <c r="K138" s="3">
        <v>15</v>
      </c>
      <c r="L138" s="3" t="s">
        <v>58</v>
      </c>
      <c r="M138" s="3">
        <f>SUMIFS(F6:F98,G6:G98,"مجموعة الاعلانات")</f>
        <v>200</v>
      </c>
      <c r="N138" s="3">
        <f>COUNTIF(G6:G98,"مجموعة الاعلانات")</f>
        <v>1</v>
      </c>
      <c r="O138" s="3">
        <f>SUMIFS(P6:P98,Q6:Q98,"مجموعة الاعلانات")</f>
        <v>0</v>
      </c>
      <c r="P138" s="3">
        <f t="shared" si="0"/>
        <v>200</v>
      </c>
      <c r="Q138" s="3">
        <f t="shared" si="1"/>
        <v>1</v>
      </c>
      <c r="R138" s="3">
        <f t="shared" si="2"/>
        <v>200</v>
      </c>
    </row>
    <row r="139" spans="4:18" ht="15" x14ac:dyDescent="0.2">
      <c r="K139" s="3">
        <v>16</v>
      </c>
      <c r="L139" s="3" t="s">
        <v>59</v>
      </c>
      <c r="M139" s="3">
        <f>SUMIFS(F6:F98,G6:G98,"خاص سعود")</f>
        <v>300</v>
      </c>
      <c r="N139" s="3">
        <f>COUNTIF(G6:G98,"خاص سعود")</f>
        <v>1</v>
      </c>
      <c r="O139" s="3">
        <f>SUMIFS(P6:P98,Q6:Q98,"خاص سعود")</f>
        <v>0</v>
      </c>
      <c r="P139" s="3">
        <f t="shared" si="0"/>
        <v>400</v>
      </c>
      <c r="Q139" s="3">
        <f t="shared" si="1"/>
        <v>1</v>
      </c>
      <c r="R139" s="3">
        <f t="shared" si="2"/>
        <v>400</v>
      </c>
    </row>
    <row r="140" spans="4:18" ht="15" x14ac:dyDescent="0.2">
      <c r="K140" s="3">
        <v>17</v>
      </c>
      <c r="L140" s="3" t="s">
        <v>60</v>
      </c>
      <c r="M140" s="3">
        <f>SUMIFS(F6:F98,G6:G98,"خاص ابو تركي")</f>
        <v>400</v>
      </c>
      <c r="N140" s="3">
        <f>COUNTIF(G6:G98,"خاص ابو تركي")</f>
        <v>1</v>
      </c>
      <c r="O140" s="3">
        <f>SUMIFS(P6:P98,Q6:Q98,"خاص ابو تركي")</f>
        <v>0</v>
      </c>
      <c r="P140" s="3">
        <f t="shared" si="0"/>
        <v>400</v>
      </c>
      <c r="Q140" s="3">
        <f t="shared" si="1"/>
        <v>1</v>
      </c>
      <c r="R140" s="3">
        <f t="shared" si="2"/>
        <v>400</v>
      </c>
    </row>
  </sheetData>
  <mergeCells count="41">
    <mergeCell ref="P122:R122"/>
    <mergeCell ref="K121:R121"/>
    <mergeCell ref="K122:K123"/>
    <mergeCell ref="L122:L123"/>
    <mergeCell ref="M122:O122"/>
    <mergeCell ref="H132:I132"/>
    <mergeCell ref="D124:I124"/>
    <mergeCell ref="D129:I129"/>
    <mergeCell ref="H130:I130"/>
    <mergeCell ref="H131:I131"/>
    <mergeCell ref="S3:S5"/>
    <mergeCell ref="A3:A5"/>
    <mergeCell ref="J4:J5"/>
    <mergeCell ref="K4:K5"/>
    <mergeCell ref="L4:L5"/>
    <mergeCell ref="M4:M5"/>
    <mergeCell ref="C3:C5"/>
    <mergeCell ref="I4:I5"/>
    <mergeCell ref="D3:J3"/>
    <mergeCell ref="K3:O3"/>
    <mergeCell ref="B3:B5"/>
    <mergeCell ref="E4:F4"/>
    <mergeCell ref="N4:N5"/>
    <mergeCell ref="O4:O5"/>
    <mergeCell ref="D1:F2"/>
    <mergeCell ref="D4:D5"/>
    <mergeCell ref="G4:G5"/>
    <mergeCell ref="H4:H5"/>
    <mergeCell ref="I101:J101"/>
    <mergeCell ref="F101:G101"/>
    <mergeCell ref="G1:M2"/>
    <mergeCell ref="I110:J110"/>
    <mergeCell ref="I114:J114"/>
    <mergeCell ref="F105:G105"/>
    <mergeCell ref="C100:E100"/>
    <mergeCell ref="P3:R3"/>
    <mergeCell ref="R4:R5"/>
    <mergeCell ref="Q4:Q5"/>
    <mergeCell ref="P4:P5"/>
    <mergeCell ref="F110:G110"/>
    <mergeCell ref="I105:J10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S140"/>
  <sheetViews>
    <sheetView topLeftCell="B1" workbookViewId="0">
      <selection activeCell="G1" sqref="G1:M2"/>
    </sheetView>
  </sheetViews>
  <sheetFormatPr defaultRowHeight="14.25" x14ac:dyDescent="0.2"/>
  <cols>
    <col min="2" max="2" width="23.5" customWidth="1"/>
    <col min="3" max="3" width="12.25" customWidth="1"/>
    <col min="4" max="4" width="14" customWidth="1"/>
    <col min="5" max="5" width="11.875" customWidth="1"/>
    <col min="6" max="6" width="12.375" customWidth="1"/>
    <col min="7" max="7" width="15.25" customWidth="1"/>
    <col min="8" max="8" width="13.25" customWidth="1"/>
    <col min="11" max="11" width="12.25" customWidth="1"/>
    <col min="12" max="12" width="15.25" customWidth="1"/>
    <col min="14" max="14" width="13" customWidth="1"/>
    <col min="16" max="16" width="13.125" customWidth="1"/>
    <col min="17" max="17" width="11.125" customWidth="1"/>
    <col min="18" max="18" width="11.625" customWidth="1"/>
    <col min="19" max="19" width="14.75" customWidth="1"/>
  </cols>
  <sheetData>
    <row r="1" spans="1:19" x14ac:dyDescent="0.2">
      <c r="D1" s="32">
        <v>44014</v>
      </c>
      <c r="E1" s="33"/>
      <c r="F1" s="34"/>
      <c r="G1" s="39"/>
      <c r="H1" s="39"/>
      <c r="I1" s="39"/>
      <c r="J1" s="39"/>
      <c r="K1" s="39"/>
      <c r="L1" s="39"/>
      <c r="M1" s="39"/>
    </row>
    <row r="2" spans="1:19" x14ac:dyDescent="0.2">
      <c r="D2" s="35"/>
      <c r="E2" s="36"/>
      <c r="F2" s="37"/>
      <c r="G2" s="39"/>
      <c r="H2" s="39"/>
      <c r="I2" s="39"/>
      <c r="J2" s="39"/>
      <c r="K2" s="39"/>
      <c r="L2" s="39"/>
      <c r="M2" s="39"/>
    </row>
    <row r="3" spans="1:19" ht="15.75" x14ac:dyDescent="0.2">
      <c r="A3" s="40" t="s">
        <v>1</v>
      </c>
      <c r="B3" s="38" t="s">
        <v>2</v>
      </c>
      <c r="C3" s="30" t="s">
        <v>76</v>
      </c>
      <c r="D3" s="38" t="s">
        <v>8</v>
      </c>
      <c r="E3" s="38"/>
      <c r="F3" s="38"/>
      <c r="G3" s="38"/>
      <c r="H3" s="38"/>
      <c r="I3" s="38"/>
      <c r="J3" s="38"/>
      <c r="K3" s="38" t="s">
        <v>29</v>
      </c>
      <c r="L3" s="38"/>
      <c r="M3" s="38"/>
      <c r="N3" s="38"/>
      <c r="O3" s="38"/>
      <c r="P3" s="27" t="s">
        <v>88</v>
      </c>
      <c r="Q3" s="28"/>
      <c r="R3" s="29"/>
      <c r="S3" s="23" t="s">
        <v>66</v>
      </c>
    </row>
    <row r="4" spans="1:19" ht="15.75" x14ac:dyDescent="0.2">
      <c r="A4" s="40"/>
      <c r="B4" s="38"/>
      <c r="C4" s="42"/>
      <c r="D4" s="38" t="s">
        <v>63</v>
      </c>
      <c r="E4" s="43" t="s">
        <v>36</v>
      </c>
      <c r="F4" s="44"/>
      <c r="G4" s="38" t="s">
        <v>34</v>
      </c>
      <c r="H4" s="38" t="s">
        <v>35</v>
      </c>
      <c r="I4" s="38" t="s">
        <v>38</v>
      </c>
      <c r="J4" s="23" t="s">
        <v>69</v>
      </c>
      <c r="K4" s="38" t="s">
        <v>37</v>
      </c>
      <c r="L4" s="38" t="s">
        <v>30</v>
      </c>
      <c r="M4" s="38" t="s">
        <v>38</v>
      </c>
      <c r="N4" s="38" t="s">
        <v>39</v>
      </c>
      <c r="O4" s="38"/>
      <c r="P4" s="30" t="s">
        <v>36</v>
      </c>
      <c r="Q4" s="30" t="s">
        <v>90</v>
      </c>
      <c r="R4" s="30" t="s">
        <v>89</v>
      </c>
      <c r="S4" s="23"/>
    </row>
    <row r="5" spans="1:19" ht="15.75" x14ac:dyDescent="0.2">
      <c r="A5" s="41"/>
      <c r="B5" s="38"/>
      <c r="C5" s="31"/>
      <c r="D5" s="38"/>
      <c r="E5" s="12" t="s">
        <v>62</v>
      </c>
      <c r="F5" s="12" t="s">
        <v>61</v>
      </c>
      <c r="G5" s="38"/>
      <c r="H5" s="38"/>
      <c r="I5" s="38"/>
      <c r="J5" s="23"/>
      <c r="K5" s="38"/>
      <c r="L5" s="38"/>
      <c r="M5" s="38"/>
      <c r="N5" s="38"/>
      <c r="O5" s="38"/>
      <c r="P5" s="31"/>
      <c r="Q5" s="31"/>
      <c r="R5" s="31"/>
      <c r="S5" s="23"/>
    </row>
    <row r="6" spans="1:19" ht="15" x14ac:dyDescent="0.2">
      <c r="A6" s="3">
        <v>1</v>
      </c>
      <c r="B6" s="3"/>
      <c r="C6" s="3"/>
      <c r="D6" s="3" t="s">
        <v>42</v>
      </c>
      <c r="E6" s="8">
        <v>150</v>
      </c>
      <c r="F6" s="8">
        <v>140</v>
      </c>
      <c r="G6" s="3"/>
      <c r="H6" s="3"/>
      <c r="I6" s="6"/>
      <c r="J6" s="3"/>
      <c r="K6" s="3"/>
      <c r="L6" s="3"/>
      <c r="M6" s="3"/>
      <c r="N6" s="3"/>
      <c r="O6" s="3"/>
      <c r="P6" s="3">
        <v>50</v>
      </c>
      <c r="Q6" s="3"/>
      <c r="R6" s="3" t="s">
        <v>7</v>
      </c>
      <c r="S6" s="3"/>
    </row>
    <row r="7" spans="1:19" ht="15" x14ac:dyDescent="0.2">
      <c r="A7" s="3">
        <v>2</v>
      </c>
      <c r="B7" s="3"/>
      <c r="C7" s="3"/>
      <c r="D7" s="3" t="s">
        <v>41</v>
      </c>
      <c r="E7" s="3"/>
      <c r="F7" s="3">
        <v>140</v>
      </c>
      <c r="G7" s="3" t="s">
        <v>45</v>
      </c>
      <c r="H7" s="3"/>
      <c r="I7" s="6">
        <v>0.68819444444444444</v>
      </c>
      <c r="J7" s="3" t="s">
        <v>86</v>
      </c>
      <c r="K7" s="3"/>
      <c r="L7" s="3"/>
      <c r="M7" s="3"/>
      <c r="N7" s="3"/>
      <c r="O7" s="3"/>
      <c r="P7" s="3"/>
      <c r="Q7" s="3"/>
      <c r="R7" s="3"/>
      <c r="S7" s="3"/>
    </row>
    <row r="8" spans="1:19" ht="15" x14ac:dyDescent="0.2">
      <c r="A8" s="3">
        <v>3</v>
      </c>
      <c r="B8" s="3"/>
      <c r="C8" s="3"/>
      <c r="D8" s="3" t="s">
        <v>44</v>
      </c>
      <c r="E8" s="3"/>
      <c r="F8" s="3">
        <v>50</v>
      </c>
      <c r="G8" s="3" t="s">
        <v>46</v>
      </c>
      <c r="H8" s="3"/>
      <c r="I8" s="3"/>
      <c r="J8" s="3" t="s">
        <v>87</v>
      </c>
      <c r="K8" s="3"/>
      <c r="L8" s="3"/>
      <c r="M8" s="3"/>
      <c r="N8" s="3"/>
      <c r="O8" s="3"/>
      <c r="P8" s="3"/>
      <c r="Q8" s="3"/>
      <c r="R8" s="3"/>
      <c r="S8" s="3"/>
    </row>
    <row r="9" spans="1:19" ht="15" x14ac:dyDescent="0.2">
      <c r="A9" s="3">
        <v>4</v>
      </c>
      <c r="B9" s="3"/>
      <c r="C9" s="3"/>
      <c r="D9" s="3" t="s">
        <v>74</v>
      </c>
      <c r="E9" s="3"/>
      <c r="F9" s="3">
        <v>90</v>
      </c>
      <c r="G9" s="3"/>
      <c r="H9" s="3"/>
      <c r="I9" s="3"/>
      <c r="J9" s="3" t="s">
        <v>86</v>
      </c>
      <c r="K9" s="3"/>
      <c r="L9" s="3"/>
      <c r="M9" s="3"/>
      <c r="N9" s="3"/>
      <c r="O9" s="3"/>
      <c r="P9" s="3"/>
      <c r="Q9" s="3"/>
      <c r="R9" s="3"/>
      <c r="S9" s="3"/>
    </row>
    <row r="10" spans="1:19" ht="15" x14ac:dyDescent="0.2">
      <c r="A10" s="3">
        <v>5</v>
      </c>
      <c r="B10" s="3"/>
      <c r="C10" s="3"/>
      <c r="D10" s="3" t="s">
        <v>43</v>
      </c>
      <c r="E10" s="3">
        <v>20</v>
      </c>
      <c r="F10" s="3">
        <v>100</v>
      </c>
      <c r="G10" s="3"/>
      <c r="H10" s="3"/>
      <c r="I10" s="3"/>
      <c r="J10" s="3" t="s">
        <v>86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 ht="15" x14ac:dyDescent="0.2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5" x14ac:dyDescent="0.2">
      <c r="A12" s="3">
        <v>7</v>
      </c>
      <c r="B12" s="3"/>
      <c r="C12" s="3"/>
      <c r="D12" s="3"/>
      <c r="E12" s="3">
        <v>100</v>
      </c>
      <c r="F12" s="3"/>
      <c r="G12" s="3"/>
      <c r="H12" s="3" t="s">
        <v>64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5" x14ac:dyDescent="0.2">
      <c r="A13" s="3">
        <v>8</v>
      </c>
      <c r="B13" s="3"/>
      <c r="C13" s="3"/>
      <c r="D13" s="3"/>
      <c r="E13" s="3"/>
      <c r="F13" s="3">
        <v>100</v>
      </c>
      <c r="G13" s="3"/>
      <c r="H13" s="3" t="s">
        <v>79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5" x14ac:dyDescent="0.2">
      <c r="A14" s="3">
        <v>9</v>
      </c>
      <c r="B14" s="3"/>
      <c r="C14" s="3"/>
      <c r="D14" s="3"/>
      <c r="E14" s="3"/>
      <c r="F14" s="3">
        <v>200</v>
      </c>
      <c r="G14" s="3" t="s">
        <v>12</v>
      </c>
      <c r="H14" s="3" t="s">
        <v>64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5" x14ac:dyDescent="0.2">
      <c r="A15" s="3">
        <v>10</v>
      </c>
      <c r="B15" s="3"/>
      <c r="C15" s="3"/>
      <c r="D15" s="3"/>
      <c r="E15" s="3">
        <v>20</v>
      </c>
      <c r="F15" s="3"/>
      <c r="G15" s="3"/>
      <c r="H15" s="3"/>
      <c r="I15" s="3"/>
      <c r="J15" s="3"/>
      <c r="K15" s="3"/>
      <c r="L15" s="3" t="s">
        <v>106</v>
      </c>
      <c r="M15" s="3"/>
      <c r="N15" s="3" t="s">
        <v>79</v>
      </c>
      <c r="O15" s="3"/>
      <c r="P15" s="3"/>
      <c r="Q15" s="3"/>
      <c r="R15" s="3"/>
      <c r="S15" s="3"/>
    </row>
    <row r="16" spans="1:19" ht="15" x14ac:dyDescent="0.2">
      <c r="A16" s="3">
        <v>11</v>
      </c>
      <c r="B16" s="3"/>
      <c r="C16" s="3"/>
      <c r="D16" s="3"/>
      <c r="E16" s="3"/>
      <c r="F16" s="3">
        <v>100</v>
      </c>
      <c r="G16" s="3" t="s">
        <v>47</v>
      </c>
      <c r="H16" s="3"/>
      <c r="I16" s="3"/>
      <c r="J16" s="3"/>
      <c r="K16" s="3"/>
      <c r="L16" s="3"/>
      <c r="M16" s="3"/>
      <c r="N16" s="3"/>
      <c r="O16" s="3"/>
      <c r="P16" s="3">
        <v>140</v>
      </c>
      <c r="Q16" s="3" t="s">
        <v>45</v>
      </c>
      <c r="R16" s="3" t="s">
        <v>7</v>
      </c>
      <c r="S16" s="3"/>
    </row>
    <row r="17" spans="1:19" ht="15" x14ac:dyDescent="0.2">
      <c r="A17" s="3">
        <v>12</v>
      </c>
      <c r="B17" s="3"/>
      <c r="C17" s="3"/>
      <c r="D17" s="3"/>
      <c r="E17" s="3"/>
      <c r="F17" s="3">
        <v>90</v>
      </c>
      <c r="G17" s="3" t="s">
        <v>48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5" x14ac:dyDescent="0.2">
      <c r="A18" s="3">
        <v>13</v>
      </c>
      <c r="B18" s="3"/>
      <c r="C18" s="3"/>
      <c r="D18" s="3"/>
      <c r="E18" s="3"/>
      <c r="F18" s="3">
        <v>80</v>
      </c>
      <c r="G18" s="3" t="s">
        <v>49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5" x14ac:dyDescent="0.2">
      <c r="A19" s="3">
        <v>14</v>
      </c>
      <c r="B19" s="3"/>
      <c r="C19" s="3"/>
      <c r="D19" s="3"/>
      <c r="E19" s="3"/>
      <c r="F19" s="3">
        <v>70</v>
      </c>
      <c r="G19" s="3" t="s">
        <v>50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5" x14ac:dyDescent="0.2">
      <c r="A20" s="3">
        <v>15</v>
      </c>
      <c r="B20" s="3"/>
      <c r="C20" s="3"/>
      <c r="D20" s="3"/>
      <c r="E20" s="3"/>
      <c r="F20" s="3">
        <v>60</v>
      </c>
      <c r="G20" s="3" t="s">
        <v>51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5" x14ac:dyDescent="0.2">
      <c r="A21" s="3">
        <v>16</v>
      </c>
      <c r="B21" s="3"/>
      <c r="C21" s="3"/>
      <c r="D21" s="3"/>
      <c r="E21" s="3"/>
      <c r="F21" s="3">
        <v>50</v>
      </c>
      <c r="G21" s="3" t="s">
        <v>52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5" x14ac:dyDescent="0.2">
      <c r="A22" s="3">
        <v>17</v>
      </c>
      <c r="B22" s="3"/>
      <c r="C22" s="3"/>
      <c r="D22" s="3"/>
      <c r="E22" s="3"/>
      <c r="F22" s="3">
        <v>40</v>
      </c>
      <c r="G22" s="3" t="s">
        <v>53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5" x14ac:dyDescent="0.2">
      <c r="A23" s="3">
        <v>18</v>
      </c>
      <c r="B23" s="3"/>
      <c r="C23" s="3"/>
      <c r="D23" s="3"/>
      <c r="E23" s="3"/>
      <c r="F23" s="3">
        <v>30</v>
      </c>
      <c r="G23" s="3" t="s">
        <v>54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5" x14ac:dyDescent="0.2">
      <c r="A24" s="3">
        <v>19</v>
      </c>
      <c r="B24" s="3"/>
      <c r="C24" s="3"/>
      <c r="D24" s="3"/>
      <c r="E24" s="3"/>
      <c r="F24" s="3">
        <v>20</v>
      </c>
      <c r="G24" s="3" t="s">
        <v>55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5" x14ac:dyDescent="0.2">
      <c r="A25" s="3">
        <v>20</v>
      </c>
      <c r="B25" s="3"/>
      <c r="C25" s="3"/>
      <c r="D25" s="3"/>
      <c r="E25" s="3"/>
      <c r="F25" s="3">
        <v>10</v>
      </c>
      <c r="G25" s="3" t="s">
        <v>56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5" x14ac:dyDescent="0.2">
      <c r="A26" s="3">
        <v>21</v>
      </c>
      <c r="B26" s="3"/>
      <c r="C26" s="3"/>
      <c r="D26" s="3"/>
      <c r="E26" s="3"/>
      <c r="F26" s="3">
        <v>110</v>
      </c>
      <c r="G26" s="3" t="s">
        <v>57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5" x14ac:dyDescent="0.2">
      <c r="A27" s="3">
        <v>22</v>
      </c>
      <c r="B27" s="3"/>
      <c r="C27" s="3"/>
      <c r="D27" s="3"/>
      <c r="E27" s="3"/>
      <c r="F27" s="3">
        <v>200</v>
      </c>
      <c r="G27" s="3" t="s">
        <v>58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5" x14ac:dyDescent="0.2">
      <c r="A28" s="3">
        <v>23</v>
      </c>
      <c r="B28" s="3"/>
      <c r="C28" s="3"/>
      <c r="D28" s="3"/>
      <c r="E28" s="3"/>
      <c r="F28" s="3">
        <v>300</v>
      </c>
      <c r="G28" s="3" t="s">
        <v>59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5" x14ac:dyDescent="0.2">
      <c r="A29" s="3">
        <v>24</v>
      </c>
      <c r="B29" s="3"/>
      <c r="C29" s="3"/>
      <c r="D29" s="3"/>
      <c r="E29" s="3"/>
      <c r="F29" s="3">
        <v>400</v>
      </c>
      <c r="G29" s="3" t="s">
        <v>60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5" x14ac:dyDescent="0.2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5" x14ac:dyDescent="0.2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5" x14ac:dyDescent="0.2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5" x14ac:dyDescent="0.2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5" x14ac:dyDescent="0.2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5" x14ac:dyDescent="0.2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5" x14ac:dyDescent="0.2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5" x14ac:dyDescent="0.2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5" x14ac:dyDescent="0.2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5" x14ac:dyDescent="0.2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5" x14ac:dyDescent="0.2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5" x14ac:dyDescent="0.2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5" x14ac:dyDescent="0.2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5" x14ac:dyDescent="0.2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5" x14ac:dyDescent="0.2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5" x14ac:dyDescent="0.2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5" x14ac:dyDescent="0.2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5" x14ac:dyDescent="0.2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5" x14ac:dyDescent="0.2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5" x14ac:dyDescent="0.2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15" x14ac:dyDescent="0.2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15" x14ac:dyDescent="0.2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15" x14ac:dyDescent="0.2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15" x14ac:dyDescent="0.2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15" x14ac:dyDescent="0.2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15" x14ac:dyDescent="0.2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5" x14ac:dyDescent="0.2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5" x14ac:dyDescent="0.2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5" x14ac:dyDescent="0.2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5" x14ac:dyDescent="0.2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5" x14ac:dyDescent="0.2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5" x14ac:dyDescent="0.2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5" x14ac:dyDescent="0.2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5" x14ac:dyDescent="0.2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5" x14ac:dyDescent="0.2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5" x14ac:dyDescent="0.2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5" x14ac:dyDescent="0.2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5" x14ac:dyDescent="0.2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5" x14ac:dyDescent="0.2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5" x14ac:dyDescent="0.2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5" x14ac:dyDescent="0.2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5" x14ac:dyDescent="0.2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5" x14ac:dyDescent="0.2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5" x14ac:dyDescent="0.2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5" x14ac:dyDescent="0.2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5" x14ac:dyDescent="0.2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5" x14ac:dyDescent="0.2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5" x14ac:dyDescent="0.2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5" x14ac:dyDescent="0.2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5" x14ac:dyDescent="0.2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5" x14ac:dyDescent="0.2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5" x14ac:dyDescent="0.2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5" x14ac:dyDescent="0.2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5" x14ac:dyDescent="0.2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5" x14ac:dyDescent="0.2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5" x14ac:dyDescent="0.2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5" x14ac:dyDescent="0.2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5" x14ac:dyDescent="0.2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5" x14ac:dyDescent="0.2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5" x14ac:dyDescent="0.2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5" x14ac:dyDescent="0.2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5" x14ac:dyDescent="0.2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5" x14ac:dyDescent="0.2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5" x14ac:dyDescent="0.2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5" x14ac:dyDescent="0.2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5" x14ac:dyDescent="0.2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5" x14ac:dyDescent="0.2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5" x14ac:dyDescent="0.2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5" x14ac:dyDescent="0.2">
      <c r="A99" s="3">
        <v>93</v>
      </c>
      <c r="B99" s="3"/>
      <c r="C99" s="17" t="s">
        <v>91</v>
      </c>
      <c r="D99" s="17"/>
      <c r="E99" s="17">
        <f>SUM(E6:E98)</f>
        <v>290</v>
      </c>
      <c r="F99" s="17">
        <f>SUM(F6:F98)</f>
        <v>2380</v>
      </c>
      <c r="G99" s="17"/>
      <c r="H99" s="17"/>
      <c r="I99" s="17"/>
      <c r="J99" s="17"/>
      <c r="K99" s="17"/>
      <c r="L99" s="17"/>
      <c r="M99" s="17"/>
      <c r="N99" s="17"/>
      <c r="O99" s="17"/>
      <c r="P99" s="17">
        <f>SUM(E99:O99)</f>
        <v>2670</v>
      </c>
      <c r="Q99" s="17"/>
      <c r="R99" s="17"/>
      <c r="S99" s="17"/>
    </row>
    <row r="100" spans="1:19" ht="15" x14ac:dyDescent="0.2">
      <c r="A100" s="3">
        <v>94</v>
      </c>
      <c r="B100" s="7"/>
      <c r="C100" s="24" t="s">
        <v>92</v>
      </c>
      <c r="D100" s="25"/>
      <c r="E100" s="26"/>
    </row>
    <row r="101" spans="1:19" ht="15" x14ac:dyDescent="0.2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3" t="s">
        <v>73</v>
      </c>
      <c r="G101" s="23"/>
      <c r="I101" s="23" t="s">
        <v>70</v>
      </c>
      <c r="J101" s="23"/>
    </row>
    <row r="102" spans="1:19" ht="15" x14ac:dyDescent="0.2">
      <c r="A102" s="3">
        <v>96</v>
      </c>
      <c r="B102" s="7"/>
      <c r="C102" s="7" t="s">
        <v>5</v>
      </c>
      <c r="D102" s="14">
        <f>ورقة2!H131</f>
        <v>120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ht="15" x14ac:dyDescent="0.2">
      <c r="A103" s="3">
        <v>97</v>
      </c>
      <c r="B103" s="7"/>
      <c r="C103" s="7" t="s">
        <v>77</v>
      </c>
      <c r="D103" s="14">
        <f>ورقة2!I126</f>
        <v>0</v>
      </c>
      <c r="E103" s="14"/>
      <c r="F103" s="3">
        <f>COUNTIF(D6:D99,"تامين")</f>
        <v>1</v>
      </c>
      <c r="G103" s="3">
        <f>SUMIFS(F6:F99,D6:D99,"تامين")</f>
        <v>140</v>
      </c>
      <c r="I103" s="3">
        <f>COUNTIF(D6:D99,D6)</f>
        <v>1</v>
      </c>
      <c r="J103" s="3">
        <f>SUMIFS(F6:F99,D6:D99,D6)</f>
        <v>140</v>
      </c>
    </row>
    <row r="104" spans="1:19" ht="15" x14ac:dyDescent="0.2">
      <c r="A104" s="3">
        <v>98</v>
      </c>
      <c r="B104" s="7"/>
      <c r="C104" s="7" t="s">
        <v>78</v>
      </c>
      <c r="D104" s="14">
        <f>ورقة2!I127</f>
        <v>190</v>
      </c>
      <c r="E104" s="14"/>
    </row>
    <row r="105" spans="1:19" ht="15" x14ac:dyDescent="0.2">
      <c r="A105" s="3">
        <v>99</v>
      </c>
      <c r="B105" s="7"/>
      <c r="C105" s="7" t="s">
        <v>79</v>
      </c>
      <c r="D105" s="14">
        <f>ورقة2!H132</f>
        <v>80</v>
      </c>
      <c r="E105" s="14"/>
      <c r="F105" s="23" t="s">
        <v>84</v>
      </c>
      <c r="G105" s="23"/>
      <c r="I105" s="23" t="s">
        <v>85</v>
      </c>
      <c r="J105" s="23"/>
    </row>
    <row r="106" spans="1:19" ht="15" x14ac:dyDescent="0.2">
      <c r="A106" s="3">
        <v>100</v>
      </c>
      <c r="B106" s="7"/>
      <c r="C106" s="18" t="s">
        <v>12</v>
      </c>
      <c r="D106" s="14">
        <f>ورقة2!R124</f>
        <v>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ht="15" x14ac:dyDescent="0.2">
      <c r="A107" s="3">
        <v>101</v>
      </c>
      <c r="B107" s="7"/>
      <c r="C107" s="7" t="s">
        <v>45</v>
      </c>
      <c r="D107" s="14">
        <f>ورقة2!R125</f>
        <v>0</v>
      </c>
      <c r="E107" s="14"/>
      <c r="F107" s="3">
        <f>COUNTIF(J6:J99,"سعود")</f>
        <v>3</v>
      </c>
      <c r="G107" s="3">
        <f>SUMIFS(F6:F99,J6:J99,"سعود")</f>
        <v>330</v>
      </c>
      <c r="I107" s="3">
        <f>COUNTIF(J6:J99,"منصور")</f>
        <v>1</v>
      </c>
      <c r="J107" s="3">
        <f>SUMIFS(F6:F99,J6:J99,"منصور")</f>
        <v>50</v>
      </c>
    </row>
    <row r="108" spans="1:19" ht="15" x14ac:dyDescent="0.2">
      <c r="A108" s="3">
        <v>102</v>
      </c>
      <c r="B108" s="7"/>
      <c r="C108" s="7" t="s">
        <v>46</v>
      </c>
      <c r="D108" s="14">
        <f>ورقة2!R126</f>
        <v>50</v>
      </c>
      <c r="E108" s="14"/>
    </row>
    <row r="109" spans="1:19" ht="15" x14ac:dyDescent="0.2">
      <c r="A109" s="3">
        <v>103</v>
      </c>
      <c r="B109" s="7"/>
      <c r="C109" s="7" t="s">
        <v>47</v>
      </c>
      <c r="D109" s="14">
        <f>ورقة2!R127</f>
        <v>100</v>
      </c>
      <c r="E109" s="14"/>
    </row>
    <row r="110" spans="1:19" ht="15" x14ac:dyDescent="0.2">
      <c r="A110" s="3">
        <v>104</v>
      </c>
      <c r="B110" s="7"/>
      <c r="C110" s="7" t="s">
        <v>48</v>
      </c>
      <c r="D110" s="14">
        <f>ورقة2!R128</f>
        <v>90</v>
      </c>
      <c r="E110" s="14"/>
      <c r="F110" s="23" t="s">
        <v>75</v>
      </c>
      <c r="G110" s="23"/>
      <c r="I110" s="23" t="s">
        <v>80</v>
      </c>
      <c r="J110" s="23"/>
    </row>
    <row r="111" spans="1:19" ht="15" x14ac:dyDescent="0.2">
      <c r="A111" s="3">
        <v>105</v>
      </c>
      <c r="B111" s="7"/>
      <c r="C111" s="7" t="s">
        <v>49</v>
      </c>
      <c r="D111" s="14">
        <f>ورقة2!R129</f>
        <v>80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ht="15" x14ac:dyDescent="0.2">
      <c r="A112" s="3">
        <v>106</v>
      </c>
      <c r="B112" s="7"/>
      <c r="C112" s="7" t="s">
        <v>50</v>
      </c>
      <c r="D112" s="14">
        <f>ورقة2!R130</f>
        <v>70</v>
      </c>
      <c r="E112" s="14"/>
      <c r="F112" s="3">
        <f>COUNTIF(D6:D99,"تجديد استمارة")</f>
        <v>1</v>
      </c>
      <c r="G112" s="3">
        <f>SUMIFS(F6:F99,D6:D99,"تجديد استمارة")</f>
        <v>50</v>
      </c>
      <c r="I112" s="3">
        <f>COUNTIF(D6:D99,"مكاتبة عقد")</f>
        <v>1</v>
      </c>
      <c r="J112" s="3">
        <f>SUMIFS(F6:F99,D6:D99,"مكاتبة عقد")</f>
        <v>90</v>
      </c>
    </row>
    <row r="113" spans="1:18" ht="15" x14ac:dyDescent="0.2">
      <c r="A113" s="3">
        <v>107</v>
      </c>
      <c r="B113" s="7"/>
      <c r="C113" s="7" t="s">
        <v>51</v>
      </c>
      <c r="D113" s="14">
        <f>ورقة2!R131</f>
        <v>60</v>
      </c>
      <c r="E113" s="14"/>
    </row>
    <row r="114" spans="1:18" ht="15" x14ac:dyDescent="0.2">
      <c r="A114" s="3">
        <v>108</v>
      </c>
      <c r="B114" s="7"/>
      <c r="C114" s="7" t="s">
        <v>52</v>
      </c>
      <c r="D114" s="14">
        <f>ورقة2!R132</f>
        <v>0</v>
      </c>
      <c r="E114" s="14"/>
      <c r="I114" s="23" t="s">
        <v>81</v>
      </c>
      <c r="J114" s="23"/>
    </row>
    <row r="115" spans="1:18" ht="15" x14ac:dyDescent="0.2">
      <c r="A115" s="3">
        <v>109</v>
      </c>
      <c r="B115" s="7"/>
      <c r="C115" s="7" t="s">
        <v>53</v>
      </c>
      <c r="D115" s="14">
        <f>ورقة2!R133</f>
        <v>40</v>
      </c>
      <c r="E115" s="14"/>
      <c r="I115" s="9" t="s">
        <v>72</v>
      </c>
      <c r="J115" s="9" t="s">
        <v>71</v>
      </c>
    </row>
    <row r="116" spans="1:18" ht="15" x14ac:dyDescent="0.2">
      <c r="A116" s="3">
        <v>110</v>
      </c>
      <c r="B116" s="7"/>
      <c r="C116" s="7" t="s">
        <v>54</v>
      </c>
      <c r="D116" s="14">
        <f>ورقة2!R134</f>
        <v>30</v>
      </c>
      <c r="E116" s="14"/>
      <c r="I116" s="3">
        <f>COUNTIF(D10:D99,"سعي")</f>
        <v>1</v>
      </c>
      <c r="J116" s="3">
        <f>SUMIFS(F6:F99,D6:D99,"سعي")</f>
        <v>100</v>
      </c>
    </row>
    <row r="117" spans="1:18" ht="15" x14ac:dyDescent="0.2">
      <c r="A117" s="3">
        <v>111</v>
      </c>
      <c r="B117" s="7"/>
      <c r="C117" s="7" t="s">
        <v>55</v>
      </c>
      <c r="D117" s="14">
        <f>ورقة2!R135</f>
        <v>20</v>
      </c>
      <c r="E117" s="14"/>
    </row>
    <row r="118" spans="1:18" ht="15" x14ac:dyDescent="0.2">
      <c r="A118" s="3">
        <v>112</v>
      </c>
      <c r="B118" s="7"/>
      <c r="C118" s="7" t="s">
        <v>56</v>
      </c>
      <c r="D118" s="14">
        <f>ورقة2!R136</f>
        <v>10</v>
      </c>
      <c r="E118" s="14"/>
    </row>
    <row r="119" spans="1:18" ht="15" x14ac:dyDescent="0.2">
      <c r="A119" s="3">
        <v>113</v>
      </c>
      <c r="B119" s="7"/>
      <c r="C119" s="7" t="s">
        <v>57</v>
      </c>
      <c r="D119" s="14">
        <f>ورقة2!R137</f>
        <v>110</v>
      </c>
      <c r="E119" s="14"/>
    </row>
    <row r="120" spans="1:18" ht="15" x14ac:dyDescent="0.2">
      <c r="C120" s="7" t="s">
        <v>58</v>
      </c>
      <c r="D120" s="14">
        <f>ورقة2!R138</f>
        <v>200</v>
      </c>
      <c r="E120" s="14"/>
    </row>
    <row r="121" spans="1:18" ht="15" x14ac:dyDescent="0.2">
      <c r="C121" s="7" t="s">
        <v>59</v>
      </c>
      <c r="D121" s="14">
        <f>ورقة2!R139</f>
        <v>400</v>
      </c>
      <c r="E121" s="14"/>
      <c r="K121" s="23" t="s">
        <v>107</v>
      </c>
      <c r="L121" s="23"/>
      <c r="M121" s="23"/>
      <c r="N121" s="23"/>
      <c r="O121" s="23"/>
      <c r="P121" s="23"/>
      <c r="Q121" s="23"/>
      <c r="R121" s="23"/>
    </row>
    <row r="122" spans="1:18" ht="15" x14ac:dyDescent="0.2">
      <c r="C122" s="7" t="s">
        <v>60</v>
      </c>
      <c r="D122" s="14">
        <f>ورقة2!R140</f>
        <v>400</v>
      </c>
      <c r="K122" s="50" t="s">
        <v>1</v>
      </c>
      <c r="L122" s="50" t="s">
        <v>108</v>
      </c>
      <c r="M122" s="45" t="s">
        <v>109</v>
      </c>
      <c r="N122" s="52"/>
      <c r="O122" s="46"/>
      <c r="P122" s="49" t="s">
        <v>82</v>
      </c>
      <c r="Q122" s="49"/>
      <c r="R122" s="49"/>
    </row>
    <row r="123" spans="1:18" ht="15" x14ac:dyDescent="0.2">
      <c r="K123" s="51"/>
      <c r="L123" s="51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ht="15" x14ac:dyDescent="0.2">
      <c r="D124" s="23" t="s">
        <v>94</v>
      </c>
      <c r="E124" s="23"/>
      <c r="F124" s="23"/>
      <c r="G124" s="23"/>
      <c r="H124" s="23"/>
      <c r="I124" s="23"/>
      <c r="K124" s="3">
        <v>1</v>
      </c>
      <c r="L124" s="3" t="s">
        <v>12</v>
      </c>
      <c r="M124" s="3">
        <f>SUMIFS(F6:F98,G6:G98,"عميل مباشر")</f>
        <v>200</v>
      </c>
      <c r="N124" s="3">
        <f>COUNTIF(G6:G98,"عميل مباشر")</f>
        <v>1</v>
      </c>
      <c r="O124" s="3"/>
      <c r="P124" s="3">
        <f>M124+D106</f>
        <v>220</v>
      </c>
      <c r="Q124" s="3">
        <f>ورقة2!Q124+ورقة3!N124</f>
        <v>2</v>
      </c>
      <c r="R124" s="3">
        <f>P124-O124</f>
        <v>220</v>
      </c>
    </row>
    <row r="125" spans="1:18" ht="15" x14ac:dyDescent="0.2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3" t="s">
        <v>45</v>
      </c>
      <c r="M125" s="3">
        <f>SUMIFS(F6:F98,G6:G98,"ابو تميم")</f>
        <v>140</v>
      </c>
      <c r="N125" s="3">
        <f>COUNTIF(G6:G98,"ابو تميم")</f>
        <v>1</v>
      </c>
      <c r="O125" s="3">
        <f>SUMIFS(P6:P98,Q6:Q98,"ابو تميم")</f>
        <v>140</v>
      </c>
      <c r="P125" s="3">
        <f>D107+M125</f>
        <v>140</v>
      </c>
      <c r="Q125" s="3">
        <f>N125</f>
        <v>1</v>
      </c>
      <c r="R125" s="3">
        <f>P125-O125</f>
        <v>0</v>
      </c>
    </row>
    <row r="126" spans="1:18" ht="15" x14ac:dyDescent="0.2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17">
        <f>D103+G126-H126</f>
        <v>0</v>
      </c>
      <c r="K126" s="3">
        <v>3</v>
      </c>
      <c r="L126" s="3" t="s">
        <v>46</v>
      </c>
      <c r="M126" s="3">
        <f>SUMIFS(F6:F98,G6:G98,"محمد ايوب")</f>
        <v>50</v>
      </c>
      <c r="N126" s="3">
        <f>COUNTIF(G6:G98,"محمد ايوب")</f>
        <v>1</v>
      </c>
      <c r="O126" s="3">
        <f>SUMIFS(P6:P98,Q6:Q98,"محمد ايوب")</f>
        <v>0</v>
      </c>
      <c r="P126" s="3">
        <f t="shared" ref="P126:P140" si="0">D108+M126</f>
        <v>100</v>
      </c>
      <c r="Q126" s="3">
        <f t="shared" ref="Q126:Q140" si="1">N126</f>
        <v>1</v>
      </c>
      <c r="R126" s="3">
        <f t="shared" ref="R126:R140" si="2">P126-O126</f>
        <v>100</v>
      </c>
    </row>
    <row r="127" spans="1:18" ht="15" x14ac:dyDescent="0.2">
      <c r="D127" s="3" t="s">
        <v>7</v>
      </c>
      <c r="E127" s="3">
        <f>SUMIFS(F6:F98,H6:H98,"تحويل بنك الراجحي")+SUMIFS(P6:P98,R6:R98,"بنك الراجحي")</f>
        <v>190</v>
      </c>
      <c r="F127" s="3"/>
      <c r="G127" s="3">
        <f>E127</f>
        <v>190</v>
      </c>
      <c r="H127" s="3">
        <f>SUMIFS(E6:E98,N6:N98,"تحويل بنك الراجحي")</f>
        <v>0</v>
      </c>
      <c r="I127" s="17">
        <f>D104+G127-H127</f>
        <v>380</v>
      </c>
      <c r="K127" s="3">
        <v>4</v>
      </c>
      <c r="L127" s="3" t="s">
        <v>47</v>
      </c>
      <c r="M127" s="3">
        <f>SUMIFS(F6:F98,G6:G98,"ابو ناصر")</f>
        <v>100</v>
      </c>
      <c r="N127" s="3">
        <f>COUNTIF(G6:G98,"ابو ناصر")</f>
        <v>1</v>
      </c>
      <c r="O127" s="3">
        <f>SUMIFS(P6:P98,Q6:Q98,"ابو ناصر")</f>
        <v>0</v>
      </c>
      <c r="P127" s="3">
        <f t="shared" si="0"/>
        <v>200</v>
      </c>
      <c r="Q127" s="3">
        <f t="shared" si="1"/>
        <v>1</v>
      </c>
      <c r="R127" s="3">
        <f t="shared" si="2"/>
        <v>200</v>
      </c>
    </row>
    <row r="128" spans="1:18" ht="15" x14ac:dyDescent="0.2">
      <c r="K128" s="3">
        <v>5</v>
      </c>
      <c r="L128" s="3" t="s">
        <v>48</v>
      </c>
      <c r="M128" s="3">
        <f>SUMIFS(F6:F98,G6:G98,"ابو ادم")</f>
        <v>90</v>
      </c>
      <c r="N128" s="3">
        <f>COUNTIF(G6:G98,"ابو ادم")</f>
        <v>1</v>
      </c>
      <c r="O128" s="3">
        <f>SUMIFS(P6:P98,Q6:Q98,"ابو ادم")</f>
        <v>0</v>
      </c>
      <c r="P128" s="3">
        <f t="shared" si="0"/>
        <v>180</v>
      </c>
      <c r="Q128" s="3">
        <f t="shared" si="1"/>
        <v>1</v>
      </c>
      <c r="R128" s="3">
        <f t="shared" si="2"/>
        <v>180</v>
      </c>
    </row>
    <row r="129" spans="4:18" ht="15" x14ac:dyDescent="0.2">
      <c r="D129" s="23" t="s">
        <v>101</v>
      </c>
      <c r="E129" s="23"/>
      <c r="F129" s="23"/>
      <c r="G129" s="23"/>
      <c r="H129" s="23"/>
      <c r="I129" s="23"/>
      <c r="K129" s="3">
        <v>6</v>
      </c>
      <c r="L129" s="3" t="s">
        <v>49</v>
      </c>
      <c r="M129" s="3">
        <f>SUMIFS(F6:F98,G6:G98,"حسام شمس")</f>
        <v>80</v>
      </c>
      <c r="N129" s="3">
        <f>COUNTIF(G6:G98,"حسام شمس")</f>
        <v>1</v>
      </c>
      <c r="O129" s="3">
        <f>SUMIFS(P6:P98,Q6:Q98,"حسام شمس")</f>
        <v>0</v>
      </c>
      <c r="P129" s="3">
        <f t="shared" si="0"/>
        <v>160</v>
      </c>
      <c r="Q129" s="3">
        <f t="shared" si="1"/>
        <v>1</v>
      </c>
      <c r="R129" s="3">
        <f t="shared" si="2"/>
        <v>160</v>
      </c>
    </row>
    <row r="130" spans="4:18" ht="15" x14ac:dyDescent="0.2">
      <c r="D130" s="9" t="s">
        <v>93</v>
      </c>
      <c r="E130" s="9" t="s">
        <v>62</v>
      </c>
      <c r="F130" s="9" t="s">
        <v>61</v>
      </c>
      <c r="G130" s="9" t="s">
        <v>104</v>
      </c>
      <c r="H130" s="47" t="s">
        <v>105</v>
      </c>
      <c r="I130" s="48"/>
      <c r="K130" s="3">
        <v>7</v>
      </c>
      <c r="L130" s="3" t="s">
        <v>50</v>
      </c>
      <c r="M130" s="3">
        <f>SUMIFS(F6:F98,G6:G98,"محمود صالح")</f>
        <v>70</v>
      </c>
      <c r="N130" s="3">
        <f>COUNTIF(G6:G98,"محمود صالح")</f>
        <v>1</v>
      </c>
      <c r="O130" s="3">
        <f>SUMIFS(P6:P98,Q6:Q98,"محمود صالح")</f>
        <v>0</v>
      </c>
      <c r="P130" s="3">
        <f t="shared" si="0"/>
        <v>140</v>
      </c>
      <c r="Q130" s="3">
        <f t="shared" si="1"/>
        <v>1</v>
      </c>
      <c r="R130" s="3">
        <f t="shared" si="2"/>
        <v>140</v>
      </c>
    </row>
    <row r="131" spans="4:18" ht="15" x14ac:dyDescent="0.2">
      <c r="D131" s="3" t="s">
        <v>102</v>
      </c>
      <c r="E131" s="3">
        <f>SUMIFS(F11:F103,H11:H103,"تحويل البنك الاهلي")+SUMIFS(E6:E98,H6:H98,"نقدي")</f>
        <v>100</v>
      </c>
      <c r="F131" s="3">
        <f>SUMIFS(F6:F98,H6:H98,"نقدي")</f>
        <v>200</v>
      </c>
      <c r="G131" s="3">
        <f>F131-E131</f>
        <v>100</v>
      </c>
      <c r="H131" s="45">
        <f>D102+G131</f>
        <v>220</v>
      </c>
      <c r="I131" s="46"/>
      <c r="K131" s="3">
        <v>8</v>
      </c>
      <c r="L131" s="3" t="s">
        <v>51</v>
      </c>
      <c r="M131" s="3">
        <f>SUMIFS(F6:F98,G6:G98,"سيف عليان")</f>
        <v>60</v>
      </c>
      <c r="N131" s="3">
        <f>COUNTIF(G6:G98,"سيف عليان")</f>
        <v>1</v>
      </c>
      <c r="O131" s="3">
        <f>SUMIFS(P6:P98,Q6:Q98,"سيف عليان")</f>
        <v>0</v>
      </c>
      <c r="P131" s="3">
        <f t="shared" si="0"/>
        <v>120</v>
      </c>
      <c r="Q131" s="3">
        <f t="shared" si="1"/>
        <v>1</v>
      </c>
      <c r="R131" s="3">
        <f t="shared" si="2"/>
        <v>120</v>
      </c>
    </row>
    <row r="132" spans="4:18" ht="15" x14ac:dyDescent="0.2">
      <c r="D132" s="3" t="s">
        <v>103</v>
      </c>
      <c r="E132" s="3">
        <f>SUMIFS(F11:F103,H11:H103,"تحويل بنك الراجحي")+SUMIFS(E6:E98,N6:N98,"عهدة")</f>
        <v>20</v>
      </c>
      <c r="F132" s="3">
        <f>SUMIFS(F6:F98,H6:H98,"عهدة")</f>
        <v>100</v>
      </c>
      <c r="G132" s="3">
        <f>F132-E132</f>
        <v>80</v>
      </c>
      <c r="H132" s="45">
        <f>D105+G132</f>
        <v>160</v>
      </c>
      <c r="I132" s="46"/>
      <c r="K132" s="3">
        <v>9</v>
      </c>
      <c r="L132" s="3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 t="shared" si="0"/>
        <v>0</v>
      </c>
      <c r="Q132" s="3">
        <f t="shared" si="1"/>
        <v>0</v>
      </c>
      <c r="R132" s="3">
        <f t="shared" si="2"/>
        <v>0</v>
      </c>
    </row>
    <row r="133" spans="4:18" ht="15" x14ac:dyDescent="0.2">
      <c r="K133" s="3">
        <v>10</v>
      </c>
      <c r="L133" s="3" t="s">
        <v>53</v>
      </c>
      <c r="M133" s="3">
        <f>SUMIFS(F6:F98,G6:G98,"محمود صابر")</f>
        <v>40</v>
      </c>
      <c r="N133" s="3">
        <f>COUNTIF(G6:G98,"محمود صابر")</f>
        <v>1</v>
      </c>
      <c r="O133" s="3">
        <f>SUMIFS(P6:P98,Q6:Q98,"محمود صابر")</f>
        <v>0</v>
      </c>
      <c r="P133" s="3">
        <f t="shared" si="0"/>
        <v>80</v>
      </c>
      <c r="Q133" s="3">
        <f t="shared" si="1"/>
        <v>1</v>
      </c>
      <c r="R133" s="3">
        <f t="shared" si="2"/>
        <v>80</v>
      </c>
    </row>
    <row r="134" spans="4:18" ht="15" x14ac:dyDescent="0.2">
      <c r="K134" s="3">
        <v>11</v>
      </c>
      <c r="L134" s="3" t="s">
        <v>54</v>
      </c>
      <c r="M134" s="3">
        <f>SUMIFS(F6:F98,G6:G98,"اسماعيل الشفا")</f>
        <v>30</v>
      </c>
      <c r="N134" s="3">
        <f>COUNTIF(G6:G98,"اسماعيل الشفا")</f>
        <v>1</v>
      </c>
      <c r="O134" s="3">
        <f>SUMIFS(P6:P98,Q6:Q98,"اسماعيل الشفا")</f>
        <v>0</v>
      </c>
      <c r="P134" s="3">
        <f t="shared" si="0"/>
        <v>60</v>
      </c>
      <c r="Q134" s="3">
        <f t="shared" si="1"/>
        <v>1</v>
      </c>
      <c r="R134" s="3">
        <f t="shared" si="2"/>
        <v>60</v>
      </c>
    </row>
    <row r="135" spans="4:18" ht="15" x14ac:dyDescent="0.2">
      <c r="K135" s="3">
        <v>12</v>
      </c>
      <c r="L135" s="3" t="s">
        <v>55</v>
      </c>
      <c r="M135" s="3">
        <f>SUMIFS(F6:F98,G6:G98,"مجموعة النعيرية")</f>
        <v>20</v>
      </c>
      <c r="N135" s="3">
        <f>COUNTIF(G6:G98,"مجموعة النعيرية")</f>
        <v>1</v>
      </c>
      <c r="O135" s="3">
        <f>SUMIFS(P6:P98,Q6:Q98,"مجموعة النعيرية")</f>
        <v>0</v>
      </c>
      <c r="P135" s="3">
        <f t="shared" si="0"/>
        <v>40</v>
      </c>
      <c r="Q135" s="3">
        <f t="shared" si="1"/>
        <v>1</v>
      </c>
      <c r="R135" s="3">
        <f t="shared" si="2"/>
        <v>40</v>
      </c>
    </row>
    <row r="136" spans="4:18" ht="15" x14ac:dyDescent="0.2">
      <c r="K136" s="3">
        <v>13</v>
      </c>
      <c r="L136" s="3" t="s">
        <v>56</v>
      </c>
      <c r="M136" s="3">
        <f>SUMIFS(F6:F98,G6:G98,"معرض بدر")</f>
        <v>10</v>
      </c>
      <c r="N136" s="3">
        <f>COUNTIF(G6:G98,"معرض بدر")</f>
        <v>1</v>
      </c>
      <c r="O136" s="3">
        <f>SUMIFS(P6:P98,Q6:Q98,"معرض بدر")</f>
        <v>0</v>
      </c>
      <c r="P136" s="3">
        <f t="shared" si="0"/>
        <v>20</v>
      </c>
      <c r="Q136" s="3">
        <f t="shared" si="1"/>
        <v>1</v>
      </c>
      <c r="R136" s="3">
        <f t="shared" si="2"/>
        <v>20</v>
      </c>
    </row>
    <row r="137" spans="4:18" ht="15" x14ac:dyDescent="0.2">
      <c r="K137" s="3">
        <v>14</v>
      </c>
      <c r="L137" s="3" t="s">
        <v>57</v>
      </c>
      <c r="M137" s="3">
        <f>SUMIFS(F6:F98,G6:G98,"ابوعبدالعزيز")</f>
        <v>110</v>
      </c>
      <c r="N137" s="3">
        <f>COUNTIF(G6:G98,"ابوعبدالعزيز")</f>
        <v>1</v>
      </c>
      <c r="O137" s="3">
        <f>SUMIFS(P6:P98,Q6:Q98,"ابوعبدالعزيز")</f>
        <v>0</v>
      </c>
      <c r="P137" s="3">
        <f t="shared" si="0"/>
        <v>220</v>
      </c>
      <c r="Q137" s="3">
        <f t="shared" si="1"/>
        <v>1</v>
      </c>
      <c r="R137" s="3">
        <f t="shared" si="2"/>
        <v>220</v>
      </c>
    </row>
    <row r="138" spans="4:18" ht="15" x14ac:dyDescent="0.2">
      <c r="K138" s="3">
        <v>15</v>
      </c>
      <c r="L138" s="3" t="s">
        <v>58</v>
      </c>
      <c r="M138" s="3">
        <f>SUMIFS(F6:F98,G6:G98,"مجموعة الاعلانات")</f>
        <v>200</v>
      </c>
      <c r="N138" s="3">
        <f>COUNTIF(G6:G98,"مجموعة الاعلانات")</f>
        <v>1</v>
      </c>
      <c r="O138" s="3">
        <f>SUMIFS(P6:P98,Q6:Q98,"مجموعة الاعلانات")</f>
        <v>0</v>
      </c>
      <c r="P138" s="3">
        <f t="shared" si="0"/>
        <v>400</v>
      </c>
      <c r="Q138" s="3">
        <f t="shared" si="1"/>
        <v>1</v>
      </c>
      <c r="R138" s="3">
        <f t="shared" si="2"/>
        <v>400</v>
      </c>
    </row>
    <row r="139" spans="4:18" ht="15" x14ac:dyDescent="0.2">
      <c r="K139" s="3">
        <v>16</v>
      </c>
      <c r="L139" s="3" t="s">
        <v>59</v>
      </c>
      <c r="M139" s="3">
        <f>SUMIFS(F6:F98,G6:G98,"خاص سعود")</f>
        <v>300</v>
      </c>
      <c r="N139" s="3">
        <f>COUNTIF(G6:G98,"خاص سعود")</f>
        <v>1</v>
      </c>
      <c r="O139" s="3">
        <f>SUMIFS(P6:P98,Q6:Q98,"خاص سعود")</f>
        <v>0</v>
      </c>
      <c r="P139" s="3">
        <f t="shared" si="0"/>
        <v>700</v>
      </c>
      <c r="Q139" s="3">
        <f t="shared" si="1"/>
        <v>1</v>
      </c>
      <c r="R139" s="3">
        <f t="shared" si="2"/>
        <v>700</v>
      </c>
    </row>
    <row r="140" spans="4:18" ht="15" x14ac:dyDescent="0.2">
      <c r="K140" s="3">
        <v>17</v>
      </c>
      <c r="L140" s="3" t="s">
        <v>60</v>
      </c>
      <c r="M140" s="3">
        <f>SUMIFS(F6:F98,G6:G98,"خاص ابو تركي")</f>
        <v>400</v>
      </c>
      <c r="N140" s="3">
        <f>COUNTIF(G6:G98,"خاص ابو تركي")</f>
        <v>1</v>
      </c>
      <c r="O140" s="3">
        <f>SUMIFS(P6:P98,Q6:Q98,"خاص ابو تركي")</f>
        <v>0</v>
      </c>
      <c r="P140" s="3">
        <f t="shared" si="0"/>
        <v>800</v>
      </c>
      <c r="Q140" s="3">
        <f t="shared" si="1"/>
        <v>1</v>
      </c>
      <c r="R140" s="3">
        <f t="shared" si="2"/>
        <v>800</v>
      </c>
    </row>
  </sheetData>
  <mergeCells count="41"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P4:P5"/>
    <mergeCell ref="Q4:Q5"/>
    <mergeCell ref="R4:R5"/>
    <mergeCell ref="C100:E100"/>
    <mergeCell ref="F101:G101"/>
    <mergeCell ref="I101:J101"/>
    <mergeCell ref="M122:O122"/>
    <mergeCell ref="P122:R122"/>
    <mergeCell ref="D124:I124"/>
    <mergeCell ref="D129:I129"/>
    <mergeCell ref="F105:G105"/>
    <mergeCell ref="I105:J105"/>
    <mergeCell ref="F110:G110"/>
    <mergeCell ref="I110:J110"/>
    <mergeCell ref="I114:J114"/>
    <mergeCell ref="K121:R121"/>
    <mergeCell ref="H130:I130"/>
    <mergeCell ref="H131:I131"/>
    <mergeCell ref="H132:I132"/>
    <mergeCell ref="K122:K123"/>
    <mergeCell ref="L122:L12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اعدادات!$L$20:$L$24</xm:f>
          </x14:formula1>
          <xm:sqref>N6:N98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اعدادات!$O$6:$O$23</xm:f>
          </x14:formula1>
          <xm:sqref>G6:G99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"/>
  <sheetViews>
    <sheetView workbookViewId="0">
      <selection activeCell="H15" sqref="H15"/>
    </sheetView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S35"/>
  <sheetViews>
    <sheetView workbookViewId="0">
      <selection activeCell="L12" sqref="L12"/>
    </sheetView>
  </sheetViews>
  <sheetFormatPr defaultRowHeight="14.25" x14ac:dyDescent="0.2"/>
  <cols>
    <col min="6" max="6" width="15.875" customWidth="1"/>
    <col min="10" max="10" width="13" customWidth="1"/>
    <col min="11" max="11" width="9.25" customWidth="1"/>
    <col min="12" max="12" width="13.875" customWidth="1"/>
    <col min="14" max="14" width="9.875" customWidth="1"/>
    <col min="15" max="15" width="12.625" customWidth="1"/>
  </cols>
  <sheetData>
    <row r="1" spans="1:19" x14ac:dyDescent="0.2">
      <c r="A1" t="s">
        <v>40</v>
      </c>
    </row>
    <row r="7" spans="1:19" ht="15" x14ac:dyDescent="0.2">
      <c r="J7" t="s">
        <v>67</v>
      </c>
      <c r="L7" t="s">
        <v>99</v>
      </c>
      <c r="O7" t="s">
        <v>12</v>
      </c>
      <c r="S7" s="5" t="s">
        <v>41</v>
      </c>
    </row>
    <row r="8" spans="1:19" ht="15" x14ac:dyDescent="0.2">
      <c r="J8" t="s">
        <v>68</v>
      </c>
      <c r="L8" t="s">
        <v>100</v>
      </c>
      <c r="O8" t="s">
        <v>45</v>
      </c>
      <c r="S8" s="5" t="s">
        <v>42</v>
      </c>
    </row>
    <row r="9" spans="1:19" ht="15" x14ac:dyDescent="0.2">
      <c r="F9" t="s">
        <v>5</v>
      </c>
      <c r="L9" t="s">
        <v>64</v>
      </c>
      <c r="O9" t="s">
        <v>46</v>
      </c>
      <c r="S9" s="5" t="s">
        <v>44</v>
      </c>
    </row>
    <row r="10" spans="1:19" ht="15" x14ac:dyDescent="0.2">
      <c r="F10" t="s">
        <v>77</v>
      </c>
      <c r="L10" t="s">
        <v>65</v>
      </c>
      <c r="O10" t="s">
        <v>47</v>
      </c>
      <c r="S10" s="5" t="s">
        <v>74</v>
      </c>
    </row>
    <row r="11" spans="1:19" ht="15" x14ac:dyDescent="0.2">
      <c r="F11" t="s">
        <v>78</v>
      </c>
      <c r="L11" t="s">
        <v>33</v>
      </c>
      <c r="O11" t="s">
        <v>48</v>
      </c>
      <c r="S11" s="5" t="s">
        <v>43</v>
      </c>
    </row>
    <row r="12" spans="1:19" x14ac:dyDescent="0.2">
      <c r="F12" t="s">
        <v>79</v>
      </c>
      <c r="L12" t="s">
        <v>79</v>
      </c>
      <c r="O12" t="s">
        <v>49</v>
      </c>
    </row>
    <row r="13" spans="1:19" x14ac:dyDescent="0.2">
      <c r="F13" t="s">
        <v>45</v>
      </c>
      <c r="J13" t="s">
        <v>86</v>
      </c>
      <c r="O13" t="s">
        <v>50</v>
      </c>
    </row>
    <row r="14" spans="1:19" x14ac:dyDescent="0.2">
      <c r="F14" t="s">
        <v>46</v>
      </c>
      <c r="J14" t="s">
        <v>87</v>
      </c>
      <c r="O14" t="s">
        <v>51</v>
      </c>
    </row>
    <row r="15" spans="1:19" x14ac:dyDescent="0.2">
      <c r="F15" t="s">
        <v>47</v>
      </c>
      <c r="O15" t="s">
        <v>52</v>
      </c>
    </row>
    <row r="16" spans="1:19" x14ac:dyDescent="0.2">
      <c r="F16" t="s">
        <v>48</v>
      </c>
      <c r="O16" t="s">
        <v>53</v>
      </c>
    </row>
    <row r="17" spans="6:15" x14ac:dyDescent="0.2">
      <c r="F17" t="s">
        <v>49</v>
      </c>
      <c r="O17" t="s">
        <v>54</v>
      </c>
    </row>
    <row r="18" spans="6:15" x14ac:dyDescent="0.2">
      <c r="F18" t="s">
        <v>50</v>
      </c>
      <c r="O18" t="s">
        <v>55</v>
      </c>
    </row>
    <row r="19" spans="6:15" x14ac:dyDescent="0.2">
      <c r="F19" t="s">
        <v>51</v>
      </c>
      <c r="O19" t="s">
        <v>56</v>
      </c>
    </row>
    <row r="20" spans="6:15" x14ac:dyDescent="0.2">
      <c r="F20" t="s">
        <v>52</v>
      </c>
      <c r="J20" t="s">
        <v>45</v>
      </c>
      <c r="O20" t="s">
        <v>57</v>
      </c>
    </row>
    <row r="21" spans="6:15" x14ac:dyDescent="0.2">
      <c r="F21" t="s">
        <v>53</v>
      </c>
      <c r="J21" t="s">
        <v>46</v>
      </c>
      <c r="L21" t="s">
        <v>99</v>
      </c>
      <c r="O21" t="s">
        <v>58</v>
      </c>
    </row>
    <row r="22" spans="6:15" x14ac:dyDescent="0.2">
      <c r="F22" t="s">
        <v>54</v>
      </c>
      <c r="J22" t="s">
        <v>47</v>
      </c>
      <c r="L22" t="s">
        <v>100</v>
      </c>
      <c r="O22" t="s">
        <v>59</v>
      </c>
    </row>
    <row r="23" spans="6:15" x14ac:dyDescent="0.2">
      <c r="F23" t="s">
        <v>55</v>
      </c>
      <c r="J23" t="s">
        <v>48</v>
      </c>
      <c r="L23" t="s">
        <v>64</v>
      </c>
      <c r="O23" t="s">
        <v>60</v>
      </c>
    </row>
    <row r="24" spans="6:15" x14ac:dyDescent="0.2">
      <c r="F24" t="s">
        <v>56</v>
      </c>
      <c r="J24" t="s">
        <v>49</v>
      </c>
      <c r="L24" t="s">
        <v>79</v>
      </c>
    </row>
    <row r="25" spans="6:15" x14ac:dyDescent="0.2">
      <c r="F25" t="s">
        <v>57</v>
      </c>
      <c r="J25" t="s">
        <v>50</v>
      </c>
    </row>
    <row r="26" spans="6:15" x14ac:dyDescent="0.2">
      <c r="F26" t="s">
        <v>58</v>
      </c>
      <c r="J26" t="s">
        <v>51</v>
      </c>
    </row>
    <row r="27" spans="6:15" x14ac:dyDescent="0.2">
      <c r="F27" t="s">
        <v>59</v>
      </c>
      <c r="J27" t="s">
        <v>52</v>
      </c>
    </row>
    <row r="28" spans="6:15" x14ac:dyDescent="0.2">
      <c r="F28" t="s">
        <v>60</v>
      </c>
      <c r="J28" t="s">
        <v>53</v>
      </c>
    </row>
    <row r="29" spans="6:15" x14ac:dyDescent="0.2">
      <c r="J29" t="s">
        <v>54</v>
      </c>
    </row>
    <row r="30" spans="6:15" x14ac:dyDescent="0.2">
      <c r="J30" t="s">
        <v>55</v>
      </c>
    </row>
    <row r="31" spans="6:15" x14ac:dyDescent="0.2">
      <c r="J31" t="s">
        <v>56</v>
      </c>
      <c r="O31" t="s">
        <v>6</v>
      </c>
    </row>
    <row r="32" spans="6:15" x14ac:dyDescent="0.2">
      <c r="J32" t="s">
        <v>57</v>
      </c>
      <c r="O32" t="s">
        <v>7</v>
      </c>
    </row>
    <row r="33" spans="10:10" x14ac:dyDescent="0.2">
      <c r="J33" t="s">
        <v>58</v>
      </c>
    </row>
    <row r="34" spans="10:10" x14ac:dyDescent="0.2">
      <c r="J34" t="s">
        <v>59</v>
      </c>
    </row>
    <row r="35" spans="10:10" x14ac:dyDescent="0.2">
      <c r="J3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فهرس</vt:lpstr>
      <vt:lpstr>ورقة2</vt:lpstr>
      <vt:lpstr>ورقة3</vt:lpstr>
      <vt:lpstr>ورقة4</vt:lpstr>
      <vt:lpstr>اعدادات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</dc:creator>
  <cp:lastModifiedBy>ن</cp:lastModifiedBy>
  <dcterms:created xsi:type="dcterms:W3CDTF">2020-06-28T12:05:18Z</dcterms:created>
  <dcterms:modified xsi:type="dcterms:W3CDTF">2020-06-29T11:01:05Z</dcterms:modified>
</cp:coreProperties>
</file>