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 activeTab="1"/>
  </bookViews>
  <sheets>
    <sheet name="1" sheetId="1" r:id="rId1"/>
    <sheet name="Log" sheetId="2" r:id="rId2"/>
    <sheet name="Defenition" sheetId="3" r:id="rId3"/>
  </sheets>
  <definedNames>
    <definedName name="Company">OFFSET(Log!$I$2,,,COUNTA(Log!$I:$I),1)</definedName>
    <definedName name="Invoice">OFFSET(Log!$B$2,,,COUNTA(Log!$B:$B),1)</definedName>
    <definedName name="_xlnm.Print_Area" localSheetId="0">'1'!$B$4:$H$36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2" l="1"/>
  <c r="A2" i="2"/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L9" i="2"/>
  <c r="L8" i="2"/>
  <c r="L7" i="2"/>
  <c r="L6" i="2"/>
  <c r="L5" i="2"/>
  <c r="L4" i="2"/>
  <c r="L3" i="2"/>
  <c r="L2" i="2"/>
  <c r="B25" i="1" l="1"/>
  <c r="B13" i="1"/>
  <c r="B18" i="1"/>
  <c r="B21" i="1"/>
  <c r="B22" i="1"/>
  <c r="B15" i="1"/>
  <c r="B23" i="1"/>
  <c r="B19" i="1"/>
  <c r="B24" i="1"/>
  <c r="B20" i="1"/>
  <c r="B16" i="1"/>
  <c r="B17" i="1"/>
  <c r="B14" i="1"/>
  <c r="E13" i="1"/>
  <c r="L13" i="1" l="1"/>
  <c r="D13" i="1"/>
  <c r="K13" i="1"/>
  <c r="J13" i="1"/>
  <c r="I13" i="1"/>
  <c r="H13" i="1"/>
  <c r="G13" i="1"/>
  <c r="F13" i="1"/>
  <c r="C13" i="1"/>
  <c r="N13" i="1" s="1"/>
  <c r="D14" i="1"/>
  <c r="M13" i="1" l="1"/>
  <c r="J14" i="1"/>
  <c r="K14" i="1"/>
  <c r="L14" i="1"/>
  <c r="H14" i="1"/>
  <c r="I14" i="1"/>
  <c r="F14" i="1"/>
  <c r="G14" i="1"/>
  <c r="E14" i="1"/>
  <c r="C14" i="1"/>
  <c r="N14" i="1" s="1"/>
  <c r="D15" i="1"/>
  <c r="J15" i="1" l="1"/>
  <c r="L15" i="1"/>
  <c r="K15" i="1"/>
  <c r="M14" i="1"/>
  <c r="H15" i="1"/>
  <c r="I15" i="1"/>
  <c r="F15" i="1"/>
  <c r="G15" i="1"/>
  <c r="E15" i="1"/>
  <c r="C15" i="1"/>
  <c r="N15" i="1" s="1"/>
  <c r="D16" i="1"/>
  <c r="M15" i="1" l="1"/>
  <c r="J16" i="1"/>
  <c r="K16" i="1"/>
  <c r="L16" i="1"/>
  <c r="H16" i="1"/>
  <c r="I16" i="1"/>
  <c r="F16" i="1"/>
  <c r="G16" i="1"/>
  <c r="E16" i="1"/>
  <c r="C16" i="1"/>
  <c r="N16" i="1" s="1"/>
  <c r="D17" i="1"/>
  <c r="M16" i="1" l="1"/>
  <c r="J17" i="1"/>
  <c r="L17" i="1"/>
  <c r="K17" i="1"/>
  <c r="H17" i="1"/>
  <c r="I17" i="1"/>
  <c r="F17" i="1"/>
  <c r="G17" i="1"/>
  <c r="E17" i="1"/>
  <c r="C17" i="1"/>
  <c r="N17" i="1" s="1"/>
  <c r="D18" i="1"/>
  <c r="M17" i="1" l="1"/>
  <c r="J18" i="1"/>
  <c r="K18" i="1"/>
  <c r="L18" i="1"/>
  <c r="H18" i="1"/>
  <c r="I18" i="1"/>
  <c r="F18" i="1"/>
  <c r="G18" i="1"/>
  <c r="E18" i="1"/>
  <c r="C18" i="1"/>
  <c r="N18" i="1" s="1"/>
  <c r="D19" i="1"/>
  <c r="N4" i="1"/>
  <c r="J19" i="1" l="1"/>
  <c r="L19" i="1"/>
  <c r="K19" i="1"/>
  <c r="M18" i="1"/>
  <c r="H19" i="1"/>
  <c r="I19" i="1"/>
  <c r="F19" i="1"/>
  <c r="G19" i="1"/>
  <c r="E19" i="1"/>
  <c r="C19" i="1"/>
  <c r="N19" i="1" s="1"/>
  <c r="D20" i="1"/>
  <c r="N6" i="1"/>
  <c r="M19" i="1" l="1"/>
  <c r="J20" i="1"/>
  <c r="K20" i="1"/>
  <c r="L20" i="1"/>
  <c r="H20" i="1"/>
  <c r="I20" i="1"/>
  <c r="F20" i="1"/>
  <c r="G20" i="1"/>
  <c r="E20" i="1"/>
  <c r="C20" i="1"/>
  <c r="N20" i="1" s="1"/>
  <c r="D21" i="1"/>
  <c r="M20" i="1" l="1"/>
  <c r="J21" i="1"/>
  <c r="L21" i="1"/>
  <c r="K21" i="1"/>
  <c r="H21" i="1"/>
  <c r="I21" i="1"/>
  <c r="F21" i="1"/>
  <c r="G21" i="1"/>
  <c r="E21" i="1"/>
  <c r="C21" i="1"/>
  <c r="N21" i="1" s="1"/>
  <c r="D22" i="1"/>
  <c r="M21" i="1" l="1"/>
  <c r="J22" i="1"/>
  <c r="K22" i="1"/>
  <c r="L22" i="1"/>
  <c r="H22" i="1"/>
  <c r="I22" i="1"/>
  <c r="F22" i="1"/>
  <c r="G22" i="1"/>
  <c r="E22" i="1"/>
  <c r="C22" i="1"/>
  <c r="N22" i="1" s="1"/>
  <c r="D23" i="1"/>
  <c r="J23" i="1" l="1"/>
  <c r="L23" i="1"/>
  <c r="K23" i="1"/>
  <c r="M22" i="1"/>
  <c r="H23" i="1"/>
  <c r="I23" i="1"/>
  <c r="F23" i="1"/>
  <c r="G23" i="1"/>
  <c r="E23" i="1"/>
  <c r="C23" i="1"/>
  <c r="N23" i="1" s="1"/>
  <c r="D24" i="1"/>
  <c r="M23" i="1" l="1"/>
  <c r="J24" i="1"/>
  <c r="K24" i="1"/>
  <c r="L24" i="1"/>
  <c r="H24" i="1"/>
  <c r="I24" i="1"/>
  <c r="F24" i="1"/>
  <c r="G24" i="1"/>
  <c r="E24" i="1"/>
  <c r="C24" i="1"/>
  <c r="N24" i="1" s="1"/>
  <c r="D25" i="1"/>
  <c r="M24" i="1" l="1"/>
  <c r="J25" i="1"/>
  <c r="L25" i="1"/>
  <c r="L26" i="1" s="1"/>
  <c r="K25" i="1"/>
  <c r="H25" i="1"/>
  <c r="I25" i="1"/>
  <c r="F25" i="1"/>
  <c r="G25" i="1"/>
  <c r="E25" i="1"/>
  <c r="C25" i="1"/>
  <c r="N25" i="1" l="1"/>
  <c r="M28" i="1" s="1"/>
  <c r="M25" i="1"/>
  <c r="M26" i="1" s="1"/>
  <c r="K26" i="1"/>
  <c r="K28" i="1" l="1"/>
  <c r="N28" i="1"/>
  <c r="L28" i="1"/>
  <c r="P28" i="1" l="1"/>
</calcChain>
</file>

<file path=xl/sharedStrings.xml><?xml version="1.0" encoding="utf-8"?>
<sst xmlns="http://schemas.openxmlformats.org/spreadsheetml/2006/main" count="82" uniqueCount="49">
  <si>
    <t xml:space="preserve">Integrated For Trainig </t>
  </si>
  <si>
    <t xml:space="preserve">Statement Date: </t>
  </si>
  <si>
    <t>KSA, Dammam</t>
  </si>
  <si>
    <t>Statement From:</t>
  </si>
  <si>
    <t>Statement To    :</t>
  </si>
  <si>
    <t>Dammam 31462 PO Box 7327</t>
  </si>
  <si>
    <t>Invoice</t>
  </si>
  <si>
    <t>Invoice Date</t>
  </si>
  <si>
    <t>Course Title</t>
  </si>
  <si>
    <t>Start Date</t>
  </si>
  <si>
    <t>End Date</t>
  </si>
  <si>
    <t>Total Part.</t>
  </si>
  <si>
    <t>City</t>
  </si>
  <si>
    <t>Company</t>
  </si>
  <si>
    <t>Total With VAT</t>
  </si>
  <si>
    <t>Dammam</t>
  </si>
  <si>
    <t>Aging</t>
  </si>
  <si>
    <t>Balance</t>
  </si>
  <si>
    <t>(1-30)</t>
  </si>
  <si>
    <t>(31-60)</t>
  </si>
  <si>
    <t>Date</t>
  </si>
  <si>
    <t>Total Inv.</t>
  </si>
  <si>
    <t>Paid</t>
  </si>
  <si>
    <t>Pre-requisite of Work Permit Certification</t>
  </si>
  <si>
    <t>Referance</t>
  </si>
  <si>
    <t>(61-90)</t>
  </si>
  <si>
    <t>90&gt;&gt;</t>
  </si>
  <si>
    <t xml:space="preserve">King Abdulaziz Road
 , Port Gate </t>
  </si>
  <si>
    <t>E-mail Registration</t>
  </si>
  <si>
    <t>Yahya Ahmed Raqwani Company Ltd.</t>
  </si>
  <si>
    <t>Fire Watch</t>
  </si>
  <si>
    <t>Scaffolding supervisor</t>
  </si>
  <si>
    <t>Confined Space Entry (CS)</t>
  </si>
  <si>
    <t>RCT-PO-2019-0794</t>
  </si>
  <si>
    <t>RCT-PO-2019-0830</t>
  </si>
  <si>
    <t>E-mail Registration Request</t>
  </si>
  <si>
    <t>mo</t>
  </si>
  <si>
    <t xml:space="preserve">Paid </t>
  </si>
  <si>
    <t>Payment Status</t>
  </si>
  <si>
    <t>Neft</t>
  </si>
  <si>
    <t>defi</t>
  </si>
  <si>
    <t>cut</t>
  </si>
  <si>
    <t>Client Name</t>
  </si>
  <si>
    <t xml:space="preserve">Invoice Status </t>
  </si>
  <si>
    <t>Invoice Satus</t>
  </si>
  <si>
    <t xml:space="preserve">Done </t>
  </si>
  <si>
    <t>Pending</t>
  </si>
  <si>
    <t>Helper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</si>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</sst>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2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1"/>
      <color theme="4" tint="-0.249977111117893"/>
      <name val="Times New Roman"/>
      <family val="2"/>
      <scheme val="major"/>
    </font>
    <font>
      <sz val="11"/>
      <color theme="1"/>
      <name val="Arial"/>
      <family val="2"/>
      <scheme val="minor"/>
    </font>
    <font>
      <b/>
      <sz val="11"/>
      <color theme="1" tint="0.499984740745262"/>
      <name val="Arial"/>
      <family val="2"/>
    </font>
    <font>
      <b/>
      <sz val="10"/>
      <name val="Calibri"/>
      <family val="2"/>
    </font>
    <font>
      <sz val="8"/>
      <name val="Tahoma"/>
      <family val="2"/>
    </font>
    <font>
      <sz val="9"/>
      <name val="Calibri"/>
      <family val="2"/>
    </font>
    <font>
      <b/>
      <sz val="15"/>
      <color theme="3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8"/>
      <color theme="7" tint="-0.499984740745262"/>
      <name val="Tahoma"/>
      <family val="2"/>
    </font>
    <font>
      <u/>
      <sz val="11"/>
      <color theme="10"/>
      <name val="Arial"/>
      <family val="2"/>
      <scheme val="minor"/>
    </font>
    <font>
      <b/>
      <sz val="10"/>
      <color theme="0"/>
      <name val="Calibri"/>
      <family val="2"/>
    </font>
    <font>
      <sz val="8"/>
      <color theme="1"/>
      <name val="Tahoma"/>
      <family val="2"/>
    </font>
    <font>
      <b/>
      <sz val="12"/>
      <color theme="1" tint="0.499984740745262"/>
      <name val="Arial"/>
      <family val="2"/>
      <scheme val="minor"/>
    </font>
    <font>
      <sz val="12"/>
      <name val="Arial"/>
      <family val="2"/>
    </font>
    <font>
      <sz val="12"/>
      <color theme="1"/>
      <name val="Arial"/>
      <family val="2"/>
      <scheme val="minor"/>
    </font>
    <font>
      <sz val="12"/>
      <color theme="1" tint="0.499984740745262"/>
      <name val="Arial"/>
      <family val="2"/>
      <scheme val="minor"/>
    </font>
    <font>
      <sz val="12"/>
      <color indexed="23"/>
      <name val="Arial"/>
      <family val="2"/>
      <scheme val="minor"/>
    </font>
    <font>
      <sz val="8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theme="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499984740745262"/>
        <bgColor indexed="2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7F7F7F"/>
      </top>
      <bottom style="thin">
        <color theme="4" tint="0.39997558519241921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164" fontId="3" fillId="0" borderId="0" applyFont="0" applyFill="0" applyBorder="0" applyAlignment="0" applyProtection="0"/>
    <xf numFmtId="0" fontId="8" fillId="0" borderId="1" applyNumberFormat="0" applyFill="0" applyAlignment="0" applyProtection="0"/>
    <xf numFmtId="0" fontId="11" fillId="0" borderId="0" applyNumberFormat="0" applyFill="0" applyBorder="0" applyAlignment="0" applyProtection="0"/>
  </cellStyleXfs>
  <cellXfs count="108">
    <xf numFmtId="0" fontId="0" fillId="0" borderId="0" xfId="0"/>
    <xf numFmtId="14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164" fontId="0" fillId="0" borderId="0" xfId="3" applyFont="1"/>
    <xf numFmtId="164" fontId="0" fillId="0" borderId="0" xfId="3" applyFont="1" applyAlignment="1">
      <alignment horizontal="center"/>
    </xf>
    <xf numFmtId="49" fontId="2" fillId="2" borderId="0" xfId="1" applyNumberFormat="1" applyFont="1" applyFill="1" applyBorder="1" applyAlignment="1" applyProtection="1">
      <protection locked="0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0" xfId="0" applyFont="1"/>
    <xf numFmtId="164" fontId="0" fillId="0" borderId="0" xfId="0" applyNumberFormat="1"/>
    <xf numFmtId="164" fontId="9" fillId="0" borderId="0" xfId="3" applyFont="1" applyAlignment="1">
      <alignment horizontal="center"/>
    </xf>
    <xf numFmtId="0" fontId="9" fillId="0" borderId="0" xfId="0" applyFont="1" applyAlignment="1">
      <alignment horizontal="center"/>
    </xf>
    <xf numFmtId="0" fontId="15" fillId="0" borderId="0" xfId="1" applyFont="1" applyBorder="1" applyAlignment="1" applyProtection="1">
      <alignment horizontal="left" indent="1"/>
      <protection locked="0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/>
    <xf numFmtId="0" fontId="17" fillId="2" borderId="0" xfId="1" applyNumberFormat="1" applyFont="1" applyFill="1" applyBorder="1" applyAlignment="1" applyProtection="1">
      <alignment horizontal="left" vertical="center"/>
      <protection locked="0"/>
    </xf>
    <xf numFmtId="14" fontId="17" fillId="0" borderId="0" xfId="1" applyNumberFormat="1" applyFont="1" applyFill="1" applyBorder="1" applyAlignment="1" applyProtection="1">
      <alignment horizontal="right" vertical="center"/>
      <protection locked="0"/>
    </xf>
    <xf numFmtId="164" fontId="16" fillId="0" borderId="0" xfId="3" applyFont="1"/>
    <xf numFmtId="0" fontId="17" fillId="0" borderId="0" xfId="1" applyFont="1" applyFill="1" applyBorder="1" applyAlignment="1" applyProtection="1">
      <alignment horizontal="left" vertical="center"/>
      <protection locked="0"/>
    </xf>
    <xf numFmtId="14" fontId="18" fillId="0" borderId="0" xfId="1" applyNumberFormat="1" applyFont="1" applyFill="1" applyBorder="1" applyAlignment="1" applyProtection="1">
      <alignment vertical="center"/>
      <protection locked="0"/>
    </xf>
    <xf numFmtId="0" fontId="18" fillId="0" borderId="0" xfId="1" applyFont="1" applyFill="1" applyBorder="1" applyAlignment="1" applyProtection="1">
      <alignment horizontal="left" vertical="center"/>
      <protection locked="0"/>
    </xf>
    <xf numFmtId="1" fontId="15" fillId="0" borderId="0" xfId="1" applyNumberFormat="1" applyFont="1" applyBorder="1" applyAlignment="1" applyProtection="1">
      <alignment horizontal="left" indent="1"/>
      <protection locked="0"/>
    </xf>
    <xf numFmtId="0" fontId="18" fillId="2" borderId="0" xfId="1" applyNumberFormat="1" applyFont="1" applyFill="1" applyBorder="1" applyAlignment="1" applyProtection="1">
      <alignment horizontal="left"/>
      <protection locked="0"/>
    </xf>
    <xf numFmtId="0" fontId="18" fillId="2" borderId="0" xfId="1" applyNumberFormat="1" applyFont="1" applyFill="1" applyBorder="1" applyAlignment="1" applyProtection="1">
      <alignment horizontal="center"/>
      <protection locked="0"/>
    </xf>
    <xf numFmtId="14" fontId="14" fillId="2" borderId="0" xfId="1" applyNumberFormat="1" applyFont="1" applyFill="1" applyBorder="1" applyAlignment="1" applyProtection="1">
      <alignment horizontal="left" indent="1"/>
      <protection locked="0"/>
    </xf>
    <xf numFmtId="1" fontId="15" fillId="0" borderId="0" xfId="1" applyNumberFormat="1" applyFont="1" applyBorder="1" applyAlignment="1" applyProtection="1">
      <alignment horizontal="left"/>
      <protection locked="0"/>
    </xf>
    <xf numFmtId="0" fontId="0" fillId="0" borderId="0" xfId="0" applyBorder="1"/>
    <xf numFmtId="164" fontId="0" fillId="0" borderId="0" xfId="3" applyFont="1" applyBorder="1"/>
    <xf numFmtId="0" fontId="13" fillId="0" borderId="7" xfId="2" applyNumberFormat="1" applyFont="1" applyBorder="1" applyAlignment="1">
      <alignment horizontal="left"/>
    </xf>
    <xf numFmtId="0" fontId="0" fillId="0" borderId="6" xfId="0" applyFont="1" applyBorder="1"/>
    <xf numFmtId="14" fontId="0" fillId="0" borderId="6" xfId="0" applyNumberFormat="1" applyFont="1" applyBorder="1"/>
    <xf numFmtId="164" fontId="0" fillId="0" borderId="6" xfId="3" applyNumberFormat="1" applyFont="1" applyBorder="1"/>
    <xf numFmtId="0" fontId="12" fillId="4" borderId="5" xfId="0" applyFont="1" applyFill="1" applyBorder="1" applyAlignment="1">
      <alignment horizontal="left" vertical="top" wrapText="1"/>
    </xf>
    <xf numFmtId="14" fontId="12" fillId="4" borderId="5" xfId="0" applyNumberFormat="1" applyFont="1" applyFill="1" applyBorder="1" applyAlignment="1">
      <alignment horizontal="left" vertical="top" wrapText="1"/>
    </xf>
    <xf numFmtId="0" fontId="21" fillId="4" borderId="5" xfId="0" applyFont="1" applyFill="1" applyBorder="1"/>
    <xf numFmtId="164" fontId="12" fillId="4" borderId="5" xfId="3" applyNumberFormat="1" applyFont="1" applyFill="1" applyBorder="1" applyAlignment="1">
      <alignment horizontal="left" vertical="top" wrapText="1"/>
    </xf>
    <xf numFmtId="164" fontId="21" fillId="4" borderId="5" xfId="3" applyNumberFormat="1" applyFont="1" applyFill="1" applyBorder="1"/>
    <xf numFmtId="164" fontId="21" fillId="4" borderId="4" xfId="3" applyNumberFormat="1" applyFont="1" applyFill="1" applyBorder="1" applyAlignment="1">
      <alignment horizontal="center"/>
    </xf>
    <xf numFmtId="1" fontId="7" fillId="3" borderId="5" xfId="3" applyNumberFormat="1" applyFont="1" applyFill="1" applyBorder="1" applyAlignment="1">
      <alignment horizontal="left" vertical="top" wrapText="1"/>
    </xf>
    <xf numFmtId="14" fontId="7" fillId="3" borderId="5" xfId="3" applyNumberFormat="1" applyFont="1" applyFill="1" applyBorder="1" applyAlignment="1">
      <alignment horizontal="left" vertical="top" wrapText="1"/>
    </xf>
    <xf numFmtId="164" fontId="7" fillId="3" borderId="5" xfId="3" applyNumberFormat="1" applyFont="1" applyFill="1" applyBorder="1" applyAlignment="1">
      <alignment horizontal="left" vertical="top" wrapText="1"/>
    </xf>
    <xf numFmtId="164" fontId="0" fillId="3" borderId="4" xfId="3" applyNumberFormat="1" applyFont="1" applyFill="1" applyBorder="1"/>
    <xf numFmtId="0" fontId="5" fillId="4" borderId="3" xfId="0" applyFont="1" applyFill="1" applyBorder="1" applyAlignment="1">
      <alignment horizontal="left" vertical="top" wrapText="1"/>
    </xf>
    <xf numFmtId="164" fontId="12" fillId="4" borderId="3" xfId="0" applyNumberFormat="1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left" vertical="top" wrapText="1"/>
    </xf>
    <xf numFmtId="14" fontId="10" fillId="5" borderId="9" xfId="4" applyNumberFormat="1" applyFont="1" applyFill="1" applyBorder="1" applyAlignment="1">
      <alignment horizontal="center" vertical="center"/>
    </xf>
    <xf numFmtId="0" fontId="10" fillId="5" borderId="9" xfId="4" applyFont="1" applyFill="1" applyBorder="1" applyAlignment="1">
      <alignment horizontal="left" vertical="center"/>
    </xf>
    <xf numFmtId="14" fontId="10" fillId="5" borderId="9" xfId="4" applyNumberFormat="1" applyFont="1" applyFill="1" applyBorder="1" applyAlignment="1">
      <alignment vertical="center"/>
    </xf>
    <xf numFmtId="164" fontId="10" fillId="5" borderId="9" xfId="3" applyNumberFormat="1" applyFont="1" applyFill="1" applyBorder="1" applyAlignment="1">
      <alignment horizontal="center" vertical="center"/>
    </xf>
    <xf numFmtId="0" fontId="10" fillId="5" borderId="9" xfId="4" applyFont="1" applyFill="1" applyBorder="1" applyAlignment="1">
      <alignment horizontal="right" vertical="center"/>
    </xf>
    <xf numFmtId="164" fontId="10" fillId="5" borderId="9" xfId="3" applyNumberFormat="1" applyFont="1" applyFill="1" applyBorder="1" applyAlignment="1">
      <alignment vertical="center"/>
    </xf>
    <xf numFmtId="0" fontId="21" fillId="5" borderId="10" xfId="0" applyFont="1" applyFill="1" applyBorder="1"/>
    <xf numFmtId="14" fontId="6" fillId="3" borderId="9" xfId="5" applyNumberFormat="1" applyFont="1" applyFill="1" applyBorder="1" applyAlignment="1">
      <alignment horizontal="center"/>
    </xf>
    <xf numFmtId="0" fontId="6" fillId="3" borderId="9" xfId="2" applyNumberFormat="1" applyFont="1" applyFill="1" applyBorder="1" applyAlignment="1"/>
    <xf numFmtId="14" fontId="6" fillId="3" borderId="9" xfId="2" applyNumberFormat="1" applyFont="1" applyFill="1" applyBorder="1" applyAlignment="1">
      <alignment horizontal="right"/>
    </xf>
    <xf numFmtId="164" fontId="6" fillId="3" borderId="9" xfId="3" applyNumberFormat="1" applyFont="1" applyFill="1" applyBorder="1" applyAlignment="1">
      <alignment horizontal="center" vertical="center"/>
    </xf>
    <xf numFmtId="0" fontId="6" fillId="3" borderId="9" xfId="2" applyNumberFormat="1" applyFont="1" applyFill="1" applyBorder="1" applyAlignment="1">
      <alignment horizontal="left"/>
    </xf>
    <xf numFmtId="164" fontId="6" fillId="3" borderId="9" xfId="3" applyNumberFormat="1" applyFont="1" applyFill="1" applyBorder="1" applyAlignment="1">
      <alignment horizontal="right"/>
    </xf>
    <xf numFmtId="164" fontId="6" fillId="3" borderId="9" xfId="3" applyNumberFormat="1" applyFont="1" applyFill="1" applyBorder="1" applyAlignment="1"/>
    <xf numFmtId="0" fontId="13" fillId="6" borderId="10" xfId="2" applyNumberFormat="1" applyFont="1" applyFill="1" applyBorder="1" applyAlignment="1">
      <alignment horizontal="left"/>
    </xf>
    <xf numFmtId="14" fontId="6" fillId="0" borderId="9" xfId="5" applyNumberFormat="1" applyFont="1" applyBorder="1" applyAlignment="1">
      <alignment horizontal="center"/>
    </xf>
    <xf numFmtId="0" fontId="6" fillId="0" borderId="9" xfId="2" applyNumberFormat="1" applyFont="1" applyBorder="1" applyAlignment="1"/>
    <xf numFmtId="14" fontId="6" fillId="0" borderId="9" xfId="2" applyNumberFormat="1" applyFont="1" applyBorder="1" applyAlignment="1">
      <alignment horizontal="right"/>
    </xf>
    <xf numFmtId="164" fontId="6" fillId="0" borderId="9" xfId="3" applyNumberFormat="1" applyFont="1" applyBorder="1" applyAlignment="1">
      <alignment horizontal="center" vertical="center"/>
    </xf>
    <xf numFmtId="0" fontId="6" fillId="0" borderId="9" xfId="2" applyNumberFormat="1" applyFont="1" applyBorder="1" applyAlignment="1">
      <alignment horizontal="left"/>
    </xf>
    <xf numFmtId="164" fontId="6" fillId="0" borderId="9" xfId="3" applyNumberFormat="1" applyFont="1" applyBorder="1" applyAlignment="1">
      <alignment horizontal="right"/>
    </xf>
    <xf numFmtId="0" fontId="13" fillId="0" borderId="10" xfId="2" applyNumberFormat="1" applyFont="1" applyBorder="1" applyAlignment="1">
      <alignment horizontal="left"/>
    </xf>
    <xf numFmtId="14" fontId="6" fillId="0" borderId="12" xfId="5" applyNumberFormat="1" applyFont="1" applyBorder="1" applyAlignment="1">
      <alignment horizontal="center"/>
    </xf>
    <xf numFmtId="0" fontId="0" fillId="0" borderId="12" xfId="0" applyFont="1" applyBorder="1"/>
    <xf numFmtId="14" fontId="0" fillId="0" borderId="12" xfId="0" applyNumberFormat="1" applyFont="1" applyBorder="1"/>
    <xf numFmtId="164" fontId="6" fillId="0" borderId="12" xfId="3" applyNumberFormat="1" applyFont="1" applyBorder="1" applyAlignment="1">
      <alignment horizontal="center" vertical="center"/>
    </xf>
    <xf numFmtId="164" fontId="6" fillId="0" borderId="12" xfId="3" applyNumberFormat="1" applyFont="1" applyBorder="1" applyAlignment="1">
      <alignment horizontal="right"/>
    </xf>
    <xf numFmtId="0" fontId="0" fillId="6" borderId="9" xfId="0" applyFont="1" applyFill="1" applyBorder="1"/>
    <xf numFmtId="14" fontId="0" fillId="6" borderId="9" xfId="0" applyNumberFormat="1" applyFont="1" applyFill="1" applyBorder="1"/>
    <xf numFmtId="0" fontId="0" fillId="0" borderId="9" xfId="0" applyFont="1" applyBorder="1"/>
    <xf numFmtId="14" fontId="0" fillId="0" borderId="9" xfId="0" applyNumberFormat="1" applyFont="1" applyBorder="1"/>
    <xf numFmtId="14" fontId="6" fillId="0" borderId="13" xfId="5" applyNumberFormat="1" applyFont="1" applyBorder="1" applyAlignment="1">
      <alignment horizontal="center"/>
    </xf>
    <xf numFmtId="164" fontId="6" fillId="0" borderId="13" xfId="3" applyNumberFormat="1" applyFont="1" applyBorder="1" applyAlignment="1">
      <alignment horizontal="center" vertical="center"/>
    </xf>
    <xf numFmtId="164" fontId="6" fillId="0" borderId="13" xfId="3" applyNumberFormat="1" applyFont="1" applyBorder="1" applyAlignment="1">
      <alignment horizontal="right"/>
    </xf>
    <xf numFmtId="1" fontId="0" fillId="0" borderId="0" xfId="0" applyNumberFormat="1" applyAlignment="1"/>
    <xf numFmtId="1" fontId="14" fillId="2" borderId="0" xfId="1" applyNumberFormat="1" applyFont="1" applyFill="1" applyBorder="1" applyAlignment="1" applyProtection="1">
      <alignment horizontal="left"/>
      <protection locked="0"/>
    </xf>
    <xf numFmtId="1" fontId="12" fillId="4" borderId="5" xfId="0" applyNumberFormat="1" applyFont="1" applyFill="1" applyBorder="1" applyAlignment="1">
      <alignment horizontal="left" vertical="top" wrapText="1"/>
    </xf>
    <xf numFmtId="1" fontId="5" fillId="4" borderId="3" xfId="0" applyNumberFormat="1" applyFont="1" applyFill="1" applyBorder="1" applyAlignment="1">
      <alignment horizontal="left" vertical="top" wrapText="1"/>
    </xf>
    <xf numFmtId="1" fontId="0" fillId="0" borderId="0" xfId="0" applyNumberFormat="1" applyBorder="1" applyAlignment="1"/>
    <xf numFmtId="1" fontId="4" fillId="2" borderId="0" xfId="1" applyNumberFormat="1" applyFont="1" applyFill="1" applyBorder="1" applyAlignment="1" applyProtection="1">
      <alignment horizontal="left"/>
      <protection locked="0"/>
    </xf>
    <xf numFmtId="0" fontId="6" fillId="3" borderId="8" xfId="5" applyFont="1" applyFill="1" applyBorder="1" applyAlignment="1">
      <alignment horizontal="center" vertical="center"/>
    </xf>
    <xf numFmtId="0" fontId="6" fillId="0" borderId="11" xfId="5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4" fillId="2" borderId="0" xfId="1" applyNumberFormat="1" applyFont="1" applyFill="1" applyBorder="1" applyAlignment="1" applyProtection="1">
      <alignment horizontal="center" vertical="center"/>
      <protection locked="0"/>
    </xf>
    <xf numFmtId="0" fontId="20" fillId="7" borderId="0" xfId="0" applyFont="1" applyFill="1"/>
    <xf numFmtId="0" fontId="0" fillId="7" borderId="0" xfId="0" applyFill="1" applyAlignment="1">
      <alignment horizontal="center"/>
    </xf>
    <xf numFmtId="1" fontId="14" fillId="2" borderId="0" xfId="1" applyNumberFormat="1" applyFont="1" applyFill="1" applyBorder="1" applyAlignment="1" applyProtection="1">
      <alignment horizontal="left" indent="1"/>
      <protection locked="0"/>
    </xf>
    <xf numFmtId="0" fontId="14" fillId="2" borderId="0" xfId="1" applyNumberFormat="1" applyFont="1" applyFill="1" applyBorder="1" applyAlignment="1" applyProtection="1">
      <alignment horizontal="left" indent="1"/>
      <protection locked="0"/>
    </xf>
    <xf numFmtId="0" fontId="14" fillId="2" borderId="0" xfId="1" applyNumberFormat="1" applyFont="1" applyFill="1" applyBorder="1" applyAlignment="1" applyProtection="1">
      <alignment horizontal="left" wrapText="1" indent="1"/>
      <protection locked="0"/>
    </xf>
    <xf numFmtId="1" fontId="0" fillId="0" borderId="0" xfId="0" applyNumberFormat="1" applyAlignment="1">
      <alignment horizontal="center"/>
    </xf>
    <xf numFmtId="1" fontId="14" fillId="2" borderId="0" xfId="1" applyNumberFormat="1" applyFont="1" applyFill="1" applyBorder="1" applyAlignment="1" applyProtection="1">
      <alignment horizontal="center"/>
      <protection locked="0"/>
    </xf>
    <xf numFmtId="1" fontId="12" fillId="4" borderId="5" xfId="0" applyNumberFormat="1" applyFont="1" applyFill="1" applyBorder="1" applyAlignment="1">
      <alignment horizontal="center" vertical="top" wrapText="1"/>
    </xf>
    <xf numFmtId="1" fontId="7" fillId="3" borderId="5" xfId="3" applyNumberFormat="1" applyFont="1" applyFill="1" applyBorder="1" applyAlignment="1">
      <alignment horizontal="center" vertical="top" wrapText="1"/>
    </xf>
    <xf numFmtId="1" fontId="0" fillId="0" borderId="0" xfId="0" applyNumberFormat="1" applyBorder="1" applyAlignment="1">
      <alignment horizontal="center"/>
    </xf>
    <xf numFmtId="1" fontId="4" fillId="2" borderId="0" xfId="1" applyNumberFormat="1" applyFont="1" applyFill="1" applyBorder="1" applyAlignment="1" applyProtection="1">
      <alignment horizontal="center"/>
      <protection locked="0"/>
    </xf>
    <xf numFmtId="1" fontId="0" fillId="8" borderId="0" xfId="0" applyNumberFormat="1" applyFill="1" applyAlignment="1">
      <alignment horizontal="center" vertical="center"/>
    </xf>
    <xf numFmtId="0" fontId="6" fillId="8" borderId="8" xfId="5" applyFont="1" applyFill="1" applyBorder="1" applyAlignment="1">
      <alignment horizontal="center" vertical="center"/>
    </xf>
    <xf numFmtId="0" fontId="6" fillId="8" borderId="11" xfId="5" applyFont="1" applyFill="1" applyBorder="1" applyAlignment="1">
      <alignment horizontal="center" vertical="center"/>
    </xf>
    <xf numFmtId="1" fontId="4" fillId="9" borderId="0" xfId="1" applyNumberFormat="1" applyFont="1" applyFill="1" applyBorder="1" applyAlignment="1" applyProtection="1">
      <alignment horizontal="center" vertical="center"/>
      <protection locked="0"/>
    </xf>
  </cellXfs>
  <cellStyles count="6">
    <cellStyle name="Comma" xfId="3" builtinId="3"/>
    <cellStyle name="Heading 1 2" xfId="4"/>
    <cellStyle name="Hyperlink" xfId="5" builtinId="8"/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7</xdr:row>
      <xdr:rowOff>85725</xdr:rowOff>
    </xdr:from>
    <xdr:to>
      <xdr:col>5</xdr:col>
      <xdr:colOff>114300</xdr:colOff>
      <xdr:row>14</xdr:row>
      <xdr:rowOff>95250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xmlns="" id="{2A3A412C-30B8-4491-918D-C05F82A2011C}"/>
            </a:ext>
          </a:extLst>
        </xdr:cNvPr>
        <xdr:cNvCxnSpPr/>
      </xdr:nvCxnSpPr>
      <xdr:spPr>
        <a:xfrm flipH="1" flipV="1">
          <a:off x="552450" y="1419225"/>
          <a:ext cx="5324475" cy="13430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3028950</xdr:colOff>
      <xdr:row>12</xdr:row>
      <xdr:rowOff>171450</xdr:rowOff>
    </xdr:from>
    <xdr:to>
      <xdr:col>6</xdr:col>
      <xdr:colOff>247650</xdr:colOff>
      <xdr:row>15</xdr:row>
      <xdr:rowOff>152400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xmlns="" id="{1734CD54-4975-469B-852F-1B5360056AE8}"/>
            </a:ext>
          </a:extLst>
        </xdr:cNvPr>
        <xdr:cNvSpPr/>
      </xdr:nvSpPr>
      <xdr:spPr>
        <a:xfrm>
          <a:off x="4505325" y="2457450"/>
          <a:ext cx="2190750" cy="5524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SA" sz="1100"/>
            <a:t>الفاتورة</a:t>
          </a:r>
          <a:r>
            <a:rPr lang="ar-SA" sz="1100" baseline="0"/>
            <a:t> مكررة مرتين فالرجاء ادخالها فى كشف الحساب مرتين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36"/>
  <sheetViews>
    <sheetView showGridLines="0" zoomScaleNormal="100" zoomScaleSheetLayoutView="130" workbookViewId="0">
      <selection activeCell="C17" sqref="C17"/>
    </sheetView>
  </sheetViews>
  <sheetFormatPr defaultRowHeight="14" outlineLevelCol="2" x14ac:dyDescent="0.3"/>
  <cols>
    <col min="1" max="1" width="3.58203125" style="98" customWidth="1"/>
    <col min="2" max="2" width="8.75" style="83" customWidth="1"/>
    <col min="3" max="3" width="9.58203125" customWidth="1"/>
    <col min="4" max="4" width="22.75" customWidth="1"/>
    <col min="5" max="5" width="43.1640625" style="4" bestFit="1" customWidth="1" outlineLevel="2"/>
    <col min="6" max="6" width="13.83203125" style="4" bestFit="1" customWidth="1" outlineLevel="2"/>
    <col min="7" max="7" width="12.1640625" style="3" customWidth="1" outlineLevel="2"/>
    <col min="8" max="8" width="9.1640625" customWidth="1" outlineLevel="2"/>
    <col min="9" max="9" width="11.4140625" customWidth="1" outlineLevel="2"/>
    <col min="10" max="10" width="13" customWidth="1" outlineLevel="1"/>
    <col min="11" max="11" width="9.83203125" style="6" bestFit="1" customWidth="1"/>
    <col min="12" max="12" width="11.83203125" customWidth="1"/>
    <col min="13" max="13" width="11.58203125" bestFit="1" customWidth="1"/>
    <col min="14" max="14" width="12.4140625" style="6" bestFit="1" customWidth="1"/>
  </cols>
  <sheetData>
    <row r="2" spans="1:16" hidden="1" x14ac:dyDescent="0.3"/>
    <row r="3" spans="1:16" hidden="1" x14ac:dyDescent="0.3"/>
    <row r="4" spans="1:16" s="18" customFormat="1" ht="19.899999999999999" hidden="1" customHeight="1" x14ac:dyDescent="0.35">
      <c r="A4" s="17"/>
      <c r="B4" s="96" t="s">
        <v>0</v>
      </c>
      <c r="C4" s="96"/>
      <c r="D4" s="96"/>
      <c r="E4" s="15"/>
      <c r="F4" s="16"/>
      <c r="G4" s="17"/>
      <c r="L4" s="19" t="s">
        <v>1</v>
      </c>
      <c r="N4" s="20">
        <f ca="1">NOW()</f>
        <v>44020.311245138888</v>
      </c>
    </row>
    <row r="5" spans="1:16" s="18" customFormat="1" ht="19.899999999999999" hidden="1" customHeight="1" x14ac:dyDescent="0.35">
      <c r="A5" s="17"/>
      <c r="B5" s="96" t="s">
        <v>2</v>
      </c>
      <c r="C5" s="96"/>
      <c r="D5" s="96"/>
      <c r="E5" s="15"/>
      <c r="F5" s="16"/>
      <c r="G5" s="17"/>
      <c r="L5" s="22" t="s">
        <v>3</v>
      </c>
      <c r="N5" s="23">
        <v>43466</v>
      </c>
    </row>
    <row r="6" spans="1:16" s="18" customFormat="1" ht="34.9" hidden="1" customHeight="1" x14ac:dyDescent="0.35">
      <c r="A6" s="17"/>
      <c r="B6" s="97" t="s">
        <v>27</v>
      </c>
      <c r="C6" s="96"/>
      <c r="D6" s="96"/>
      <c r="E6" s="15"/>
      <c r="F6" s="16"/>
      <c r="G6" s="17"/>
      <c r="L6" s="24" t="s">
        <v>4</v>
      </c>
      <c r="N6" s="23">
        <f ca="1">N4</f>
        <v>44020.311245138888</v>
      </c>
    </row>
    <row r="7" spans="1:16" s="18" customFormat="1" ht="19.899999999999999" hidden="1" customHeight="1" x14ac:dyDescent="0.35">
      <c r="A7" s="17"/>
      <c r="B7" s="95">
        <v>966920007771</v>
      </c>
      <c r="C7" s="95"/>
      <c r="D7" s="95"/>
      <c r="E7" s="25"/>
      <c r="F7" s="26"/>
      <c r="G7" s="27"/>
      <c r="K7" s="21"/>
      <c r="N7" s="21"/>
    </row>
    <row r="8" spans="1:16" s="18" customFormat="1" ht="19.899999999999999" hidden="1" customHeight="1" x14ac:dyDescent="0.35">
      <c r="A8" s="99"/>
      <c r="B8" s="84" t="s">
        <v>5</v>
      </c>
      <c r="C8" s="28"/>
      <c r="D8" s="28"/>
      <c r="E8" s="29"/>
      <c r="F8" s="26"/>
      <c r="G8" s="27"/>
      <c r="K8" s="21"/>
      <c r="N8" s="21"/>
      <c r="P8" s="18" t="s">
        <v>36</v>
      </c>
    </row>
    <row r="9" spans="1:16" ht="51" hidden="1" customHeight="1" x14ac:dyDescent="0.3">
      <c r="C9" s="8"/>
      <c r="D9" s="8"/>
      <c r="F9" s="8"/>
      <c r="G9" s="8"/>
      <c r="H9" s="30"/>
      <c r="I9" s="30"/>
      <c r="J9" s="30"/>
      <c r="K9" s="31"/>
    </row>
    <row r="10" spans="1:16" ht="17.5" x14ac:dyDescent="0.35">
      <c r="D10" t="s">
        <v>42</v>
      </c>
      <c r="E10" s="93" t="s">
        <v>29</v>
      </c>
      <c r="F10" s="4" t="s">
        <v>43</v>
      </c>
      <c r="G10" s="94" t="s">
        <v>46</v>
      </c>
    </row>
    <row r="12" spans="1:16" ht="15" customHeight="1" x14ac:dyDescent="0.3">
      <c r="A12" s="100" t="s">
        <v>48</v>
      </c>
      <c r="B12" s="85" t="s">
        <v>6</v>
      </c>
      <c r="C12" s="37" t="s">
        <v>20</v>
      </c>
      <c r="D12" s="36" t="s">
        <v>8</v>
      </c>
      <c r="E12" s="36" t="s">
        <v>9</v>
      </c>
      <c r="F12" s="36" t="s">
        <v>10</v>
      </c>
      <c r="G12" s="36" t="s">
        <v>11</v>
      </c>
      <c r="H12" s="36" t="s">
        <v>12</v>
      </c>
      <c r="I12" s="38" t="s">
        <v>13</v>
      </c>
      <c r="J12" s="38" t="s">
        <v>24</v>
      </c>
      <c r="K12" s="39" t="s">
        <v>21</v>
      </c>
      <c r="L12" s="40" t="s">
        <v>22</v>
      </c>
      <c r="M12" s="40" t="s">
        <v>17</v>
      </c>
      <c r="N12" s="41" t="s">
        <v>16</v>
      </c>
    </row>
    <row r="13" spans="1:16" ht="17.25" customHeight="1" x14ac:dyDescent="0.3">
      <c r="A13" s="101">
        <v>1</v>
      </c>
      <c r="B13" s="42">
        <f>IFERROR(VLOOKUP(A13,Log!A:B,2,0),"")</f>
        <v>19531</v>
      </c>
      <c r="C13" s="43">
        <f>IFERROR(VLOOKUP($B13,Log!$B$2:$M$900,2,0),"")</f>
        <v>43761</v>
      </c>
      <c r="D13" s="43" t="str">
        <f>IFERROR(VLOOKUP($B13,Log!$B$2:$M$900,3,0),"")</f>
        <v>Confined Space Entry (CS)</v>
      </c>
      <c r="E13" s="43">
        <f>IFERROR(VLOOKUP($B13,Log!$B$2:$M$900,4,0),"")</f>
        <v>43751</v>
      </c>
      <c r="F13" s="43">
        <f>IFERROR(VLOOKUP($B13,Log!$B$2:$M$900,5,0),"")</f>
        <v>43751</v>
      </c>
      <c r="G13" s="42">
        <f>IFERROR(VLOOKUP($B13,Log!$B$2:$M$900,6,0),"")</f>
        <v>6</v>
      </c>
      <c r="H13" s="42" t="str">
        <f>IFERROR(VLOOKUP($B13,Log!$B$2:$M$900,7,0),"")</f>
        <v>Dammam</v>
      </c>
      <c r="I13" s="42" t="str">
        <f>IFERROR(VLOOKUP($B13,Log!$B$2:$M$900,8,0),"")</f>
        <v>Yahya Ahmed Raqwani Company Ltd.</v>
      </c>
      <c r="J13" s="42" t="str">
        <f>IFERROR(VLOOKUP($B13,Log!$B$2:$M$900,11,0),"")</f>
        <v>pending</v>
      </c>
      <c r="K13" s="44">
        <f>IFERROR(VLOOKUP($B13,Log!$B$2:$M$900,9,0),"")</f>
        <v>2205</v>
      </c>
      <c r="L13" s="44">
        <f>IFERROR(VLOOKUP($B13,Log!$B$2:$M$900,10,0),"")</f>
        <v>0</v>
      </c>
      <c r="M13" s="44">
        <f>IFERROR(('1'!$K13-'1'!$L13)," ")</f>
        <v>2205</v>
      </c>
      <c r="N13" s="45">
        <f ca="1">IFERROR((NOW()-$C13)," ")</f>
        <v>259.3112451388879</v>
      </c>
    </row>
    <row r="14" spans="1:16" ht="15" customHeight="1" x14ac:dyDescent="0.3">
      <c r="A14" s="101">
        <v>2</v>
      </c>
      <c r="B14" s="42">
        <f>IFERROR(VLOOKUP(A14,Log!A:B,2,0),"")</f>
        <v>20037</v>
      </c>
      <c r="C14" s="43">
        <f>IFERROR(VLOOKUP($B14,Log!$B$2:$M$900,2,0),"")</f>
        <v>43865</v>
      </c>
      <c r="D14" s="43" t="str">
        <f>IFERROR(VLOOKUP($B14,Log!$B$2:$M$900,3,0),"")</f>
        <v>Pre-requisite of Work Permit Certification</v>
      </c>
      <c r="E14" s="43">
        <f>IFERROR(VLOOKUP($B14,Log!$B$2:$M$900,4,0),"")</f>
        <v>43843</v>
      </c>
      <c r="F14" s="43">
        <f>IFERROR(VLOOKUP($B14,Log!$B$2:$M$900,5,0),"")</f>
        <v>43845</v>
      </c>
      <c r="G14" s="42">
        <f>IFERROR(VLOOKUP($B14,Log!$B$2:$M$900,6,0),"")</f>
        <v>1</v>
      </c>
      <c r="H14" s="42" t="str">
        <f>IFERROR(VLOOKUP($B14,Log!$B$2:$M$900,7,0),"")</f>
        <v>Dammam</v>
      </c>
      <c r="I14" s="42" t="str">
        <f>IFERROR(VLOOKUP($B14,Log!$B$2:$M$900,8,0),"")</f>
        <v>Yahya Ahmed Raqwani Company Ltd.</v>
      </c>
      <c r="J14" s="42" t="str">
        <f>IFERROR(VLOOKUP($B14,Log!$B$2:$M$900,11,0),"")</f>
        <v>Done</v>
      </c>
      <c r="K14" s="44">
        <f>IFERROR(VLOOKUP($B14,Log!$B$2:$M$900,9,0),"")</f>
        <v>1050</v>
      </c>
      <c r="L14" s="44">
        <f>IFERROR(VLOOKUP($B14,Log!$B$2:$M$900,10,0),"")</f>
        <v>1050</v>
      </c>
      <c r="M14" s="44">
        <f>IFERROR(('1'!$K14-'1'!$L14)," ")</f>
        <v>0</v>
      </c>
      <c r="N14" s="45">
        <f t="shared" ref="N14:N25" ca="1" si="0">IFERROR((NOW()-$C14)," ")</f>
        <v>155.3112451388879</v>
      </c>
    </row>
    <row r="15" spans="1:16" ht="15" customHeight="1" x14ac:dyDescent="0.3">
      <c r="A15" s="101">
        <v>3</v>
      </c>
      <c r="B15" s="42" t="str">
        <f>IFERROR(VLOOKUP(A15,Log!A:B,2,0),"")</f>
        <v/>
      </c>
      <c r="C15" s="43" t="str">
        <f>IFERROR(VLOOKUP($B15,Log!$B$2:$M$900,2,0),"")</f>
        <v/>
      </c>
      <c r="D15" s="43" t="str">
        <f>IFERROR(VLOOKUP($B15,Log!$B$2:$M$900,3,0),"")</f>
        <v/>
      </c>
      <c r="E15" s="43" t="str">
        <f>IFERROR(VLOOKUP($B15,Log!$B$2:$M$900,4,0),"")</f>
        <v/>
      </c>
      <c r="F15" s="43" t="str">
        <f>IFERROR(VLOOKUP($B15,Log!$B$2:$M$900,5,0),"")</f>
        <v/>
      </c>
      <c r="G15" s="42" t="str">
        <f>IFERROR(VLOOKUP($B15,Log!$B$2:$M$900,6,0),"")</f>
        <v/>
      </c>
      <c r="H15" s="42" t="str">
        <f>IFERROR(VLOOKUP($B15,Log!$B$2:$M$900,7,0),"")</f>
        <v/>
      </c>
      <c r="I15" s="42" t="str">
        <f>IFERROR(VLOOKUP($B15,Log!$B$2:$M$900,8,0),"")</f>
        <v/>
      </c>
      <c r="J15" s="42" t="str">
        <f>IFERROR(VLOOKUP($B15,Log!$B$2:$M$900,11,0),"")</f>
        <v/>
      </c>
      <c r="K15" s="44" t="str">
        <f>IFERROR(VLOOKUP($B15,Log!$B$2:$M$900,9,0),"")</f>
        <v/>
      </c>
      <c r="L15" s="44" t="str">
        <f>IFERROR(VLOOKUP($B15,Log!$B$2:$M$900,10,0),"")</f>
        <v/>
      </c>
      <c r="M15" s="44" t="str">
        <f>IFERROR(('1'!$K15-'1'!$L15)," ")</f>
        <v xml:space="preserve"> </v>
      </c>
      <c r="N15" s="45" t="str">
        <f t="shared" ca="1" si="0"/>
        <v xml:space="preserve"> </v>
      </c>
    </row>
    <row r="16" spans="1:16" ht="15" customHeight="1" x14ac:dyDescent="0.3">
      <c r="A16" s="101">
        <v>4</v>
      </c>
      <c r="B16" s="42" t="str">
        <f>IFERROR(VLOOKUP(A16,Log!A:B,2,0),"")</f>
        <v/>
      </c>
      <c r="C16" s="43" t="str">
        <f>IFERROR(VLOOKUP($B16,Log!$B$2:$M$900,2,0),"")</f>
        <v/>
      </c>
      <c r="D16" s="43" t="str">
        <f>IFERROR(VLOOKUP($B16,Log!$B$2:$M$900,3,0),"")</f>
        <v/>
      </c>
      <c r="E16" s="43" t="str">
        <f>IFERROR(VLOOKUP($B16,Log!$B$2:$M$900,4,0),"")</f>
        <v/>
      </c>
      <c r="F16" s="43" t="str">
        <f>IFERROR(VLOOKUP($B16,Log!$B$2:$M$900,5,0),"")</f>
        <v/>
      </c>
      <c r="G16" s="42" t="str">
        <f>IFERROR(VLOOKUP($B16,Log!$B$2:$M$900,6,0),"")</f>
        <v/>
      </c>
      <c r="H16" s="42" t="str">
        <f>IFERROR(VLOOKUP($B16,Log!$B$2:$M$900,7,0),"")</f>
        <v/>
      </c>
      <c r="I16" s="42" t="str">
        <f>IFERROR(VLOOKUP($B16,Log!$B$2:$M$900,8,0),"")</f>
        <v/>
      </c>
      <c r="J16" s="42" t="str">
        <f>IFERROR(VLOOKUP($B16,Log!$B$2:$M$900,11,0),"")</f>
        <v/>
      </c>
      <c r="K16" s="44" t="str">
        <f>IFERROR(VLOOKUP($B16,Log!$B$2:$M$900,9,0),"")</f>
        <v/>
      </c>
      <c r="L16" s="44" t="str">
        <f>IFERROR(VLOOKUP($B16,Log!$B$2:$M$900,10,0),"")</f>
        <v/>
      </c>
      <c r="M16" s="44" t="str">
        <f>IFERROR(('1'!$K16-'1'!$L16)," ")</f>
        <v xml:space="preserve"> </v>
      </c>
      <c r="N16" s="45" t="str">
        <f t="shared" ca="1" si="0"/>
        <v xml:space="preserve"> </v>
      </c>
    </row>
    <row r="17" spans="1:16" ht="15" customHeight="1" x14ac:dyDescent="0.3">
      <c r="A17" s="101">
        <v>5</v>
      </c>
      <c r="B17" s="42" t="str">
        <f>IFERROR(VLOOKUP(A17,Log!A:B,2,0),"")</f>
        <v/>
      </c>
      <c r="C17" s="43" t="str">
        <f>IFERROR(VLOOKUP($B17,Log!$B$2:$M$900,2,0),"")</f>
        <v/>
      </c>
      <c r="D17" s="43" t="str">
        <f>IFERROR(VLOOKUP($B17,Log!$B$2:$M$900,3,0),"")</f>
        <v/>
      </c>
      <c r="E17" s="43" t="str">
        <f>IFERROR(VLOOKUP($B17,Log!$B$2:$M$900,4,0),"")</f>
        <v/>
      </c>
      <c r="F17" s="43" t="str">
        <f>IFERROR(VLOOKUP($B17,Log!$B$2:$M$900,5,0),"")</f>
        <v/>
      </c>
      <c r="G17" s="42" t="str">
        <f>IFERROR(VLOOKUP($B17,Log!$B$2:$M$900,6,0),"")</f>
        <v/>
      </c>
      <c r="H17" s="42" t="str">
        <f>IFERROR(VLOOKUP($B17,Log!$B$2:$M$900,7,0),"")</f>
        <v/>
      </c>
      <c r="I17" s="42" t="str">
        <f>IFERROR(VLOOKUP($B17,Log!$B$2:$M$900,8,0),"")</f>
        <v/>
      </c>
      <c r="J17" s="42" t="str">
        <f>IFERROR(VLOOKUP($B17,Log!$B$2:$M$900,11,0),"")</f>
        <v/>
      </c>
      <c r="K17" s="44" t="str">
        <f>IFERROR(VLOOKUP($B17,Log!$B$2:$M$900,9,0),"")</f>
        <v/>
      </c>
      <c r="L17" s="44" t="str">
        <f>IFERROR(VLOOKUP($B17,Log!$B$2:$M$900,10,0),"")</f>
        <v/>
      </c>
      <c r="M17" s="44" t="str">
        <f>IFERROR(('1'!$K17-'1'!$L17)," ")</f>
        <v xml:space="preserve"> </v>
      </c>
      <c r="N17" s="45" t="str">
        <f t="shared" ca="1" si="0"/>
        <v xml:space="preserve"> </v>
      </c>
    </row>
    <row r="18" spans="1:16" ht="15" customHeight="1" x14ac:dyDescent="0.3">
      <c r="A18" s="101">
        <v>6</v>
      </c>
      <c r="B18" s="42" t="str">
        <f>IFERROR(VLOOKUP(A18,Log!A:B,2,0),"")</f>
        <v/>
      </c>
      <c r="C18" s="43" t="str">
        <f>IFERROR(VLOOKUP($B18,Log!$B$2:$M$900,2,0),"")</f>
        <v/>
      </c>
      <c r="D18" s="43" t="str">
        <f>IFERROR(VLOOKUP($B18,Log!$B$2:$M$900,3,0),"")</f>
        <v/>
      </c>
      <c r="E18" s="43" t="str">
        <f>IFERROR(VLOOKUP($B18,Log!$B$2:$M$900,4,0),"")</f>
        <v/>
      </c>
      <c r="F18" s="43" t="str">
        <f>IFERROR(VLOOKUP($B18,Log!$B$2:$M$900,5,0),"")</f>
        <v/>
      </c>
      <c r="G18" s="42" t="str">
        <f>IFERROR(VLOOKUP($B18,Log!$B$2:$M$900,6,0),"")</f>
        <v/>
      </c>
      <c r="H18" s="42" t="str">
        <f>IFERROR(VLOOKUP($B18,Log!$B$2:$M$900,7,0),"")</f>
        <v/>
      </c>
      <c r="I18" s="42" t="str">
        <f>IFERROR(VLOOKUP($B18,Log!$B$2:$M$900,8,0),"")</f>
        <v/>
      </c>
      <c r="J18" s="42" t="str">
        <f>IFERROR(VLOOKUP($B18,Log!$B$2:$M$900,11,0),"")</f>
        <v/>
      </c>
      <c r="K18" s="44" t="str">
        <f>IFERROR(VLOOKUP($B18,Log!$B$2:$M$900,9,0),"")</f>
        <v/>
      </c>
      <c r="L18" s="44" t="str">
        <f>IFERROR(VLOOKUP($B18,Log!$B$2:$M$900,10,0),"")</f>
        <v/>
      </c>
      <c r="M18" s="44" t="str">
        <f>IFERROR(('1'!$K18-'1'!$L18)," ")</f>
        <v xml:space="preserve"> </v>
      </c>
      <c r="N18" s="45" t="str">
        <f t="shared" ca="1" si="0"/>
        <v xml:space="preserve"> </v>
      </c>
    </row>
    <row r="19" spans="1:16" ht="15" customHeight="1" x14ac:dyDescent="0.3">
      <c r="A19" s="101">
        <v>7</v>
      </c>
      <c r="B19" s="42" t="str">
        <f>IFERROR(VLOOKUP(A19,Log!A:B,2,0),"")</f>
        <v/>
      </c>
      <c r="C19" s="43" t="str">
        <f>IFERROR(VLOOKUP($B19,Log!$B$2:$M$900,2,0),"")</f>
        <v/>
      </c>
      <c r="D19" s="43" t="str">
        <f>IFERROR(VLOOKUP($B19,Log!$B$2:$M$900,3,0),"")</f>
        <v/>
      </c>
      <c r="E19" s="43" t="str">
        <f>IFERROR(VLOOKUP($B19,Log!$B$2:$M$900,4,0),"")</f>
        <v/>
      </c>
      <c r="F19" s="43" t="str">
        <f>IFERROR(VLOOKUP($B19,Log!$B$2:$M$900,5,0),"")</f>
        <v/>
      </c>
      <c r="G19" s="42" t="str">
        <f>IFERROR(VLOOKUP($B19,Log!$B$2:$M$900,6,0),"")</f>
        <v/>
      </c>
      <c r="H19" s="42" t="str">
        <f>IFERROR(VLOOKUP($B19,Log!$B$2:$M$900,7,0),"")</f>
        <v/>
      </c>
      <c r="I19" s="42" t="str">
        <f>IFERROR(VLOOKUP($B19,Log!$B$2:$M$900,8,0),"")</f>
        <v/>
      </c>
      <c r="J19" s="42" t="str">
        <f>IFERROR(VLOOKUP($B19,Log!$B$2:$M$900,11,0),"")</f>
        <v/>
      </c>
      <c r="K19" s="44" t="str">
        <f>IFERROR(VLOOKUP($B19,Log!$B$2:$M$900,9,0),"")</f>
        <v/>
      </c>
      <c r="L19" s="44" t="str">
        <f>IFERROR(VLOOKUP($B19,Log!$B$2:$M$900,10,0),"")</f>
        <v/>
      </c>
      <c r="M19" s="44" t="str">
        <f>IFERROR(('1'!$K19-'1'!$L19)," ")</f>
        <v xml:space="preserve"> </v>
      </c>
      <c r="N19" s="45" t="str">
        <f t="shared" ca="1" si="0"/>
        <v xml:space="preserve"> </v>
      </c>
    </row>
    <row r="20" spans="1:16" x14ac:dyDescent="0.3">
      <c r="A20" s="101">
        <v>8</v>
      </c>
      <c r="B20" s="42" t="str">
        <f>IFERROR(VLOOKUP(A20,Log!A:B,2,0),"")</f>
        <v/>
      </c>
      <c r="C20" s="43" t="str">
        <f>IFERROR(VLOOKUP($B20,Log!$B$2:$M$900,2,0),"")</f>
        <v/>
      </c>
      <c r="D20" s="43" t="str">
        <f>IFERROR(VLOOKUP($B20,Log!$B$2:$M$900,3,0),"")</f>
        <v/>
      </c>
      <c r="E20" s="43" t="str">
        <f>IFERROR(VLOOKUP($B20,Log!$B$2:$M$900,4,0),"")</f>
        <v/>
      </c>
      <c r="F20" s="43" t="str">
        <f>IFERROR(VLOOKUP($B20,Log!$B$2:$M$900,5,0),"")</f>
        <v/>
      </c>
      <c r="G20" s="42" t="str">
        <f>IFERROR(VLOOKUP($B20,Log!$B$2:$M$900,6,0),"")</f>
        <v/>
      </c>
      <c r="H20" s="42" t="str">
        <f>IFERROR(VLOOKUP($B20,Log!$B$2:$M$900,7,0),"")</f>
        <v/>
      </c>
      <c r="I20" s="42" t="str">
        <f>IFERROR(VLOOKUP($B20,Log!$B$2:$M$900,8,0),"")</f>
        <v/>
      </c>
      <c r="J20" s="42" t="str">
        <f>IFERROR(VLOOKUP($B20,Log!$B$2:$M$900,11,0),"")</f>
        <v/>
      </c>
      <c r="K20" s="44" t="str">
        <f>IFERROR(VLOOKUP($B20,Log!$B$2:$M$900,9,0),"")</f>
        <v/>
      </c>
      <c r="L20" s="44" t="str">
        <f>IFERROR(VLOOKUP($B20,Log!$B$2:$M$900,10,0),"")</f>
        <v/>
      </c>
      <c r="M20" s="44" t="str">
        <f>IFERROR(('1'!$K20-'1'!$L20)," ")</f>
        <v xml:space="preserve"> </v>
      </c>
      <c r="N20" s="45" t="str">
        <f t="shared" ca="1" si="0"/>
        <v xml:space="preserve"> </v>
      </c>
    </row>
    <row r="21" spans="1:16" ht="15" customHeight="1" x14ac:dyDescent="0.3">
      <c r="A21" s="101">
        <v>9</v>
      </c>
      <c r="B21" s="42" t="str">
        <f>IFERROR(VLOOKUP(A21,Log!A:B,2,0),"")</f>
        <v/>
      </c>
      <c r="C21" s="43" t="str">
        <f>IFERROR(VLOOKUP($B21,Log!$B$2:$M$900,2,0),"")</f>
        <v/>
      </c>
      <c r="D21" s="43" t="str">
        <f>IFERROR(VLOOKUP($B21,Log!$B$2:$M$900,3,0),"")</f>
        <v/>
      </c>
      <c r="E21" s="43" t="str">
        <f>IFERROR(VLOOKUP($B21,Log!$B$2:$M$900,4,0),"")</f>
        <v/>
      </c>
      <c r="F21" s="43" t="str">
        <f>IFERROR(VLOOKUP($B21,Log!$B$2:$M$900,5,0),"")</f>
        <v/>
      </c>
      <c r="G21" s="42" t="str">
        <f>IFERROR(VLOOKUP($B21,Log!$B$2:$M$900,6,0),"")</f>
        <v/>
      </c>
      <c r="H21" s="42" t="str">
        <f>IFERROR(VLOOKUP($B21,Log!$B$2:$M$900,7,0),"")</f>
        <v/>
      </c>
      <c r="I21" s="42" t="str">
        <f>IFERROR(VLOOKUP($B21,Log!$B$2:$M$900,8,0),"")</f>
        <v/>
      </c>
      <c r="J21" s="42" t="str">
        <f>IFERROR(VLOOKUP($B21,Log!$B$2:$M$900,11,0),"")</f>
        <v/>
      </c>
      <c r="K21" s="44" t="str">
        <f>IFERROR(VLOOKUP($B21,Log!$B$2:$M$900,9,0),"")</f>
        <v/>
      </c>
      <c r="L21" s="44" t="str">
        <f>IFERROR(VLOOKUP($B21,Log!$B$2:$M$900,10,0),"")</f>
        <v/>
      </c>
      <c r="M21" s="44" t="str">
        <f>IFERROR(('1'!$K21-'1'!$L21)," ")</f>
        <v xml:space="preserve"> </v>
      </c>
      <c r="N21" s="45" t="str">
        <f t="shared" ca="1" si="0"/>
        <v xml:space="preserve"> </v>
      </c>
    </row>
    <row r="22" spans="1:16" ht="15" customHeight="1" x14ac:dyDescent="0.3">
      <c r="A22" s="101">
        <v>10</v>
      </c>
      <c r="B22" s="42" t="str">
        <f>IFERROR(VLOOKUP(A22,Log!A:B,2,0),"")</f>
        <v/>
      </c>
      <c r="C22" s="43" t="str">
        <f>IFERROR(VLOOKUP($B22,Log!$B$2:$M$900,2,0),"")</f>
        <v/>
      </c>
      <c r="D22" s="43" t="str">
        <f>IFERROR(VLOOKUP($B22,Log!$B$2:$M$900,3,0),"")</f>
        <v/>
      </c>
      <c r="E22" s="43" t="str">
        <f>IFERROR(VLOOKUP($B22,Log!$B$2:$M$900,4,0),"")</f>
        <v/>
      </c>
      <c r="F22" s="43" t="str">
        <f>IFERROR(VLOOKUP($B22,Log!$B$2:$M$900,5,0),"")</f>
        <v/>
      </c>
      <c r="G22" s="42" t="str">
        <f>IFERROR(VLOOKUP($B22,Log!$B$2:$M$900,6,0),"")</f>
        <v/>
      </c>
      <c r="H22" s="42" t="str">
        <f>IFERROR(VLOOKUP($B22,Log!$B$2:$M$900,7,0),"")</f>
        <v/>
      </c>
      <c r="I22" s="42" t="str">
        <f>IFERROR(VLOOKUP($B22,Log!$B$2:$M$900,8,0),"")</f>
        <v/>
      </c>
      <c r="J22" s="42" t="str">
        <f>IFERROR(VLOOKUP($B22,Log!$B$2:$M$900,11,0),"")</f>
        <v/>
      </c>
      <c r="K22" s="44" t="str">
        <f>IFERROR(VLOOKUP($B22,Log!$B$2:$M$900,9,0),"")</f>
        <v/>
      </c>
      <c r="L22" s="44" t="str">
        <f>IFERROR(VLOOKUP($B22,Log!$B$2:$M$900,10,0),"")</f>
        <v/>
      </c>
      <c r="M22" s="44" t="str">
        <f>IFERROR(('1'!$K22-'1'!$L22)," ")</f>
        <v xml:space="preserve"> </v>
      </c>
      <c r="N22" s="45" t="str">
        <f t="shared" ca="1" si="0"/>
        <v xml:space="preserve"> </v>
      </c>
    </row>
    <row r="23" spans="1:16" ht="15" customHeight="1" x14ac:dyDescent="0.3">
      <c r="A23" s="101">
        <v>11</v>
      </c>
      <c r="B23" s="42" t="str">
        <f>IFERROR(VLOOKUP(A23,Log!A:B,2,0),"")</f>
        <v/>
      </c>
      <c r="C23" s="43" t="str">
        <f>IFERROR(VLOOKUP($B23,Log!$B$2:$M$900,2,0),"")</f>
        <v/>
      </c>
      <c r="D23" s="43" t="str">
        <f>IFERROR(VLOOKUP($B23,Log!$B$2:$M$900,3,0),"")</f>
        <v/>
      </c>
      <c r="E23" s="43" t="str">
        <f>IFERROR(VLOOKUP($B23,Log!$B$2:$M$900,4,0),"")</f>
        <v/>
      </c>
      <c r="F23" s="43" t="str">
        <f>IFERROR(VLOOKUP($B23,Log!$B$2:$M$900,5,0),"")</f>
        <v/>
      </c>
      <c r="G23" s="42" t="str">
        <f>IFERROR(VLOOKUP($B23,Log!$B$2:$M$900,6,0),"")</f>
        <v/>
      </c>
      <c r="H23" s="42" t="str">
        <f>IFERROR(VLOOKUP($B23,Log!$B$2:$M$900,7,0),"")</f>
        <v/>
      </c>
      <c r="I23" s="42" t="str">
        <f>IFERROR(VLOOKUP($B23,Log!$B$2:$M$900,8,0),"")</f>
        <v/>
      </c>
      <c r="J23" s="42" t="str">
        <f>IFERROR(VLOOKUP($B23,Log!$B$2:$M$900,11,0),"")</f>
        <v/>
      </c>
      <c r="K23" s="44" t="str">
        <f>IFERROR(VLOOKUP($B23,Log!$B$2:$M$900,9,0),"")</f>
        <v/>
      </c>
      <c r="L23" s="44" t="str">
        <f>IFERROR(VLOOKUP($B23,Log!$B$2:$M$900,10,0),"")</f>
        <v/>
      </c>
      <c r="M23" s="44" t="str">
        <f>IFERROR(('1'!$K23-'1'!$L23)," ")</f>
        <v xml:space="preserve"> </v>
      </c>
      <c r="N23" s="45" t="str">
        <f t="shared" ca="1" si="0"/>
        <v xml:space="preserve"> </v>
      </c>
    </row>
    <row r="24" spans="1:16" ht="15" customHeight="1" x14ac:dyDescent="0.3">
      <c r="A24" s="101">
        <v>12</v>
      </c>
      <c r="B24" s="42" t="str">
        <f>IFERROR(VLOOKUP(A24,Log!A:B,2,0),"")</f>
        <v/>
      </c>
      <c r="C24" s="43" t="str">
        <f>IFERROR(VLOOKUP($B24,Log!$B$2:$M$900,2,0),"")</f>
        <v/>
      </c>
      <c r="D24" s="43" t="str">
        <f>IFERROR(VLOOKUP($B24,Log!$B$2:$M$900,3,0),"")</f>
        <v/>
      </c>
      <c r="E24" s="43" t="str">
        <f>IFERROR(VLOOKUP($B24,Log!$B$2:$M$900,4,0),"")</f>
        <v/>
      </c>
      <c r="F24" s="43" t="str">
        <f>IFERROR(VLOOKUP($B24,Log!$B$2:$M$900,5,0),"")</f>
        <v/>
      </c>
      <c r="G24" s="42" t="str">
        <f>IFERROR(VLOOKUP($B24,Log!$B$2:$M$900,6,0),"")</f>
        <v/>
      </c>
      <c r="H24" s="42" t="str">
        <f>IFERROR(VLOOKUP($B24,Log!$B$2:$M$900,7,0),"")</f>
        <v/>
      </c>
      <c r="I24" s="42" t="str">
        <f>IFERROR(VLOOKUP($B24,Log!$B$2:$M$900,8,0),"")</f>
        <v/>
      </c>
      <c r="J24" s="42" t="str">
        <f>IFERROR(VLOOKUP($B24,Log!$B$2:$M$900,11,0),"")</f>
        <v/>
      </c>
      <c r="K24" s="44" t="str">
        <f>IFERROR(VLOOKUP($B24,Log!$B$2:$M$900,9,0),"")</f>
        <v/>
      </c>
      <c r="L24" s="44" t="str">
        <f>IFERROR(VLOOKUP($B24,Log!$B$2:$M$900,10,0),"")</f>
        <v/>
      </c>
      <c r="M24" s="44" t="str">
        <f>IFERROR(('1'!$K24-'1'!$L24)," ")</f>
        <v xml:space="preserve"> </v>
      </c>
      <c r="N24" s="45" t="str">
        <f t="shared" ca="1" si="0"/>
        <v xml:space="preserve"> </v>
      </c>
    </row>
    <row r="25" spans="1:16" ht="15" customHeight="1" x14ac:dyDescent="0.3">
      <c r="A25" s="101">
        <v>13</v>
      </c>
      <c r="B25" s="42" t="str">
        <f>IFERROR(VLOOKUP(A25,Log!A:B,2,0),"")</f>
        <v/>
      </c>
      <c r="C25" s="43" t="str">
        <f>IFERROR(VLOOKUP($B25,Log!$B$2:$M$900,2,0),"")</f>
        <v/>
      </c>
      <c r="D25" s="43" t="str">
        <f>IFERROR(VLOOKUP($B25,Log!$B$2:$M$900,3,0),"")</f>
        <v/>
      </c>
      <c r="E25" s="43" t="str">
        <f>IFERROR(VLOOKUP($B25,Log!$B$2:$M$900,4,0),"")</f>
        <v/>
      </c>
      <c r="F25" s="43" t="str">
        <f>IFERROR(VLOOKUP($B25,Log!$B$2:$M$900,5,0),"")</f>
        <v/>
      </c>
      <c r="G25" s="42" t="str">
        <f>IFERROR(VLOOKUP($B25,Log!$B$2:$M$900,6,0),"")</f>
        <v/>
      </c>
      <c r="H25" s="42" t="str">
        <f>IFERROR(VLOOKUP($B25,Log!$B$2:$M$900,7,0),"")</f>
        <v/>
      </c>
      <c r="I25" s="42" t="str">
        <f>IFERROR(VLOOKUP($B25,Log!$B$2:$M$900,8,0),"")</f>
        <v/>
      </c>
      <c r="J25" s="42" t="str">
        <f>IFERROR(VLOOKUP($B25,Log!$B$2:$M$900,11,0),"")</f>
        <v/>
      </c>
      <c r="K25" s="44" t="str">
        <f>IFERROR(VLOOKUP($B25,Log!$B$2:$M$900,9,0),"")</f>
        <v/>
      </c>
      <c r="L25" s="44" t="str">
        <f>IFERROR(VLOOKUP($B25,Log!$B$2:$M$900,10,0),"")</f>
        <v/>
      </c>
      <c r="M25" s="44" t="str">
        <f>IFERROR(('1'!$K25-'1'!$L25)," ")</f>
        <v xml:space="preserve"> </v>
      </c>
      <c r="N25" s="45" t="str">
        <f t="shared" ca="1" si="0"/>
        <v xml:space="preserve"> </v>
      </c>
    </row>
    <row r="26" spans="1:16" ht="15" customHeight="1" x14ac:dyDescent="0.3">
      <c r="A26" s="86"/>
      <c r="B26" s="86"/>
      <c r="C26" s="46"/>
      <c r="D26" s="46"/>
      <c r="E26" s="46"/>
      <c r="F26" s="46"/>
      <c r="G26" s="46"/>
      <c r="H26" s="46"/>
      <c r="I26" s="46"/>
      <c r="J26" s="46"/>
      <c r="K26" s="47">
        <f>SUBTOTAL(109,'1'!$K$13:$K$25)</f>
        <v>3255</v>
      </c>
      <c r="L26" s="47">
        <f>SUBTOTAL(109,'1'!$L$13:$L$25)</f>
        <v>1050</v>
      </c>
      <c r="M26" s="47">
        <f>SUM('1'!$M$13:$M$25)</f>
        <v>2205</v>
      </c>
      <c r="N26" s="48"/>
    </row>
    <row r="27" spans="1:16" x14ac:dyDescent="0.3">
      <c r="A27" s="102"/>
      <c r="B27" s="87"/>
      <c r="C27" s="1"/>
      <c r="D27" s="1"/>
      <c r="E27" s="9"/>
      <c r="F27" s="9"/>
      <c r="G27" s="10"/>
      <c r="H27" s="11"/>
      <c r="I27" s="11"/>
      <c r="J27" s="11"/>
      <c r="K27" s="13" t="s">
        <v>18</v>
      </c>
      <c r="L27" s="14" t="s">
        <v>19</v>
      </c>
      <c r="M27" s="14" t="s">
        <v>25</v>
      </c>
      <c r="N27" s="13" t="s">
        <v>26</v>
      </c>
    </row>
    <row r="28" spans="1:16" x14ac:dyDescent="0.3">
      <c r="A28" s="102"/>
      <c r="B28" s="87"/>
      <c r="C28" s="1"/>
      <c r="D28" s="1"/>
      <c r="E28" s="5"/>
      <c r="F28" s="5"/>
      <c r="G28" s="2"/>
      <c r="K28" s="7">
        <f ca="1">SUMIFS('1'!$M$12:$M$26,'1'!$N$12:$N$26,"&gt;="&amp;0,'1'!$N$12:$N$26,"&lt;="&amp;30.9999)</f>
        <v>0</v>
      </c>
      <c r="L28" s="7">
        <f ca="1">SUMIFS('1'!$M$12:$M$26,'1'!$N$12:$N$26,"&gt;="&amp;31,'1'!$N$12:$N$26,"&lt;="&amp;60)</f>
        <v>0</v>
      </c>
      <c r="M28" s="7">
        <f ca="1">SUMIFS('1'!$M$12:$M$26,'1'!$N$12:$N$26,"&gt;="&amp;61,'1'!$N$12:$N$26,"&lt;="&amp;90)</f>
        <v>0</v>
      </c>
      <c r="N28" s="7">
        <f ca="1">SUMIFS('1'!$M$12:$M$26,'1'!$N$12:$N$26,"&gt;="&amp;91)</f>
        <v>2205</v>
      </c>
      <c r="P28" s="12">
        <f ca="1">'1'!$M$26-K28-L28-M28-N28</f>
        <v>0</v>
      </c>
    </row>
    <row r="29" spans="1:16" x14ac:dyDescent="0.3">
      <c r="A29" s="103"/>
      <c r="B29" s="88"/>
    </row>
    <row r="30" spans="1:16" x14ac:dyDescent="0.3">
      <c r="A30" s="103"/>
      <c r="B30" s="88"/>
    </row>
    <row r="31" spans="1:16" x14ac:dyDescent="0.3">
      <c r="A31" s="103"/>
      <c r="B31" s="88"/>
    </row>
    <row r="32" spans="1:16" x14ac:dyDescent="0.3">
      <c r="A32" s="103"/>
      <c r="B32" s="88"/>
    </row>
    <row r="33" spans="1:2" x14ac:dyDescent="0.3">
      <c r="A33" s="103"/>
      <c r="B33" s="88"/>
    </row>
    <row r="34" spans="1:2" x14ac:dyDescent="0.3">
      <c r="A34" s="103"/>
      <c r="B34" s="88"/>
    </row>
    <row r="35" spans="1:2" x14ac:dyDescent="0.3">
      <c r="A35" s="103"/>
      <c r="B35" s="88"/>
    </row>
    <row r="36" spans="1:2" x14ac:dyDescent="0.3">
      <c r="A36" s="103"/>
      <c r="B36" s="88"/>
    </row>
  </sheetData>
  <mergeCells count="4">
    <mergeCell ref="B7:D7"/>
    <mergeCell ref="B4:D4"/>
    <mergeCell ref="B5:D5"/>
    <mergeCell ref="B6:D6"/>
  </mergeCells>
  <pageMargins left="0.4" right="0.3" top="0.75" bottom="0.75" header="0.3" footer="0.3"/>
  <pageSetup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Defenition!$C$1:$C$3</xm:f>
          </x14:formula1>
          <xm:sqref>E10</xm:sqref>
        </x14:dataValidation>
        <x14:dataValidation type="list" allowBlank="1" showInputMessage="1" showErrorMessage="1">
          <x14:formula1>
            <xm:f>Defenition!$E$2:$E$3</xm:f>
          </x14:formula1>
          <xm:sqref>G10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B16" sqref="B16"/>
    </sheetView>
  </sheetViews>
  <sheetFormatPr defaultRowHeight="14" x14ac:dyDescent="0.3"/>
  <cols>
    <col min="1" max="1" width="6" style="91" bestFit="1" customWidth="1"/>
    <col min="2" max="2" width="8.75" style="91" customWidth="1"/>
    <col min="3" max="3" width="13.4140625" customWidth="1"/>
    <col min="4" max="4" width="52.75" customWidth="1"/>
    <col min="5" max="5" width="11.58203125" customWidth="1"/>
    <col min="6" max="6" width="10.25" customWidth="1"/>
    <col min="7" max="7" width="12.4140625" customWidth="1"/>
    <col min="8" max="8" width="8.58203125" bestFit="1" customWidth="1"/>
    <col min="9" max="9" width="34.25" bestFit="1" customWidth="1"/>
    <col min="10" max="10" width="15.83203125" customWidth="1"/>
    <col min="11" max="12" width="16.83203125" style="6" customWidth="1"/>
    <col min="13" max="13" width="23.75" customWidth="1"/>
  </cols>
  <sheetData>
    <row r="1" spans="1:13" x14ac:dyDescent="0.3">
      <c r="A1" s="104" t="s">
        <v>47</v>
      </c>
      <c r="B1" s="91" t="s">
        <v>6</v>
      </c>
      <c r="C1" s="49" t="s">
        <v>7</v>
      </c>
      <c r="D1" s="50" t="s">
        <v>8</v>
      </c>
      <c r="E1" s="51" t="s">
        <v>9</v>
      </c>
      <c r="F1" s="51" t="s">
        <v>10</v>
      </c>
      <c r="G1" s="52" t="s">
        <v>11</v>
      </c>
      <c r="H1" s="53" t="s">
        <v>12</v>
      </c>
      <c r="I1" s="50" t="s">
        <v>13</v>
      </c>
      <c r="J1" s="52" t="s">
        <v>14</v>
      </c>
      <c r="K1" s="54" t="s">
        <v>37</v>
      </c>
      <c r="L1" s="54" t="s">
        <v>38</v>
      </c>
      <c r="M1" s="55" t="s">
        <v>24</v>
      </c>
    </row>
    <row r="2" spans="1:13" x14ac:dyDescent="0.3">
      <c r="A2" s="104">
        <f>IF(AND(I2='1'!$E$10,L2='1'!$G$10),1,0)</f>
        <v>0</v>
      </c>
      <c r="B2" s="91">
        <v>19476</v>
      </c>
      <c r="C2" s="56">
        <v>43741</v>
      </c>
      <c r="D2" s="57" t="s">
        <v>23</v>
      </c>
      <c r="E2" s="58">
        <v>43724</v>
      </c>
      <c r="F2" s="58">
        <v>43727</v>
      </c>
      <c r="G2" s="59">
        <v>4</v>
      </c>
      <c r="H2" s="60" t="s">
        <v>15</v>
      </c>
      <c r="I2" s="57" t="s">
        <v>39</v>
      </c>
      <c r="J2" s="61">
        <v>4200</v>
      </c>
      <c r="K2" s="62"/>
      <c r="L2" s="62" t="str">
        <f t="shared" ref="L2:L9" si="0">IF(J2-K2=0,"Done","pending")</f>
        <v>pending</v>
      </c>
      <c r="M2" s="63" t="s">
        <v>28</v>
      </c>
    </row>
    <row r="3" spans="1:13" x14ac:dyDescent="0.3">
      <c r="A3" s="104">
        <f>IF(AND(I3='1'!$E$10,L3='1'!$G$10),1+A2,A2)</f>
        <v>0</v>
      </c>
      <c r="B3" s="91">
        <v>19495</v>
      </c>
      <c r="C3" s="64">
        <v>43751</v>
      </c>
      <c r="D3" s="65" t="s">
        <v>31</v>
      </c>
      <c r="E3" s="66">
        <v>43744</v>
      </c>
      <c r="F3" s="66">
        <v>43746</v>
      </c>
      <c r="G3" s="67">
        <v>6</v>
      </c>
      <c r="H3" s="68" t="s">
        <v>15</v>
      </c>
      <c r="I3" s="57" t="s">
        <v>39</v>
      </c>
      <c r="J3" s="69">
        <v>13125</v>
      </c>
      <c r="K3" s="62"/>
      <c r="L3" s="62" t="str">
        <f t="shared" si="0"/>
        <v>pending</v>
      </c>
      <c r="M3" s="70" t="s">
        <v>33</v>
      </c>
    </row>
    <row r="4" spans="1:13" x14ac:dyDescent="0.3">
      <c r="A4" s="105">
        <f>IF(AND(I4='1'!$E$10,L4='1'!$G$10),1+A3,A3)</f>
        <v>0</v>
      </c>
      <c r="B4" s="89">
        <v>19510</v>
      </c>
      <c r="C4" s="56">
        <v>43754</v>
      </c>
      <c r="D4" s="57" t="s">
        <v>30</v>
      </c>
      <c r="E4" s="58">
        <v>43751</v>
      </c>
      <c r="F4" s="58">
        <v>43751</v>
      </c>
      <c r="G4" s="59">
        <v>12</v>
      </c>
      <c r="H4" s="60" t="s">
        <v>15</v>
      </c>
      <c r="I4" s="57" t="s">
        <v>39</v>
      </c>
      <c r="J4" s="61">
        <v>4410</v>
      </c>
      <c r="K4" s="62"/>
      <c r="L4" s="62" t="str">
        <f t="shared" si="0"/>
        <v>pending</v>
      </c>
      <c r="M4" s="63" t="s">
        <v>34</v>
      </c>
    </row>
    <row r="5" spans="1:13" x14ac:dyDescent="0.3">
      <c r="A5" s="106">
        <f>IF(AND(I5='1'!$E$10,L5='1'!$G$10),1+A4,A4)</f>
        <v>1</v>
      </c>
      <c r="B5" s="90">
        <v>19531</v>
      </c>
      <c r="C5" s="71">
        <v>43761</v>
      </c>
      <c r="D5" s="72" t="s">
        <v>32</v>
      </c>
      <c r="E5" s="73">
        <v>43751</v>
      </c>
      <c r="F5" s="73">
        <v>43751</v>
      </c>
      <c r="G5" s="74">
        <v>6</v>
      </c>
      <c r="H5" s="72" t="s">
        <v>15</v>
      </c>
      <c r="I5" s="72" t="s">
        <v>29</v>
      </c>
      <c r="J5" s="75">
        <v>2205</v>
      </c>
      <c r="K5" s="62">
        <v>0</v>
      </c>
      <c r="L5" s="62" t="str">
        <f t="shared" si="0"/>
        <v>pending</v>
      </c>
      <c r="M5" s="70" t="s">
        <v>34</v>
      </c>
    </row>
    <row r="6" spans="1:13" x14ac:dyDescent="0.3">
      <c r="A6" s="105">
        <f>IF(AND(I6='1'!$E$10,L6='1'!$G$10),1+A5,A5)</f>
        <v>1</v>
      </c>
      <c r="B6" s="89">
        <v>19575</v>
      </c>
      <c r="C6" s="56">
        <v>43779</v>
      </c>
      <c r="D6" s="76" t="s">
        <v>23</v>
      </c>
      <c r="E6" s="77">
        <v>43766</v>
      </c>
      <c r="F6" s="77">
        <v>43769</v>
      </c>
      <c r="G6" s="59">
        <v>8</v>
      </c>
      <c r="H6" s="76" t="s">
        <v>15</v>
      </c>
      <c r="I6" s="57" t="s">
        <v>39</v>
      </c>
      <c r="J6" s="61">
        <v>9450</v>
      </c>
      <c r="K6" s="62">
        <v>1050</v>
      </c>
      <c r="L6" s="62" t="str">
        <f t="shared" si="0"/>
        <v>pending</v>
      </c>
      <c r="M6" s="63" t="s">
        <v>28</v>
      </c>
    </row>
    <row r="7" spans="1:13" x14ac:dyDescent="0.3">
      <c r="A7" s="106">
        <f>IF(AND(I7='1'!$E$10,L7='1'!$G$10),1+A6,A6)</f>
        <v>1</v>
      </c>
      <c r="B7" s="90">
        <v>19702</v>
      </c>
      <c r="C7" s="71">
        <v>43822</v>
      </c>
      <c r="D7" s="78" t="s">
        <v>23</v>
      </c>
      <c r="E7" s="79">
        <v>43808</v>
      </c>
      <c r="F7" s="79">
        <v>43811</v>
      </c>
      <c r="G7" s="74">
        <v>3</v>
      </c>
      <c r="H7" s="78" t="s">
        <v>15</v>
      </c>
      <c r="I7" s="57" t="s">
        <v>39</v>
      </c>
      <c r="J7" s="75">
        <v>3150</v>
      </c>
      <c r="K7" s="62">
        <v>1050</v>
      </c>
      <c r="L7" s="62" t="str">
        <f t="shared" si="0"/>
        <v>pending</v>
      </c>
      <c r="M7" s="70" t="s">
        <v>28</v>
      </c>
    </row>
    <row r="8" spans="1:13" x14ac:dyDescent="0.3">
      <c r="A8" s="104">
        <f>IF(AND(I8='1'!$E$10,L8='1'!$G$10),1+A7,A7)</f>
        <v>1</v>
      </c>
      <c r="B8" s="91">
        <v>20037</v>
      </c>
      <c r="C8" s="56">
        <v>43865</v>
      </c>
      <c r="D8" s="76" t="s">
        <v>23</v>
      </c>
      <c r="E8" s="77">
        <v>43843</v>
      </c>
      <c r="F8" s="77">
        <v>43845</v>
      </c>
      <c r="G8" s="59">
        <v>1</v>
      </c>
      <c r="H8" s="76" t="s">
        <v>15</v>
      </c>
      <c r="I8" s="76" t="s">
        <v>29</v>
      </c>
      <c r="J8" s="61">
        <v>1050</v>
      </c>
      <c r="K8" s="62">
        <v>1050</v>
      </c>
      <c r="L8" s="62" t="str">
        <f t="shared" si="0"/>
        <v>Done</v>
      </c>
      <c r="M8" s="63" t="s">
        <v>35</v>
      </c>
    </row>
    <row r="9" spans="1:13" x14ac:dyDescent="0.3">
      <c r="A9" s="104">
        <f>IF(AND(I9='1'!$E$10,L9='1'!$G$10),1+A8,A8)</f>
        <v>2</v>
      </c>
      <c r="B9" s="91">
        <v>20037</v>
      </c>
      <c r="C9" s="80">
        <v>43865</v>
      </c>
      <c r="D9" s="33" t="s">
        <v>23</v>
      </c>
      <c r="E9" s="34">
        <v>43857</v>
      </c>
      <c r="F9" s="34">
        <v>43860</v>
      </c>
      <c r="G9" s="81">
        <v>3</v>
      </c>
      <c r="H9" s="33" t="s">
        <v>15</v>
      </c>
      <c r="I9" s="33" t="s">
        <v>29</v>
      </c>
      <c r="J9" s="82">
        <v>3150</v>
      </c>
      <c r="K9" s="35">
        <v>0</v>
      </c>
      <c r="L9" s="62" t="str">
        <f t="shared" si="0"/>
        <v>pending</v>
      </c>
      <c r="M9" s="32" t="s">
        <v>35</v>
      </c>
    </row>
    <row r="10" spans="1:13" x14ac:dyDescent="0.3">
      <c r="A10" s="104">
        <f>IF(AND(I10='1'!$E$10,L10='1'!$G$10),1+A9,A9)</f>
        <v>2</v>
      </c>
      <c r="J10" s="12"/>
    </row>
    <row r="11" spans="1:13" x14ac:dyDescent="0.3">
      <c r="A11" s="104">
        <f>IF(AND(I11='1'!$E$10,L11='1'!$G$10),1+A10,A10)</f>
        <v>2</v>
      </c>
    </row>
    <row r="12" spans="1:13" x14ac:dyDescent="0.3">
      <c r="A12" s="107">
        <f>IF(AND(I12='1'!$E$10,L12='1'!$G$10),1+A11,A11)</f>
        <v>2</v>
      </c>
      <c r="B12" s="92"/>
    </row>
    <row r="13" spans="1:13" x14ac:dyDescent="0.3">
      <c r="A13" s="107">
        <f>IF(AND(I13='1'!$E$10,L13='1'!$G$10),1+A12,A12)</f>
        <v>2</v>
      </c>
      <c r="B13" s="92"/>
    </row>
    <row r="14" spans="1:13" x14ac:dyDescent="0.3">
      <c r="A14" s="107">
        <f>IF(AND(I14='1'!$E$10,L14='1'!$G$10),1+A13,A13)</f>
        <v>2</v>
      </c>
      <c r="B14" s="92"/>
    </row>
    <row r="15" spans="1:13" x14ac:dyDescent="0.3">
      <c r="A15" s="107">
        <f>IF(AND(I15='1'!$E$10,L15='1'!$G$10),1+A14,A14)</f>
        <v>2</v>
      </c>
      <c r="B15" s="92"/>
    </row>
    <row r="16" spans="1:13" x14ac:dyDescent="0.3">
      <c r="A16" s="107">
        <f>IF(AND(I16='1'!$E$10,L16='1'!$G$10),1+A15,A15)</f>
        <v>2</v>
      </c>
      <c r="B16" s="92"/>
    </row>
    <row r="17" spans="1:2" x14ac:dyDescent="0.3">
      <c r="A17" s="107">
        <f>IF(AND(I17='1'!$E$10,L17='1'!$G$10),1+A16,A16)</f>
        <v>2</v>
      </c>
      <c r="B17" s="92"/>
    </row>
    <row r="18" spans="1:2" x14ac:dyDescent="0.3">
      <c r="A18" s="107">
        <f>IF(AND(I18='1'!$E$10,L18='1'!$G$10),1+A17,A17)</f>
        <v>2</v>
      </c>
      <c r="B18" s="92"/>
    </row>
    <row r="19" spans="1:2" x14ac:dyDescent="0.3">
      <c r="A19" s="107">
        <f>IF(AND(I19='1'!$E$10,L19='1'!$G$10),1+A18,A18)</f>
        <v>2</v>
      </c>
      <c r="B19" s="92"/>
    </row>
    <row r="20" spans="1:2" x14ac:dyDescent="0.3">
      <c r="A20" s="107">
        <f>IF(AND(I20='1'!$E$10,L20='1'!$G$10),1+A19,A19)</f>
        <v>2</v>
      </c>
      <c r="B20" s="92"/>
    </row>
    <row r="21" spans="1:2" x14ac:dyDescent="0.3">
      <c r="A21" s="107">
        <f>IF(AND(I21='1'!$E$10,L21='1'!$G$10),1+A20,A20)</f>
        <v>2</v>
      </c>
      <c r="B21" s="92"/>
    </row>
    <row r="22" spans="1:2" x14ac:dyDescent="0.3">
      <c r="A22" s="107">
        <f>IF(AND(I22='1'!$E$10,L22='1'!$G$10),1+A21,A21)</f>
        <v>2</v>
      </c>
      <c r="B22" s="92"/>
    </row>
    <row r="23" spans="1:2" x14ac:dyDescent="0.3">
      <c r="A23" s="107">
        <f>IF(AND(I23='1'!$E$10,L23='1'!$G$10),1+A22,A22)</f>
        <v>2</v>
      </c>
      <c r="B23" s="92"/>
    </row>
    <row r="24" spans="1:2" x14ac:dyDescent="0.3">
      <c r="A24" s="107">
        <f>IF(AND(I24='1'!$E$10,L24='1'!$G$10),1+A23,A23)</f>
        <v>2</v>
      </c>
      <c r="B24" s="92"/>
    </row>
    <row r="25" spans="1:2" x14ac:dyDescent="0.3">
      <c r="A25" s="107">
        <f>IF(AND(I25='1'!$E$10,L25='1'!$G$10),1+A24,A24)</f>
        <v>2</v>
      </c>
      <c r="B25" s="92"/>
    </row>
    <row r="26" spans="1:2" x14ac:dyDescent="0.3">
      <c r="A26" s="107">
        <f>IF(AND(I26='1'!$E$10,L26='1'!$G$10),1+A25,A25)</f>
        <v>2</v>
      </c>
      <c r="B26" s="92"/>
    </row>
    <row r="27" spans="1:2" x14ac:dyDescent="0.3">
      <c r="A27" s="107">
        <f>IF(AND(I27='1'!$E$10,L27='1'!$G$10),1+A26,A26)</f>
        <v>2</v>
      </c>
      <c r="B27" s="92"/>
    </row>
    <row r="28" spans="1:2" x14ac:dyDescent="0.3">
      <c r="A28" s="107">
        <f>IF(AND(I28='1'!$E$10,L28='1'!$G$10),1+A27,A27)</f>
        <v>2</v>
      </c>
      <c r="B28" s="92"/>
    </row>
    <row r="29" spans="1:2" x14ac:dyDescent="0.3">
      <c r="A29" s="107">
        <f>IF(AND(I29='1'!$E$10,L29='1'!$G$10),1+A28,A28)</f>
        <v>2</v>
      </c>
      <c r="B29" s="92"/>
    </row>
    <row r="30" spans="1:2" x14ac:dyDescent="0.3">
      <c r="A30" s="107">
        <f>IF(AND(I30='1'!$E$10,L30='1'!$G$10),1+A29,A29)</f>
        <v>2</v>
      </c>
      <c r="B30" s="92"/>
    </row>
    <row r="31" spans="1:2" x14ac:dyDescent="0.3">
      <c r="A31" s="107">
        <f>IF(AND(I31='1'!$E$10,L31='1'!$G$10),1+A30,A30)</f>
        <v>2</v>
      </c>
      <c r="B31" s="92"/>
    </row>
    <row r="32" spans="1:2" x14ac:dyDescent="0.3">
      <c r="A32" s="107">
        <f>IF(AND(I32='1'!$E$10,L32='1'!$G$10),1+A31,A31)</f>
        <v>2</v>
      </c>
      <c r="B32" s="92"/>
    </row>
    <row r="33" spans="1:2" x14ac:dyDescent="0.3">
      <c r="A33" s="92"/>
      <c r="B33" s="92"/>
    </row>
    <row r="34" spans="1:2" x14ac:dyDescent="0.3">
      <c r="A34" s="92"/>
      <c r="B34" s="92"/>
    </row>
    <row r="35" spans="1:2" x14ac:dyDescent="0.3">
      <c r="A35" s="92"/>
      <c r="B35" s="92"/>
    </row>
    <row r="36" spans="1:2" x14ac:dyDescent="0.3">
      <c r="A36" s="92"/>
      <c r="B36" s="92"/>
    </row>
  </sheetData>
  <protectedRanges>
    <protectedRange algorithmName="SHA-512" hashValue="o9c5j397KhOx8baBFYofsnzAzYUcwdLT3wdnYVtZfSel0GOg9p1KHBT1bihmlpfTp3IYGvnW8QMzZb5j+4yQlg==" saltValue="6vXybTM7za0Hkv98rG5Meg==" spinCount="100000" sqref="K2:L8 L9" name="collection_1"/>
  </protectedRanges>
  <phoneticPr fontId="19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E4" sqref="E4"/>
    </sheetView>
  </sheetViews>
  <sheetFormatPr defaultRowHeight="14" x14ac:dyDescent="0.3"/>
  <sheetData>
    <row r="1" spans="1:5" x14ac:dyDescent="0.3">
      <c r="A1" t="s">
        <v>40</v>
      </c>
      <c r="C1" t="s">
        <v>41</v>
      </c>
      <c r="E1" t="s">
        <v>44</v>
      </c>
    </row>
    <row r="2" spans="1:5" x14ac:dyDescent="0.3">
      <c r="C2" s="57" t="s">
        <v>39</v>
      </c>
      <c r="E2" t="s">
        <v>45</v>
      </c>
    </row>
    <row r="3" spans="1:5" x14ac:dyDescent="0.3">
      <c r="C3" s="78" t="s">
        <v>29</v>
      </c>
      <c r="E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1</vt:lpstr>
      <vt:lpstr>Log</vt:lpstr>
      <vt:lpstr>Defenition</vt:lpstr>
      <vt:lpstr>'1'!Print_Area</vt:lpstr>
    </vt:vector>
  </TitlesOfParts>
  <Company>ITC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Saeed Khattab</dc:creator>
  <cp:lastModifiedBy>mshubaili</cp:lastModifiedBy>
  <cp:lastPrinted>2020-02-06T09:38:07Z</cp:lastPrinted>
  <dcterms:created xsi:type="dcterms:W3CDTF">2017-01-24T13:03:29Z</dcterms:created>
  <dcterms:modified xsi:type="dcterms:W3CDTF">2020-07-08T04:28:13Z</dcterms:modified>
</cp:coreProperties>
</file>