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10" windowWidth="19420" windowHeight="9710"/>
  </bookViews>
  <sheets>
    <sheet name="كشف النثريات لسنة 2019 (2)" sheetId="2" r:id="rId1"/>
    <sheet name="كشف النثريات لسنة 2019" sheetId="1" r:id="rId2"/>
  </sheets>
  <externalReferences>
    <externalReference r:id="rId3"/>
  </externalReferences>
  <definedNames>
    <definedName name="_xlnm._FilterDatabase" localSheetId="1" hidden="1">'كشف النثريات لسنة 2019'!$A$6:$L$17</definedName>
    <definedName name="_xlnm._FilterDatabase" localSheetId="0" hidden="1">'كشف النثريات لسنة 2019 (2)'!$A$6:$L$17</definedName>
    <definedName name="_xlnm.Print_Area" localSheetId="1">'كشف النثريات لسنة 2019'!$A$1:$L$22</definedName>
    <definedName name="_xlnm.Print_Area" localSheetId="0">'كشف النثريات لسنة 2019 (2)'!$A$1:$L$22</definedName>
  </definedNames>
  <calcPr calcId="145621"/>
</workbook>
</file>

<file path=xl/calcChain.xml><?xml version="1.0" encoding="utf-8"?>
<calcChain xmlns="http://schemas.openxmlformats.org/spreadsheetml/2006/main">
  <c r="M5" i="2" l="1"/>
  <c r="M6" i="2" s="1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A4" i="2"/>
  <c r="M4" i="2"/>
  <c r="F18" i="2"/>
  <c r="I20" i="2" s="1"/>
  <c r="E18" i="2"/>
  <c r="D18" i="2"/>
  <c r="I21" i="2" s="1"/>
  <c r="C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B3" i="2"/>
  <c r="M3" i="2" s="1"/>
  <c r="A3" i="2"/>
  <c r="M12" i="1"/>
  <c r="B11" i="1"/>
  <c r="M4" i="1"/>
  <c r="M3" i="1"/>
  <c r="A4" i="1"/>
  <c r="F18" i="1"/>
  <c r="E18" i="1"/>
  <c r="D18" i="1"/>
  <c r="C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B3" i="1"/>
  <c r="A3" i="1"/>
  <c r="I19" i="2" l="1"/>
  <c r="I22" i="2" s="1"/>
  <c r="I21" i="1"/>
  <c r="I20" i="1"/>
  <c r="B4" i="1"/>
  <c r="I19" i="1"/>
  <c r="B4" i="2" l="1"/>
  <c r="I22" i="1"/>
  <c r="M5" i="1"/>
  <c r="A5" i="1" l="1"/>
  <c r="B5" i="1"/>
  <c r="B5" i="2" l="1"/>
  <c r="A5" i="2" s="1"/>
  <c r="M6" i="1"/>
  <c r="B6" i="2" l="1"/>
  <c r="A6" i="1"/>
  <c r="B6" i="1"/>
  <c r="A6" i="2" l="1"/>
  <c r="M7" i="1"/>
  <c r="B7" i="2" l="1"/>
  <c r="A7" i="2" s="1"/>
  <c r="A7" i="1"/>
  <c r="B7" i="1"/>
  <c r="B8" i="2" l="1"/>
  <c r="A8" i="2" s="1"/>
  <c r="M8" i="1"/>
  <c r="A8" i="1" l="1"/>
  <c r="B8" i="1"/>
  <c r="B9" i="2" l="1"/>
  <c r="A9" i="2" s="1"/>
  <c r="M9" i="1"/>
  <c r="A9" i="1" l="1"/>
  <c r="B9" i="1"/>
  <c r="B10" i="2" l="1"/>
  <c r="M10" i="1"/>
  <c r="B10" i="1" s="1"/>
  <c r="A10" i="2" l="1"/>
  <c r="A10" i="1"/>
  <c r="M11" i="1" s="1"/>
  <c r="B11" i="2" l="1"/>
  <c r="A11" i="2" s="1"/>
  <c r="A11" i="1"/>
  <c r="B12" i="2" l="1"/>
  <c r="B12" i="1"/>
  <c r="A12" i="2" l="1"/>
  <c r="A12" i="1"/>
  <c r="B13" i="2" l="1"/>
  <c r="A13" i="2" s="1"/>
  <c r="M13" i="1"/>
  <c r="B14" i="2" l="1"/>
  <c r="A14" i="2" s="1"/>
  <c r="A13" i="1"/>
  <c r="B13" i="1"/>
  <c r="M14" i="1" l="1"/>
  <c r="B15" i="2" l="1"/>
  <c r="A15" i="2" s="1"/>
  <c r="A14" i="1"/>
  <c r="B14" i="1"/>
  <c r="B16" i="2" l="1"/>
  <c r="M15" i="1"/>
  <c r="A16" i="2" l="1"/>
  <c r="A15" i="1"/>
  <c r="B15" i="1"/>
  <c r="A17" i="2" l="1"/>
  <c r="B17" i="2"/>
  <c r="M16" i="1"/>
  <c r="A16" i="1" l="1"/>
  <c r="B16" i="1"/>
  <c r="M17" i="1" l="1"/>
  <c r="A17" i="1" l="1"/>
  <c r="B17" i="1"/>
</calcChain>
</file>

<file path=xl/sharedStrings.xml><?xml version="1.0" encoding="utf-8"?>
<sst xmlns="http://schemas.openxmlformats.org/spreadsheetml/2006/main" count="40" uniqueCount="16">
  <si>
    <t>الرصيد</t>
  </si>
  <si>
    <t>السحب</t>
  </si>
  <si>
    <t>الإيداع</t>
  </si>
  <si>
    <t>اليوم</t>
  </si>
  <si>
    <t>التاريخ</t>
  </si>
  <si>
    <t>رقم الفاتورة</t>
  </si>
  <si>
    <t>البيان</t>
  </si>
  <si>
    <t>المستفيد</t>
  </si>
  <si>
    <t>الملاحظات</t>
  </si>
  <si>
    <t>فلس</t>
  </si>
  <si>
    <t>دينار</t>
  </si>
  <si>
    <t>يعتمد،</t>
  </si>
  <si>
    <t>بدء الرصيد</t>
  </si>
  <si>
    <t>الإيداعات</t>
  </si>
  <si>
    <t>المصروفات</t>
  </si>
  <si>
    <t>الرصيد المتبقي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</si>
</sst>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10000]d/m/yyyy;@"/>
    <numFmt numFmtId="165" formatCode="0.000"/>
    <numFmt numFmtId="166" formatCode="dddd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28"/>
      <name val="Traditional Arabic"/>
      <family val="1"/>
    </font>
    <font>
      <b/>
      <sz val="28"/>
      <color indexed="55"/>
      <name val="Traditional Arabic"/>
      <family val="1"/>
    </font>
    <font>
      <sz val="16"/>
      <name val="Traditional Arabic"/>
      <family val="1"/>
    </font>
    <font>
      <b/>
      <sz val="28"/>
      <color indexed="8"/>
      <name val="Traditional Arabic"/>
      <family val="1"/>
    </font>
    <font>
      <b/>
      <sz val="28"/>
      <color rgb="FFFF0000"/>
      <name val="Traditional Arabic"/>
      <family val="1"/>
    </font>
    <font>
      <b/>
      <sz val="28"/>
      <color theme="0"/>
      <name val="Traditional Arabic"/>
      <family val="1"/>
    </font>
    <font>
      <b/>
      <sz val="28"/>
      <color theme="0" tint="-0.249977111117893"/>
      <name val="Traditional Arabic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1" fontId="2" fillId="2" borderId="13" xfId="1" applyNumberFormat="1" applyFont="1" applyFill="1" applyBorder="1" applyAlignment="1">
      <alignment horizontal="center" vertical="center" readingOrder="1"/>
    </xf>
    <xf numFmtId="0" fontId="2" fillId="3" borderId="13" xfId="1" applyFont="1" applyFill="1" applyBorder="1" applyAlignment="1">
      <alignment horizontal="center" vertical="center" readingOrder="1"/>
    </xf>
    <xf numFmtId="0" fontId="2" fillId="4" borderId="13" xfId="1" applyFont="1" applyFill="1" applyBorder="1" applyAlignment="1">
      <alignment horizontal="center" vertical="center" readingOrder="1"/>
    </xf>
    <xf numFmtId="0" fontId="2" fillId="0" borderId="13" xfId="1" applyFont="1" applyBorder="1" applyAlignment="1">
      <alignment horizontal="center" vertical="center" readingOrder="1"/>
    </xf>
    <xf numFmtId="164" fontId="2" fillId="0" borderId="13" xfId="1" applyNumberFormat="1" applyFont="1" applyBorder="1" applyAlignment="1">
      <alignment horizontal="center" vertical="center" readingOrder="1"/>
    </xf>
    <xf numFmtId="0" fontId="2" fillId="0" borderId="13" xfId="1" applyFont="1" applyBorder="1" applyAlignment="1">
      <alignment horizontal="center" vertical="center" wrapText="1" readingOrder="2"/>
    </xf>
    <xf numFmtId="0" fontId="2" fillId="2" borderId="13" xfId="1" applyFont="1" applyFill="1" applyBorder="1" applyAlignment="1">
      <alignment horizontal="center" vertical="center" readingOrder="1"/>
    </xf>
    <xf numFmtId="166" fontId="5" fillId="0" borderId="14" xfId="0" applyNumberFormat="1" applyFont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 readingOrder="1"/>
    </xf>
    <xf numFmtId="1" fontId="2" fillId="3" borderId="13" xfId="1" applyNumberFormat="1" applyFont="1" applyFill="1" applyBorder="1" applyAlignment="1">
      <alignment horizontal="center" vertical="center" readingOrder="1"/>
    </xf>
    <xf numFmtId="1" fontId="2" fillId="4" borderId="13" xfId="1" applyNumberFormat="1" applyFont="1" applyFill="1" applyBorder="1" applyAlignment="1">
      <alignment horizontal="center" vertical="center" readingOrder="1"/>
    </xf>
    <xf numFmtId="164" fontId="2" fillId="0" borderId="15" xfId="1" applyNumberFormat="1" applyFont="1" applyBorder="1" applyAlignment="1">
      <alignment horizontal="center" vertical="center" readingOrder="1"/>
    </xf>
    <xf numFmtId="0" fontId="2" fillId="0" borderId="15" xfId="1" applyFont="1" applyBorder="1" applyAlignment="1">
      <alignment horizontal="center" vertical="center" readingOrder="1"/>
    </xf>
    <xf numFmtId="0" fontId="2" fillId="0" borderId="15" xfId="1" applyFont="1" applyBorder="1" applyAlignment="1">
      <alignment horizontal="center" vertical="center" wrapText="1" readingOrder="2"/>
    </xf>
    <xf numFmtId="1" fontId="6" fillId="3" borderId="13" xfId="1" applyNumberFormat="1" applyFont="1" applyFill="1" applyBorder="1" applyAlignment="1">
      <alignment horizontal="center" vertical="center" readingOrder="1"/>
    </xf>
    <xf numFmtId="1" fontId="6" fillId="4" borderId="13" xfId="1" applyNumberFormat="1" applyFont="1" applyFill="1" applyBorder="1" applyAlignment="1">
      <alignment horizontal="center" vertical="center" readingOrder="1"/>
    </xf>
    <xf numFmtId="164" fontId="6" fillId="0" borderId="13" xfId="1" applyNumberFormat="1" applyFont="1" applyBorder="1" applyAlignment="1">
      <alignment horizontal="center" vertical="center" readingOrder="1"/>
    </xf>
    <xf numFmtId="0" fontId="6" fillId="0" borderId="13" xfId="1" applyFont="1" applyBorder="1" applyAlignment="1">
      <alignment horizontal="center" vertical="center" readingOrder="1"/>
    </xf>
    <xf numFmtId="0" fontId="6" fillId="0" borderId="13" xfId="1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2" fillId="0" borderId="1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5" borderId="13" xfId="1" applyFont="1" applyFill="1" applyBorder="1" applyAlignment="1">
      <alignment horizontal="center" vertical="center" readingOrder="1"/>
    </xf>
    <xf numFmtId="0" fontId="2" fillId="0" borderId="5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</cellXfs>
  <cellStyles count="3">
    <cellStyle name="Normal" xfId="0" builtinId="0"/>
    <cellStyle name="Normal 2" xfId="2"/>
    <cellStyle name="Normal_سجل السحب والايداع ـ المعهد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60</xdr:row>
      <xdr:rowOff>133350</xdr:rowOff>
    </xdr:from>
    <xdr:to>
      <xdr:col>0</xdr:col>
      <xdr:colOff>0</xdr:colOff>
      <xdr:row>63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/>
        </a:blip>
        <a:srcRect/>
        <a:stretch>
          <a:fillRect/>
        </a:stretch>
      </xdr:blipFill>
      <xdr:spPr bwMode="auto">
        <a:xfrm>
          <a:off x="10518140000" y="33883600"/>
          <a:ext cx="0" cy="16478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</xdr:row>
      <xdr:rowOff>133350</xdr:rowOff>
    </xdr:from>
    <xdr:to>
      <xdr:col>0</xdr:col>
      <xdr:colOff>0</xdr:colOff>
      <xdr:row>23</xdr:row>
      <xdr:rowOff>104775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/>
        </a:blip>
        <a:srcRect/>
        <a:stretch>
          <a:fillRect/>
        </a:stretch>
      </xdr:blipFill>
      <xdr:spPr bwMode="auto">
        <a:xfrm>
          <a:off x="10518140000" y="11525250"/>
          <a:ext cx="0" cy="16541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60</xdr:row>
      <xdr:rowOff>133350</xdr:rowOff>
    </xdr:from>
    <xdr:to>
      <xdr:col>0</xdr:col>
      <xdr:colOff>0</xdr:colOff>
      <xdr:row>63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/>
        </a:blip>
        <a:srcRect/>
        <a:stretch>
          <a:fillRect/>
        </a:stretch>
      </xdr:blipFill>
      <xdr:spPr bwMode="auto">
        <a:xfrm>
          <a:off x="10002888300" y="37461825"/>
          <a:ext cx="0" cy="16573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</xdr:row>
      <xdr:rowOff>133350</xdr:rowOff>
    </xdr:from>
    <xdr:to>
      <xdr:col>0</xdr:col>
      <xdr:colOff>0</xdr:colOff>
      <xdr:row>23</xdr:row>
      <xdr:rowOff>104775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/>
        </a:blip>
        <a:srcRect/>
        <a:stretch>
          <a:fillRect/>
        </a:stretch>
      </xdr:blipFill>
      <xdr:spPr bwMode="auto">
        <a:xfrm>
          <a:off x="10002888300" y="14973300"/>
          <a:ext cx="0" cy="16668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\&#1606;&#1602;&#1575;&#1576;&#1577;%20&#1575;&#1604;&#1578;&#1585;&#1576;&#1608;&#1610;&#1610;&#1606;%20&#1575;&#1604;&#1576;&#1581;&#1585;&#1610;&#1606;&#1610;&#1577;\&#1581;&#1587;&#1575;&#1576;&#1575;&#1578;%20&#1575;&#1604;&#1606;&#1602;&#1575;&#1576;&#1577;\&#1581;&#1587;&#1575;&#1576;%20&#1575;&#1604;&#1606;&#1602;&#1575;&#1576;&#1577;%20&#1605;&#1593;%20&#1575;&#1604;&#1578;&#1602;&#1585;&#1610;&#1585;%20&#1575;&#1604;&#1605;&#1575;&#1604;&#1610;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سحوبات والإيرادات الكلية"/>
      <sheetName val="كشف السحب والإيداع لسنة 2014"/>
      <sheetName val="كشف السحب والإيداع لسنة 2015"/>
      <sheetName val="كشف شيكات النثريات2015 "/>
      <sheetName val="كشف النثريات لسنة 2015"/>
      <sheetName val="كشف السحب والإيداع لسنة 2016"/>
      <sheetName val="كشف النثريات لسنة 2016"/>
      <sheetName val="كشف السحب والإيداع لسنة 2017"/>
      <sheetName val="كشف النثريات لسنة 2017"/>
      <sheetName val="كشف السحب والإيداع لسنة 2018"/>
      <sheetName val="كشف النثريات لسنة 2018"/>
      <sheetName val="كشف السحب والإيداع لسنة 2019"/>
      <sheetName val="كشف النثريات لسنة 2019"/>
      <sheetName val="كشف السحب والإيداع لسنة 2020"/>
      <sheetName val="كشف النثريات لسنة 2020"/>
      <sheetName val="الحساب البنكي منذ الإنشاء"/>
      <sheetName val="التقرير المالي"/>
      <sheetName val="دورات 2019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0">
          <cell r="A60">
            <v>534.99999999996817</v>
          </cell>
          <cell r="B60">
            <v>67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M98"/>
  <sheetViews>
    <sheetView rightToLeft="1" tabSelected="1" view="pageBreakPreview" zoomScale="55" zoomScaleNormal="85" zoomScaleSheetLayoutView="55" workbookViewId="0">
      <pane xSplit="9" ySplit="2" topLeftCell="J3" activePane="bottomRight" state="frozen"/>
      <selection pane="topRight" activeCell="J1" sqref="J1"/>
      <selection pane="bottomLeft" activeCell="A9" sqref="A9"/>
      <selection pane="bottomRight" activeCell="M7" sqref="M7"/>
    </sheetView>
  </sheetViews>
  <sheetFormatPr defaultColWidth="9.1796875" defaultRowHeight="44" x14ac:dyDescent="0.25"/>
  <cols>
    <col min="1" max="2" width="18" style="1" bestFit="1" customWidth="1"/>
    <col min="3" max="3" width="13.81640625" style="1" bestFit="1" customWidth="1"/>
    <col min="4" max="4" width="18.453125" style="1" bestFit="1" customWidth="1"/>
    <col min="5" max="6" width="9.54296875" style="1" bestFit="1" customWidth="1"/>
    <col min="7" max="7" width="13" style="1" bestFit="1" customWidth="1"/>
    <col min="8" max="8" width="26.1796875" style="1" bestFit="1" customWidth="1"/>
    <col min="9" max="9" width="20.1796875" style="1" bestFit="1" customWidth="1"/>
    <col min="10" max="10" width="9.7265625" style="1" bestFit="1" customWidth="1"/>
    <col min="11" max="11" width="39.54296875" style="1" bestFit="1" customWidth="1"/>
    <col min="12" max="12" width="47.453125" style="1" bestFit="1" customWidth="1"/>
    <col min="13" max="13" width="22.81640625" style="1" bestFit="1" customWidth="1"/>
    <col min="14" max="16384" width="9.1796875" style="1"/>
  </cols>
  <sheetData>
    <row r="1" spans="1:13" x14ac:dyDescent="0.25">
      <c r="A1" s="49" t="s">
        <v>0</v>
      </c>
      <c r="B1" s="50"/>
      <c r="C1" s="51" t="s">
        <v>1</v>
      </c>
      <c r="D1" s="52"/>
      <c r="E1" s="53" t="s">
        <v>2</v>
      </c>
      <c r="F1" s="54"/>
      <c r="G1" s="55" t="s">
        <v>3</v>
      </c>
      <c r="H1" s="57" t="s">
        <v>4</v>
      </c>
      <c r="I1" s="45" t="s">
        <v>5</v>
      </c>
      <c r="J1" s="45" t="s">
        <v>6</v>
      </c>
      <c r="K1" s="45" t="s">
        <v>7</v>
      </c>
      <c r="L1" s="47" t="s">
        <v>8</v>
      </c>
      <c r="M1" s="43"/>
    </row>
    <row r="2" spans="1:13" ht="44.5" thickBot="1" x14ac:dyDescent="0.3">
      <c r="A2" s="4" t="s">
        <v>9</v>
      </c>
      <c r="B2" s="5" t="s">
        <v>10</v>
      </c>
      <c r="C2" s="6" t="s">
        <v>9</v>
      </c>
      <c r="D2" s="7" t="s">
        <v>10</v>
      </c>
      <c r="E2" s="8" t="s">
        <v>9</v>
      </c>
      <c r="F2" s="9" t="s">
        <v>10</v>
      </c>
      <c r="G2" s="56"/>
      <c r="H2" s="58"/>
      <c r="I2" s="46"/>
      <c r="J2" s="46"/>
      <c r="K2" s="46"/>
      <c r="L2" s="48"/>
      <c r="M2" s="43"/>
    </row>
    <row r="3" spans="1:13" x14ac:dyDescent="0.25">
      <c r="A3" s="10">
        <f>'[1]كشف النثريات لسنة 2018'!A60</f>
        <v>534.99999999996817</v>
      </c>
      <c r="B3" s="10">
        <f>'[1]كشف النثريات لسنة 2018'!B60</f>
        <v>67</v>
      </c>
      <c r="C3" s="11"/>
      <c r="D3" s="11"/>
      <c r="E3" s="12"/>
      <c r="F3" s="12"/>
      <c r="G3" s="13"/>
      <c r="H3" s="14"/>
      <c r="I3" s="13"/>
      <c r="J3" s="15"/>
      <c r="K3" s="15"/>
      <c r="L3" s="15"/>
      <c r="M3" s="59">
        <f>B3+A3/1000</f>
        <v>67.534999999999968</v>
      </c>
    </row>
    <row r="4" spans="1:13" x14ac:dyDescent="0.25">
      <c r="A4" s="16">
        <f>(M4-B4)*1000</f>
        <v>534.99999999996817</v>
      </c>
      <c r="B4" s="16">
        <f t="shared" ref="B4:B17" si="0">TRUNC(M4)</f>
        <v>47</v>
      </c>
      <c r="C4" s="11"/>
      <c r="D4" s="11">
        <v>20</v>
      </c>
      <c r="E4" s="12"/>
      <c r="F4" s="12"/>
      <c r="G4" s="17">
        <f>WEEKDAY(H4:H14)</f>
        <v>7</v>
      </c>
      <c r="H4" s="14">
        <v>43477</v>
      </c>
      <c r="I4" s="13"/>
      <c r="J4" s="15"/>
      <c r="K4" s="15"/>
      <c r="L4" s="15"/>
      <c r="M4" s="59">
        <f>M3+(F4+E4/1000)-(D4+C4/1000)</f>
        <v>47.534999999999968</v>
      </c>
    </row>
    <row r="5" spans="1:13" x14ac:dyDescent="0.25">
      <c r="A5" s="16">
        <f t="shared" ref="A5:A17" si="1">(M5-B5)*1000</f>
        <v>34.999999999968168</v>
      </c>
      <c r="B5" s="16">
        <f t="shared" si="0"/>
        <v>42</v>
      </c>
      <c r="C5" s="11">
        <v>500</v>
      </c>
      <c r="D5" s="11">
        <v>5</v>
      </c>
      <c r="E5" s="12"/>
      <c r="F5" s="12"/>
      <c r="G5" s="17">
        <f>WEEKDAY(H5:H20)</f>
        <v>1</v>
      </c>
      <c r="H5" s="14">
        <v>43513</v>
      </c>
      <c r="I5" s="13"/>
      <c r="J5" s="15"/>
      <c r="K5" s="15"/>
      <c r="L5" s="15"/>
      <c r="M5" s="59">
        <f t="shared" ref="M5:M17" si="2">M4+(F5+E5/1000)-(D5+C5/1000)</f>
        <v>42.034999999999968</v>
      </c>
    </row>
    <row r="6" spans="1:13" x14ac:dyDescent="0.25">
      <c r="A6" s="16">
        <f t="shared" si="1"/>
        <v>834.99999999996533</v>
      </c>
      <c r="B6" s="16">
        <f t="shared" si="0"/>
        <v>36</v>
      </c>
      <c r="C6" s="18">
        <v>200</v>
      </c>
      <c r="D6" s="18">
        <v>5</v>
      </c>
      <c r="E6" s="12"/>
      <c r="F6" s="12"/>
      <c r="G6" s="17">
        <f>WEEKDAY(H6:H21)</f>
        <v>1</v>
      </c>
      <c r="H6" s="14">
        <v>43527</v>
      </c>
      <c r="I6" s="13"/>
      <c r="J6" s="15"/>
      <c r="K6" s="15"/>
      <c r="L6" s="15"/>
      <c r="M6" s="59">
        <f t="shared" si="2"/>
        <v>36.834999999999965</v>
      </c>
    </row>
    <row r="7" spans="1:13" x14ac:dyDescent="0.25">
      <c r="A7" s="16">
        <f t="shared" si="1"/>
        <v>834.99999999996533</v>
      </c>
      <c r="B7" s="16">
        <f t="shared" si="0"/>
        <v>6</v>
      </c>
      <c r="C7" s="11"/>
      <c r="D7" s="11">
        <v>30</v>
      </c>
      <c r="E7" s="12"/>
      <c r="F7" s="12"/>
      <c r="G7" s="17">
        <f>WEEKDAY(H7:H22)</f>
        <v>2</v>
      </c>
      <c r="H7" s="14">
        <v>43535</v>
      </c>
      <c r="I7" s="13"/>
      <c r="J7" s="15"/>
      <c r="K7" s="15"/>
      <c r="L7" s="15"/>
      <c r="M7" s="59">
        <f t="shared" si="2"/>
        <v>6.8349999999999653</v>
      </c>
    </row>
    <row r="8" spans="1:13" x14ac:dyDescent="0.25">
      <c r="A8" s="16">
        <f t="shared" si="1"/>
        <v>634.9999999999651</v>
      </c>
      <c r="B8" s="16">
        <f t="shared" si="0"/>
        <v>0</v>
      </c>
      <c r="C8" s="18">
        <v>200</v>
      </c>
      <c r="D8" s="18">
        <v>6</v>
      </c>
      <c r="E8" s="12"/>
      <c r="F8" s="12"/>
      <c r="G8" s="17">
        <f>WEEKDAY(H8:H23)</f>
        <v>4</v>
      </c>
      <c r="H8" s="14">
        <v>43572</v>
      </c>
      <c r="I8" s="13"/>
      <c r="J8" s="15"/>
      <c r="K8" s="15"/>
      <c r="L8" s="15"/>
      <c r="M8" s="59">
        <f t="shared" si="2"/>
        <v>0.63499999999996515</v>
      </c>
    </row>
    <row r="9" spans="1:13" x14ac:dyDescent="0.25">
      <c r="A9" s="16">
        <f t="shared" si="1"/>
        <v>-365.00000000003399</v>
      </c>
      <c r="B9" s="16">
        <f t="shared" si="0"/>
        <v>-13</v>
      </c>
      <c r="C9" s="11"/>
      <c r="D9" s="11">
        <v>14</v>
      </c>
      <c r="E9" s="12"/>
      <c r="F9" s="12"/>
      <c r="G9" s="17">
        <f>WEEKDAY(H9:H23)</f>
        <v>5</v>
      </c>
      <c r="H9" s="14">
        <v>43678</v>
      </c>
      <c r="I9" s="13"/>
      <c r="J9" s="15"/>
      <c r="K9" s="15"/>
      <c r="L9" s="15"/>
      <c r="M9" s="59">
        <f t="shared" si="2"/>
        <v>-13.365000000000034</v>
      </c>
    </row>
    <row r="10" spans="1:13" ht="60" customHeight="1" x14ac:dyDescent="0.25">
      <c r="A10" s="16">
        <f t="shared" si="1"/>
        <v>-365.00000000003752</v>
      </c>
      <c r="B10" s="16">
        <f t="shared" si="0"/>
        <v>-58</v>
      </c>
      <c r="C10" s="11"/>
      <c r="D10" s="11">
        <v>45</v>
      </c>
      <c r="E10" s="12"/>
      <c r="F10" s="12"/>
      <c r="G10" s="17">
        <f>WEEKDAY(H10:H21)</f>
        <v>5</v>
      </c>
      <c r="H10" s="14">
        <v>43734</v>
      </c>
      <c r="I10" s="13"/>
      <c r="J10" s="15"/>
      <c r="K10" s="15"/>
      <c r="L10" s="15"/>
      <c r="M10" s="59">
        <f t="shared" si="2"/>
        <v>-58.365000000000038</v>
      </c>
    </row>
    <row r="11" spans="1:13" x14ac:dyDescent="0.25">
      <c r="A11" s="16">
        <f t="shared" si="1"/>
        <v>-365.00000000003752</v>
      </c>
      <c r="B11" s="16">
        <f t="shared" si="0"/>
        <v>-88</v>
      </c>
      <c r="C11" s="11"/>
      <c r="D11" s="11">
        <v>30</v>
      </c>
      <c r="E11" s="12"/>
      <c r="F11" s="12"/>
      <c r="G11" s="17">
        <f>WEEKDAY(H11:H24)</f>
        <v>5</v>
      </c>
      <c r="H11" s="14">
        <v>43741</v>
      </c>
      <c r="I11" s="13"/>
      <c r="J11" s="15"/>
      <c r="K11" s="15"/>
      <c r="L11" s="15"/>
      <c r="M11" s="59">
        <f t="shared" si="2"/>
        <v>-88.365000000000038</v>
      </c>
    </row>
    <row r="12" spans="1:13" x14ac:dyDescent="0.25">
      <c r="A12" s="16">
        <f t="shared" si="1"/>
        <v>-365.00000000003752</v>
      </c>
      <c r="B12" s="44">
        <f t="shared" si="0"/>
        <v>-88</v>
      </c>
      <c r="C12" s="19"/>
      <c r="D12" s="19"/>
      <c r="E12" s="20"/>
      <c r="F12" s="20"/>
      <c r="G12" s="17">
        <f>WEEKDAY(H12:H22)</f>
        <v>7</v>
      </c>
      <c r="H12" s="14"/>
      <c r="I12" s="13"/>
      <c r="J12" s="15"/>
      <c r="K12" s="15"/>
      <c r="L12" s="15"/>
      <c r="M12" s="59">
        <f t="shared" si="2"/>
        <v>-88.365000000000038</v>
      </c>
    </row>
    <row r="13" spans="1:13" x14ac:dyDescent="0.25">
      <c r="A13" s="16">
        <f t="shared" si="1"/>
        <v>-365.00000000003752</v>
      </c>
      <c r="B13" s="44">
        <f t="shared" si="0"/>
        <v>-88</v>
      </c>
      <c r="C13" s="19"/>
      <c r="D13" s="19"/>
      <c r="E13" s="20"/>
      <c r="F13" s="20"/>
      <c r="G13" s="17">
        <f>WEEKDAY(H13:H22)</f>
        <v>7</v>
      </c>
      <c r="H13" s="14"/>
      <c r="I13" s="13"/>
      <c r="J13" s="15"/>
      <c r="K13" s="15"/>
      <c r="L13" s="15"/>
      <c r="M13" s="59">
        <f t="shared" si="2"/>
        <v>-88.365000000000038</v>
      </c>
    </row>
    <row r="14" spans="1:13" x14ac:dyDescent="0.25">
      <c r="A14" s="16">
        <f t="shared" si="1"/>
        <v>-365.00000000003752</v>
      </c>
      <c r="B14" s="44">
        <f t="shared" si="0"/>
        <v>-88</v>
      </c>
      <c r="C14" s="19"/>
      <c r="D14" s="19"/>
      <c r="E14" s="20"/>
      <c r="F14" s="20"/>
      <c r="G14" s="17">
        <f>WEEKDAY(H14:H22)</f>
        <v>7</v>
      </c>
      <c r="H14" s="21"/>
      <c r="I14" s="22"/>
      <c r="J14" s="23"/>
      <c r="K14" s="15"/>
      <c r="L14" s="15"/>
      <c r="M14" s="59">
        <f t="shared" si="2"/>
        <v>-88.365000000000038</v>
      </c>
    </row>
    <row r="15" spans="1:13" s="29" customFormat="1" x14ac:dyDescent="0.25">
      <c r="A15" s="16">
        <f t="shared" si="1"/>
        <v>-365.00000000003752</v>
      </c>
      <c r="B15" s="44">
        <f t="shared" si="0"/>
        <v>-88</v>
      </c>
      <c r="C15" s="24"/>
      <c r="D15" s="24"/>
      <c r="E15" s="25"/>
      <c r="F15" s="25"/>
      <c r="G15" s="17">
        <f>WEEKDAY(H15:H23)</f>
        <v>7</v>
      </c>
      <c r="H15" s="26"/>
      <c r="I15" s="27"/>
      <c r="J15" s="28"/>
      <c r="K15" s="28"/>
      <c r="L15" s="28"/>
      <c r="M15" s="59">
        <f t="shared" si="2"/>
        <v>-88.365000000000038</v>
      </c>
    </row>
    <row r="16" spans="1:13" x14ac:dyDescent="0.25">
      <c r="A16" s="16">
        <f t="shared" si="1"/>
        <v>-365.00000000003752</v>
      </c>
      <c r="B16" s="44">
        <f t="shared" si="0"/>
        <v>-88</v>
      </c>
      <c r="C16" s="19"/>
      <c r="D16" s="19"/>
      <c r="E16" s="20"/>
      <c r="F16" s="20"/>
      <c r="G16" s="17">
        <f>WEEKDAY(H16:H22)</f>
        <v>7</v>
      </c>
      <c r="H16" s="21"/>
      <c r="I16" s="22"/>
      <c r="J16" s="23"/>
      <c r="K16" s="15"/>
      <c r="L16" s="15"/>
      <c r="M16" s="59">
        <f t="shared" si="2"/>
        <v>-88.365000000000038</v>
      </c>
    </row>
    <row r="17" spans="1:13" x14ac:dyDescent="0.25">
      <c r="A17" s="16">
        <f t="shared" si="1"/>
        <v>-365.00000000003752</v>
      </c>
      <c r="B17" s="44">
        <f t="shared" si="0"/>
        <v>-88</v>
      </c>
      <c r="C17" s="19"/>
      <c r="D17" s="19"/>
      <c r="E17" s="20"/>
      <c r="F17" s="20"/>
      <c r="G17" s="17">
        <f>WEEKDAY(H17:H22)</f>
        <v>7</v>
      </c>
      <c r="H17" s="14"/>
      <c r="I17" s="13"/>
      <c r="J17" s="15"/>
      <c r="K17" s="15"/>
      <c r="L17" s="15"/>
      <c r="M17" s="59">
        <f t="shared" si="2"/>
        <v>-88.365000000000038</v>
      </c>
    </row>
    <row r="18" spans="1:13" ht="44.5" thickBot="1" x14ac:dyDescent="1.6">
      <c r="A18" s="30"/>
      <c r="B18" s="31"/>
      <c r="C18" s="32">
        <f t="shared" ref="C18:E18" si="3">SUM(C3:C17)</f>
        <v>900</v>
      </c>
      <c r="D18" s="32">
        <f t="shared" si="3"/>
        <v>155</v>
      </c>
      <c r="E18" s="32">
        <f t="shared" si="3"/>
        <v>0</v>
      </c>
      <c r="F18" s="32">
        <f>SUM(F3:F17)</f>
        <v>0</v>
      </c>
      <c r="H18" s="33"/>
      <c r="I18" s="34"/>
      <c r="J18" s="33"/>
      <c r="K18" s="35"/>
      <c r="L18" s="1" t="s">
        <v>11</v>
      </c>
      <c r="M18" s="59"/>
    </row>
    <row r="19" spans="1:13" x14ac:dyDescent="1.55">
      <c r="A19" s="31"/>
      <c r="B19" s="31"/>
      <c r="C19" s="31"/>
      <c r="D19" s="31"/>
      <c r="E19" s="31"/>
      <c r="F19" s="31"/>
      <c r="H19" s="36" t="s">
        <v>12</v>
      </c>
      <c r="I19" s="37">
        <f>(B3+A3/1000)</f>
        <v>67.534999999999968</v>
      </c>
      <c r="J19" s="38"/>
      <c r="K19" s="35"/>
    </row>
    <row r="20" spans="1:13" x14ac:dyDescent="1.55">
      <c r="H20" s="39" t="s">
        <v>13</v>
      </c>
      <c r="I20" s="40">
        <f>(F18+E18/1000)</f>
        <v>0</v>
      </c>
      <c r="J20" s="35"/>
      <c r="K20" s="35"/>
    </row>
    <row r="21" spans="1:13" s="2" customFormat="1" x14ac:dyDescent="1.55">
      <c r="H21" s="39" t="s">
        <v>14</v>
      </c>
      <c r="I21" s="40">
        <f>(D18+C18/1000)</f>
        <v>155.9</v>
      </c>
    </row>
    <row r="22" spans="1:13" ht="44.5" thickBot="1" x14ac:dyDescent="1.6">
      <c r="A22" s="3"/>
      <c r="H22" s="41" t="s">
        <v>15</v>
      </c>
      <c r="I22" s="42">
        <f>I19+I20-I21</f>
        <v>-88.365000000000038</v>
      </c>
      <c r="J22" s="2"/>
    </row>
    <row r="28" spans="1:13" s="43" customFormat="1" x14ac:dyDescent="0.25"/>
    <row r="97" spans="13:13" s="3" customFormat="1" x14ac:dyDescent="0.25">
      <c r="M97" s="1"/>
    </row>
    <row r="98" spans="13:13" s="3" customFormat="1" x14ac:dyDescent="0.25">
      <c r="M98" s="1"/>
    </row>
  </sheetData>
  <mergeCells count="9">
    <mergeCell ref="J1:J2"/>
    <mergeCell ref="K1:K2"/>
    <mergeCell ref="L1:L2"/>
    <mergeCell ref="A1:B1"/>
    <mergeCell ref="C1:D1"/>
    <mergeCell ref="E1:F1"/>
    <mergeCell ref="G1:G2"/>
    <mergeCell ref="H1:H2"/>
    <mergeCell ref="I1:I2"/>
  </mergeCells>
  <pageMargins left="0.59055118110236227" right="0.59055118110236227" top="0.59055118110236227" bottom="0.59055118110236227" header="0.51181102362204722" footer="0.51181102362204722"/>
  <pageSetup paperSize="9" scale="52" orientation="landscape" horizontalDpi="4294967293" verticalDpi="4294967293" r:id="rId1"/>
  <headerFooter alignWithMargins="0">
    <oddFooter>&amp;LPage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M98"/>
  <sheetViews>
    <sheetView rightToLeft="1" view="pageBreakPreview" zoomScale="55" zoomScaleNormal="85" zoomScaleSheetLayoutView="55" workbookViewId="0">
      <pane xSplit="9" ySplit="2" topLeftCell="L3" activePane="bottomRight" state="frozen"/>
      <selection pane="topRight" activeCell="J1" sqref="J1"/>
      <selection pane="bottomLeft" activeCell="A9" sqref="A9"/>
      <selection pane="bottomRight" activeCell="L12" sqref="L12"/>
    </sheetView>
  </sheetViews>
  <sheetFormatPr defaultColWidth="9.1796875" defaultRowHeight="44" x14ac:dyDescent="0.25"/>
  <cols>
    <col min="1" max="2" width="18" style="1" bestFit="1" customWidth="1"/>
    <col min="3" max="4" width="14.453125" style="1" customWidth="1"/>
    <col min="5" max="6" width="9.54296875" style="1" bestFit="1" customWidth="1"/>
    <col min="7" max="7" width="13" style="1" bestFit="1" customWidth="1"/>
    <col min="8" max="8" width="26.1796875" style="1" bestFit="1" customWidth="1"/>
    <col min="9" max="9" width="20.1796875" style="1" bestFit="1" customWidth="1"/>
    <col min="10" max="10" width="9.7265625" style="1" bestFit="1" customWidth="1"/>
    <col min="11" max="11" width="39.54296875" style="1" bestFit="1" customWidth="1"/>
    <col min="12" max="12" width="47.453125" style="1" bestFit="1" customWidth="1"/>
    <col min="13" max="13" width="22.81640625" style="1" bestFit="1" customWidth="1"/>
    <col min="14" max="16384" width="9.1796875" style="1"/>
  </cols>
  <sheetData>
    <row r="1" spans="1:13" x14ac:dyDescent="0.25">
      <c r="A1" s="49" t="s">
        <v>0</v>
      </c>
      <c r="B1" s="50"/>
      <c r="C1" s="51" t="s">
        <v>1</v>
      </c>
      <c r="D1" s="52"/>
      <c r="E1" s="53" t="s">
        <v>2</v>
      </c>
      <c r="F1" s="54"/>
      <c r="G1" s="55" t="s">
        <v>3</v>
      </c>
      <c r="H1" s="57" t="s">
        <v>4</v>
      </c>
      <c r="I1" s="45" t="s">
        <v>5</v>
      </c>
      <c r="J1" s="45" t="s">
        <v>6</v>
      </c>
      <c r="K1" s="45" t="s">
        <v>7</v>
      </c>
      <c r="L1" s="47" t="s">
        <v>8</v>
      </c>
      <c r="M1" s="43"/>
    </row>
    <row r="2" spans="1:13" ht="44.5" thickBot="1" x14ac:dyDescent="0.3">
      <c r="A2" s="4" t="s">
        <v>9</v>
      </c>
      <c r="B2" s="5" t="s">
        <v>10</v>
      </c>
      <c r="C2" s="6" t="s">
        <v>9</v>
      </c>
      <c r="D2" s="7" t="s">
        <v>10</v>
      </c>
      <c r="E2" s="8" t="s">
        <v>9</v>
      </c>
      <c r="F2" s="9" t="s">
        <v>10</v>
      </c>
      <c r="G2" s="56"/>
      <c r="H2" s="58"/>
      <c r="I2" s="46"/>
      <c r="J2" s="46"/>
      <c r="K2" s="46"/>
      <c r="L2" s="48"/>
      <c r="M2" s="43"/>
    </row>
    <row r="3" spans="1:13" x14ac:dyDescent="0.25">
      <c r="A3" s="10">
        <f>'[1]كشف النثريات لسنة 2018'!A60</f>
        <v>534.99999999996817</v>
      </c>
      <c r="B3" s="10">
        <f>'[1]كشف النثريات لسنة 2018'!B60</f>
        <v>67</v>
      </c>
      <c r="C3" s="11"/>
      <c r="D3" s="11"/>
      <c r="E3" s="12"/>
      <c r="F3" s="12"/>
      <c r="G3" s="13"/>
      <c r="H3" s="14"/>
      <c r="I3" s="13"/>
      <c r="J3" s="15"/>
      <c r="K3" s="15"/>
      <c r="L3" s="15"/>
      <c r="M3" s="61">
        <f>B3+A3/1000</f>
        <v>67.534999999999968</v>
      </c>
    </row>
    <row r="4" spans="1:13" x14ac:dyDescent="0.25">
      <c r="A4" s="16">
        <f>ABS((M4-TRUNC(M4))*1000)</f>
        <v>534.99999999996817</v>
      </c>
      <c r="B4" s="16">
        <f t="shared" ref="B4:B5" si="0">TRUNC(M4)</f>
        <v>47</v>
      </c>
      <c r="C4" s="11"/>
      <c r="D4" s="11">
        <v>20</v>
      </c>
      <c r="E4" s="12"/>
      <c r="F4" s="12"/>
      <c r="G4" s="17">
        <f>WEEKDAY(H4:H14)</f>
        <v>7</v>
      </c>
      <c r="H4" s="14">
        <v>43477</v>
      </c>
      <c r="I4" s="13"/>
      <c r="J4" s="15"/>
      <c r="K4" s="15"/>
      <c r="L4" s="15"/>
      <c r="M4" s="61">
        <f>(B3+A3/1000)+(F4+E4/1000)-(D4+C4/1000)</f>
        <v>47.534999999999968</v>
      </c>
    </row>
    <row r="5" spans="1:13" x14ac:dyDescent="0.25">
      <c r="A5" s="16">
        <f t="shared" ref="A4:A5" si="1">ABS((M5-TRUNC(M5))*1000)</f>
        <v>34.999999999968168</v>
      </c>
      <c r="B5" s="16">
        <f t="shared" si="0"/>
        <v>42</v>
      </c>
      <c r="C5" s="11">
        <v>500</v>
      </c>
      <c r="D5" s="11">
        <v>5</v>
      </c>
      <c r="E5" s="12"/>
      <c r="F5" s="12"/>
      <c r="G5" s="17">
        <f>WEEKDAY(H5:H20)</f>
        <v>1</v>
      </c>
      <c r="H5" s="14">
        <v>43513</v>
      </c>
      <c r="I5" s="13"/>
      <c r="J5" s="15"/>
      <c r="K5" s="15"/>
      <c r="L5" s="15"/>
      <c r="M5" s="61">
        <f t="shared" ref="M5" si="2">(B4+A4/1000)+(F5+E5/1000)-(D5+C5/1000)</f>
        <v>42.034999999999968</v>
      </c>
    </row>
    <row r="6" spans="1:13" x14ac:dyDescent="0.25">
      <c r="A6" s="16">
        <f t="shared" ref="A6:A17" si="3">ABS((M6-TRUNC(M6))*1000)</f>
        <v>834.99999999996533</v>
      </c>
      <c r="B6" s="16">
        <f t="shared" ref="B6:B17" si="4">TRUNC(M6)</f>
        <v>36</v>
      </c>
      <c r="C6" s="18">
        <v>200</v>
      </c>
      <c r="D6" s="18">
        <v>5</v>
      </c>
      <c r="E6" s="12"/>
      <c r="F6" s="12"/>
      <c r="G6" s="17">
        <f>WEEKDAY(H6:H21)</f>
        <v>1</v>
      </c>
      <c r="H6" s="14">
        <v>43527</v>
      </c>
      <c r="I6" s="13"/>
      <c r="J6" s="15"/>
      <c r="K6" s="15"/>
      <c r="L6" s="15"/>
      <c r="M6" s="61">
        <f>(B5+A5/1000)+(F6+E6/1000)-(D6+C6/1000)</f>
        <v>36.834999999999965</v>
      </c>
    </row>
    <row r="7" spans="1:13" x14ac:dyDescent="0.25">
      <c r="A7" s="16">
        <f t="shared" si="3"/>
        <v>834.99999999996533</v>
      </c>
      <c r="B7" s="16">
        <f t="shared" si="4"/>
        <v>6</v>
      </c>
      <c r="C7" s="11"/>
      <c r="D7" s="11">
        <v>30</v>
      </c>
      <c r="E7" s="12"/>
      <c r="F7" s="12"/>
      <c r="G7" s="17">
        <f>WEEKDAY(H7:H22)</f>
        <v>2</v>
      </c>
      <c r="H7" s="14">
        <v>43535</v>
      </c>
      <c r="I7" s="13"/>
      <c r="J7" s="15"/>
      <c r="K7" s="15"/>
      <c r="L7" s="15"/>
      <c r="M7" s="61">
        <f t="shared" ref="M7:M13" si="5">(B6+A6/1000)+(F7+E7/1000)-(D7+C7/1000)</f>
        <v>6.8349999999999653</v>
      </c>
    </row>
    <row r="8" spans="1:13" x14ac:dyDescent="0.25">
      <c r="A8" s="16">
        <f t="shared" si="3"/>
        <v>634.9999999999651</v>
      </c>
      <c r="B8" s="16">
        <f t="shared" si="4"/>
        <v>0</v>
      </c>
      <c r="C8" s="18">
        <v>200</v>
      </c>
      <c r="D8" s="18">
        <v>6</v>
      </c>
      <c r="E8" s="12"/>
      <c r="F8" s="12"/>
      <c r="G8" s="17">
        <f>WEEKDAY(H8:H23)</f>
        <v>4</v>
      </c>
      <c r="H8" s="14">
        <v>43572</v>
      </c>
      <c r="I8" s="13"/>
      <c r="J8" s="15"/>
      <c r="K8" s="15"/>
      <c r="L8" s="15"/>
      <c r="M8" s="61">
        <f t="shared" si="5"/>
        <v>0.63499999999996515</v>
      </c>
    </row>
    <row r="9" spans="1:13" x14ac:dyDescent="0.25">
      <c r="A9" s="16">
        <f t="shared" si="3"/>
        <v>365.00000000003399</v>
      </c>
      <c r="B9" s="16">
        <f t="shared" si="4"/>
        <v>-13</v>
      </c>
      <c r="C9" s="11"/>
      <c r="D9" s="11">
        <v>14</v>
      </c>
      <c r="E9" s="12"/>
      <c r="F9" s="12"/>
      <c r="G9" s="17">
        <f>WEEKDAY(H9:H23)</f>
        <v>5</v>
      </c>
      <c r="H9" s="14">
        <v>43678</v>
      </c>
      <c r="I9" s="13"/>
      <c r="J9" s="15"/>
      <c r="K9" s="15"/>
      <c r="L9" s="15"/>
      <c r="M9" s="61">
        <f>(B8+A8/1000)+(F9+E9/1000)-(D9+C9/1000)</f>
        <v>-13.365000000000034</v>
      </c>
    </row>
    <row r="10" spans="1:13" ht="60" customHeight="1" x14ac:dyDescent="0.25">
      <c r="A10" s="16">
        <f t="shared" si="3"/>
        <v>634.99999999996248</v>
      </c>
      <c r="B10" s="16">
        <f t="shared" si="4"/>
        <v>-57</v>
      </c>
      <c r="C10" s="11"/>
      <c r="D10" s="11">
        <v>45</v>
      </c>
      <c r="E10" s="12"/>
      <c r="F10" s="12"/>
      <c r="G10" s="17">
        <f>WEEKDAY(H10:H21)</f>
        <v>5</v>
      </c>
      <c r="H10" s="14">
        <v>43734</v>
      </c>
      <c r="I10" s="13"/>
      <c r="J10" s="15"/>
      <c r="K10" s="15"/>
      <c r="L10" s="15"/>
      <c r="M10" s="61">
        <f t="shared" si="5"/>
        <v>-57.634999999999962</v>
      </c>
    </row>
    <row r="11" spans="1:13" x14ac:dyDescent="0.25">
      <c r="A11" s="16">
        <f t="shared" si="3"/>
        <v>365.00000000003752</v>
      </c>
      <c r="B11" s="16">
        <f t="shared" si="4"/>
        <v>-86</v>
      </c>
      <c r="C11" s="11"/>
      <c r="D11" s="11">
        <v>30</v>
      </c>
      <c r="E11" s="12"/>
      <c r="F11" s="12"/>
      <c r="G11" s="17">
        <f>WEEKDAY(H11:H24)</f>
        <v>5</v>
      </c>
      <c r="H11" s="14">
        <v>43741</v>
      </c>
      <c r="I11" s="13"/>
      <c r="J11" s="15"/>
      <c r="K11" s="15"/>
      <c r="L11" s="15"/>
      <c r="M11" s="61">
        <f>(B10+A10/1000)+(F11+E11/1000)-(D11+C11/1000)</f>
        <v>-86.365000000000038</v>
      </c>
    </row>
    <row r="12" spans="1:13" x14ac:dyDescent="0.25">
      <c r="A12" s="44">
        <f t="shared" si="3"/>
        <v>634.99999999996248</v>
      </c>
      <c r="B12" s="44">
        <f t="shared" si="4"/>
        <v>-85</v>
      </c>
      <c r="C12" s="19"/>
      <c r="D12" s="19"/>
      <c r="E12" s="20"/>
      <c r="F12" s="20"/>
      <c r="G12" s="17">
        <f>WEEKDAY(H12:H22)</f>
        <v>7</v>
      </c>
      <c r="H12" s="14"/>
      <c r="I12" s="13"/>
      <c r="J12" s="15"/>
      <c r="K12" s="15"/>
      <c r="L12" s="15"/>
      <c r="M12" s="61">
        <f>(B11+A11/1000)+(F12+E12/1000)-(D12+C12/1000)</f>
        <v>-85.634999999999962</v>
      </c>
    </row>
    <row r="13" spans="1:13" x14ac:dyDescent="0.25">
      <c r="A13" s="44">
        <f t="shared" si="3"/>
        <v>365.00000000003752</v>
      </c>
      <c r="B13" s="44">
        <f t="shared" si="4"/>
        <v>-84</v>
      </c>
      <c r="C13" s="19"/>
      <c r="D13" s="19"/>
      <c r="E13" s="20"/>
      <c r="F13" s="20"/>
      <c r="G13" s="17">
        <f>WEEKDAY(H13:H22)</f>
        <v>7</v>
      </c>
      <c r="H13" s="14"/>
      <c r="I13" s="13"/>
      <c r="J13" s="15"/>
      <c r="K13" s="15"/>
      <c r="L13" s="15"/>
      <c r="M13" s="61">
        <f t="shared" si="5"/>
        <v>-84.365000000000038</v>
      </c>
    </row>
    <row r="14" spans="1:13" x14ac:dyDescent="0.25">
      <c r="A14" s="44">
        <f t="shared" si="3"/>
        <v>634.99999999996248</v>
      </c>
      <c r="B14" s="44">
        <f t="shared" si="4"/>
        <v>-83</v>
      </c>
      <c r="C14" s="19"/>
      <c r="D14" s="19"/>
      <c r="E14" s="20"/>
      <c r="F14" s="20"/>
      <c r="G14" s="17">
        <f>WEEKDAY(H14:H22)</f>
        <v>7</v>
      </c>
      <c r="H14" s="21"/>
      <c r="I14" s="22"/>
      <c r="J14" s="23"/>
      <c r="K14" s="15"/>
      <c r="L14" s="15"/>
      <c r="M14" s="61">
        <f>(B13+A13/1000)+(F14+E14/1000)-(D14+C14/1000)</f>
        <v>-83.634999999999962</v>
      </c>
    </row>
    <row r="15" spans="1:13" s="29" customFormat="1" x14ac:dyDescent="0.25">
      <c r="A15" s="44">
        <f t="shared" si="3"/>
        <v>365.00000000003752</v>
      </c>
      <c r="B15" s="44">
        <f t="shared" si="4"/>
        <v>-82</v>
      </c>
      <c r="C15" s="24"/>
      <c r="D15" s="24"/>
      <c r="E15" s="25"/>
      <c r="F15" s="25"/>
      <c r="G15" s="17">
        <f>WEEKDAY(H15:H23)</f>
        <v>7</v>
      </c>
      <c r="H15" s="26"/>
      <c r="I15" s="27"/>
      <c r="J15" s="28"/>
      <c r="K15" s="28"/>
      <c r="L15" s="28"/>
      <c r="M15" s="61">
        <f>(B14+A14/1000)+(F15+E15/1000)-(D15+C15/1000)</f>
        <v>-82.365000000000038</v>
      </c>
    </row>
    <row r="16" spans="1:13" x14ac:dyDescent="0.25">
      <c r="A16" s="44">
        <f t="shared" si="3"/>
        <v>634.99999999996248</v>
      </c>
      <c r="B16" s="44">
        <f t="shared" si="4"/>
        <v>-81</v>
      </c>
      <c r="C16" s="19"/>
      <c r="D16" s="19"/>
      <c r="E16" s="20"/>
      <c r="F16" s="20"/>
      <c r="G16" s="17">
        <f>WEEKDAY(H16:H22)</f>
        <v>7</v>
      </c>
      <c r="H16" s="21"/>
      <c r="I16" s="22"/>
      <c r="J16" s="23"/>
      <c r="K16" s="15"/>
      <c r="L16" s="15"/>
      <c r="M16" s="61">
        <f t="shared" ref="M16:M17" si="6">(B15+A15/1000)+(F16+E16/1000)-(D16+C16/1000)</f>
        <v>-81.634999999999962</v>
      </c>
    </row>
    <row r="17" spans="1:13" x14ac:dyDescent="0.25">
      <c r="A17" s="44">
        <f t="shared" si="3"/>
        <v>365.00000000003752</v>
      </c>
      <c r="B17" s="44">
        <f t="shared" si="4"/>
        <v>-80</v>
      </c>
      <c r="C17" s="19"/>
      <c r="D17" s="19"/>
      <c r="E17" s="20"/>
      <c r="F17" s="20"/>
      <c r="G17" s="17">
        <f>WEEKDAY(H17:H22)</f>
        <v>7</v>
      </c>
      <c r="H17" s="14"/>
      <c r="I17" s="13"/>
      <c r="J17" s="15"/>
      <c r="K17" s="15"/>
      <c r="L17" s="15"/>
      <c r="M17" s="61">
        <f t="shared" si="6"/>
        <v>-80.365000000000038</v>
      </c>
    </row>
    <row r="18" spans="1:13" ht="44.5" thickBot="1" x14ac:dyDescent="1.6">
      <c r="A18" s="30"/>
      <c r="B18" s="31"/>
      <c r="C18" s="32">
        <f t="shared" ref="C18:E18" si="7">SUM(C3:C17)</f>
        <v>900</v>
      </c>
      <c r="D18" s="32">
        <f t="shared" si="7"/>
        <v>155</v>
      </c>
      <c r="E18" s="32">
        <f t="shared" si="7"/>
        <v>0</v>
      </c>
      <c r="F18" s="32">
        <f>SUM(F3:F17)</f>
        <v>0</v>
      </c>
      <c r="H18" s="33"/>
      <c r="I18" s="34"/>
      <c r="J18" s="33"/>
      <c r="K18" s="35"/>
      <c r="L18" s="1" t="s">
        <v>11</v>
      </c>
      <c r="M18" s="59"/>
    </row>
    <row r="19" spans="1:13" x14ac:dyDescent="1.55">
      <c r="A19" s="31"/>
      <c r="B19" s="31"/>
      <c r="C19" s="31"/>
      <c r="D19" s="60"/>
      <c r="E19" s="31"/>
      <c r="F19" s="31"/>
      <c r="H19" s="36" t="s">
        <v>12</v>
      </c>
      <c r="I19" s="37">
        <f>(B3+A3/1000)</f>
        <v>67.534999999999968</v>
      </c>
      <c r="J19" s="38"/>
      <c r="K19" s="35"/>
    </row>
    <row r="20" spans="1:13" x14ac:dyDescent="1.55">
      <c r="H20" s="39" t="s">
        <v>13</v>
      </c>
      <c r="I20" s="40">
        <f>(F18+E18/1000)</f>
        <v>0</v>
      </c>
      <c r="J20" s="35"/>
      <c r="K20" s="35"/>
    </row>
    <row r="21" spans="1:13" s="2" customFormat="1" x14ac:dyDescent="1.55">
      <c r="H21" s="39" t="s">
        <v>14</v>
      </c>
      <c r="I21" s="40">
        <f>(D18+C18/1000)</f>
        <v>155.9</v>
      </c>
    </row>
    <row r="22" spans="1:13" ht="44.5" thickBot="1" x14ac:dyDescent="1.6">
      <c r="A22" s="3"/>
      <c r="H22" s="41" t="s">
        <v>15</v>
      </c>
      <c r="I22" s="42">
        <f>I19+I20-I21</f>
        <v>-88.365000000000038</v>
      </c>
      <c r="J22" s="2"/>
    </row>
    <row r="28" spans="1:13" s="43" customFormat="1" x14ac:dyDescent="0.25"/>
    <row r="97" spans="13:13" s="3" customFormat="1" x14ac:dyDescent="0.25">
      <c r="M97" s="1"/>
    </row>
    <row r="98" spans="13:13" s="3" customFormat="1" x14ac:dyDescent="0.25">
      <c r="M98" s="1"/>
    </row>
  </sheetData>
  <mergeCells count="9">
    <mergeCell ref="K1:K2"/>
    <mergeCell ref="L1:L2"/>
    <mergeCell ref="A1:B1"/>
    <mergeCell ref="C1:D1"/>
    <mergeCell ref="E1:F1"/>
    <mergeCell ref="G1:G2"/>
    <mergeCell ref="H1:H2"/>
    <mergeCell ref="I1:I2"/>
    <mergeCell ref="J1:J2"/>
  </mergeCells>
  <pageMargins left="0.59055118110236227" right="0.59055118110236227" top="0.59055118110236227" bottom="0.59055118110236227" header="0.51181102362204722" footer="0.51181102362204722"/>
  <pageSetup paperSize="9" scale="52" orientation="landscape" horizontalDpi="4294967293" verticalDpi="4294967293" r:id="rId1"/>
  <headerFooter alignWithMargins="0">
    <oddFooter>&amp;LPage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كشف النثريات لسنة 2019 (2)</vt:lpstr>
      <vt:lpstr>كشف النثريات لسنة 2019</vt:lpstr>
      <vt:lpstr>'كشف النثريات لسنة 2019'!Print_Area</vt:lpstr>
      <vt:lpstr>'كشف النثريات لسنة 2019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mshubaili</cp:lastModifiedBy>
  <dcterms:created xsi:type="dcterms:W3CDTF">2020-03-04T18:15:24Z</dcterms:created>
  <dcterms:modified xsi:type="dcterms:W3CDTF">2020-07-08T06:02:01Z</dcterms:modified>
</cp:coreProperties>
</file>