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2745" windowWidth="14805" windowHeight="5370" tabRatio="769" activeTab="3"/>
  </bookViews>
  <sheets>
    <sheet name="Summuray Sheet" sheetId="32" r:id="rId1"/>
    <sheet name="2 - Kulwant" sheetId="34" r:id="rId2"/>
    <sheet name="3 - Tariq" sheetId="35" r:id="rId3"/>
    <sheet name="4 - Gurmeet" sheetId="36" r:id="rId4"/>
    <sheet name="P 41 - Monolo" sheetId="62" r:id="rId5"/>
  </sheets>
  <definedNames>
    <definedName name="_xlnm.Print_Area" localSheetId="1">'2 - Kulwant'!$A$1:$E$44</definedName>
    <definedName name="_xlnm.Print_Area" localSheetId="2">'3 - Tariq'!$A$1:$E$44</definedName>
    <definedName name="_xlnm.Print_Area" localSheetId="3">'4 - Gurmeet'!$A$1:$E$44</definedName>
    <definedName name="_xlnm.Print_Area" localSheetId="4">'P 41 - Monolo'!$A$1:$G$38</definedName>
    <definedName name="_xlnm.Print_Area" localSheetId="0">'Summuray Sheet'!$A$1:$C$31</definedName>
  </definedNames>
  <calcPr calcId="145621"/>
</workbook>
</file>

<file path=xl/calcChain.xml><?xml version="1.0" encoding="utf-8"?>
<calcChain xmlns="http://schemas.openxmlformats.org/spreadsheetml/2006/main">
  <c r="E6" i="36" l="1"/>
  <c r="E7" i="36"/>
  <c r="E8" i="36"/>
  <c r="E9" i="36"/>
  <c r="E10" i="36"/>
  <c r="E11" i="36"/>
  <c r="E12" i="36"/>
  <c r="E13" i="36"/>
  <c r="E14" i="36"/>
  <c r="E15" i="36"/>
  <c r="E16" i="36"/>
  <c r="E17" i="36"/>
  <c r="E18" i="36"/>
  <c r="E19" i="36"/>
  <c r="E20" i="36"/>
  <c r="E21" i="36"/>
  <c r="E22" i="36"/>
  <c r="E23" i="36"/>
  <c r="E24" i="36"/>
  <c r="E25" i="36"/>
  <c r="E26" i="36"/>
  <c r="E27" i="36"/>
  <c r="E28" i="36"/>
  <c r="E29" i="36"/>
  <c r="E30" i="36"/>
  <c r="E31" i="36"/>
  <c r="E32" i="36"/>
  <c r="E33" i="36"/>
  <c r="E34" i="36"/>
  <c r="E35" i="36"/>
  <c r="E7" i="35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6" i="35"/>
  <c r="E6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C36" i="34" l="1"/>
  <c r="C36" i="62" l="1"/>
  <c r="G35" i="62"/>
  <c r="F35" i="62"/>
  <c r="G34" i="62"/>
  <c r="F34" i="62"/>
  <c r="G33" i="62"/>
  <c r="F33" i="62"/>
  <c r="G32" i="62"/>
  <c r="F32" i="62"/>
  <c r="F31" i="62"/>
  <c r="D31" i="62"/>
  <c r="G31" i="62" s="1"/>
  <c r="F30" i="62"/>
  <c r="D30" i="62"/>
  <c r="G30" i="62" s="1"/>
  <c r="F29" i="62"/>
  <c r="D29" i="62"/>
  <c r="G29" i="62" s="1"/>
  <c r="F28" i="62"/>
  <c r="D28" i="62"/>
  <c r="G28" i="62" s="1"/>
  <c r="G25" i="62"/>
  <c r="F25" i="62"/>
  <c r="F23" i="62"/>
  <c r="D23" i="62"/>
  <c r="G23" i="62" s="1"/>
  <c r="F22" i="62"/>
  <c r="D22" i="62"/>
  <c r="G22" i="62" s="1"/>
  <c r="F21" i="62"/>
  <c r="D21" i="62"/>
  <c r="G21" i="62" s="1"/>
  <c r="F20" i="62"/>
  <c r="D20" i="62"/>
  <c r="G20" i="62" s="1"/>
  <c r="G19" i="62"/>
  <c r="F19" i="62"/>
  <c r="G18" i="62"/>
  <c r="F18" i="62"/>
  <c r="D18" i="62"/>
  <c r="F17" i="62"/>
  <c r="D17" i="62"/>
  <c r="G17" i="62" s="1"/>
  <c r="F16" i="62"/>
  <c r="D16" i="62"/>
  <c r="G16" i="62" s="1"/>
  <c r="G15" i="62"/>
  <c r="F15" i="62"/>
  <c r="F14" i="62"/>
  <c r="D14" i="62"/>
  <c r="G14" i="62" s="1"/>
  <c r="G13" i="62"/>
  <c r="F13" i="62"/>
  <c r="G12" i="62"/>
  <c r="F12" i="62"/>
  <c r="F11" i="62"/>
  <c r="D11" i="62"/>
  <c r="G11" i="62" s="1"/>
  <c r="F10" i="62"/>
  <c r="D10" i="62"/>
  <c r="G10" i="62" s="1"/>
  <c r="G9" i="62"/>
  <c r="F9" i="62"/>
  <c r="F8" i="62"/>
  <c r="D8" i="62"/>
  <c r="G8" i="62" s="1"/>
  <c r="G7" i="62"/>
  <c r="F7" i="62"/>
  <c r="D7" i="62"/>
  <c r="G6" i="62"/>
  <c r="F6" i="62"/>
  <c r="F36" i="62" s="1"/>
  <c r="D6" i="62"/>
  <c r="G36" i="62" l="1"/>
  <c r="F38" i="62" s="1"/>
  <c r="C14" i="32" s="1"/>
  <c r="D36" i="62"/>
  <c r="B6" i="36" l="1"/>
  <c r="B7" i="36" s="1"/>
  <c r="B8" i="36" s="1"/>
  <c r="B9" i="36" s="1"/>
  <c r="B10" i="36" s="1"/>
  <c r="B11" i="36" s="1"/>
  <c r="B12" i="36" s="1"/>
  <c r="B13" i="36" s="1"/>
  <c r="B14" i="36" s="1"/>
  <c r="B15" i="36" s="1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6" i="35"/>
  <c r="B7" i="35" s="1"/>
  <c r="B8" i="35" s="1"/>
  <c r="B9" i="35" s="1"/>
  <c r="B10" i="35" s="1"/>
  <c r="B11" i="35" s="1"/>
  <c r="B12" i="35" s="1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3" i="35" s="1"/>
  <c r="B24" i="35" s="1"/>
  <c r="B25" i="35" s="1"/>
  <c r="B26" i="35" s="1"/>
  <c r="B27" i="35" s="1"/>
  <c r="B28" i="35" s="1"/>
  <c r="B29" i="35" s="1"/>
  <c r="B30" i="35" s="1"/>
  <c r="B31" i="35" s="1"/>
  <c r="B32" i="35" s="1"/>
  <c r="B33" i="35" s="1"/>
  <c r="B34" i="35" s="1"/>
  <c r="B35" i="35" s="1"/>
  <c r="B6" i="34"/>
  <c r="B7" i="34" s="1"/>
  <c r="B8" i="34" s="1"/>
  <c r="B9" i="34" s="1"/>
  <c r="B10" i="34" s="1"/>
  <c r="B11" i="34" s="1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B33" i="34" s="1"/>
  <c r="B34" i="34" s="1"/>
  <c r="B35" i="34" s="1"/>
  <c r="B22" i="32" l="1"/>
  <c r="B16" i="32" l="1"/>
  <c r="C42" i="36" l="1"/>
  <c r="E41" i="36"/>
  <c r="E40" i="36"/>
  <c r="E42" i="36" s="1"/>
  <c r="C36" i="36"/>
  <c r="C42" i="35"/>
  <c r="E41" i="35"/>
  <c r="E40" i="35"/>
  <c r="C36" i="35"/>
  <c r="C42" i="34"/>
  <c r="E41" i="34"/>
  <c r="E40" i="34"/>
  <c r="E42" i="34" l="1"/>
  <c r="E42" i="35"/>
  <c r="E36" i="36"/>
  <c r="E44" i="36" s="1"/>
  <c r="C8" i="32" s="1"/>
  <c r="E36" i="34"/>
  <c r="E44" i="34" s="1"/>
  <c r="C6" i="32" s="1"/>
  <c r="E36" i="35"/>
  <c r="E44" i="35" s="1"/>
  <c r="C7" i="32" s="1"/>
  <c r="B10" i="32" l="1"/>
  <c r="C24" i="32" l="1"/>
</calcChain>
</file>

<file path=xl/sharedStrings.xml><?xml version="1.0" encoding="utf-8"?>
<sst xmlns="http://schemas.openxmlformats.org/spreadsheetml/2006/main" count="85" uniqueCount="43">
  <si>
    <t>Trips</t>
  </si>
  <si>
    <t>Driver Name</t>
  </si>
  <si>
    <t>Kulwant</t>
  </si>
  <si>
    <t>Tariq</t>
  </si>
  <si>
    <t>TARIQ</t>
  </si>
  <si>
    <t>KULWANT</t>
  </si>
  <si>
    <t>TONY</t>
  </si>
  <si>
    <t>Serials</t>
  </si>
  <si>
    <t>TOTAL</t>
  </si>
  <si>
    <t xml:space="preserve">TOTAL OVER TIME </t>
  </si>
  <si>
    <t>Driver Code</t>
  </si>
  <si>
    <t>Date</t>
  </si>
  <si>
    <t>Total Trips</t>
  </si>
  <si>
    <t>OverTime</t>
  </si>
  <si>
    <t>ADDITIONAL TRIPS</t>
  </si>
  <si>
    <t>COLUMNS &amp; NO PUMP &amp; LOADING BEFOR 4:00 AM</t>
  </si>
  <si>
    <t>FIRST TRIPS</t>
  </si>
  <si>
    <t xml:space="preserve">TOTAL ADDITIONAL </t>
  </si>
  <si>
    <t>TRIPS</t>
  </si>
  <si>
    <t>Gurmeet</t>
  </si>
  <si>
    <t>Code No</t>
  </si>
  <si>
    <t>Name</t>
  </si>
  <si>
    <t>DATE</t>
  </si>
  <si>
    <t>Total QTY</t>
  </si>
  <si>
    <t>SITES</t>
  </si>
  <si>
    <t>QTY</t>
  </si>
  <si>
    <t>TOTAL OVER TIME</t>
  </si>
  <si>
    <t>Total Sites</t>
  </si>
  <si>
    <t>Monolo</t>
  </si>
  <si>
    <t>Total</t>
  </si>
  <si>
    <t>From</t>
  </si>
  <si>
    <t>Go to Summary Sheet</t>
  </si>
  <si>
    <t>P 41</t>
  </si>
  <si>
    <t>Over Time (SR)</t>
  </si>
  <si>
    <t>Total Over Time (SR)</t>
  </si>
  <si>
    <t>DRIVERS 2</t>
  </si>
  <si>
    <t>DRIVER S</t>
  </si>
  <si>
    <t xml:space="preserve"> DRIVERS 3</t>
  </si>
  <si>
    <t xml:space="preserve">SHAFI </t>
  </si>
  <si>
    <t>Sayed</t>
  </si>
  <si>
    <t>Ahmadu</t>
  </si>
  <si>
    <t>To  25/8/2020</t>
  </si>
  <si>
    <t>Over Time of  Aug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</si>
</sst>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5"/>
      <color theme="5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4"/>
      <color theme="7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u/>
      <sz val="20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7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" fontId="4" fillId="0" borderId="11" xfId="0" applyNumberFormat="1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43" fontId="7" fillId="0" borderId="0" xfId="1" applyFont="1"/>
    <xf numFmtId="0" fontId="5" fillId="0" borderId="0" xfId="0" applyFont="1" applyAlignment="1">
      <alignment vertical="center"/>
    </xf>
    <xf numFmtId="16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5" fillId="0" borderId="1" xfId="0" applyFont="1" applyBorder="1"/>
    <xf numFmtId="4" fontId="7" fillId="0" borderId="0" xfId="0" applyNumberFormat="1" applyFont="1" applyAlignment="1">
      <alignment horizontal="center" vertical="center"/>
    </xf>
    <xf numFmtId="0" fontId="18" fillId="0" borderId="3" xfId="1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1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4" fontId="19" fillId="0" borderId="23" xfId="0" applyNumberFormat="1" applyFont="1" applyBorder="1" applyAlignment="1">
      <alignment horizontal="left" vertical="center"/>
    </xf>
    <xf numFmtId="0" fontId="22" fillId="0" borderId="3" xfId="0" applyFont="1" applyBorder="1" applyAlignment="1">
      <alignment horizontal="right" vertical="center"/>
    </xf>
    <xf numFmtId="14" fontId="22" fillId="0" borderId="5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Fill="1"/>
    <xf numFmtId="4" fontId="23" fillId="0" borderId="3" xfId="0" applyNumberFormat="1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vertical="center"/>
    </xf>
    <xf numFmtId="4" fontId="19" fillId="0" borderId="0" xfId="0" applyNumberFormat="1" applyFont="1" applyBorder="1" applyAlignment="1">
      <alignment horizontal="left" vertical="center"/>
    </xf>
    <xf numFmtId="41" fontId="0" fillId="0" borderId="0" xfId="0" applyNumberFormat="1" applyAlignment="1">
      <alignment horizontal="center" vertical="center"/>
    </xf>
    <xf numFmtId="41" fontId="14" fillId="0" borderId="6" xfId="0" applyNumberFormat="1" applyFont="1" applyBorder="1" applyAlignment="1">
      <alignment horizontal="center" vertical="center"/>
    </xf>
    <xf numFmtId="41" fontId="4" fillId="3" borderId="6" xfId="0" applyNumberFormat="1" applyFont="1" applyFill="1" applyBorder="1" applyAlignment="1">
      <alignment horizontal="center" vertical="center"/>
    </xf>
    <xf numFmtId="41" fontId="4" fillId="0" borderId="21" xfId="0" applyNumberFormat="1" applyFont="1" applyBorder="1" applyAlignment="1">
      <alignment horizontal="center" vertical="center"/>
    </xf>
    <xf numFmtId="41" fontId="4" fillId="0" borderId="12" xfId="0" applyNumberFormat="1" applyFont="1" applyBorder="1" applyAlignment="1">
      <alignment horizontal="center" vertical="center"/>
    </xf>
    <xf numFmtId="41" fontId="0" fillId="2" borderId="12" xfId="0" applyNumberFormat="1" applyFill="1" applyBorder="1" applyAlignment="1">
      <alignment horizontal="center" vertical="center"/>
    </xf>
    <xf numFmtId="41" fontId="0" fillId="0" borderId="19" xfId="0" applyNumberFormat="1" applyBorder="1" applyAlignment="1">
      <alignment horizontal="center" vertical="center"/>
    </xf>
    <xf numFmtId="41" fontId="4" fillId="0" borderId="22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41" fontId="0" fillId="2" borderId="1" xfId="0" applyNumberFormat="1" applyFill="1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4" fillId="3" borderId="1" xfId="0" applyNumberFormat="1" applyFont="1" applyFill="1" applyBorder="1" applyAlignment="1">
      <alignment horizontal="center" vertical="center"/>
    </xf>
    <xf numFmtId="41" fontId="15" fillId="0" borderId="1" xfId="0" applyNumberFormat="1" applyFont="1" applyBorder="1" applyAlignment="1">
      <alignment horizontal="center" vertical="center"/>
    </xf>
    <xf numFmtId="41" fontId="4" fillId="0" borderId="3" xfId="0" applyNumberFormat="1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/>
    </xf>
    <xf numFmtId="41" fontId="7" fillId="0" borderId="0" xfId="0" applyNumberFormat="1" applyFont="1"/>
    <xf numFmtId="0" fontId="1" fillId="0" borderId="0" xfId="0" quotePrefix="1" applyFont="1"/>
    <xf numFmtId="0" fontId="5" fillId="0" borderId="1" xfId="0" applyNumberFormat="1" applyFont="1" applyBorder="1" applyAlignment="1">
      <alignment horizontal="center"/>
    </xf>
    <xf numFmtId="0" fontId="7" fillId="0" borderId="0" xfId="0" applyNumberFormat="1" applyFont="1"/>
    <xf numFmtId="4" fontId="5" fillId="2" borderId="3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</cellXfs>
  <cellStyles count="11">
    <cellStyle name="Comma" xfId="1" builtinId="3"/>
    <cellStyle name="Hyperlink" xfId="10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7030A0"/>
  </sheetPr>
  <dimension ref="A1:K34"/>
  <sheetViews>
    <sheetView view="pageBreakPreview" zoomScale="55" zoomScaleNormal="40" zoomScaleSheetLayoutView="55" workbookViewId="0">
      <pane ySplit="2" topLeftCell="A3" activePane="bottomLeft" state="frozen"/>
      <selection pane="bottomLeft" activeCell="C8" sqref="C8"/>
    </sheetView>
  </sheetViews>
  <sheetFormatPr defaultColWidth="8.85546875" defaultRowHeight="21" x14ac:dyDescent="0.35"/>
  <cols>
    <col min="1" max="1" width="19.7109375" style="27" customWidth="1"/>
    <col min="2" max="2" width="22.7109375" style="27" customWidth="1"/>
    <col min="3" max="3" width="37.7109375" style="27" customWidth="1"/>
    <col min="4" max="4" width="15" style="27" customWidth="1"/>
    <col min="5" max="5" width="9.7109375" style="27" bestFit="1" customWidth="1"/>
    <col min="6" max="6" width="12.28515625" style="27" bestFit="1" customWidth="1"/>
    <col min="7" max="7" width="13" style="27" bestFit="1" customWidth="1"/>
    <col min="8" max="16384" width="8.85546875" style="27"/>
  </cols>
  <sheetData>
    <row r="1" spans="1:11" s="17" customFormat="1" ht="31.9" customHeight="1" x14ac:dyDescent="0.25">
      <c r="A1" s="85" t="s">
        <v>42</v>
      </c>
      <c r="B1" s="85"/>
      <c r="C1" s="85"/>
      <c r="D1" s="44"/>
    </row>
    <row r="2" spans="1:11" s="17" customFormat="1" x14ac:dyDescent="0.25">
      <c r="A2" s="48" t="s">
        <v>30</v>
      </c>
      <c r="B2" s="49">
        <v>44038</v>
      </c>
      <c r="C2" s="50" t="s">
        <v>41</v>
      </c>
      <c r="D2" s="45"/>
      <c r="H2" s="31"/>
    </row>
    <row r="3" spans="1:11" s="17" customFormat="1" ht="19.149999999999999" customHeight="1" x14ac:dyDescent="0.25">
      <c r="A3" s="4"/>
      <c r="B3" s="4"/>
      <c r="C3" s="4"/>
      <c r="D3" s="16"/>
    </row>
    <row r="4" spans="1:11" s="17" customFormat="1" x14ac:dyDescent="0.25">
      <c r="A4" s="86" t="s">
        <v>36</v>
      </c>
      <c r="B4" s="86"/>
      <c r="C4" s="86"/>
      <c r="D4" s="44"/>
    </row>
    <row r="5" spans="1:11" s="17" customFormat="1" x14ac:dyDescent="0.25">
      <c r="A5" s="18" t="s">
        <v>7</v>
      </c>
      <c r="B5" s="19" t="s">
        <v>1</v>
      </c>
      <c r="C5" s="18" t="s">
        <v>33</v>
      </c>
    </row>
    <row r="6" spans="1:11" s="17" customFormat="1" ht="24.6" customHeight="1" x14ac:dyDescent="0.25">
      <c r="A6" s="42">
        <v>1</v>
      </c>
      <c r="B6" s="41" t="s">
        <v>5</v>
      </c>
      <c r="C6" s="57">
        <f>'2 - Kulwant'!E44</f>
        <v>0</v>
      </c>
      <c r="D6" s="46"/>
      <c r="E6" s="40"/>
      <c r="F6" s="40"/>
    </row>
    <row r="7" spans="1:11" s="17" customFormat="1" ht="24.6" customHeight="1" x14ac:dyDescent="0.25">
      <c r="A7" s="42">
        <v>2</v>
      </c>
      <c r="B7" s="41" t="s">
        <v>4</v>
      </c>
      <c r="C7" s="57">
        <f>'3 - Tariq'!E44</f>
        <v>0</v>
      </c>
      <c r="D7" s="46"/>
      <c r="E7" s="40"/>
      <c r="F7" s="40"/>
    </row>
    <row r="8" spans="1:11" s="17" customFormat="1" ht="24.6" customHeight="1" x14ac:dyDescent="0.25">
      <c r="A8" s="42">
        <v>3</v>
      </c>
      <c r="B8" s="41" t="s">
        <v>19</v>
      </c>
      <c r="C8" s="57">
        <f>'4 - Gurmeet'!E44</f>
        <v>0</v>
      </c>
      <c r="D8" s="46"/>
      <c r="E8" s="40"/>
      <c r="F8" s="40"/>
    </row>
    <row r="9" spans="1:11" s="17" customFormat="1" ht="24.6" customHeight="1" x14ac:dyDescent="0.25">
      <c r="A9" s="42">
        <v>4</v>
      </c>
      <c r="B9" s="41" t="s">
        <v>39</v>
      </c>
      <c r="C9" s="58">
        <v>0</v>
      </c>
      <c r="D9" s="46"/>
      <c r="E9" s="40"/>
      <c r="F9" s="40"/>
    </row>
    <row r="10" spans="1:11" s="17" customFormat="1" x14ac:dyDescent="0.25">
      <c r="A10" s="23" t="s">
        <v>8</v>
      </c>
      <c r="B10" s="80">
        <f>SUM(C6:C8)</f>
        <v>0</v>
      </c>
      <c r="C10" s="81"/>
      <c r="D10" s="26"/>
      <c r="E10" s="40"/>
      <c r="F10" s="40"/>
      <c r="G10" s="40"/>
      <c r="H10" s="40"/>
      <c r="I10" s="40"/>
      <c r="J10" s="40"/>
    </row>
    <row r="11" spans="1:11" s="17" customFormat="1" ht="21.6" customHeight="1" x14ac:dyDescent="0.25">
      <c r="D11" s="51"/>
    </row>
    <row r="12" spans="1:11" s="17" customFormat="1" x14ac:dyDescent="0.25">
      <c r="A12" s="82" t="s">
        <v>35</v>
      </c>
      <c r="B12" s="83"/>
      <c r="C12" s="84"/>
      <c r="D12" s="25"/>
    </row>
    <row r="13" spans="1:11" s="17" customFormat="1" ht="21" customHeight="1" x14ac:dyDescent="0.25">
      <c r="A13" s="18" t="s">
        <v>7</v>
      </c>
      <c r="B13" s="19" t="s">
        <v>1</v>
      </c>
      <c r="C13" s="18" t="s">
        <v>33</v>
      </c>
      <c r="D13" s="52"/>
    </row>
    <row r="14" spans="1:11" s="17" customFormat="1" ht="24.6" customHeight="1" thickBot="1" x14ac:dyDescent="0.3">
      <c r="A14" s="42">
        <v>1</v>
      </c>
      <c r="B14" s="41" t="s">
        <v>28</v>
      </c>
      <c r="C14" s="56">
        <f>'P 41 - Monolo'!F38</f>
        <v>811.57500000000005</v>
      </c>
      <c r="D14" s="47" t="s">
        <v>32</v>
      </c>
      <c r="G14" s="40"/>
    </row>
    <row r="15" spans="1:11" s="17" customFormat="1" ht="24.6" customHeight="1" x14ac:dyDescent="0.25">
      <c r="A15" s="42">
        <v>2</v>
      </c>
      <c r="B15" s="41" t="s">
        <v>40</v>
      </c>
      <c r="C15" s="59">
        <v>0</v>
      </c>
      <c r="D15" s="60"/>
      <c r="G15" s="40"/>
    </row>
    <row r="16" spans="1:11" s="17" customFormat="1" x14ac:dyDescent="0.25">
      <c r="A16" s="23" t="s">
        <v>8</v>
      </c>
      <c r="B16" s="80">
        <f>SUM(C14:C14)</f>
        <v>811.57500000000005</v>
      </c>
      <c r="C16" s="81"/>
      <c r="D16" s="26"/>
      <c r="E16" s="40"/>
      <c r="F16" s="40"/>
      <c r="G16" s="40"/>
      <c r="H16" s="40"/>
      <c r="I16" s="40"/>
      <c r="J16" s="40"/>
      <c r="K16" s="40"/>
    </row>
    <row r="17" spans="1:11" s="17" customFormat="1" ht="22.15" customHeight="1" x14ac:dyDescent="0.25">
      <c r="D17" s="51"/>
    </row>
    <row r="18" spans="1:11" s="17" customFormat="1" x14ac:dyDescent="0.25">
      <c r="A18" s="82" t="s">
        <v>37</v>
      </c>
      <c r="B18" s="83"/>
      <c r="C18" s="84"/>
      <c r="D18" s="25"/>
    </row>
    <row r="19" spans="1:11" s="17" customFormat="1" x14ac:dyDescent="0.25">
      <c r="A19" s="18" t="s">
        <v>7</v>
      </c>
      <c r="B19" s="19" t="s">
        <v>1</v>
      </c>
      <c r="C19" s="18" t="s">
        <v>33</v>
      </c>
      <c r="D19" s="52"/>
    </row>
    <row r="20" spans="1:11" s="17" customFormat="1" x14ac:dyDescent="0.25">
      <c r="A20" s="20">
        <v>1</v>
      </c>
      <c r="B20" s="21" t="s">
        <v>38</v>
      </c>
      <c r="C20" s="22">
        <v>0</v>
      </c>
      <c r="D20" s="26"/>
    </row>
    <row r="21" spans="1:11" s="17" customFormat="1" x14ac:dyDescent="0.25">
      <c r="A21" s="20">
        <v>2</v>
      </c>
      <c r="B21" s="21" t="s">
        <v>6</v>
      </c>
      <c r="C21" s="22">
        <v>0</v>
      </c>
      <c r="D21" s="26"/>
    </row>
    <row r="22" spans="1:11" s="17" customFormat="1" x14ac:dyDescent="0.25">
      <c r="A22" s="23" t="s">
        <v>29</v>
      </c>
      <c r="B22" s="80">
        <f>SUM(C20:C21)</f>
        <v>0</v>
      </c>
      <c r="C22" s="81"/>
      <c r="D22" s="26"/>
    </row>
    <row r="23" spans="1:11" s="17" customFormat="1" ht="27.6" customHeight="1" x14ac:dyDescent="0.25">
      <c r="D23" s="51"/>
    </row>
    <row r="24" spans="1:11" s="17" customFormat="1" ht="24" customHeight="1" x14ac:dyDescent="0.25">
      <c r="A24" s="87" t="s">
        <v>34</v>
      </c>
      <c r="B24" s="88"/>
      <c r="C24" s="24">
        <f>B22+B16+B10</f>
        <v>811.57500000000005</v>
      </c>
      <c r="D24" s="26"/>
      <c r="E24" s="40"/>
      <c r="F24" s="40"/>
      <c r="G24" s="40"/>
      <c r="H24" s="40"/>
      <c r="I24" s="40"/>
      <c r="J24" s="40"/>
      <c r="K24" s="40"/>
    </row>
    <row r="25" spans="1:11" s="17" customFormat="1" ht="10.15" customHeight="1" x14ac:dyDescent="0.25">
      <c r="A25" s="25"/>
      <c r="B25" s="25"/>
      <c r="C25" s="26"/>
      <c r="D25" s="26"/>
    </row>
    <row r="26" spans="1:11" ht="16.899999999999999" customHeight="1" x14ac:dyDescent="0.35">
      <c r="A26" s="6"/>
      <c r="B26" s="6"/>
      <c r="C26" s="6"/>
      <c r="D26" s="53"/>
    </row>
    <row r="27" spans="1:11" x14ac:dyDescent="0.35">
      <c r="A27" s="6"/>
      <c r="B27" s="6"/>
      <c r="C27" s="6"/>
      <c r="D27" s="53"/>
      <c r="E27" s="6"/>
    </row>
    <row r="28" spans="1:11" x14ac:dyDescent="0.35">
      <c r="A28" s="28"/>
      <c r="B28" s="28"/>
      <c r="C28" s="28"/>
      <c r="D28" s="54"/>
      <c r="E28" s="6"/>
    </row>
    <row r="29" spans="1:11" ht="42.6" customHeight="1" x14ac:dyDescent="0.35">
      <c r="D29" s="55"/>
    </row>
    <row r="30" spans="1:11" x14ac:dyDescent="0.35">
      <c r="A30" s="89"/>
      <c r="B30" s="89"/>
      <c r="C30" s="89"/>
      <c r="D30" s="29"/>
    </row>
    <row r="31" spans="1:11" x14ac:dyDescent="0.35">
      <c r="A31" s="89"/>
      <c r="B31" s="89"/>
      <c r="C31" s="89"/>
      <c r="D31" s="29"/>
    </row>
    <row r="34" spans="3:4" x14ac:dyDescent="0.35">
      <c r="C34" s="30"/>
      <c r="D34" s="30"/>
    </row>
  </sheetData>
  <mergeCells count="10">
    <mergeCell ref="A24:B24"/>
    <mergeCell ref="A30:C30"/>
    <mergeCell ref="A31:C31"/>
    <mergeCell ref="B16:C16"/>
    <mergeCell ref="A18:C18"/>
    <mergeCell ref="B10:C10"/>
    <mergeCell ref="A12:C12"/>
    <mergeCell ref="A1:C1"/>
    <mergeCell ref="A4:C4"/>
    <mergeCell ref="B22:C22"/>
  </mergeCells>
  <hyperlinks>
    <hyperlink ref="B14" location="'P 41 - Monolo'!A1" display="Monolo"/>
    <hyperlink ref="B6" location="'2 - Kulwant'!A1" display="KULWANT"/>
    <hyperlink ref="B7" location="'3 - Tariq'!A1" display="TARIQ"/>
    <hyperlink ref="B8" location="'4 - Gurmeet'!A1" display="Gurmeet"/>
  </hyperlinks>
  <printOptions horizontalCentered="1"/>
  <pageMargins left="0.51181102362204722" right="0.51181102362204722" top="0.74803149606299213" bottom="0.3937007874015748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B1:K44"/>
  <sheetViews>
    <sheetView zoomScale="55" zoomScaleNormal="55" zoomScaleSheetLayoutView="40" workbookViewId="0">
      <pane ySplit="5" topLeftCell="A6" activePane="bottomLeft" state="frozen"/>
      <selection activeCell="M43" sqref="M43"/>
      <selection pane="bottomLeft" activeCell="E7" sqref="E7"/>
    </sheetView>
  </sheetViews>
  <sheetFormatPr defaultColWidth="8.85546875" defaultRowHeight="21" x14ac:dyDescent="0.35"/>
  <cols>
    <col min="1" max="1" width="8.85546875" style="27"/>
    <col min="2" max="2" width="68.140625" style="27" bestFit="1" customWidth="1"/>
    <col min="3" max="3" width="15.42578125" style="27" bestFit="1" customWidth="1"/>
    <col min="4" max="4" width="3" style="27" customWidth="1"/>
    <col min="5" max="5" width="16.28515625" style="27" customWidth="1"/>
    <col min="6" max="6" width="29.85546875" style="27" customWidth="1"/>
    <col min="7" max="7" width="33.85546875" style="27" customWidth="1"/>
    <col min="8" max="8" width="9" style="27" customWidth="1"/>
    <col min="9" max="10" width="8.85546875" style="27"/>
    <col min="11" max="11" width="36.5703125" style="27" bestFit="1" customWidth="1"/>
    <col min="12" max="16384" width="8.85546875" style="27"/>
  </cols>
  <sheetData>
    <row r="1" spans="2:11" ht="26.25" x14ac:dyDescent="0.35">
      <c r="K1" s="43" t="s">
        <v>31</v>
      </c>
    </row>
    <row r="2" spans="2:11" x14ac:dyDescent="0.35">
      <c r="B2" s="3" t="s">
        <v>1</v>
      </c>
      <c r="C2" s="3" t="s">
        <v>10</v>
      </c>
    </row>
    <row r="3" spans="2:11" x14ac:dyDescent="0.35">
      <c r="B3" s="2" t="s">
        <v>2</v>
      </c>
      <c r="C3" s="3">
        <v>2</v>
      </c>
      <c r="G3" s="4"/>
      <c r="I3" s="4"/>
    </row>
    <row r="5" spans="2:11" s="6" customFormat="1" x14ac:dyDescent="0.35">
      <c r="B5" s="33" t="s">
        <v>11</v>
      </c>
      <c r="C5" s="33" t="s">
        <v>12</v>
      </c>
      <c r="E5" s="34" t="s">
        <v>13</v>
      </c>
    </row>
    <row r="6" spans="2:11" x14ac:dyDescent="0.35">
      <c r="B6" s="32">
        <f>'Summuray Sheet'!B2</f>
        <v>44038</v>
      </c>
      <c r="C6" s="78">
        <v>2</v>
      </c>
      <c r="D6" s="79"/>
      <c r="E6" s="78" t="str">
        <f>IF(AND($C6&lt;&gt;"",$C6&lt;&gt;0),CHOOSE($C6,"-","-","15","45","85","125","165"),"")</f>
        <v>-</v>
      </c>
      <c r="F6" s="77"/>
      <c r="G6" s="77"/>
    </row>
    <row r="7" spans="2:11" x14ac:dyDescent="0.35">
      <c r="B7" s="32">
        <f>B6+1</f>
        <v>44039</v>
      </c>
      <c r="C7" s="78">
        <v>3</v>
      </c>
      <c r="D7" s="79"/>
      <c r="E7" s="78" t="str">
        <f t="shared" ref="E7:E35" si="0">IF(AND($C7&lt;&gt;"",$C7&lt;&gt;0),CHOOSE($C7,"-","-","15","45","85","125","165"),"")</f>
        <v>15</v>
      </c>
      <c r="F7" s="77"/>
      <c r="G7" s="77"/>
    </row>
    <row r="8" spans="2:11" x14ac:dyDescent="0.35">
      <c r="B8" s="32">
        <f t="shared" ref="B8:B35" si="1">B7+1</f>
        <v>44040</v>
      </c>
      <c r="C8" s="78">
        <v>3</v>
      </c>
      <c r="D8" s="79"/>
      <c r="E8" s="78" t="str">
        <f t="shared" si="0"/>
        <v>15</v>
      </c>
      <c r="F8" s="77"/>
      <c r="G8" s="77"/>
    </row>
    <row r="9" spans="2:11" x14ac:dyDescent="0.35">
      <c r="B9" s="32">
        <f t="shared" si="1"/>
        <v>44041</v>
      </c>
      <c r="C9" s="78">
        <v>2</v>
      </c>
      <c r="D9" s="79"/>
      <c r="E9" s="78" t="str">
        <f t="shared" si="0"/>
        <v>-</v>
      </c>
      <c r="F9" s="77"/>
      <c r="G9" s="77"/>
    </row>
    <row r="10" spans="2:11" x14ac:dyDescent="0.35">
      <c r="B10" s="32">
        <f t="shared" si="1"/>
        <v>44042</v>
      </c>
      <c r="C10" s="78">
        <v>2</v>
      </c>
      <c r="D10" s="79"/>
      <c r="E10" s="78" t="str">
        <f t="shared" si="0"/>
        <v>-</v>
      </c>
      <c r="F10" s="77"/>
      <c r="G10" s="77"/>
    </row>
    <row r="11" spans="2:11" x14ac:dyDescent="0.35">
      <c r="B11" s="32">
        <f t="shared" si="1"/>
        <v>44043</v>
      </c>
      <c r="C11" s="78">
        <v>4</v>
      </c>
      <c r="D11" s="79"/>
      <c r="E11" s="78" t="str">
        <f t="shared" si="0"/>
        <v>45</v>
      </c>
      <c r="F11" s="77"/>
      <c r="G11" s="77"/>
    </row>
    <row r="12" spans="2:11" x14ac:dyDescent="0.35">
      <c r="B12" s="32">
        <f t="shared" si="1"/>
        <v>44044</v>
      </c>
      <c r="C12" s="78"/>
      <c r="D12" s="79"/>
      <c r="E12" s="78" t="str">
        <f t="shared" si="0"/>
        <v/>
      </c>
      <c r="F12" s="77"/>
      <c r="G12" s="77"/>
    </row>
    <row r="13" spans="2:11" x14ac:dyDescent="0.35">
      <c r="B13" s="32">
        <f t="shared" si="1"/>
        <v>44045</v>
      </c>
      <c r="C13" s="78">
        <v>3</v>
      </c>
      <c r="D13" s="79"/>
      <c r="E13" s="78" t="str">
        <f t="shared" si="0"/>
        <v>15</v>
      </c>
      <c r="F13" s="77"/>
      <c r="G13" s="77"/>
    </row>
    <row r="14" spans="2:11" x14ac:dyDescent="0.35">
      <c r="B14" s="32">
        <f t="shared" si="1"/>
        <v>44046</v>
      </c>
      <c r="C14" s="78">
        <v>2</v>
      </c>
      <c r="D14" s="79"/>
      <c r="E14" s="78" t="str">
        <f t="shared" si="0"/>
        <v>-</v>
      </c>
      <c r="F14" s="77"/>
      <c r="G14" s="77"/>
    </row>
    <row r="15" spans="2:11" x14ac:dyDescent="0.35">
      <c r="B15" s="32">
        <f t="shared" si="1"/>
        <v>44047</v>
      </c>
      <c r="C15" s="78"/>
      <c r="D15" s="79"/>
      <c r="E15" s="78" t="str">
        <f t="shared" si="0"/>
        <v/>
      </c>
      <c r="F15" s="77"/>
      <c r="G15" s="77"/>
    </row>
    <row r="16" spans="2:11" x14ac:dyDescent="0.35">
      <c r="B16" s="32">
        <f t="shared" si="1"/>
        <v>44048</v>
      </c>
      <c r="C16" s="78">
        <v>1</v>
      </c>
      <c r="D16" s="79"/>
      <c r="E16" s="78" t="str">
        <f t="shared" si="0"/>
        <v>-</v>
      </c>
      <c r="F16" s="77"/>
      <c r="G16" s="77"/>
    </row>
    <row r="17" spans="2:7" x14ac:dyDescent="0.35">
      <c r="B17" s="32">
        <f t="shared" si="1"/>
        <v>44049</v>
      </c>
      <c r="C17" s="78">
        <v>4</v>
      </c>
      <c r="D17" s="79"/>
      <c r="E17" s="78" t="str">
        <f t="shared" si="0"/>
        <v>45</v>
      </c>
      <c r="F17" s="77"/>
      <c r="G17" s="77"/>
    </row>
    <row r="18" spans="2:7" x14ac:dyDescent="0.35">
      <c r="B18" s="32">
        <f t="shared" si="1"/>
        <v>44050</v>
      </c>
      <c r="C18" s="78">
        <v>2</v>
      </c>
      <c r="D18" s="79"/>
      <c r="E18" s="78" t="str">
        <f t="shared" si="0"/>
        <v>-</v>
      </c>
      <c r="F18" s="77"/>
      <c r="G18" s="77"/>
    </row>
    <row r="19" spans="2:7" x14ac:dyDescent="0.35">
      <c r="B19" s="32">
        <f t="shared" si="1"/>
        <v>44051</v>
      </c>
      <c r="C19" s="78"/>
      <c r="D19" s="79"/>
      <c r="E19" s="78" t="str">
        <f t="shared" si="0"/>
        <v/>
      </c>
      <c r="F19" s="77"/>
      <c r="G19" s="77"/>
    </row>
    <row r="20" spans="2:7" x14ac:dyDescent="0.35">
      <c r="B20" s="32">
        <f t="shared" si="1"/>
        <v>44052</v>
      </c>
      <c r="C20" s="78">
        <v>3</v>
      </c>
      <c r="D20" s="79"/>
      <c r="E20" s="78" t="str">
        <f t="shared" si="0"/>
        <v>15</v>
      </c>
      <c r="F20" s="77"/>
      <c r="G20" s="77"/>
    </row>
    <row r="21" spans="2:7" x14ac:dyDescent="0.35">
      <c r="B21" s="32">
        <f t="shared" si="1"/>
        <v>44053</v>
      </c>
      <c r="C21" s="78">
        <v>4</v>
      </c>
      <c r="D21" s="79"/>
      <c r="E21" s="78" t="str">
        <f t="shared" si="0"/>
        <v>45</v>
      </c>
      <c r="F21" s="77"/>
      <c r="G21" s="77"/>
    </row>
    <row r="22" spans="2:7" x14ac:dyDescent="0.35">
      <c r="B22" s="32">
        <f t="shared" si="1"/>
        <v>44054</v>
      </c>
      <c r="C22" s="78">
        <v>2</v>
      </c>
      <c r="D22" s="79"/>
      <c r="E22" s="78" t="str">
        <f t="shared" si="0"/>
        <v>-</v>
      </c>
      <c r="F22" s="77"/>
      <c r="G22" s="77"/>
    </row>
    <row r="23" spans="2:7" x14ac:dyDescent="0.35">
      <c r="B23" s="32">
        <f t="shared" si="1"/>
        <v>44055</v>
      </c>
      <c r="C23" s="78">
        <v>3</v>
      </c>
      <c r="D23" s="79"/>
      <c r="E23" s="78" t="str">
        <f t="shared" si="0"/>
        <v>15</v>
      </c>
      <c r="G23" s="77"/>
    </row>
    <row r="24" spans="2:7" x14ac:dyDescent="0.35">
      <c r="B24" s="32">
        <f t="shared" si="1"/>
        <v>44056</v>
      </c>
      <c r="C24" s="78">
        <v>2</v>
      </c>
      <c r="D24" s="79"/>
      <c r="E24" s="78" t="str">
        <f t="shared" si="0"/>
        <v>-</v>
      </c>
      <c r="G24" s="77"/>
    </row>
    <row r="25" spans="2:7" x14ac:dyDescent="0.35">
      <c r="B25" s="32">
        <f t="shared" si="1"/>
        <v>44057</v>
      </c>
      <c r="C25" s="78">
        <v>2</v>
      </c>
      <c r="D25" s="79"/>
      <c r="E25" s="78" t="str">
        <f t="shared" si="0"/>
        <v>-</v>
      </c>
      <c r="G25" s="77"/>
    </row>
    <row r="26" spans="2:7" x14ac:dyDescent="0.35">
      <c r="B26" s="32">
        <f t="shared" si="1"/>
        <v>44058</v>
      </c>
      <c r="C26" s="78">
        <v>0</v>
      </c>
      <c r="D26" s="79"/>
      <c r="E26" s="78" t="str">
        <f t="shared" si="0"/>
        <v/>
      </c>
      <c r="G26" s="77"/>
    </row>
    <row r="27" spans="2:7" x14ac:dyDescent="0.35">
      <c r="B27" s="32">
        <f t="shared" si="1"/>
        <v>44059</v>
      </c>
      <c r="C27" s="78">
        <v>3</v>
      </c>
      <c r="D27" s="79"/>
      <c r="E27" s="78" t="str">
        <f t="shared" si="0"/>
        <v>15</v>
      </c>
      <c r="G27" s="77"/>
    </row>
    <row r="28" spans="2:7" x14ac:dyDescent="0.35">
      <c r="B28" s="32">
        <f t="shared" si="1"/>
        <v>44060</v>
      </c>
      <c r="C28" s="78">
        <v>4</v>
      </c>
      <c r="D28" s="79"/>
      <c r="E28" s="78" t="str">
        <f t="shared" si="0"/>
        <v>45</v>
      </c>
      <c r="G28" s="77"/>
    </row>
    <row r="29" spans="2:7" x14ac:dyDescent="0.35">
      <c r="B29" s="32">
        <f t="shared" si="1"/>
        <v>44061</v>
      </c>
      <c r="C29" s="78">
        <v>3</v>
      </c>
      <c r="D29" s="79"/>
      <c r="E29" s="78" t="str">
        <f t="shared" si="0"/>
        <v>15</v>
      </c>
      <c r="G29" s="77"/>
    </row>
    <row r="30" spans="2:7" x14ac:dyDescent="0.35">
      <c r="B30" s="32">
        <f t="shared" si="1"/>
        <v>44062</v>
      </c>
      <c r="C30" s="78">
        <v>1</v>
      </c>
      <c r="D30" s="79"/>
      <c r="E30" s="78" t="str">
        <f t="shared" si="0"/>
        <v>-</v>
      </c>
      <c r="G30" s="77"/>
    </row>
    <row r="31" spans="2:7" x14ac:dyDescent="0.35">
      <c r="B31" s="32">
        <f t="shared" si="1"/>
        <v>44063</v>
      </c>
      <c r="C31" s="78">
        <v>2</v>
      </c>
      <c r="D31" s="79"/>
      <c r="E31" s="78" t="str">
        <f t="shared" si="0"/>
        <v>-</v>
      </c>
      <c r="G31" s="77"/>
    </row>
    <row r="32" spans="2:7" x14ac:dyDescent="0.35">
      <c r="B32" s="32">
        <f t="shared" si="1"/>
        <v>44064</v>
      </c>
      <c r="C32" s="78">
        <v>5</v>
      </c>
      <c r="D32" s="79"/>
      <c r="E32" s="78" t="str">
        <f t="shared" si="0"/>
        <v>85</v>
      </c>
      <c r="G32" s="77"/>
    </row>
    <row r="33" spans="2:7" x14ac:dyDescent="0.35">
      <c r="B33" s="32">
        <f t="shared" si="1"/>
        <v>44065</v>
      </c>
      <c r="C33" s="78">
        <v>0</v>
      </c>
      <c r="D33" s="79"/>
      <c r="E33" s="78" t="str">
        <f t="shared" si="0"/>
        <v/>
      </c>
      <c r="G33" s="77"/>
    </row>
    <row r="34" spans="2:7" x14ac:dyDescent="0.35">
      <c r="B34" s="32">
        <f t="shared" si="1"/>
        <v>44066</v>
      </c>
      <c r="C34" s="78"/>
      <c r="D34" s="79"/>
      <c r="E34" s="78" t="str">
        <f t="shared" si="0"/>
        <v/>
      </c>
      <c r="G34" s="77"/>
    </row>
    <row r="35" spans="2:7" x14ac:dyDescent="0.35">
      <c r="B35" s="32">
        <f t="shared" si="1"/>
        <v>44067</v>
      </c>
      <c r="C35" s="78"/>
      <c r="D35" s="79"/>
      <c r="E35" s="78" t="str">
        <f t="shared" si="0"/>
        <v/>
      </c>
      <c r="G35" s="77"/>
    </row>
    <row r="36" spans="2:7" x14ac:dyDescent="0.35">
      <c r="B36" s="5" t="s">
        <v>8</v>
      </c>
      <c r="C36" s="5">
        <f>SUM(C6:C33)</f>
        <v>62</v>
      </c>
      <c r="D36" s="6"/>
      <c r="E36" s="5">
        <f>SUM(E6:E35)</f>
        <v>0</v>
      </c>
      <c r="G36" s="77"/>
    </row>
    <row r="38" spans="2:7" x14ac:dyDescent="0.35">
      <c r="B38" s="90" t="s">
        <v>14</v>
      </c>
      <c r="C38" s="90"/>
      <c r="D38" s="90"/>
      <c r="E38" s="90"/>
    </row>
    <row r="39" spans="2:7" x14ac:dyDescent="0.35">
      <c r="B39" s="35"/>
      <c r="C39" s="36" t="s">
        <v>0</v>
      </c>
      <c r="E39" s="34" t="s">
        <v>13</v>
      </c>
    </row>
    <row r="40" spans="2:7" x14ac:dyDescent="0.35">
      <c r="B40" s="7" t="s">
        <v>15</v>
      </c>
      <c r="C40" s="7"/>
      <c r="D40" s="37"/>
      <c r="E40" s="7">
        <f>C40*15</f>
        <v>0</v>
      </c>
    </row>
    <row r="41" spans="2:7" x14ac:dyDescent="0.35">
      <c r="B41" s="7" t="s">
        <v>16</v>
      </c>
      <c r="C41" s="7"/>
      <c r="D41" s="37"/>
      <c r="E41" s="7">
        <f>C41*5</f>
        <v>0</v>
      </c>
    </row>
    <row r="42" spans="2:7" x14ac:dyDescent="0.35">
      <c r="B42" s="5" t="s">
        <v>17</v>
      </c>
      <c r="C42" s="5">
        <f>SUM(C40:C41)</f>
        <v>0</v>
      </c>
      <c r="D42" s="6"/>
      <c r="E42" s="5">
        <f>SUM(E40:E41)</f>
        <v>0</v>
      </c>
    </row>
    <row r="44" spans="2:7" x14ac:dyDescent="0.35">
      <c r="B44" s="91" t="s">
        <v>9</v>
      </c>
      <c r="C44" s="92"/>
      <c r="D44" s="6"/>
      <c r="E44" s="5">
        <f>E42+E36</f>
        <v>0</v>
      </c>
      <c r="G44" s="4"/>
    </row>
  </sheetData>
  <mergeCells count="2">
    <mergeCell ref="B38:E38"/>
    <mergeCell ref="B44:C44"/>
  </mergeCells>
  <hyperlinks>
    <hyperlink ref="K1" location="'Summuray Sheet'!Print_Area" display="Go to Summary Sheet"/>
  </hyperlinks>
  <pageMargins left="0.70866141732283472" right="0.70866141732283472" top="0.74803149606299213" bottom="0.35433070866141736" header="0.31496062992125984" footer="0.31496062992125984"/>
  <pageSetup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B1:K44"/>
  <sheetViews>
    <sheetView zoomScale="55" zoomScaleNormal="55" zoomScaleSheetLayoutView="40" workbookViewId="0">
      <pane ySplit="5" topLeftCell="A6" activePane="bottomLeft" state="frozen"/>
      <selection activeCell="H33" sqref="H33"/>
      <selection pane="bottomLeft" activeCell="E6" sqref="E6:E35"/>
    </sheetView>
  </sheetViews>
  <sheetFormatPr defaultColWidth="8.85546875" defaultRowHeight="21" x14ac:dyDescent="0.35"/>
  <cols>
    <col min="1" max="1" width="8.85546875" style="27"/>
    <col min="2" max="2" width="46.7109375" style="27" bestFit="1" customWidth="1"/>
    <col min="3" max="3" width="15.42578125" style="27" bestFit="1" customWidth="1"/>
    <col min="4" max="4" width="2.28515625" style="27" customWidth="1"/>
    <col min="5" max="5" width="15.28515625" style="27" customWidth="1"/>
    <col min="6" max="10" width="8.85546875" style="27"/>
    <col min="11" max="11" width="36.5703125" style="27" bestFit="1" customWidth="1"/>
    <col min="12" max="16384" width="8.85546875" style="27"/>
  </cols>
  <sheetData>
    <row r="1" spans="2:11" ht="26.25" x14ac:dyDescent="0.35">
      <c r="K1" s="43" t="s">
        <v>31</v>
      </c>
    </row>
    <row r="2" spans="2:11" x14ac:dyDescent="0.35">
      <c r="B2" s="3" t="s">
        <v>1</v>
      </c>
      <c r="C2" s="3" t="s">
        <v>10</v>
      </c>
    </row>
    <row r="3" spans="2:11" x14ac:dyDescent="0.35">
      <c r="B3" s="2" t="s">
        <v>3</v>
      </c>
      <c r="C3" s="3">
        <v>3</v>
      </c>
    </row>
    <row r="5" spans="2:11" s="38" customFormat="1" x14ac:dyDescent="0.35">
      <c r="B5" s="33" t="s">
        <v>11</v>
      </c>
      <c r="C5" s="33" t="s">
        <v>12</v>
      </c>
      <c r="D5" s="6"/>
      <c r="E5" s="34" t="s">
        <v>13</v>
      </c>
    </row>
    <row r="6" spans="2:11" x14ac:dyDescent="0.35">
      <c r="B6" s="32">
        <f>'Summuray Sheet'!B2</f>
        <v>44038</v>
      </c>
      <c r="C6" s="75">
        <v>1</v>
      </c>
      <c r="D6" s="76"/>
      <c r="E6" s="75" t="str">
        <f>IF(AND($C6&lt;&gt;"",$C6&lt;&gt;0),CHOOSE($C6,"-","-","15","45","85","125","165"),"")</f>
        <v>-</v>
      </c>
    </row>
    <row r="7" spans="2:11" x14ac:dyDescent="0.35">
      <c r="B7" s="32">
        <f>B6+1</f>
        <v>44039</v>
      </c>
      <c r="C7" s="75">
        <v>2</v>
      </c>
      <c r="D7" s="76"/>
      <c r="E7" s="75" t="str">
        <f t="shared" ref="E7:E35" si="0">IF(AND($C7&lt;&gt;"",$C7&lt;&gt;0),CHOOSE($C7,"-","-","15","45","85","125","165"),"")</f>
        <v>-</v>
      </c>
    </row>
    <row r="8" spans="2:11" x14ac:dyDescent="0.35">
      <c r="B8" s="32">
        <f t="shared" ref="B8:B35" si="1">B7+1</f>
        <v>44040</v>
      </c>
      <c r="C8" s="75">
        <v>3</v>
      </c>
      <c r="D8" s="76"/>
      <c r="E8" s="75" t="str">
        <f t="shared" si="0"/>
        <v>15</v>
      </c>
    </row>
    <row r="9" spans="2:11" x14ac:dyDescent="0.35">
      <c r="B9" s="32">
        <f t="shared" si="1"/>
        <v>44041</v>
      </c>
      <c r="C9" s="75">
        <v>2</v>
      </c>
      <c r="D9" s="76"/>
      <c r="E9" s="75" t="str">
        <f t="shared" si="0"/>
        <v>-</v>
      </c>
    </row>
    <row r="10" spans="2:11" x14ac:dyDescent="0.35">
      <c r="B10" s="32">
        <f t="shared" si="1"/>
        <v>44042</v>
      </c>
      <c r="C10" s="75">
        <v>3</v>
      </c>
      <c r="D10" s="76"/>
      <c r="E10" s="75" t="str">
        <f t="shared" si="0"/>
        <v>15</v>
      </c>
    </row>
    <row r="11" spans="2:11" x14ac:dyDescent="0.35">
      <c r="B11" s="32">
        <f t="shared" si="1"/>
        <v>44043</v>
      </c>
      <c r="C11" s="75">
        <v>4</v>
      </c>
      <c r="D11" s="76"/>
      <c r="E11" s="75" t="str">
        <f t="shared" si="0"/>
        <v>45</v>
      </c>
    </row>
    <row r="12" spans="2:11" x14ac:dyDescent="0.35">
      <c r="B12" s="32">
        <f t="shared" si="1"/>
        <v>44044</v>
      </c>
      <c r="C12" s="75"/>
      <c r="D12" s="76"/>
      <c r="E12" s="75" t="str">
        <f t="shared" si="0"/>
        <v/>
      </c>
    </row>
    <row r="13" spans="2:11" x14ac:dyDescent="0.35">
      <c r="B13" s="32">
        <f t="shared" si="1"/>
        <v>44045</v>
      </c>
      <c r="C13" s="75">
        <v>2</v>
      </c>
      <c r="D13" s="76"/>
      <c r="E13" s="75" t="str">
        <f t="shared" si="0"/>
        <v>-</v>
      </c>
    </row>
    <row r="14" spans="2:11" x14ac:dyDescent="0.35">
      <c r="B14" s="32">
        <f t="shared" si="1"/>
        <v>44046</v>
      </c>
      <c r="C14" s="75">
        <v>2</v>
      </c>
      <c r="D14" s="76"/>
      <c r="E14" s="75" t="str">
        <f t="shared" si="0"/>
        <v>-</v>
      </c>
    </row>
    <row r="15" spans="2:11" x14ac:dyDescent="0.35">
      <c r="B15" s="32">
        <f t="shared" si="1"/>
        <v>44047</v>
      </c>
      <c r="C15" s="75">
        <v>1</v>
      </c>
      <c r="D15" s="76"/>
      <c r="E15" s="75" t="str">
        <f t="shared" si="0"/>
        <v>-</v>
      </c>
    </row>
    <row r="16" spans="2:11" x14ac:dyDescent="0.35">
      <c r="B16" s="32">
        <f t="shared" si="1"/>
        <v>44048</v>
      </c>
      <c r="C16" s="75">
        <v>1</v>
      </c>
      <c r="D16" s="76"/>
      <c r="E16" s="75" t="str">
        <f t="shared" si="0"/>
        <v>-</v>
      </c>
    </row>
    <row r="17" spans="2:5" x14ac:dyDescent="0.35">
      <c r="B17" s="32">
        <f t="shared" si="1"/>
        <v>44049</v>
      </c>
      <c r="C17" s="75">
        <v>3</v>
      </c>
      <c r="D17" s="76"/>
      <c r="E17" s="75" t="str">
        <f t="shared" si="0"/>
        <v>15</v>
      </c>
    </row>
    <row r="18" spans="2:5" x14ac:dyDescent="0.35">
      <c r="B18" s="32">
        <f t="shared" si="1"/>
        <v>44050</v>
      </c>
      <c r="C18" s="75">
        <v>2</v>
      </c>
      <c r="D18" s="76"/>
      <c r="E18" s="75" t="str">
        <f t="shared" si="0"/>
        <v>-</v>
      </c>
    </row>
    <row r="19" spans="2:5" x14ac:dyDescent="0.35">
      <c r="B19" s="32">
        <f t="shared" si="1"/>
        <v>44051</v>
      </c>
      <c r="C19" s="75">
        <v>0</v>
      </c>
      <c r="D19" s="76"/>
      <c r="E19" s="75" t="str">
        <f t="shared" si="0"/>
        <v/>
      </c>
    </row>
    <row r="20" spans="2:5" x14ac:dyDescent="0.35">
      <c r="B20" s="32">
        <f t="shared" si="1"/>
        <v>44052</v>
      </c>
      <c r="C20" s="75">
        <v>4</v>
      </c>
      <c r="D20" s="76"/>
      <c r="E20" s="75" t="str">
        <f t="shared" si="0"/>
        <v>45</v>
      </c>
    </row>
    <row r="21" spans="2:5" x14ac:dyDescent="0.35">
      <c r="B21" s="32">
        <f t="shared" si="1"/>
        <v>44053</v>
      </c>
      <c r="C21" s="75">
        <v>3</v>
      </c>
      <c r="D21" s="76"/>
      <c r="E21" s="75" t="str">
        <f t="shared" si="0"/>
        <v>15</v>
      </c>
    </row>
    <row r="22" spans="2:5" x14ac:dyDescent="0.35">
      <c r="B22" s="32">
        <f t="shared" si="1"/>
        <v>44054</v>
      </c>
      <c r="C22" s="75">
        <v>2</v>
      </c>
      <c r="D22" s="76"/>
      <c r="E22" s="75" t="str">
        <f t="shared" si="0"/>
        <v>-</v>
      </c>
    </row>
    <row r="23" spans="2:5" x14ac:dyDescent="0.35">
      <c r="B23" s="32">
        <f t="shared" si="1"/>
        <v>44055</v>
      </c>
      <c r="C23" s="75">
        <v>3</v>
      </c>
      <c r="D23" s="76"/>
      <c r="E23" s="75" t="str">
        <f t="shared" si="0"/>
        <v>15</v>
      </c>
    </row>
    <row r="24" spans="2:5" x14ac:dyDescent="0.35">
      <c r="B24" s="32">
        <f t="shared" si="1"/>
        <v>44056</v>
      </c>
      <c r="C24" s="75">
        <v>1</v>
      </c>
      <c r="D24" s="76"/>
      <c r="E24" s="75" t="str">
        <f t="shared" si="0"/>
        <v>-</v>
      </c>
    </row>
    <row r="25" spans="2:5" x14ac:dyDescent="0.35">
      <c r="B25" s="32">
        <f t="shared" si="1"/>
        <v>44057</v>
      </c>
      <c r="C25" s="75">
        <v>2</v>
      </c>
      <c r="D25" s="76"/>
      <c r="E25" s="75" t="str">
        <f t="shared" si="0"/>
        <v>-</v>
      </c>
    </row>
    <row r="26" spans="2:5" x14ac:dyDescent="0.35">
      <c r="B26" s="32">
        <f t="shared" si="1"/>
        <v>44058</v>
      </c>
      <c r="C26" s="75">
        <v>0</v>
      </c>
      <c r="D26" s="76"/>
      <c r="E26" s="75" t="str">
        <f t="shared" si="0"/>
        <v/>
      </c>
    </row>
    <row r="27" spans="2:5" x14ac:dyDescent="0.35">
      <c r="B27" s="32">
        <f t="shared" si="1"/>
        <v>44059</v>
      </c>
      <c r="C27" s="75">
        <v>2</v>
      </c>
      <c r="D27" s="76"/>
      <c r="E27" s="75" t="str">
        <f t="shared" si="0"/>
        <v>-</v>
      </c>
    </row>
    <row r="28" spans="2:5" x14ac:dyDescent="0.35">
      <c r="B28" s="32">
        <f t="shared" si="1"/>
        <v>44060</v>
      </c>
      <c r="C28" s="75">
        <v>2</v>
      </c>
      <c r="D28" s="76"/>
      <c r="E28" s="75" t="str">
        <f t="shared" si="0"/>
        <v>-</v>
      </c>
    </row>
    <row r="29" spans="2:5" x14ac:dyDescent="0.35">
      <c r="B29" s="32">
        <f t="shared" si="1"/>
        <v>44061</v>
      </c>
      <c r="C29" s="75">
        <v>2</v>
      </c>
      <c r="D29" s="76"/>
      <c r="E29" s="75" t="str">
        <f t="shared" si="0"/>
        <v>-</v>
      </c>
    </row>
    <row r="30" spans="2:5" x14ac:dyDescent="0.35">
      <c r="B30" s="32">
        <f t="shared" si="1"/>
        <v>44062</v>
      </c>
      <c r="C30" s="75">
        <v>1</v>
      </c>
      <c r="D30" s="76"/>
      <c r="E30" s="75" t="str">
        <f t="shared" si="0"/>
        <v>-</v>
      </c>
    </row>
    <row r="31" spans="2:5" x14ac:dyDescent="0.35">
      <c r="B31" s="32">
        <f t="shared" si="1"/>
        <v>44063</v>
      </c>
      <c r="C31" s="75">
        <v>4</v>
      </c>
      <c r="D31" s="76"/>
      <c r="E31" s="75" t="str">
        <f t="shared" si="0"/>
        <v>45</v>
      </c>
    </row>
    <row r="32" spans="2:5" x14ac:dyDescent="0.35">
      <c r="B32" s="32">
        <f t="shared" si="1"/>
        <v>44064</v>
      </c>
      <c r="C32" s="75">
        <v>4</v>
      </c>
      <c r="D32" s="76"/>
      <c r="E32" s="75" t="str">
        <f t="shared" si="0"/>
        <v>45</v>
      </c>
    </row>
    <row r="33" spans="2:5" x14ac:dyDescent="0.35">
      <c r="B33" s="32">
        <f t="shared" si="1"/>
        <v>44065</v>
      </c>
      <c r="C33" s="75">
        <v>0</v>
      </c>
      <c r="D33" s="76"/>
      <c r="E33" s="75" t="str">
        <f t="shared" si="0"/>
        <v/>
      </c>
    </row>
    <row r="34" spans="2:5" x14ac:dyDescent="0.35">
      <c r="B34" s="32">
        <f t="shared" si="1"/>
        <v>44066</v>
      </c>
      <c r="C34" s="75"/>
      <c r="D34" s="76"/>
      <c r="E34" s="75" t="str">
        <f t="shared" si="0"/>
        <v/>
      </c>
    </row>
    <row r="35" spans="2:5" x14ac:dyDescent="0.35">
      <c r="B35" s="32">
        <f t="shared" si="1"/>
        <v>44067</v>
      </c>
      <c r="C35" s="75"/>
      <c r="D35" s="76"/>
      <c r="E35" s="75" t="str">
        <f t="shared" si="0"/>
        <v/>
      </c>
    </row>
    <row r="36" spans="2:5" x14ac:dyDescent="0.35">
      <c r="B36" s="5" t="s">
        <v>8</v>
      </c>
      <c r="C36" s="5">
        <f>SUM(C6:C35)</f>
        <v>56</v>
      </c>
      <c r="D36" s="6"/>
      <c r="E36" s="5">
        <f>SUM(E6:E35)</f>
        <v>0</v>
      </c>
    </row>
    <row r="38" spans="2:5" x14ac:dyDescent="0.35">
      <c r="B38" s="90" t="s">
        <v>14</v>
      </c>
      <c r="C38" s="90"/>
      <c r="D38" s="90"/>
      <c r="E38" s="90"/>
    </row>
    <row r="39" spans="2:5" x14ac:dyDescent="0.35">
      <c r="B39" s="35"/>
      <c r="C39" s="36" t="s">
        <v>0</v>
      </c>
      <c r="E39" s="34" t="s">
        <v>13</v>
      </c>
    </row>
    <row r="40" spans="2:5" x14ac:dyDescent="0.35">
      <c r="B40" s="39" t="s">
        <v>15</v>
      </c>
      <c r="C40" s="7">
        <v>0</v>
      </c>
      <c r="D40" s="37"/>
      <c r="E40" s="7">
        <f>C40*15</f>
        <v>0</v>
      </c>
    </row>
    <row r="41" spans="2:5" x14ac:dyDescent="0.35">
      <c r="B41" s="39" t="s">
        <v>16</v>
      </c>
      <c r="C41" s="7">
        <v>0</v>
      </c>
      <c r="D41" s="37"/>
      <c r="E41" s="7">
        <f>C41*5</f>
        <v>0</v>
      </c>
    </row>
    <row r="42" spans="2:5" x14ac:dyDescent="0.35">
      <c r="B42" s="5" t="s">
        <v>17</v>
      </c>
      <c r="C42" s="5">
        <f>SUM(C40:C41)</f>
        <v>0</v>
      </c>
      <c r="D42" s="6"/>
      <c r="E42" s="5">
        <f>SUM(E40:E41)</f>
        <v>0</v>
      </c>
    </row>
    <row r="44" spans="2:5" x14ac:dyDescent="0.35">
      <c r="B44" s="91" t="s">
        <v>9</v>
      </c>
      <c r="C44" s="92"/>
      <c r="D44" s="6"/>
      <c r="E44" s="5">
        <f>E42+E36</f>
        <v>0</v>
      </c>
    </row>
  </sheetData>
  <mergeCells count="2">
    <mergeCell ref="B38:E38"/>
    <mergeCell ref="B44:C44"/>
  </mergeCells>
  <hyperlinks>
    <hyperlink ref="K1" location="'Summuray Sheet'!Print_Area" display="Go to Summary Sheet"/>
  </hyperlinks>
  <pageMargins left="0.7" right="0.7" top="0.75" bottom="0.75" header="0.3" footer="0.3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B1:K44"/>
  <sheetViews>
    <sheetView tabSelected="1" zoomScale="55" zoomScaleNormal="55" zoomScaleSheetLayoutView="40" workbookViewId="0">
      <pane ySplit="5" topLeftCell="A6" activePane="bottomLeft" state="frozen"/>
      <selection activeCell="H33" sqref="H33"/>
      <selection pane="bottomLeft" activeCell="J28" sqref="J28"/>
    </sheetView>
  </sheetViews>
  <sheetFormatPr defaultColWidth="8.85546875" defaultRowHeight="21" x14ac:dyDescent="0.35"/>
  <cols>
    <col min="1" max="1" width="8.85546875" style="27"/>
    <col min="2" max="2" width="68.140625" style="27" bestFit="1" customWidth="1"/>
    <col min="3" max="3" width="15.42578125" style="27" bestFit="1" customWidth="1"/>
    <col min="4" max="4" width="4.7109375" style="27" customWidth="1"/>
    <col min="5" max="5" width="13.7109375" style="27" bestFit="1" customWidth="1"/>
    <col min="6" max="10" width="8.85546875" style="27"/>
    <col min="11" max="11" width="34.7109375" style="27" bestFit="1" customWidth="1"/>
    <col min="12" max="16384" width="8.85546875" style="27"/>
  </cols>
  <sheetData>
    <row r="1" spans="2:11" ht="26.25" x14ac:dyDescent="0.35">
      <c r="K1" s="43" t="s">
        <v>31</v>
      </c>
    </row>
    <row r="2" spans="2:11" x14ac:dyDescent="0.35">
      <c r="B2" s="3" t="s">
        <v>1</v>
      </c>
      <c r="C2" s="3" t="s">
        <v>10</v>
      </c>
    </row>
    <row r="3" spans="2:11" x14ac:dyDescent="0.35">
      <c r="B3" s="7" t="s">
        <v>19</v>
      </c>
      <c r="C3" s="3">
        <v>4</v>
      </c>
    </row>
    <row r="5" spans="2:11" s="38" customFormat="1" x14ac:dyDescent="0.35">
      <c r="B5" s="33" t="s">
        <v>11</v>
      </c>
      <c r="C5" s="33" t="s">
        <v>12</v>
      </c>
      <c r="D5" s="6"/>
      <c r="E5" s="34" t="s">
        <v>13</v>
      </c>
    </row>
    <row r="6" spans="2:11" x14ac:dyDescent="0.35">
      <c r="B6" s="32">
        <f>'Summuray Sheet'!B2</f>
        <v>44038</v>
      </c>
      <c r="C6" s="75">
        <v>3</v>
      </c>
      <c r="D6" s="76"/>
      <c r="E6" s="75" t="str">
        <f>IF(AND($C6&lt;&gt;"",$C6&lt;&gt;0),CHOOSE($C6,"-","-","15","45","85","125","165"),"")</f>
        <v>15</v>
      </c>
    </row>
    <row r="7" spans="2:11" x14ac:dyDescent="0.35">
      <c r="B7" s="32">
        <f>B6+1</f>
        <v>44039</v>
      </c>
      <c r="C7" s="75">
        <v>3</v>
      </c>
      <c r="D7" s="76"/>
      <c r="E7" s="75" t="str">
        <f t="shared" ref="E7:E35" si="0">IF(AND($C7&lt;&gt;"",$C7&lt;&gt;0),CHOOSE($C7,"-","-","15","45","85","125","165"),"")</f>
        <v>15</v>
      </c>
    </row>
    <row r="8" spans="2:11" x14ac:dyDescent="0.35">
      <c r="B8" s="32">
        <f t="shared" ref="B8:B35" si="1">B7+1</f>
        <v>44040</v>
      </c>
      <c r="C8" s="75">
        <v>3</v>
      </c>
      <c r="D8" s="76"/>
      <c r="E8" s="75" t="str">
        <f t="shared" si="0"/>
        <v>15</v>
      </c>
    </row>
    <row r="9" spans="2:11" x14ac:dyDescent="0.35">
      <c r="B9" s="32">
        <f t="shared" si="1"/>
        <v>44041</v>
      </c>
      <c r="C9" s="75">
        <v>3</v>
      </c>
      <c r="D9" s="76"/>
      <c r="E9" s="75" t="str">
        <f t="shared" si="0"/>
        <v>15</v>
      </c>
    </row>
    <row r="10" spans="2:11" x14ac:dyDescent="0.35">
      <c r="B10" s="32">
        <f t="shared" si="1"/>
        <v>44042</v>
      </c>
      <c r="C10" s="75">
        <v>2</v>
      </c>
      <c r="D10" s="76"/>
      <c r="E10" s="75" t="str">
        <f t="shared" si="0"/>
        <v>-</v>
      </c>
    </row>
    <row r="11" spans="2:11" x14ac:dyDescent="0.35">
      <c r="B11" s="32">
        <f t="shared" si="1"/>
        <v>44043</v>
      </c>
      <c r="C11" s="75">
        <v>4</v>
      </c>
      <c r="D11" s="76"/>
      <c r="E11" s="75" t="str">
        <f t="shared" si="0"/>
        <v>45</v>
      </c>
    </row>
    <row r="12" spans="2:11" x14ac:dyDescent="0.35">
      <c r="B12" s="32">
        <f t="shared" si="1"/>
        <v>44044</v>
      </c>
      <c r="C12" s="75"/>
      <c r="D12" s="76"/>
      <c r="E12" s="75" t="str">
        <f t="shared" si="0"/>
        <v/>
      </c>
    </row>
    <row r="13" spans="2:11" x14ac:dyDescent="0.35">
      <c r="B13" s="32">
        <f t="shared" si="1"/>
        <v>44045</v>
      </c>
      <c r="C13" s="75">
        <v>4</v>
      </c>
      <c r="D13" s="76"/>
      <c r="E13" s="75" t="str">
        <f t="shared" si="0"/>
        <v>45</v>
      </c>
    </row>
    <row r="14" spans="2:11" x14ac:dyDescent="0.35">
      <c r="B14" s="32">
        <f t="shared" si="1"/>
        <v>44046</v>
      </c>
      <c r="C14" s="75">
        <v>2</v>
      </c>
      <c r="D14" s="76"/>
      <c r="E14" s="75" t="str">
        <f t="shared" si="0"/>
        <v>-</v>
      </c>
    </row>
    <row r="15" spans="2:11" x14ac:dyDescent="0.35">
      <c r="B15" s="32">
        <f t="shared" si="1"/>
        <v>44047</v>
      </c>
      <c r="C15" s="75">
        <v>1</v>
      </c>
      <c r="D15" s="76"/>
      <c r="E15" s="75" t="str">
        <f t="shared" si="0"/>
        <v>-</v>
      </c>
    </row>
    <row r="16" spans="2:11" x14ac:dyDescent="0.35">
      <c r="B16" s="32">
        <f t="shared" si="1"/>
        <v>44048</v>
      </c>
      <c r="C16" s="75">
        <v>1</v>
      </c>
      <c r="D16" s="76"/>
      <c r="E16" s="75" t="str">
        <f t="shared" si="0"/>
        <v>-</v>
      </c>
    </row>
    <row r="17" spans="2:5" x14ac:dyDescent="0.35">
      <c r="B17" s="32">
        <f t="shared" si="1"/>
        <v>44049</v>
      </c>
      <c r="C17" s="75">
        <v>4</v>
      </c>
      <c r="D17" s="76"/>
      <c r="E17" s="75" t="str">
        <f t="shared" si="0"/>
        <v>45</v>
      </c>
    </row>
    <row r="18" spans="2:5" x14ac:dyDescent="0.35">
      <c r="B18" s="32">
        <f t="shared" si="1"/>
        <v>44050</v>
      </c>
      <c r="C18" s="75">
        <v>2</v>
      </c>
      <c r="D18" s="76"/>
      <c r="E18" s="75" t="str">
        <f t="shared" si="0"/>
        <v>-</v>
      </c>
    </row>
    <row r="19" spans="2:5" x14ac:dyDescent="0.35">
      <c r="B19" s="32">
        <f t="shared" si="1"/>
        <v>44051</v>
      </c>
      <c r="C19" s="75">
        <v>0</v>
      </c>
      <c r="D19" s="76"/>
      <c r="E19" s="75" t="str">
        <f t="shared" si="0"/>
        <v/>
      </c>
    </row>
    <row r="20" spans="2:5" x14ac:dyDescent="0.35">
      <c r="B20" s="32">
        <f t="shared" si="1"/>
        <v>44052</v>
      </c>
      <c r="C20" s="75">
        <v>5</v>
      </c>
      <c r="D20" s="76"/>
      <c r="E20" s="75" t="str">
        <f t="shared" si="0"/>
        <v>85</v>
      </c>
    </row>
    <row r="21" spans="2:5" x14ac:dyDescent="0.35">
      <c r="B21" s="32">
        <f t="shared" si="1"/>
        <v>44053</v>
      </c>
      <c r="C21" s="75">
        <v>3</v>
      </c>
      <c r="D21" s="76"/>
      <c r="E21" s="75" t="str">
        <f t="shared" si="0"/>
        <v>15</v>
      </c>
    </row>
    <row r="22" spans="2:5" x14ac:dyDescent="0.35">
      <c r="B22" s="32">
        <f t="shared" si="1"/>
        <v>44054</v>
      </c>
      <c r="C22" s="75">
        <v>1</v>
      </c>
      <c r="D22" s="76"/>
      <c r="E22" s="75" t="str">
        <f t="shared" si="0"/>
        <v>-</v>
      </c>
    </row>
    <row r="23" spans="2:5" x14ac:dyDescent="0.35">
      <c r="B23" s="32">
        <f t="shared" si="1"/>
        <v>44055</v>
      </c>
      <c r="C23" s="75">
        <v>3</v>
      </c>
      <c r="D23" s="76"/>
      <c r="E23" s="75" t="str">
        <f t="shared" si="0"/>
        <v>15</v>
      </c>
    </row>
    <row r="24" spans="2:5" x14ac:dyDescent="0.35">
      <c r="B24" s="32">
        <f t="shared" si="1"/>
        <v>44056</v>
      </c>
      <c r="C24" s="75">
        <v>2</v>
      </c>
      <c r="D24" s="76"/>
      <c r="E24" s="75" t="str">
        <f t="shared" si="0"/>
        <v>-</v>
      </c>
    </row>
    <row r="25" spans="2:5" x14ac:dyDescent="0.35">
      <c r="B25" s="32">
        <f t="shared" si="1"/>
        <v>44057</v>
      </c>
      <c r="C25" s="75">
        <v>2</v>
      </c>
      <c r="D25" s="76"/>
      <c r="E25" s="75" t="str">
        <f t="shared" si="0"/>
        <v>-</v>
      </c>
    </row>
    <row r="26" spans="2:5" x14ac:dyDescent="0.35">
      <c r="B26" s="32">
        <f t="shared" si="1"/>
        <v>44058</v>
      </c>
      <c r="C26" s="75">
        <v>0</v>
      </c>
      <c r="D26" s="76"/>
      <c r="E26" s="75" t="str">
        <f t="shared" si="0"/>
        <v/>
      </c>
    </row>
    <row r="27" spans="2:5" x14ac:dyDescent="0.35">
      <c r="B27" s="32">
        <f t="shared" si="1"/>
        <v>44059</v>
      </c>
      <c r="C27" s="75">
        <v>3</v>
      </c>
      <c r="D27" s="76"/>
      <c r="E27" s="75" t="str">
        <f t="shared" si="0"/>
        <v>15</v>
      </c>
    </row>
    <row r="28" spans="2:5" x14ac:dyDescent="0.35">
      <c r="B28" s="32">
        <f t="shared" si="1"/>
        <v>44060</v>
      </c>
      <c r="C28" s="75">
        <v>4</v>
      </c>
      <c r="D28" s="76"/>
      <c r="E28" s="75" t="str">
        <f t="shared" si="0"/>
        <v>45</v>
      </c>
    </row>
    <row r="29" spans="2:5" x14ac:dyDescent="0.35">
      <c r="B29" s="32">
        <f t="shared" si="1"/>
        <v>44061</v>
      </c>
      <c r="C29" s="75">
        <v>1</v>
      </c>
      <c r="D29" s="76"/>
      <c r="E29" s="75" t="str">
        <f t="shared" si="0"/>
        <v>-</v>
      </c>
    </row>
    <row r="30" spans="2:5" x14ac:dyDescent="0.35">
      <c r="B30" s="32">
        <f t="shared" si="1"/>
        <v>44062</v>
      </c>
      <c r="C30" s="75">
        <v>1</v>
      </c>
      <c r="D30" s="76"/>
      <c r="E30" s="75" t="str">
        <f t="shared" si="0"/>
        <v>-</v>
      </c>
    </row>
    <row r="31" spans="2:5" x14ac:dyDescent="0.35">
      <c r="B31" s="32">
        <f t="shared" si="1"/>
        <v>44063</v>
      </c>
      <c r="C31" s="75">
        <v>4</v>
      </c>
      <c r="D31" s="76"/>
      <c r="E31" s="75" t="str">
        <f t="shared" si="0"/>
        <v>45</v>
      </c>
    </row>
    <row r="32" spans="2:5" x14ac:dyDescent="0.35">
      <c r="B32" s="32">
        <f t="shared" si="1"/>
        <v>44064</v>
      </c>
      <c r="C32" s="75">
        <v>3</v>
      </c>
      <c r="D32" s="76"/>
      <c r="E32" s="75" t="str">
        <f t="shared" si="0"/>
        <v>15</v>
      </c>
    </row>
    <row r="33" spans="2:5" x14ac:dyDescent="0.35">
      <c r="B33" s="32">
        <f t="shared" si="1"/>
        <v>44065</v>
      </c>
      <c r="C33" s="75"/>
      <c r="D33" s="76"/>
      <c r="E33" s="75" t="str">
        <f t="shared" si="0"/>
        <v/>
      </c>
    </row>
    <row r="34" spans="2:5" x14ac:dyDescent="0.35">
      <c r="B34" s="32">
        <f t="shared" si="1"/>
        <v>44066</v>
      </c>
      <c r="C34" s="75"/>
      <c r="D34" s="76"/>
      <c r="E34" s="75" t="str">
        <f t="shared" si="0"/>
        <v/>
      </c>
    </row>
    <row r="35" spans="2:5" x14ac:dyDescent="0.35">
      <c r="B35" s="32">
        <f t="shared" si="1"/>
        <v>44067</v>
      </c>
      <c r="C35" s="75"/>
      <c r="D35" s="76"/>
      <c r="E35" s="75" t="str">
        <f t="shared" si="0"/>
        <v/>
      </c>
    </row>
    <row r="36" spans="2:5" x14ac:dyDescent="0.35">
      <c r="B36" s="5" t="s">
        <v>8</v>
      </c>
      <c r="C36" s="5">
        <f>SUM(C6:C35)</f>
        <v>64</v>
      </c>
      <c r="D36" s="6"/>
      <c r="E36" s="5">
        <f>SUM(E6:E35)</f>
        <v>0</v>
      </c>
    </row>
    <row r="38" spans="2:5" x14ac:dyDescent="0.35">
      <c r="B38" s="90" t="s">
        <v>14</v>
      </c>
      <c r="C38" s="90"/>
      <c r="D38" s="90"/>
      <c r="E38" s="90"/>
    </row>
    <row r="39" spans="2:5" x14ac:dyDescent="0.35">
      <c r="B39" s="35"/>
      <c r="C39" s="33" t="s">
        <v>18</v>
      </c>
      <c r="E39" s="34" t="s">
        <v>13</v>
      </c>
    </row>
    <row r="40" spans="2:5" x14ac:dyDescent="0.35">
      <c r="B40" s="39" t="s">
        <v>15</v>
      </c>
      <c r="C40" s="7">
        <v>0</v>
      </c>
      <c r="D40" s="37"/>
      <c r="E40" s="7">
        <f>C40*15</f>
        <v>0</v>
      </c>
    </row>
    <row r="41" spans="2:5" x14ac:dyDescent="0.35">
      <c r="B41" s="39" t="s">
        <v>16</v>
      </c>
      <c r="C41" s="7">
        <v>0</v>
      </c>
      <c r="D41" s="37"/>
      <c r="E41" s="7">
        <f>C41*5</f>
        <v>0</v>
      </c>
    </row>
    <row r="42" spans="2:5" x14ac:dyDescent="0.35">
      <c r="B42" s="5" t="s">
        <v>17</v>
      </c>
      <c r="C42" s="5">
        <f>SUM(C40:C41)</f>
        <v>0</v>
      </c>
      <c r="D42" s="6"/>
      <c r="E42" s="5">
        <f>SUM(E40:E41)</f>
        <v>0</v>
      </c>
    </row>
    <row r="44" spans="2:5" x14ac:dyDescent="0.35">
      <c r="B44" s="91" t="s">
        <v>9</v>
      </c>
      <c r="C44" s="92"/>
      <c r="D44" s="6"/>
      <c r="E44" s="5">
        <f>E42+E36</f>
        <v>0</v>
      </c>
    </row>
  </sheetData>
  <mergeCells count="2">
    <mergeCell ref="B38:E38"/>
    <mergeCell ref="B44:C44"/>
  </mergeCells>
  <hyperlinks>
    <hyperlink ref="K1" location="'Summuray Sheet'!Print_Area" display="Go to Summary Sheet"/>
  </hyperlinks>
  <pageMargins left="0.7" right="0.7" top="0.75" bottom="0.75" header="0.3" footer="0.3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2" tint="-0.499984740745262"/>
  </sheetPr>
  <dimension ref="B1:K38"/>
  <sheetViews>
    <sheetView zoomScale="85" zoomScaleNormal="85" zoomScaleSheetLayoutView="55" workbookViewId="0">
      <pane ySplit="5" topLeftCell="A15" activePane="bottomLeft" state="frozen"/>
      <selection activeCell="I21" sqref="I21"/>
      <selection pane="bottomLeft" activeCell="K32" sqref="K32"/>
    </sheetView>
  </sheetViews>
  <sheetFormatPr defaultColWidth="8.85546875" defaultRowHeight="21" x14ac:dyDescent="0.35"/>
  <cols>
    <col min="1" max="1" width="6.28515625" style="1" customWidth="1"/>
    <col min="2" max="2" width="10.7109375" style="1" customWidth="1"/>
    <col min="3" max="3" width="14.85546875" style="61" bestFit="1" customWidth="1"/>
    <col min="4" max="4" width="13.7109375" style="61" bestFit="1" customWidth="1"/>
    <col min="5" max="5" width="2.42578125" style="1" customWidth="1"/>
    <col min="6" max="7" width="8.85546875" style="61"/>
    <col min="8" max="8" width="4.140625" style="1" customWidth="1"/>
    <col min="9" max="10" width="8.85546875" style="1"/>
    <col min="11" max="11" width="35.140625" style="27" bestFit="1" customWidth="1"/>
    <col min="12" max="12" width="9.28515625" style="1" customWidth="1"/>
    <col min="13" max="16384" width="8.85546875" style="1"/>
  </cols>
  <sheetData>
    <row r="1" spans="2:11" ht="26.25" x14ac:dyDescent="0.25">
      <c r="K1" s="43" t="s">
        <v>31</v>
      </c>
    </row>
    <row r="2" spans="2:11" x14ac:dyDescent="0.35">
      <c r="B2" s="8" t="s">
        <v>20</v>
      </c>
      <c r="C2" s="93" t="s">
        <v>21</v>
      </c>
      <c r="D2" s="93"/>
      <c r="F2" s="94" t="s">
        <v>13</v>
      </c>
      <c r="G2" s="95"/>
    </row>
    <row r="3" spans="2:11" x14ac:dyDescent="0.35">
      <c r="B3" s="9">
        <v>104</v>
      </c>
      <c r="C3" s="98" t="s">
        <v>28</v>
      </c>
      <c r="D3" s="98"/>
      <c r="F3" s="96"/>
      <c r="G3" s="97"/>
    </row>
    <row r="4" spans="2:11" x14ac:dyDescent="0.35">
      <c r="C4" s="71"/>
      <c r="D4" s="71"/>
      <c r="E4" s="10"/>
      <c r="F4" s="62">
        <v>15</v>
      </c>
      <c r="G4" s="62">
        <v>0.15</v>
      </c>
    </row>
    <row r="5" spans="2:11" x14ac:dyDescent="0.35">
      <c r="B5" s="11" t="s">
        <v>22</v>
      </c>
      <c r="C5" s="72" t="s">
        <v>27</v>
      </c>
      <c r="D5" s="72" t="s">
        <v>23</v>
      </c>
      <c r="E5" s="10"/>
      <c r="F5" s="63" t="s">
        <v>24</v>
      </c>
      <c r="G5" s="63" t="s">
        <v>25</v>
      </c>
    </row>
    <row r="6" spans="2:11" x14ac:dyDescent="0.35">
      <c r="B6" s="12">
        <v>44100</v>
      </c>
      <c r="C6" s="69">
        <v>2</v>
      </c>
      <c r="D6" s="73">
        <f>70+7</f>
        <v>77</v>
      </c>
      <c r="E6" s="10"/>
      <c r="F6" s="68">
        <f t="shared" ref="F6:F35" si="0">C6*$F$4</f>
        <v>30</v>
      </c>
      <c r="G6" s="64">
        <f t="shared" ref="G6:G35" si="1">D6*$G$4</f>
        <v>11.549999999999999</v>
      </c>
    </row>
    <row r="7" spans="2:11" x14ac:dyDescent="0.35">
      <c r="B7" s="12">
        <v>44101</v>
      </c>
      <c r="C7" s="69">
        <v>3</v>
      </c>
      <c r="D7" s="73">
        <f>221+40+20+10</f>
        <v>291</v>
      </c>
      <c r="E7" s="10"/>
      <c r="F7" s="69">
        <f t="shared" si="0"/>
        <v>45</v>
      </c>
      <c r="G7" s="65">
        <f t="shared" si="1"/>
        <v>43.65</v>
      </c>
    </row>
    <row r="8" spans="2:11" x14ac:dyDescent="0.35">
      <c r="B8" s="12">
        <v>44102</v>
      </c>
      <c r="C8" s="69">
        <v>3</v>
      </c>
      <c r="D8" s="73">
        <f>10+60+18</f>
        <v>88</v>
      </c>
      <c r="E8" s="10"/>
      <c r="F8" s="69">
        <f t="shared" si="0"/>
        <v>45</v>
      </c>
      <c r="G8" s="65">
        <f t="shared" si="1"/>
        <v>13.2</v>
      </c>
    </row>
    <row r="9" spans="2:11" x14ac:dyDescent="0.35">
      <c r="B9" s="12">
        <v>44103</v>
      </c>
      <c r="C9" s="69">
        <v>1</v>
      </c>
      <c r="D9" s="73">
        <v>134</v>
      </c>
      <c r="E9" s="10"/>
      <c r="F9" s="69">
        <f t="shared" si="0"/>
        <v>15</v>
      </c>
      <c r="G9" s="65">
        <f t="shared" si="1"/>
        <v>20.099999999999998</v>
      </c>
    </row>
    <row r="10" spans="2:11" x14ac:dyDescent="0.35">
      <c r="B10" s="12">
        <v>44104</v>
      </c>
      <c r="C10" s="74">
        <v>2</v>
      </c>
      <c r="D10" s="73">
        <f>24+49</f>
        <v>73</v>
      </c>
      <c r="E10" s="10"/>
      <c r="F10" s="69">
        <f t="shared" si="0"/>
        <v>30</v>
      </c>
      <c r="G10" s="65">
        <f t="shared" si="1"/>
        <v>10.95</v>
      </c>
    </row>
    <row r="11" spans="2:11" x14ac:dyDescent="0.35">
      <c r="B11" s="12">
        <v>44105</v>
      </c>
      <c r="C11" s="69">
        <v>2</v>
      </c>
      <c r="D11" s="73">
        <f>26+237</f>
        <v>263</v>
      </c>
      <c r="E11" s="10"/>
      <c r="F11" s="69">
        <f t="shared" si="0"/>
        <v>30</v>
      </c>
      <c r="G11" s="65">
        <f t="shared" si="1"/>
        <v>39.449999999999996</v>
      </c>
    </row>
    <row r="12" spans="2:11" x14ac:dyDescent="0.35">
      <c r="B12" s="12">
        <v>44106</v>
      </c>
      <c r="C12" s="69"/>
      <c r="D12" s="73"/>
      <c r="E12" s="10"/>
      <c r="F12" s="69">
        <f t="shared" si="0"/>
        <v>0</v>
      </c>
      <c r="G12" s="65">
        <f t="shared" si="1"/>
        <v>0</v>
      </c>
    </row>
    <row r="13" spans="2:11" x14ac:dyDescent="0.35">
      <c r="B13" s="12">
        <v>44107</v>
      </c>
      <c r="C13" s="69">
        <v>3</v>
      </c>
      <c r="D13" s="73">
        <v>156</v>
      </c>
      <c r="E13" s="10"/>
      <c r="F13" s="69">
        <f t="shared" si="0"/>
        <v>45</v>
      </c>
      <c r="G13" s="65">
        <f t="shared" si="1"/>
        <v>23.4</v>
      </c>
    </row>
    <row r="14" spans="2:11" x14ac:dyDescent="0.35">
      <c r="B14" s="12">
        <v>44108</v>
      </c>
      <c r="C14" s="69">
        <v>2</v>
      </c>
      <c r="D14" s="73">
        <f>55+13</f>
        <v>68</v>
      </c>
      <c r="E14" s="10"/>
      <c r="F14" s="69">
        <f t="shared" si="0"/>
        <v>30</v>
      </c>
      <c r="G14" s="65">
        <f t="shared" si="1"/>
        <v>10.199999999999999</v>
      </c>
      <c r="K14" s="28"/>
    </row>
    <row r="15" spans="2:11" x14ac:dyDescent="0.35">
      <c r="B15" s="12">
        <v>44109</v>
      </c>
      <c r="C15" s="69">
        <v>1</v>
      </c>
      <c r="D15" s="73">
        <v>16</v>
      </c>
      <c r="E15" s="10"/>
      <c r="F15" s="69">
        <f t="shared" si="0"/>
        <v>15</v>
      </c>
      <c r="G15" s="65">
        <f t="shared" si="1"/>
        <v>2.4</v>
      </c>
      <c r="K15" s="28"/>
    </row>
    <row r="16" spans="2:11" x14ac:dyDescent="0.35">
      <c r="B16" s="12">
        <v>44110</v>
      </c>
      <c r="C16" s="69">
        <v>2</v>
      </c>
      <c r="D16" s="73">
        <f>11+32</f>
        <v>43</v>
      </c>
      <c r="E16" s="10"/>
      <c r="F16" s="69">
        <f t="shared" si="0"/>
        <v>30</v>
      </c>
      <c r="G16" s="65">
        <f t="shared" si="1"/>
        <v>6.45</v>
      </c>
      <c r="K16" s="28"/>
    </row>
    <row r="17" spans="2:7" x14ac:dyDescent="0.35">
      <c r="B17" s="12">
        <v>44111</v>
      </c>
      <c r="C17" s="69">
        <v>3</v>
      </c>
      <c r="D17" s="73">
        <f>86+15+21</f>
        <v>122</v>
      </c>
      <c r="E17" s="10"/>
      <c r="F17" s="69">
        <f t="shared" si="0"/>
        <v>45</v>
      </c>
      <c r="G17" s="65">
        <f t="shared" si="1"/>
        <v>18.3</v>
      </c>
    </row>
    <row r="18" spans="2:7" x14ac:dyDescent="0.35">
      <c r="B18" s="12">
        <v>44112</v>
      </c>
      <c r="C18" s="69">
        <v>2</v>
      </c>
      <c r="D18" s="73">
        <f>86+30+32</f>
        <v>148</v>
      </c>
      <c r="E18" s="10"/>
      <c r="F18" s="69">
        <f t="shared" si="0"/>
        <v>30</v>
      </c>
      <c r="G18" s="65">
        <f t="shared" si="1"/>
        <v>22.2</v>
      </c>
    </row>
    <row r="19" spans="2:7" x14ac:dyDescent="0.35">
      <c r="B19" s="12">
        <v>44113</v>
      </c>
      <c r="C19" s="69"/>
      <c r="D19" s="73">
        <v>0</v>
      </c>
      <c r="E19" s="10"/>
      <c r="F19" s="69">
        <f t="shared" si="0"/>
        <v>0</v>
      </c>
      <c r="G19" s="65">
        <f t="shared" si="1"/>
        <v>0</v>
      </c>
    </row>
    <row r="20" spans="2:7" x14ac:dyDescent="0.35">
      <c r="B20" s="12">
        <v>44114</v>
      </c>
      <c r="C20" s="69">
        <v>2</v>
      </c>
      <c r="D20" s="73">
        <f>20+22+19</f>
        <v>61</v>
      </c>
      <c r="E20" s="10"/>
      <c r="F20" s="69">
        <f t="shared" si="0"/>
        <v>30</v>
      </c>
      <c r="G20" s="65">
        <f t="shared" si="1"/>
        <v>9.15</v>
      </c>
    </row>
    <row r="21" spans="2:7" x14ac:dyDescent="0.35">
      <c r="B21" s="12">
        <v>44115</v>
      </c>
      <c r="C21" s="69">
        <v>2</v>
      </c>
      <c r="D21" s="73">
        <f>49+47</f>
        <v>96</v>
      </c>
      <c r="E21" s="10"/>
      <c r="F21" s="69">
        <f t="shared" si="0"/>
        <v>30</v>
      </c>
      <c r="G21" s="65">
        <f t="shared" si="1"/>
        <v>14.399999999999999</v>
      </c>
    </row>
    <row r="22" spans="2:7" x14ac:dyDescent="0.35">
      <c r="B22" s="12">
        <v>44116</v>
      </c>
      <c r="C22" s="69">
        <v>2</v>
      </c>
      <c r="D22" s="73">
        <f>19+25+3</f>
        <v>47</v>
      </c>
      <c r="E22" s="10"/>
      <c r="F22" s="69">
        <f t="shared" si="0"/>
        <v>30</v>
      </c>
      <c r="G22" s="65">
        <f t="shared" si="1"/>
        <v>7.05</v>
      </c>
    </row>
    <row r="23" spans="2:7" x14ac:dyDescent="0.35">
      <c r="B23" s="12">
        <v>44117</v>
      </c>
      <c r="C23" s="69">
        <v>3</v>
      </c>
      <c r="D23" s="73">
        <f>11+6+109</f>
        <v>126</v>
      </c>
      <c r="E23" s="10"/>
      <c r="F23" s="69">
        <f t="shared" si="0"/>
        <v>45</v>
      </c>
      <c r="G23" s="65">
        <f t="shared" si="1"/>
        <v>18.899999999999999</v>
      </c>
    </row>
    <row r="24" spans="2:7" x14ac:dyDescent="0.35">
      <c r="B24" s="12">
        <v>44118</v>
      </c>
      <c r="C24" s="69"/>
      <c r="D24" s="73"/>
      <c r="E24" s="10"/>
      <c r="F24" s="69"/>
      <c r="G24" s="65"/>
    </row>
    <row r="25" spans="2:7" x14ac:dyDescent="0.35">
      <c r="B25" s="12">
        <v>44119</v>
      </c>
      <c r="C25" s="69">
        <v>1</v>
      </c>
      <c r="D25" s="73">
        <v>1.5</v>
      </c>
      <c r="E25" s="10"/>
      <c r="F25" s="69">
        <f t="shared" si="0"/>
        <v>15</v>
      </c>
      <c r="G25" s="65">
        <f t="shared" si="1"/>
        <v>0.22499999999999998</v>
      </c>
    </row>
    <row r="26" spans="2:7" x14ac:dyDescent="0.35">
      <c r="B26" s="12">
        <v>44120</v>
      </c>
      <c r="C26" s="69"/>
      <c r="D26" s="73"/>
      <c r="E26" s="10"/>
      <c r="F26" s="69"/>
      <c r="G26" s="65"/>
    </row>
    <row r="27" spans="2:7" x14ac:dyDescent="0.35">
      <c r="B27" s="12">
        <v>44121</v>
      </c>
      <c r="C27" s="69"/>
      <c r="D27" s="73"/>
      <c r="E27" s="10"/>
      <c r="F27" s="69"/>
      <c r="G27" s="65"/>
    </row>
    <row r="28" spans="2:7" x14ac:dyDescent="0.35">
      <c r="B28" s="12">
        <v>44122</v>
      </c>
      <c r="C28" s="69">
        <v>4</v>
      </c>
      <c r="D28" s="73">
        <f>17+5+35+30</f>
        <v>87</v>
      </c>
      <c r="E28" s="10"/>
      <c r="F28" s="69">
        <f t="shared" si="0"/>
        <v>60</v>
      </c>
      <c r="G28" s="65">
        <f t="shared" si="1"/>
        <v>13.049999999999999</v>
      </c>
    </row>
    <row r="29" spans="2:7" x14ac:dyDescent="0.35">
      <c r="B29" s="12">
        <v>44123</v>
      </c>
      <c r="C29" s="69">
        <v>3</v>
      </c>
      <c r="D29" s="73">
        <f>15+48+19</f>
        <v>82</v>
      </c>
      <c r="E29" s="10"/>
      <c r="F29" s="69">
        <f t="shared" si="0"/>
        <v>45</v>
      </c>
      <c r="G29" s="65">
        <f t="shared" si="1"/>
        <v>12.299999999999999</v>
      </c>
    </row>
    <row r="30" spans="2:7" x14ac:dyDescent="0.35">
      <c r="B30" s="12">
        <v>44124</v>
      </c>
      <c r="C30" s="69">
        <v>3</v>
      </c>
      <c r="D30" s="73">
        <f>47+22+15</f>
        <v>84</v>
      </c>
      <c r="E30" s="10"/>
      <c r="F30" s="69">
        <f t="shared" si="0"/>
        <v>45</v>
      </c>
      <c r="G30" s="65">
        <f t="shared" si="1"/>
        <v>12.6</v>
      </c>
    </row>
    <row r="31" spans="2:7" x14ac:dyDescent="0.35">
      <c r="B31" s="12">
        <v>44125</v>
      </c>
      <c r="C31" s="69">
        <v>2</v>
      </c>
      <c r="D31" s="73">
        <f>111+15+158</f>
        <v>284</v>
      </c>
      <c r="E31" s="10"/>
      <c r="F31" s="69">
        <f t="shared" si="0"/>
        <v>30</v>
      </c>
      <c r="G31" s="65">
        <f t="shared" si="1"/>
        <v>42.6</v>
      </c>
    </row>
    <row r="32" spans="2:7" x14ac:dyDescent="0.35">
      <c r="B32" s="12">
        <v>44126</v>
      </c>
      <c r="C32" s="69"/>
      <c r="D32" s="73"/>
      <c r="E32" s="10"/>
      <c r="F32" s="69">
        <f t="shared" si="0"/>
        <v>0</v>
      </c>
      <c r="G32" s="65">
        <f t="shared" si="1"/>
        <v>0</v>
      </c>
    </row>
    <row r="33" spans="2:7" x14ac:dyDescent="0.35">
      <c r="B33" s="12">
        <v>44127</v>
      </c>
      <c r="C33" s="69"/>
      <c r="D33" s="73"/>
      <c r="E33" s="10"/>
      <c r="F33" s="69">
        <f t="shared" si="0"/>
        <v>0</v>
      </c>
      <c r="G33" s="65">
        <f t="shared" si="1"/>
        <v>0</v>
      </c>
    </row>
    <row r="34" spans="2:7" x14ac:dyDescent="0.35">
      <c r="B34" s="12">
        <v>44128</v>
      </c>
      <c r="C34" s="69"/>
      <c r="D34" s="73"/>
      <c r="E34" s="10"/>
      <c r="F34" s="69">
        <f t="shared" si="0"/>
        <v>0</v>
      </c>
      <c r="G34" s="65">
        <f t="shared" si="1"/>
        <v>0</v>
      </c>
    </row>
    <row r="35" spans="2:7" x14ac:dyDescent="0.35">
      <c r="B35" s="12">
        <v>44129</v>
      </c>
      <c r="C35" s="69"/>
      <c r="D35" s="73"/>
      <c r="E35" s="10"/>
      <c r="F35" s="69">
        <f t="shared" si="0"/>
        <v>0</v>
      </c>
      <c r="G35" s="65">
        <f t="shared" si="1"/>
        <v>0</v>
      </c>
    </row>
    <row r="36" spans="2:7" x14ac:dyDescent="0.35">
      <c r="B36" s="13" t="s">
        <v>8</v>
      </c>
      <c r="C36" s="70">
        <f>SUM(C6:C27)</f>
        <v>36</v>
      </c>
      <c r="D36" s="70">
        <f>SUM(D6:D27)</f>
        <v>1810.5</v>
      </c>
      <c r="E36" s="10"/>
      <c r="F36" s="70">
        <f>SUM(F6:F27)</f>
        <v>540</v>
      </c>
      <c r="G36" s="66">
        <f>SUM(G6:G27)</f>
        <v>271.57499999999999</v>
      </c>
    </row>
    <row r="37" spans="2:7" x14ac:dyDescent="0.35">
      <c r="B37" s="14"/>
      <c r="C37" s="71"/>
      <c r="D37" s="71"/>
      <c r="E37" s="10"/>
      <c r="F37" s="71"/>
      <c r="G37" s="67"/>
    </row>
    <row r="38" spans="2:7" ht="21.75" thickBot="1" x14ac:dyDescent="0.4">
      <c r="B38" s="99" t="s">
        <v>26</v>
      </c>
      <c r="C38" s="100"/>
      <c r="D38" s="101"/>
      <c r="E38" s="15"/>
      <c r="F38" s="102">
        <f>G36+F36</f>
        <v>811.57500000000005</v>
      </c>
      <c r="G38" s="103"/>
    </row>
  </sheetData>
  <mergeCells count="5">
    <mergeCell ref="C2:D2"/>
    <mergeCell ref="F2:G3"/>
    <mergeCell ref="C3:D3"/>
    <mergeCell ref="B38:D38"/>
    <mergeCell ref="F38:G38"/>
  </mergeCells>
  <hyperlinks>
    <hyperlink ref="K1" location="'Summuray Sheet'!Print_Area" display="Go to Summary Sheet"/>
  </hyperlinks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Summuray Sheet</vt:lpstr>
      <vt:lpstr>2 - Kulwant</vt:lpstr>
      <vt:lpstr>3 - Tariq</vt:lpstr>
      <vt:lpstr>4 - Gurmeet</vt:lpstr>
      <vt:lpstr>P 41 - Monolo</vt:lpstr>
      <vt:lpstr>'2 - Kulwant'!Print_Area</vt:lpstr>
      <vt:lpstr>'3 - Tariq'!Print_Area</vt:lpstr>
      <vt:lpstr>'4 - Gurmeet'!Print_Area</vt:lpstr>
      <vt:lpstr>'P 41 - Monolo'!Print_Area</vt:lpstr>
      <vt:lpstr>'Summuray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 Ali</cp:lastModifiedBy>
  <dcterms:created xsi:type="dcterms:W3CDTF">2006-09-16T00:00:00Z</dcterms:created>
  <dcterms:modified xsi:type="dcterms:W3CDTF">2020-10-24T14:07:54Z</dcterms:modified>
</cp:coreProperties>
</file>