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filterPrivacy="1" defaultThemeVersion="124226"/>
  <xr:revisionPtr revIDLastSave="0" documentId="8_{B8C78DB8-34AB-493A-8A3A-B01EF6A8E4B9}" xr6:coauthVersionLast="41" xr6:coauthVersionMax="41" xr10:uidLastSave="{00000000-0000-0000-0000-000000000000}"/>
  <bookViews>
    <workbookView xWindow="-108" yWindow="-108" windowWidth="19416" windowHeight="10416" activeTab="2" xr2:uid="{00000000-000D-0000-FFFF-FFFF00000000}"/>
  </bookViews>
  <sheets>
    <sheet name="المشتريات" sheetId="1" r:id="rId1"/>
    <sheet name="الموردين" sheetId="2" r:id="rId2"/>
    <sheet name="رصيد المخزن" sheetId="3" r:id="rId3"/>
    <sheet name="اليومية" sheetId="4" r:id="rId4"/>
    <sheet name="العملاء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8" i="3" l="1"/>
  <c r="H9" i="3"/>
  <c r="H10" i="3"/>
  <c r="H11" i="3"/>
  <c r="H12" i="3"/>
  <c r="H13" i="3"/>
  <c r="H14" i="3"/>
  <c r="I14" i="3" s="1"/>
  <c r="H15" i="3"/>
  <c r="I15" i="3" s="1"/>
  <c r="H16" i="3"/>
  <c r="I16" i="3" s="1"/>
  <c r="H17" i="3"/>
  <c r="I17" i="3" s="1"/>
  <c r="H18" i="3"/>
  <c r="H19" i="3"/>
  <c r="I18" i="3"/>
  <c r="H5" i="3"/>
  <c r="G3" i="4" s="1"/>
  <c r="M3" i="4" s="1"/>
  <c r="H6" i="3"/>
  <c r="I13" i="3"/>
  <c r="H7" i="3"/>
  <c r="G5" i="4" s="1"/>
  <c r="M5" i="4" s="1"/>
  <c r="I10" i="3"/>
  <c r="I12" i="3"/>
  <c r="I4" i="1"/>
  <c r="I3" i="1"/>
  <c r="I2" i="1"/>
  <c r="B14" i="4"/>
  <c r="J4" i="4"/>
  <c r="J5" i="4"/>
  <c r="J6" i="4"/>
  <c r="J7" i="4"/>
  <c r="J8" i="4"/>
  <c r="J9" i="4"/>
  <c r="J10" i="4"/>
  <c r="J11" i="4"/>
  <c r="J12" i="4"/>
  <c r="J13" i="4"/>
  <c r="J14" i="4"/>
  <c r="J15" i="4"/>
  <c r="J16" i="4"/>
  <c r="J17" i="4"/>
  <c r="J18" i="4"/>
  <c r="J19" i="4"/>
  <c r="M15" i="4"/>
  <c r="M16" i="4"/>
  <c r="M17" i="4"/>
  <c r="G14" i="4"/>
  <c r="M14" i="4" s="1"/>
  <c r="G13" i="4"/>
  <c r="M13" i="4" s="1"/>
  <c r="G12" i="4"/>
  <c r="M12" i="4" s="1"/>
  <c r="G11" i="4"/>
  <c r="M11" i="4" s="1"/>
  <c r="G10" i="4"/>
  <c r="M10" i="4" s="1"/>
  <c r="G9" i="4"/>
  <c r="M9" i="4" s="1"/>
  <c r="G8" i="4"/>
  <c r="M8" i="4" s="1"/>
  <c r="G7" i="4"/>
  <c r="M7" i="4" s="1"/>
  <c r="G6" i="4"/>
  <c r="M6" i="4" s="1"/>
  <c r="I8" i="3"/>
  <c r="I9" i="3"/>
  <c r="I11" i="3"/>
  <c r="I19" i="3"/>
  <c r="H4" i="1"/>
  <c r="D4" i="3"/>
  <c r="C4" i="3"/>
  <c r="H3" i="1"/>
  <c r="F13" i="4"/>
  <c r="B13" i="4" s="1"/>
  <c r="F12" i="4"/>
  <c r="B12" i="4" s="1"/>
  <c r="F11" i="4"/>
  <c r="B11" i="4" s="1"/>
  <c r="F10" i="4"/>
  <c r="B10" i="4" s="1"/>
  <c r="F9" i="4"/>
  <c r="B9" i="4" s="1"/>
  <c r="F8" i="4"/>
  <c r="B8" i="4" s="1"/>
  <c r="F7" i="4"/>
  <c r="B7" i="4" s="1"/>
  <c r="F6" i="4"/>
  <c r="B6" i="4" s="1"/>
  <c r="D14" i="4"/>
  <c r="D13" i="4"/>
  <c r="D12" i="4"/>
  <c r="D11" i="4"/>
  <c r="D10" i="4"/>
  <c r="D9" i="4"/>
  <c r="D8" i="4"/>
  <c r="D7" i="4"/>
  <c r="D6" i="4"/>
  <c r="D5" i="4"/>
  <c r="D4" i="4"/>
  <c r="D3" i="4"/>
  <c r="E15" i="3"/>
  <c r="E14" i="3"/>
  <c r="E13" i="3"/>
  <c r="E12" i="3"/>
  <c r="E11" i="3"/>
  <c r="E10" i="3"/>
  <c r="E9" i="3"/>
  <c r="E8" i="3"/>
  <c r="E7" i="3"/>
  <c r="E6" i="3"/>
  <c r="E5" i="3"/>
  <c r="B15" i="3"/>
  <c r="B14" i="3"/>
  <c r="B13" i="3"/>
  <c r="B12" i="3"/>
  <c r="B11" i="3"/>
  <c r="B10" i="3"/>
  <c r="B9" i="3"/>
  <c r="B8" i="3"/>
  <c r="B7" i="3"/>
  <c r="F5" i="4" s="1"/>
  <c r="B5" i="4" s="1"/>
  <c r="B6" i="3"/>
  <c r="B5" i="3"/>
  <c r="F3" i="4" s="1"/>
  <c r="C10" i="1"/>
  <c r="C9" i="1"/>
  <c r="C8" i="1"/>
  <c r="C7" i="1"/>
  <c r="C6" i="1"/>
  <c r="C5" i="1"/>
  <c r="C4" i="1"/>
  <c r="C3" i="1"/>
  <c r="C2" i="1"/>
  <c r="J3" i="4"/>
  <c r="G4" i="4" l="1"/>
  <c r="M4" i="4" s="1"/>
  <c r="F6" i="3"/>
  <c r="G6" i="3" s="1"/>
  <c r="I6" i="3" s="1"/>
  <c r="F4" i="4"/>
  <c r="B4" i="4" s="1"/>
  <c r="F15" i="3"/>
  <c r="F14" i="3"/>
  <c r="F10" i="3"/>
  <c r="F12" i="3"/>
  <c r="F8" i="3"/>
  <c r="F5" i="3"/>
  <c r="F7" i="3"/>
  <c r="G7" i="3" s="1"/>
  <c r="I7" i="3" s="1"/>
  <c r="F9" i="3"/>
  <c r="F11" i="3"/>
  <c r="F13" i="3"/>
  <c r="I3" i="5"/>
  <c r="H3" i="5"/>
  <c r="G3" i="5"/>
  <c r="F3" i="5"/>
  <c r="E3" i="5"/>
  <c r="D3" i="5"/>
  <c r="J2" i="4"/>
  <c r="B3" i="4" l="1"/>
  <c r="F4" i="3"/>
  <c r="E4" i="3" l="1"/>
  <c r="G5" i="3"/>
  <c r="I5" i="3" s="1"/>
  <c r="H2" i="1"/>
  <c r="I4" i="3" l="1"/>
</calcChain>
</file>

<file path=xl/sharedStrings.xml><?xml version="1.0" encoding="utf-8"?>
<sst xmlns="http://schemas.openxmlformats.org/spreadsheetml/2006/main" count="56" uniqueCount="44">
  <si>
    <t>التاريخ</t>
  </si>
  <si>
    <t>كود المورد</t>
  </si>
  <si>
    <t>اسم المورد</t>
  </si>
  <si>
    <t>كود الصنف</t>
  </si>
  <si>
    <t>الصنف</t>
  </si>
  <si>
    <t>الكمية</t>
  </si>
  <si>
    <t>سعر الوحدة</t>
  </si>
  <si>
    <t>الكود</t>
  </si>
  <si>
    <t>المورد</t>
  </si>
  <si>
    <t>العنوان</t>
  </si>
  <si>
    <t>رقم التليفون</t>
  </si>
  <si>
    <t>الباز</t>
  </si>
  <si>
    <t>الزقازيق</t>
  </si>
  <si>
    <t>عدسة نوفا 1 مخرج</t>
  </si>
  <si>
    <t>قيمة</t>
  </si>
  <si>
    <t>اسم الصنف</t>
  </si>
  <si>
    <t>رصيد اول المدة</t>
  </si>
  <si>
    <t>حركة الفترة</t>
  </si>
  <si>
    <t>رصيد آخر
المدة</t>
  </si>
  <si>
    <t>متوسط سعر
الوحدة</t>
  </si>
  <si>
    <t>قيمة
المخزون</t>
  </si>
  <si>
    <t>كمية</t>
  </si>
  <si>
    <t>وارد</t>
  </si>
  <si>
    <t>منصرف</t>
  </si>
  <si>
    <t>تاريخ</t>
  </si>
  <si>
    <t>بيـــــــــــــــــــــــــــــــــــــــــــــان</t>
  </si>
  <si>
    <t>كود
العميل</t>
  </si>
  <si>
    <t>اسم العميل</t>
  </si>
  <si>
    <t>كود
الصنف</t>
  </si>
  <si>
    <t>اســــم الصنف</t>
  </si>
  <si>
    <t>كميـــة</t>
  </si>
  <si>
    <t>سعـــــــــر</t>
  </si>
  <si>
    <t>مصروفات</t>
  </si>
  <si>
    <t>صافى الربح</t>
  </si>
  <si>
    <t>البيان</t>
  </si>
  <si>
    <t>المبلغ</t>
  </si>
  <si>
    <t>العنــــــــــــــــــوان</t>
  </si>
  <si>
    <t>الحركة</t>
  </si>
  <si>
    <t>رصيد آخر المدة</t>
  </si>
  <si>
    <t>مدين</t>
  </si>
  <si>
    <t>دائن</t>
  </si>
  <si>
    <t>نقدى</t>
  </si>
  <si>
    <t>متوسط السعر</t>
  </si>
  <si>
    <t>سوفت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</si>
</sst>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2"/>
      <color indexed="8"/>
      <name val="Arial"/>
      <family val="2"/>
    </font>
    <font>
      <b/>
      <sz val="12"/>
      <name val="Arial"/>
      <family val="2"/>
    </font>
    <font>
      <b/>
      <u/>
      <sz val="10"/>
      <color indexed="16"/>
      <name val="Arial"/>
      <family val="2"/>
    </font>
    <font>
      <b/>
      <sz val="12"/>
      <color indexed="62"/>
      <name val="Arial"/>
      <family val="2"/>
    </font>
    <font>
      <b/>
      <u/>
      <sz val="10"/>
      <color indexed="10"/>
      <name val="Arial"/>
      <family val="2"/>
    </font>
    <font>
      <b/>
      <sz val="11"/>
      <color indexed="62"/>
      <name val="Arial"/>
      <family val="2"/>
    </font>
    <font>
      <b/>
      <sz val="10"/>
      <color indexed="1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43">
    <border>
      <left/>
      <right/>
      <top/>
      <bottom/>
      <diagonal/>
    </border>
    <border>
      <left style="thick">
        <color indexed="18"/>
      </left>
      <right style="thin">
        <color indexed="18"/>
      </right>
      <top style="thick">
        <color indexed="18"/>
      </top>
      <bottom/>
      <diagonal/>
    </border>
    <border>
      <left style="thin">
        <color indexed="18"/>
      </left>
      <right style="thin">
        <color indexed="18"/>
      </right>
      <top style="thick">
        <color indexed="18"/>
      </top>
      <bottom/>
      <diagonal/>
    </border>
    <border>
      <left/>
      <right style="thin">
        <color indexed="62"/>
      </right>
      <top style="thick">
        <color indexed="62"/>
      </top>
      <bottom style="medium">
        <color indexed="62"/>
      </bottom>
      <diagonal/>
    </border>
    <border>
      <left style="thin">
        <color indexed="62"/>
      </left>
      <right style="thin">
        <color indexed="62"/>
      </right>
      <top style="thick">
        <color indexed="62"/>
      </top>
      <bottom style="medium">
        <color indexed="62"/>
      </bottom>
      <diagonal/>
    </border>
    <border>
      <left style="thin">
        <color indexed="62"/>
      </left>
      <right/>
      <top style="thick">
        <color indexed="62"/>
      </top>
      <bottom/>
      <diagonal/>
    </border>
    <border>
      <left/>
      <right style="thin">
        <color indexed="62"/>
      </right>
      <top style="thick">
        <color indexed="62"/>
      </top>
      <bottom/>
      <diagonal/>
    </border>
    <border>
      <left style="thin">
        <color indexed="62"/>
      </left>
      <right style="thin">
        <color indexed="62"/>
      </right>
      <top style="thick">
        <color indexed="62"/>
      </top>
      <bottom/>
      <diagonal/>
    </border>
    <border>
      <left style="thin">
        <color indexed="62"/>
      </left>
      <right style="thick">
        <color indexed="62"/>
      </right>
      <top style="thick">
        <color indexed="62"/>
      </top>
      <bottom/>
      <diagonal/>
    </border>
    <border>
      <left style="thick">
        <color indexed="18"/>
      </left>
      <right style="thin">
        <color indexed="18"/>
      </right>
      <top/>
      <bottom/>
      <diagonal/>
    </border>
    <border>
      <left style="thin">
        <color indexed="18"/>
      </left>
      <right style="thin">
        <color indexed="18"/>
      </right>
      <top/>
      <bottom/>
      <diagonal/>
    </border>
    <border>
      <left/>
      <right style="thin">
        <color indexed="62"/>
      </right>
      <top/>
      <bottom/>
      <diagonal/>
    </border>
    <border>
      <left style="thin">
        <color indexed="62"/>
      </left>
      <right style="thin">
        <color indexed="62"/>
      </right>
      <top/>
      <bottom/>
      <diagonal/>
    </border>
    <border>
      <left style="thin">
        <color indexed="62"/>
      </left>
      <right/>
      <top/>
      <bottom/>
      <diagonal/>
    </border>
    <border>
      <left style="thin">
        <color indexed="62"/>
      </left>
      <right style="thick">
        <color indexed="62"/>
      </right>
      <top/>
      <bottom/>
      <diagonal/>
    </border>
    <border>
      <left/>
      <right style="thin">
        <color indexed="62"/>
      </right>
      <top style="medium">
        <color indexed="62"/>
      </top>
      <bottom style="double">
        <color indexed="62"/>
      </bottom>
      <diagonal/>
    </border>
    <border>
      <left style="thin">
        <color indexed="62"/>
      </left>
      <right style="thin">
        <color indexed="62"/>
      </right>
      <top style="medium">
        <color indexed="62"/>
      </top>
      <bottom style="double">
        <color indexed="62"/>
      </bottom>
      <diagonal/>
    </border>
    <border>
      <left style="thin">
        <color indexed="62"/>
      </left>
      <right style="thin">
        <color indexed="62"/>
      </right>
      <top style="thick">
        <color indexed="62"/>
      </top>
      <bottom style="double">
        <color indexed="62"/>
      </bottom>
      <diagonal/>
    </border>
    <border>
      <left style="thick">
        <color indexed="18"/>
      </left>
      <right style="thin">
        <color indexed="18"/>
      </right>
      <top/>
      <bottom style="double">
        <color indexed="62"/>
      </bottom>
      <diagonal/>
    </border>
    <border>
      <left style="thin">
        <color indexed="18"/>
      </left>
      <right style="thin">
        <color indexed="18"/>
      </right>
      <top/>
      <bottom style="double">
        <color indexed="62"/>
      </bottom>
      <diagonal/>
    </border>
    <border>
      <left style="thin">
        <color indexed="62"/>
      </left>
      <right style="thin">
        <color indexed="62"/>
      </right>
      <top style="double">
        <color indexed="62"/>
      </top>
      <bottom style="double">
        <color indexed="62"/>
      </bottom>
      <diagonal/>
    </border>
    <border>
      <left style="thin">
        <color indexed="62"/>
      </left>
      <right style="thin">
        <color indexed="62"/>
      </right>
      <top/>
      <bottom style="double">
        <color indexed="62"/>
      </bottom>
      <diagonal/>
    </border>
    <border>
      <left style="thin">
        <color indexed="62"/>
      </left>
      <right style="thick">
        <color indexed="62"/>
      </right>
      <top style="double">
        <color indexed="62"/>
      </top>
      <bottom style="double">
        <color indexed="62"/>
      </bottom>
      <diagonal/>
    </border>
    <border>
      <left style="thick">
        <color indexed="54"/>
      </left>
      <right style="medium">
        <color indexed="54"/>
      </right>
      <top style="medium">
        <color indexed="54"/>
      </top>
      <bottom/>
      <diagonal/>
    </border>
    <border>
      <left style="medium">
        <color indexed="54"/>
      </left>
      <right style="medium">
        <color indexed="54"/>
      </right>
      <top style="medium">
        <color indexed="54"/>
      </top>
      <bottom/>
      <diagonal/>
    </border>
    <border>
      <left style="medium">
        <color indexed="54"/>
      </left>
      <right/>
      <top style="medium">
        <color indexed="54"/>
      </top>
      <bottom style="medium">
        <color indexed="5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54"/>
      </right>
      <top style="medium">
        <color indexed="54"/>
      </top>
      <bottom/>
      <diagonal/>
    </border>
    <border>
      <left style="thick">
        <color indexed="54"/>
      </left>
      <right style="medium">
        <color indexed="54"/>
      </right>
      <top/>
      <bottom style="medium">
        <color indexed="54"/>
      </bottom>
      <diagonal/>
    </border>
    <border>
      <left style="medium">
        <color indexed="54"/>
      </left>
      <right style="medium">
        <color indexed="54"/>
      </right>
      <top/>
      <bottom style="medium">
        <color indexed="54"/>
      </bottom>
      <diagonal/>
    </border>
    <border>
      <left style="medium">
        <color indexed="54"/>
      </left>
      <right style="thick">
        <color indexed="54"/>
      </right>
      <top style="medium">
        <color indexed="54"/>
      </top>
      <bottom style="medium">
        <color indexed="54"/>
      </bottom>
      <diagonal/>
    </border>
    <border>
      <left style="thick">
        <color indexed="64"/>
      </left>
      <right style="double">
        <color indexed="64"/>
      </right>
      <top style="thick">
        <color indexed="64"/>
      </top>
      <bottom/>
      <diagonal/>
    </border>
    <border>
      <left style="double">
        <color indexed="64"/>
      </left>
      <right style="double">
        <color indexed="64"/>
      </right>
      <top style="thick">
        <color indexed="64"/>
      </top>
      <bottom/>
      <diagonal/>
    </border>
    <border>
      <left style="double">
        <color indexed="64"/>
      </left>
      <right style="double">
        <color indexed="64"/>
      </right>
      <top style="thick">
        <color indexed="64"/>
      </top>
      <bottom style="double">
        <color indexed="64"/>
      </bottom>
      <diagonal/>
    </border>
    <border>
      <left style="double">
        <color indexed="64"/>
      </left>
      <right style="thick">
        <color indexed="64"/>
      </right>
      <top style="thick">
        <color indexed="64"/>
      </top>
      <bottom style="double">
        <color indexed="64"/>
      </bottom>
      <diagonal/>
    </border>
    <border>
      <left style="thick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ck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16" fontId="0" fillId="0" borderId="0" xfId="0" applyNumberFormat="1"/>
    <xf numFmtId="0" fontId="1" fillId="2" borderId="11" xfId="0" applyFont="1" applyFill="1" applyBorder="1" applyAlignment="1" applyProtection="1">
      <alignment horizontal="center" vertical="center"/>
      <protection locked="0" hidden="1"/>
    </xf>
    <xf numFmtId="0" fontId="1" fillId="2" borderId="12" xfId="0" applyFont="1" applyFill="1" applyBorder="1" applyAlignment="1" applyProtection="1">
      <alignment horizontal="center" vertical="center"/>
      <protection locked="0" hidden="1"/>
    </xf>
    <xf numFmtId="0" fontId="2" fillId="2" borderId="15" xfId="0" applyFont="1" applyFill="1" applyBorder="1" applyAlignment="1" applyProtection="1">
      <alignment horizontal="center"/>
      <protection locked="0" hidden="1"/>
    </xf>
    <xf numFmtId="2" fontId="2" fillId="2" borderId="16" xfId="0" applyNumberFormat="1" applyFont="1" applyFill="1" applyBorder="1" applyAlignment="1" applyProtection="1">
      <alignment horizontal="center"/>
      <protection locked="0" hidden="1"/>
    </xf>
    <xf numFmtId="0" fontId="1" fillId="2" borderId="17" xfId="0" applyFont="1" applyFill="1" applyBorder="1" applyAlignment="1" applyProtection="1">
      <alignment horizontal="center" vertical="center"/>
      <protection locked="0" hidden="1"/>
    </xf>
    <xf numFmtId="2" fontId="3" fillId="2" borderId="20" xfId="0" applyNumberFormat="1" applyFont="1" applyFill="1" applyBorder="1" applyAlignment="1" applyProtection="1">
      <alignment horizontal="center" vertical="center"/>
      <protection locked="0" hidden="1"/>
    </xf>
    <xf numFmtId="2" fontId="3" fillId="2" borderId="22" xfId="0" applyNumberFormat="1" applyFont="1" applyFill="1" applyBorder="1" applyAlignment="1" applyProtection="1">
      <alignment horizontal="center" vertical="center"/>
      <protection hidden="1"/>
    </xf>
    <xf numFmtId="0" fontId="4" fillId="2" borderId="25" xfId="0" applyFont="1" applyFill="1" applyBorder="1" applyAlignment="1" applyProtection="1">
      <alignment horizontal="center" vertical="center"/>
      <protection hidden="1"/>
    </xf>
    <xf numFmtId="2" fontId="4" fillId="2" borderId="26" xfId="0" applyNumberFormat="1" applyFont="1" applyFill="1" applyBorder="1" applyAlignment="1" applyProtection="1">
      <alignment vertical="center"/>
      <protection locked="0" hidden="1"/>
    </xf>
    <xf numFmtId="2" fontId="4" fillId="2" borderId="27" xfId="0" applyNumberFormat="1" applyFont="1" applyFill="1" applyBorder="1" applyAlignment="1" applyProtection="1">
      <alignment vertical="center"/>
      <protection locked="0" hidden="1"/>
    </xf>
    <xf numFmtId="2" fontId="5" fillId="2" borderId="31" xfId="0" applyNumberFormat="1" applyFont="1" applyFill="1" applyBorder="1" applyAlignment="1" applyProtection="1">
      <alignment horizontal="center" vertical="center"/>
      <protection hidden="1"/>
    </xf>
    <xf numFmtId="2" fontId="4" fillId="2" borderId="29" xfId="0" applyNumberFormat="1" applyFont="1" applyFill="1" applyBorder="1" applyAlignment="1" applyProtection="1">
      <alignment vertical="center"/>
      <protection locked="0" hidden="1"/>
    </xf>
    <xf numFmtId="2" fontId="4" fillId="2" borderId="38" xfId="0" applyNumberFormat="1" applyFont="1" applyFill="1" applyBorder="1" applyAlignment="1" applyProtection="1">
      <alignment horizontal="center" vertical="center"/>
      <protection locked="0" hidden="1"/>
    </xf>
    <xf numFmtId="2" fontId="4" fillId="2" borderId="39" xfId="0" applyNumberFormat="1" applyFont="1" applyFill="1" applyBorder="1" applyAlignment="1" applyProtection="1">
      <alignment horizontal="center" vertical="center"/>
      <protection locked="0" hidden="1"/>
    </xf>
    <xf numFmtId="49" fontId="6" fillId="2" borderId="40" xfId="0" applyNumberFormat="1" applyFont="1" applyFill="1" applyBorder="1" applyAlignment="1" applyProtection="1">
      <alignment vertical="center" wrapText="1"/>
      <protection hidden="1"/>
    </xf>
    <xf numFmtId="0" fontId="4" fillId="2" borderId="41" xfId="0" applyFont="1" applyFill="1" applyBorder="1" applyAlignment="1" applyProtection="1">
      <alignment vertical="center"/>
      <protection hidden="1"/>
    </xf>
    <xf numFmtId="0" fontId="4" fillId="2" borderId="41" xfId="0" applyFont="1" applyFill="1" applyBorder="1" applyAlignment="1" applyProtection="1">
      <alignment vertical="center"/>
      <protection locked="0" hidden="1"/>
    </xf>
    <xf numFmtId="2" fontId="7" fillId="2" borderId="42" xfId="0" applyNumberFormat="1" applyFont="1" applyFill="1" applyBorder="1" applyAlignment="1" applyProtection="1">
      <alignment horizontal="center"/>
      <protection locked="0" hidden="1"/>
    </xf>
    <xf numFmtId="2" fontId="0" fillId="0" borderId="0" xfId="0" applyNumberFormat="1"/>
    <xf numFmtId="2" fontId="2" fillId="2" borderId="8" xfId="0" applyNumberFormat="1" applyFont="1" applyFill="1" applyBorder="1" applyAlignment="1" applyProtection="1">
      <alignment horizontal="center" vertical="center" wrapText="1"/>
      <protection hidden="1"/>
    </xf>
    <xf numFmtId="2" fontId="2" fillId="2" borderId="14" xfId="0" applyNumberFormat="1" applyFont="1" applyFill="1" applyBorder="1" applyAlignment="1" applyProtection="1">
      <alignment horizontal="center" vertical="center" wrapText="1"/>
      <protection hidden="1"/>
    </xf>
    <xf numFmtId="2" fontId="2" fillId="2" borderId="14" xfId="0" applyNumberFormat="1" applyFont="1" applyFill="1" applyBorder="1" applyAlignment="1" applyProtection="1">
      <alignment horizontal="center" vertical="center"/>
      <protection hidden="1"/>
    </xf>
    <xf numFmtId="49" fontId="1" fillId="2" borderId="1" xfId="0" applyNumberFormat="1" applyFont="1" applyFill="1" applyBorder="1" applyAlignment="1" applyProtection="1">
      <alignment horizontal="center" vertical="center"/>
      <protection hidden="1"/>
    </xf>
    <xf numFmtId="49" fontId="1" fillId="2" borderId="9" xfId="0" applyNumberFormat="1" applyFont="1" applyFill="1" applyBorder="1" applyAlignment="1" applyProtection="1">
      <alignment horizontal="center" vertical="center"/>
      <protection hidden="1"/>
    </xf>
    <xf numFmtId="49" fontId="1" fillId="2" borderId="18" xfId="0" applyNumberFormat="1" applyFont="1" applyFill="1" applyBorder="1" applyAlignment="1" applyProtection="1">
      <alignment horizontal="center" vertical="center"/>
      <protection hidden="1"/>
    </xf>
    <xf numFmtId="0" fontId="1" fillId="2" borderId="2" xfId="0" applyFont="1" applyFill="1" applyBorder="1" applyAlignment="1" applyProtection="1">
      <alignment horizontal="center" vertical="center"/>
      <protection hidden="1"/>
    </xf>
    <xf numFmtId="0" fontId="1" fillId="2" borderId="10" xfId="0" applyFont="1" applyFill="1" applyBorder="1" applyAlignment="1" applyProtection="1">
      <alignment horizontal="center" vertical="center"/>
      <protection hidden="1"/>
    </xf>
    <xf numFmtId="0" fontId="1" fillId="2" borderId="19" xfId="0" applyFont="1" applyFill="1" applyBorder="1" applyAlignment="1" applyProtection="1">
      <alignment horizontal="center" vertical="center"/>
      <protection hidden="1"/>
    </xf>
    <xf numFmtId="0" fontId="1" fillId="2" borderId="3" xfId="0" applyFont="1" applyFill="1" applyBorder="1" applyAlignment="1" applyProtection="1">
      <alignment horizontal="center" vertical="center"/>
      <protection locked="0" hidden="1"/>
    </xf>
    <xf numFmtId="0" fontId="1" fillId="2" borderId="4" xfId="0" applyFont="1" applyFill="1" applyBorder="1" applyAlignment="1" applyProtection="1">
      <alignment horizontal="center" vertical="center"/>
      <protection locked="0" hidden="1"/>
    </xf>
    <xf numFmtId="0" fontId="1" fillId="2" borderId="5" xfId="0" applyFont="1" applyFill="1" applyBorder="1" applyAlignment="1" applyProtection="1">
      <alignment horizontal="center" vertical="center"/>
      <protection locked="0" hidden="1"/>
    </xf>
    <xf numFmtId="0" fontId="1" fillId="2" borderId="6" xfId="0" applyFont="1" applyFill="1" applyBorder="1" applyAlignment="1" applyProtection="1">
      <alignment horizontal="center" vertical="center"/>
      <protection locked="0" hidden="1"/>
    </xf>
    <xf numFmtId="0" fontId="1" fillId="2" borderId="13" xfId="0" applyFont="1" applyFill="1" applyBorder="1" applyAlignment="1" applyProtection="1">
      <alignment horizontal="center" vertical="center"/>
      <protection locked="0" hidden="1"/>
    </xf>
    <xf numFmtId="0" fontId="1" fillId="2" borderId="11" xfId="0" applyFont="1" applyFill="1" applyBorder="1" applyAlignment="1" applyProtection="1">
      <alignment horizontal="center" vertical="center"/>
      <protection locked="0" hidden="1"/>
    </xf>
    <xf numFmtId="0" fontId="1" fillId="2" borderId="7" xfId="0" applyFont="1" applyFill="1" applyBorder="1" applyAlignment="1" applyProtection="1">
      <alignment horizontal="center" vertical="center" wrapText="1"/>
      <protection locked="0" hidden="1"/>
    </xf>
    <xf numFmtId="0" fontId="1" fillId="2" borderId="12" xfId="0" applyFont="1" applyFill="1" applyBorder="1" applyAlignment="1" applyProtection="1">
      <alignment horizontal="center" vertical="center" wrapText="1"/>
      <protection locked="0" hidden="1"/>
    </xf>
    <xf numFmtId="0" fontId="1" fillId="2" borderId="21" xfId="0" applyFont="1" applyFill="1" applyBorder="1" applyAlignment="1" applyProtection="1">
      <alignment horizontal="center" vertical="center" wrapText="1"/>
      <protection locked="0" hidden="1"/>
    </xf>
    <xf numFmtId="2" fontId="1" fillId="2" borderId="7" xfId="0" applyNumberFormat="1" applyFont="1" applyFill="1" applyBorder="1" applyAlignment="1" applyProtection="1">
      <alignment horizontal="center" vertical="center" wrapText="1"/>
      <protection locked="0" hidden="1"/>
    </xf>
    <xf numFmtId="2" fontId="1" fillId="2" borderId="12" xfId="0" applyNumberFormat="1" applyFont="1" applyFill="1" applyBorder="1" applyAlignment="1" applyProtection="1">
      <alignment horizontal="center" vertical="center" wrapText="1"/>
      <protection locked="0" hidden="1"/>
    </xf>
    <xf numFmtId="2" fontId="1" fillId="2" borderId="21" xfId="0" applyNumberFormat="1" applyFont="1" applyFill="1" applyBorder="1" applyAlignment="1" applyProtection="1">
      <alignment horizontal="center" vertical="center" wrapText="1"/>
      <protection locked="0" hidden="1"/>
    </xf>
    <xf numFmtId="0" fontId="4" fillId="2" borderId="24" xfId="0" applyFont="1" applyFill="1" applyBorder="1" applyAlignment="1" applyProtection="1">
      <alignment horizontal="center" vertical="center"/>
      <protection locked="0" hidden="1"/>
    </xf>
    <xf numFmtId="0" fontId="4" fillId="2" borderId="30" xfId="0" applyFont="1" applyFill="1" applyBorder="1" applyAlignment="1" applyProtection="1">
      <alignment horizontal="center" vertical="center"/>
      <protection locked="0" hidden="1"/>
    </xf>
    <xf numFmtId="2" fontId="4" fillId="2" borderId="24" xfId="0" applyNumberFormat="1" applyFont="1" applyFill="1" applyBorder="1" applyAlignment="1" applyProtection="1">
      <alignment horizontal="center" vertical="center"/>
      <protection locked="0" hidden="1"/>
    </xf>
    <xf numFmtId="2" fontId="4" fillId="2" borderId="30" xfId="0" applyNumberFormat="1" applyFont="1" applyFill="1" applyBorder="1" applyAlignment="1" applyProtection="1">
      <alignment horizontal="center" vertical="center"/>
      <protection locked="0" hidden="1"/>
    </xf>
    <xf numFmtId="2" fontId="4" fillId="2" borderId="28" xfId="0" applyNumberFormat="1" applyFont="1" applyFill="1" applyBorder="1" applyAlignment="1" applyProtection="1">
      <alignment horizontal="center" vertical="center"/>
      <protection locked="0" hidden="1"/>
    </xf>
    <xf numFmtId="14" fontId="4" fillId="2" borderId="23" xfId="0" applyNumberFormat="1" applyFont="1" applyFill="1" applyBorder="1" applyAlignment="1" applyProtection="1">
      <alignment horizontal="center" vertical="center"/>
      <protection hidden="1"/>
    </xf>
    <xf numFmtId="14" fontId="4" fillId="2" borderId="29" xfId="0" applyNumberFormat="1" applyFont="1" applyFill="1" applyBorder="1" applyAlignment="1" applyProtection="1">
      <alignment horizontal="center" vertical="center"/>
      <protection hidden="1"/>
    </xf>
    <xf numFmtId="0" fontId="4" fillId="2" borderId="24" xfId="0" applyFont="1" applyFill="1" applyBorder="1" applyAlignment="1" applyProtection="1">
      <alignment horizontal="center" vertical="center"/>
      <protection hidden="1"/>
    </xf>
    <xf numFmtId="0" fontId="4" fillId="2" borderId="30" xfId="0" applyFont="1" applyFill="1" applyBorder="1" applyAlignment="1" applyProtection="1">
      <alignment horizontal="center" vertical="center"/>
      <protection hidden="1"/>
    </xf>
    <xf numFmtId="49" fontId="4" fillId="2" borderId="24" xfId="0" applyNumberFormat="1" applyFont="1" applyFill="1" applyBorder="1" applyAlignment="1" applyProtection="1">
      <alignment horizontal="center" vertical="center" wrapText="1"/>
      <protection locked="0" hidden="1"/>
    </xf>
    <xf numFmtId="49" fontId="4" fillId="2" borderId="30" xfId="0" applyNumberFormat="1" applyFont="1" applyFill="1" applyBorder="1" applyAlignment="1" applyProtection="1">
      <alignment horizontal="center" vertical="center" wrapText="1"/>
      <protection locked="0" hidden="1"/>
    </xf>
    <xf numFmtId="2" fontId="4" fillId="2" borderId="34" xfId="0" applyNumberFormat="1" applyFont="1" applyFill="1" applyBorder="1" applyAlignment="1" applyProtection="1">
      <alignment horizontal="center" vertical="center"/>
      <protection locked="0" hidden="1"/>
    </xf>
    <xf numFmtId="2" fontId="4" fillId="2" borderId="35" xfId="0" applyNumberFormat="1" applyFont="1" applyFill="1" applyBorder="1" applyAlignment="1" applyProtection="1">
      <alignment horizontal="center" vertical="center"/>
      <protection locked="0" hidden="1"/>
    </xf>
    <xf numFmtId="49" fontId="6" fillId="2" borderId="32" xfId="0" applyNumberFormat="1" applyFont="1" applyFill="1" applyBorder="1" applyAlignment="1" applyProtection="1">
      <alignment horizontal="center" vertical="center" wrapText="1"/>
      <protection hidden="1"/>
    </xf>
    <xf numFmtId="49" fontId="6" fillId="2" borderId="36" xfId="0" applyNumberFormat="1" applyFont="1" applyFill="1" applyBorder="1" applyAlignment="1" applyProtection="1">
      <alignment horizontal="center" vertical="center" wrapText="1"/>
      <protection hidden="1"/>
    </xf>
    <xf numFmtId="0" fontId="4" fillId="2" borderId="33" xfId="0" applyFont="1" applyFill="1" applyBorder="1" applyAlignment="1" applyProtection="1">
      <alignment horizontal="center" vertical="center"/>
      <protection hidden="1"/>
    </xf>
    <xf numFmtId="0" fontId="4" fillId="2" borderId="37" xfId="0" applyFont="1" applyFill="1" applyBorder="1" applyAlignment="1" applyProtection="1">
      <alignment horizontal="center" vertical="center"/>
      <protection hidden="1"/>
    </xf>
    <xf numFmtId="0" fontId="4" fillId="2" borderId="33" xfId="0" applyFont="1" applyFill="1" applyBorder="1" applyAlignment="1" applyProtection="1">
      <alignment horizontal="center" vertical="center"/>
      <protection locked="0" hidden="1"/>
    </xf>
    <xf numFmtId="0" fontId="4" fillId="2" borderId="37" xfId="0" applyFont="1" applyFill="1" applyBorder="1" applyAlignment="1" applyProtection="1">
      <alignment horizontal="center" vertical="center"/>
      <protection locked="0" hidden="1"/>
    </xf>
  </cellXfs>
  <cellStyles count="1">
    <cellStyle name="Normal" xfId="0" builtinId="0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rightToLeft="1" workbookViewId="0">
      <selection activeCell="H2" sqref="H2"/>
    </sheetView>
  </sheetViews>
  <sheetFormatPr defaultRowHeight="14.4" x14ac:dyDescent="0.3"/>
  <cols>
    <col min="5" max="5" width="12.44140625" bestFit="1" customWidth="1"/>
  </cols>
  <sheetData>
    <row r="1" spans="1: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14</v>
      </c>
    </row>
    <row r="2" spans="1:9" x14ac:dyDescent="0.3">
      <c r="A2" s="1">
        <v>44105</v>
      </c>
      <c r="B2">
        <v>1</v>
      </c>
      <c r="C2" t="str">
        <f>VLOOKUP(B2,الموردين!$A$2:$D$24,2,FALSE)</f>
        <v>الباز</v>
      </c>
      <c r="D2">
        <v>1101</v>
      </c>
      <c r="E2" t="s">
        <v>13</v>
      </c>
      <c r="F2">
        <v>10</v>
      </c>
      <c r="G2">
        <v>15</v>
      </c>
      <c r="H2">
        <f>F2*G2</f>
        <v>150</v>
      </c>
      <c r="I2">
        <f>SUM(H2:H4)</f>
        <v>490</v>
      </c>
    </row>
    <row r="3" spans="1:9" x14ac:dyDescent="0.3">
      <c r="A3" s="1">
        <v>44105</v>
      </c>
      <c r="B3">
        <v>1</v>
      </c>
      <c r="C3" t="str">
        <f>VLOOKUP(B3,الموردين!$A$2:$D$24,2,FALSE)</f>
        <v>الباز</v>
      </c>
      <c r="D3">
        <v>1101</v>
      </c>
      <c r="E3" t="s">
        <v>13</v>
      </c>
      <c r="F3">
        <v>10</v>
      </c>
      <c r="G3">
        <v>16</v>
      </c>
      <c r="H3">
        <f>F3*G3</f>
        <v>160</v>
      </c>
      <c r="I3">
        <f>SUM(F2:F4)</f>
        <v>30</v>
      </c>
    </row>
    <row r="4" spans="1:9" x14ac:dyDescent="0.3">
      <c r="A4" s="1">
        <v>44105</v>
      </c>
      <c r="B4">
        <v>1</v>
      </c>
      <c r="C4" t="str">
        <f>VLOOKUP(B4,الموردين!$A$2:$D$24,2,FALSE)</f>
        <v>الباز</v>
      </c>
      <c r="D4">
        <v>1101</v>
      </c>
      <c r="E4" t="s">
        <v>13</v>
      </c>
      <c r="F4">
        <v>10</v>
      </c>
      <c r="G4">
        <v>18</v>
      </c>
      <c r="H4">
        <f>F4*G4</f>
        <v>180</v>
      </c>
      <c r="I4">
        <f>I2/I3</f>
        <v>16.333333333333332</v>
      </c>
    </row>
    <row r="5" spans="1:9" x14ac:dyDescent="0.3">
      <c r="C5" t="e">
        <f>VLOOKUP(B5,الموردين!$A$2:$D$24,2,FALSE)</f>
        <v>#N/A</v>
      </c>
      <c r="D5">
        <v>1100</v>
      </c>
      <c r="E5" t="s">
        <v>43</v>
      </c>
    </row>
    <row r="6" spans="1:9" x14ac:dyDescent="0.3">
      <c r="C6" t="e">
        <f>VLOOKUP(B6,الموردين!$A$2:$D$24,2,FALSE)</f>
        <v>#N/A</v>
      </c>
    </row>
    <row r="7" spans="1:9" x14ac:dyDescent="0.3">
      <c r="C7" t="e">
        <f>VLOOKUP(B7,الموردين!$A$2:$D$24,2,FALSE)</f>
        <v>#N/A</v>
      </c>
    </row>
    <row r="8" spans="1:9" x14ac:dyDescent="0.3">
      <c r="C8" t="e">
        <f>VLOOKUP(B8,الموردين!$A$2:$D$24,2,FALSE)</f>
        <v>#N/A</v>
      </c>
    </row>
    <row r="9" spans="1:9" x14ac:dyDescent="0.3">
      <c r="C9" t="e">
        <f>VLOOKUP(B9,الموردين!$A$2:$D$24,2,FALSE)</f>
        <v>#N/A</v>
      </c>
    </row>
    <row r="10" spans="1:9" x14ac:dyDescent="0.3">
      <c r="C10" t="e">
        <f>VLOOKUP(B10,الموردين!$A$2:$D$24,2,FALSE)</f>
        <v>#N/A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"/>
  <sheetViews>
    <sheetView rightToLeft="1" workbookViewId="0">
      <selection activeCell="C32" sqref="C32"/>
    </sheetView>
  </sheetViews>
  <sheetFormatPr defaultRowHeight="14.4" x14ac:dyDescent="0.3"/>
  <sheetData>
    <row r="1" spans="1:4" x14ac:dyDescent="0.3">
      <c r="A1" t="s">
        <v>7</v>
      </c>
      <c r="B1" t="s">
        <v>8</v>
      </c>
      <c r="C1" t="s">
        <v>9</v>
      </c>
      <c r="D1" t="s">
        <v>10</v>
      </c>
    </row>
    <row r="2" spans="1:4" x14ac:dyDescent="0.3">
      <c r="A2">
        <v>1</v>
      </c>
      <c r="B2" t="s">
        <v>11</v>
      </c>
      <c r="C2" t="s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9"/>
  <sheetViews>
    <sheetView rightToLeft="1" tabSelected="1" workbookViewId="0">
      <selection activeCell="F16" sqref="F16"/>
    </sheetView>
  </sheetViews>
  <sheetFormatPr defaultRowHeight="14.4" x14ac:dyDescent="0.3"/>
  <cols>
    <col min="2" max="2" width="13.77734375" bestFit="1" customWidth="1"/>
    <col min="8" max="8" width="9.33203125" bestFit="1" customWidth="1"/>
  </cols>
  <sheetData>
    <row r="1" spans="1:9" ht="16.8" thickTop="1" thickBot="1" x14ac:dyDescent="0.35">
      <c r="A1" s="24" t="s">
        <v>3</v>
      </c>
      <c r="B1" s="27" t="s">
        <v>15</v>
      </c>
      <c r="C1" s="30" t="s">
        <v>16</v>
      </c>
      <c r="D1" s="31"/>
      <c r="E1" s="32" t="s">
        <v>17</v>
      </c>
      <c r="F1" s="33"/>
      <c r="G1" s="36" t="s">
        <v>18</v>
      </c>
      <c r="H1" s="39" t="s">
        <v>19</v>
      </c>
      <c r="I1" s="21" t="s">
        <v>20</v>
      </c>
    </row>
    <row r="2" spans="1:9" ht="16.2" thickBot="1" x14ac:dyDescent="0.35">
      <c r="A2" s="25"/>
      <c r="B2" s="28"/>
      <c r="C2" s="2"/>
      <c r="D2" s="3"/>
      <c r="E2" s="34"/>
      <c r="F2" s="35"/>
      <c r="G2" s="37"/>
      <c r="H2" s="40"/>
      <c r="I2" s="22"/>
    </row>
    <row r="3" spans="1:9" ht="16.8" thickTop="1" thickBot="1" x14ac:dyDescent="0.35">
      <c r="A3" s="25"/>
      <c r="B3" s="28"/>
      <c r="C3" s="4" t="s">
        <v>21</v>
      </c>
      <c r="D3" s="5" t="s">
        <v>14</v>
      </c>
      <c r="E3" s="6" t="s">
        <v>22</v>
      </c>
      <c r="F3" s="6" t="s">
        <v>23</v>
      </c>
      <c r="G3" s="37"/>
      <c r="H3" s="40"/>
      <c r="I3" s="23"/>
    </row>
    <row r="4" spans="1:9" ht="15.6" thickTop="1" thickBot="1" x14ac:dyDescent="0.35">
      <c r="A4" s="26"/>
      <c r="B4" s="29"/>
      <c r="C4" s="7">
        <f>SUBTOTAL(9,C5:C5001)</f>
        <v>0</v>
      </c>
      <c r="D4" s="7">
        <f>SUBTOTAL(9,D5:D5001)</f>
        <v>0</v>
      </c>
      <c r="E4" s="7">
        <f ca="1">SUBTOTAL(9,E5:E5001)</f>
        <v>50</v>
      </c>
      <c r="F4" s="7">
        <f ca="1">SUBTOTAL(9,F5:F5001)</f>
        <v>5</v>
      </c>
      <c r="G4" s="38"/>
      <c r="H4" s="41"/>
      <c r="I4" s="8">
        <f ca="1">SUBTOTAL(9,I5:I5001)</f>
        <v>735</v>
      </c>
    </row>
    <row r="5" spans="1:9" ht="15" thickTop="1" x14ac:dyDescent="0.3">
      <c r="A5">
        <v>1101</v>
      </c>
      <c r="B5" t="str">
        <f>VLOOKUP(A5,المشتريات!$D$2:$G$27,2,FALSE)</f>
        <v>عدسة نوفا 1 مخرج</v>
      </c>
      <c r="C5">
        <v>0</v>
      </c>
      <c r="D5">
        <v>0</v>
      </c>
      <c r="E5">
        <f ca="1">SUMIF(المشتريات!$D$2:$F$29,A5,المشتريات!F2:F25)</f>
        <v>30</v>
      </c>
      <c r="F5">
        <f ca="1">SUMIF(اليومية!$E$3:$F$30,A5,اليومية!H3:H27)</f>
        <v>3</v>
      </c>
      <c r="G5">
        <f ca="1">C5+E5-F5</f>
        <v>27</v>
      </c>
      <c r="H5" s="20">
        <f>IFERROR(SUMPRODUCT((المشتريات!$D$2:$D$25='رصيد المخزن'!A5)*(المشتريات!$E$2:$E$25='رصيد المخزن'!B5)*(المشتريات!$H$2:$H$25))/SUMPRODUCT((المشتريات!$D$2:$D$25='رصيد المخزن'!A5)*(المشتريات!$E$2:$E$25='رصيد المخزن'!B5)*(المشتريات!$F$2:$F$25)),0)</f>
        <v>16.333333333333332</v>
      </c>
      <c r="I5">
        <f t="shared" ref="I5:I19" ca="1" si="0">G5*H5</f>
        <v>440.99999999999994</v>
      </c>
    </row>
    <row r="6" spans="1:9" x14ac:dyDescent="0.3">
      <c r="A6">
        <v>1101</v>
      </c>
      <c r="B6" t="str">
        <f>VLOOKUP(A6,المشتريات!$D$2:$G$27,2,FALSE)</f>
        <v>عدسة نوفا 1 مخرج</v>
      </c>
      <c r="C6">
        <v>0</v>
      </c>
      <c r="D6">
        <v>0</v>
      </c>
      <c r="E6">
        <f ca="1">SUMIF(المشتريات!$D$2:$F$29,A6,المشتريات!F3:F26)</f>
        <v>20</v>
      </c>
      <c r="F6">
        <f ca="1">SUMIF(اليومية!$E$3:$F$30,A6,اليومية!H4:H28)</f>
        <v>2</v>
      </c>
      <c r="G6">
        <f ca="1">C6+E6-F6</f>
        <v>18</v>
      </c>
      <c r="H6" s="20">
        <f>IFERROR(SUMPRODUCT((المشتريات!$D$2:$D$25='رصيد المخزن'!A6)*(المشتريات!$E$2:$E$25='رصيد المخزن'!B6)*(المشتريات!$H$2:$H$25))/SUMPRODUCT((المشتريات!$D$2:$D$25='رصيد المخزن'!A6)*(المشتريات!$E$2:$E$25='رصيد المخزن'!B6)*(المشتريات!$F$2:$F$25)),0)</f>
        <v>16.333333333333332</v>
      </c>
      <c r="I6">
        <f t="shared" ca="1" si="0"/>
        <v>294</v>
      </c>
    </row>
    <row r="7" spans="1:9" x14ac:dyDescent="0.3">
      <c r="A7">
        <v>1100</v>
      </c>
      <c r="B7" t="str">
        <f>VLOOKUP(A7,المشتريات!$D$2:$G$27,2,FALSE)</f>
        <v>سوفت</v>
      </c>
      <c r="C7">
        <v>0</v>
      </c>
      <c r="D7">
        <v>0</v>
      </c>
      <c r="E7">
        <f ca="1">SUMIF(المشتريات!$D$2:$F$29,A7,المشتريات!F4:F27)</f>
        <v>0</v>
      </c>
      <c r="F7">
        <f ca="1">SUMIF(اليومية!$E$3:$F$30,A7,اليومية!H5:H29)</f>
        <v>0</v>
      </c>
      <c r="G7">
        <f ca="1">C7+E7-F7</f>
        <v>0</v>
      </c>
      <c r="H7" s="20">
        <f>IFERROR(SUMPRODUCT((المشتريات!$D$2:$D$25='رصيد المخزن'!A7)*(المشتريات!$E$2:$E$25='رصيد المخزن'!B7)*(المشتريات!$H$2:$H$25))/SUMPRODUCT((المشتريات!$D$2:$D$25='رصيد المخزن'!A7)*(المشتريات!$E$2:$E$25='رصيد المخزن'!B7)*(المشتريات!$F$2:$F$25)),0)</f>
        <v>0</v>
      </c>
      <c r="I7">
        <f t="shared" ca="1" si="0"/>
        <v>0</v>
      </c>
    </row>
    <row r="8" spans="1:9" x14ac:dyDescent="0.3">
      <c r="B8" t="e">
        <f>VLOOKUP(A8,المشتريات!$D$2:$G$27,2,FALSE)</f>
        <v>#N/A</v>
      </c>
      <c r="E8">
        <f ca="1">SUMIF(المشتريات!$D$2:$F$29,A8,المشتريات!F5:F28)</f>
        <v>0</v>
      </c>
      <c r="F8">
        <f ca="1">SUMIF(اليومية!$E$3:$F$30,A8,اليومية!H6:H30)</f>
        <v>0</v>
      </c>
      <c r="H8" s="20">
        <f>IFERROR(SUMPRODUCT((المشتريات!$D$2:$D$25='رصيد المخزن'!A8)*(المشتريات!$E$2:$E$25='رصيد المخزن'!B8)*(المشتريات!$H$2:$H$25))/SUMPRODUCT((المشتريات!$D$2:$D$25='رصيد المخزن'!A8)*(المشتريات!$E$2:$E$25='رصيد المخزن'!B8)*(المشتريات!$F$2:$F$25)),0)</f>
        <v>0</v>
      </c>
      <c r="I8">
        <f t="shared" si="0"/>
        <v>0</v>
      </c>
    </row>
    <row r="9" spans="1:9" x14ac:dyDescent="0.3">
      <c r="B9" t="e">
        <f>VLOOKUP(A9,المشتريات!$D$2:$G$27,2,FALSE)</f>
        <v>#N/A</v>
      </c>
      <c r="E9">
        <f ca="1">SUMIF(المشتريات!$D$2:$F$29,A9,المشتريات!F6:F29)</f>
        <v>0</v>
      </c>
      <c r="F9">
        <f ca="1">SUMIF(اليومية!$E$3:$F$30,A9,اليومية!H7:H31)</f>
        <v>0</v>
      </c>
      <c r="H9" s="20">
        <f>IFERROR(SUMPRODUCT((المشتريات!$D$2:$D$25='رصيد المخزن'!A9)*(المشتريات!$E$2:$E$25='رصيد المخزن'!B9)*(المشتريات!$H$2:$H$25))/SUMPRODUCT((المشتريات!$D$2:$D$25='رصيد المخزن'!A9)*(المشتريات!$E$2:$E$25='رصيد المخزن'!B9)*(المشتريات!$F$2:$F$25)),0)</f>
        <v>0</v>
      </c>
      <c r="I9">
        <f t="shared" si="0"/>
        <v>0</v>
      </c>
    </row>
    <row r="10" spans="1:9" x14ac:dyDescent="0.3">
      <c r="B10" t="e">
        <f>VLOOKUP(A10,المشتريات!$D$2:$G$27,2,FALSE)</f>
        <v>#N/A</v>
      </c>
      <c r="E10">
        <f ca="1">SUMIF(المشتريات!$D$2:$F$29,A10,المشتريات!F7:F30)</f>
        <v>0</v>
      </c>
      <c r="F10">
        <f ca="1">SUMIF(اليومية!$E$3:$F$30,A10,اليومية!H8:H32)</f>
        <v>0</v>
      </c>
      <c r="H10" s="20">
        <f>IFERROR(SUMPRODUCT((المشتريات!$D$2:$D$25='رصيد المخزن'!A10)*(المشتريات!$E$2:$E$25='رصيد المخزن'!B10)*(المشتريات!$H$2:$H$25))/SUMPRODUCT((المشتريات!$D$2:$D$25='رصيد المخزن'!A10)*(المشتريات!$E$2:$E$25='رصيد المخزن'!B10)*(المشتريات!$F$2:$F$25)),0)</f>
        <v>0</v>
      </c>
      <c r="I10">
        <f t="shared" si="0"/>
        <v>0</v>
      </c>
    </row>
    <row r="11" spans="1:9" x14ac:dyDescent="0.3">
      <c r="B11" t="e">
        <f>VLOOKUP(A11,المشتريات!$D$2:$G$27,2,FALSE)</f>
        <v>#N/A</v>
      </c>
      <c r="E11">
        <f ca="1">SUMIF(المشتريات!$D$2:$F$29,A11,المشتريات!F8:F31)</f>
        <v>0</v>
      </c>
      <c r="F11">
        <f ca="1">SUMIF(اليومية!$E$3:$F$30,A11,اليومية!H9:H33)</f>
        <v>0</v>
      </c>
      <c r="H11" s="20">
        <f>IFERROR(SUMPRODUCT((المشتريات!$D$2:$D$25='رصيد المخزن'!A11)*(المشتريات!$E$2:$E$25='رصيد المخزن'!B11)*(المشتريات!$H$2:$H$25))/SUMPRODUCT((المشتريات!$D$2:$D$25='رصيد المخزن'!A11)*(المشتريات!$E$2:$E$25='رصيد المخزن'!B11)*(المشتريات!$F$2:$F$25)),0)</f>
        <v>0</v>
      </c>
      <c r="I11">
        <f t="shared" si="0"/>
        <v>0</v>
      </c>
    </row>
    <row r="12" spans="1:9" x14ac:dyDescent="0.3">
      <c r="B12" t="e">
        <f>VLOOKUP(A12,المشتريات!$D$2:$G$27,2,FALSE)</f>
        <v>#N/A</v>
      </c>
      <c r="E12">
        <f ca="1">SUMIF(المشتريات!$D$2:$F$29,A12,المشتريات!F9:F32)</f>
        <v>0</v>
      </c>
      <c r="F12">
        <f ca="1">SUMIF(اليومية!$E$3:$F$30,A12,اليومية!H10:H34)</f>
        <v>0</v>
      </c>
      <c r="H12" s="20">
        <f>IFERROR(SUMPRODUCT((المشتريات!$D$2:$D$25='رصيد المخزن'!A12)*(المشتريات!$E$2:$E$25='رصيد المخزن'!B12)*(المشتريات!$H$2:$H$25))/SUMPRODUCT((المشتريات!$D$2:$D$25='رصيد المخزن'!A12)*(المشتريات!$E$2:$E$25='رصيد المخزن'!B12)*(المشتريات!$F$2:$F$25)),0)</f>
        <v>0</v>
      </c>
      <c r="I12">
        <f t="shared" si="0"/>
        <v>0</v>
      </c>
    </row>
    <row r="13" spans="1:9" x14ac:dyDescent="0.3">
      <c r="B13" t="e">
        <f>VLOOKUP(A13,المشتريات!$D$2:$G$27,2,FALSE)</f>
        <v>#N/A</v>
      </c>
      <c r="E13">
        <f ca="1">SUMIF(المشتريات!$D$2:$F$29,A13,المشتريات!F10:F33)</f>
        <v>0</v>
      </c>
      <c r="F13">
        <f ca="1">SUMIF(اليومية!$E$3:$F$30,A13,اليومية!H11:H35)</f>
        <v>0</v>
      </c>
      <c r="H13" s="20">
        <f>IFERROR(SUMPRODUCT((المشتريات!$D$2:$D$25='رصيد المخزن'!A13)*(المشتريات!$E$2:$E$25='رصيد المخزن'!B13)*(المشتريات!$H$2:$H$25))/SUMPRODUCT((المشتريات!$D$2:$D$25='رصيد المخزن'!A13)*(المشتريات!$E$2:$E$25='رصيد المخزن'!B13)*(المشتريات!$F$2:$F$25)),0)</f>
        <v>0</v>
      </c>
      <c r="I13">
        <f t="shared" si="0"/>
        <v>0</v>
      </c>
    </row>
    <row r="14" spans="1:9" x14ac:dyDescent="0.3">
      <c r="B14" t="e">
        <f>VLOOKUP(A14,المشتريات!$D$2:$G$27,2,FALSE)</f>
        <v>#N/A</v>
      </c>
      <c r="E14">
        <f ca="1">SUMIF(المشتريات!$D$2:$F$29,A14,المشتريات!F11:F34)</f>
        <v>0</v>
      </c>
      <c r="F14">
        <f ca="1">SUMIF(اليومية!$E$3:$F$30,A14,اليومية!H12:H36)</f>
        <v>0</v>
      </c>
      <c r="H14" s="20">
        <f>IFERROR(SUMPRODUCT((المشتريات!$D$2:$D$25='رصيد المخزن'!A14)*(المشتريات!$E$2:$E$25='رصيد المخزن'!B14)*(المشتريات!$H$2:$H$25))/SUMPRODUCT((المشتريات!$D$2:$D$25='رصيد المخزن'!A14)*(المشتريات!$E$2:$E$25='رصيد المخزن'!B14)*(المشتريات!$F$2:$F$25)),0)</f>
        <v>0</v>
      </c>
      <c r="I14">
        <f t="shared" si="0"/>
        <v>0</v>
      </c>
    </row>
    <row r="15" spans="1:9" x14ac:dyDescent="0.3">
      <c r="B15" t="e">
        <f>VLOOKUP(A15,المشتريات!$D$2:$G$27,2,FALSE)</f>
        <v>#N/A</v>
      </c>
      <c r="E15">
        <f ca="1">SUMIF(المشتريات!$D$2:$F$29,A15,المشتريات!F12:F35)</f>
        <v>0</v>
      </c>
      <c r="F15">
        <f ca="1">SUMIF(اليومية!$E$3:$F$30,A15,اليومية!H13:H37)</f>
        <v>0</v>
      </c>
      <c r="H15" s="20">
        <f>IFERROR(SUMPRODUCT((المشتريات!$D$2:$D$25='رصيد المخزن'!A15)*(المشتريات!$E$2:$E$25='رصيد المخزن'!B15)*(المشتريات!$H$2:$H$25))/SUMPRODUCT((المشتريات!$D$2:$D$25='رصيد المخزن'!A15)*(المشتريات!$E$2:$E$25='رصيد المخزن'!B15)*(المشتريات!$F$2:$F$25)),0)</f>
        <v>0</v>
      </c>
      <c r="I15">
        <f t="shared" si="0"/>
        <v>0</v>
      </c>
    </row>
    <row r="16" spans="1:9" x14ac:dyDescent="0.3">
      <c r="H16" s="20">
        <f>IFERROR(SUMPRODUCT((المشتريات!$D$2:$D$25='رصيد المخزن'!A16)*(المشتريات!$E$2:$E$25='رصيد المخزن'!B16)*(المشتريات!$H$2:$H$25))/SUMPRODUCT((المشتريات!$D$2:$D$25='رصيد المخزن'!A16)*(المشتريات!$E$2:$E$25='رصيد المخزن'!B16)*(المشتريات!$F$2:$F$25)),0)</f>
        <v>0</v>
      </c>
      <c r="I16">
        <f t="shared" si="0"/>
        <v>0</v>
      </c>
    </row>
    <row r="17" spans="8:9" x14ac:dyDescent="0.3">
      <c r="H17" s="20">
        <f>IFERROR(SUMPRODUCT((المشتريات!$D$2:$D$25='رصيد المخزن'!A17)*(المشتريات!$E$2:$E$25='رصيد المخزن'!B17)*(المشتريات!$H$2:$H$25))/SUMPRODUCT((المشتريات!$D$2:$D$25='رصيد المخزن'!A17)*(المشتريات!$E$2:$E$25='رصيد المخزن'!B17)*(المشتريات!$F$2:$F$25)),0)</f>
        <v>0</v>
      </c>
      <c r="I17">
        <f t="shared" si="0"/>
        <v>0</v>
      </c>
    </row>
    <row r="18" spans="8:9" x14ac:dyDescent="0.3">
      <c r="H18" s="20">
        <f>IFERROR(SUMPRODUCT((المشتريات!$D$2:$D$25='رصيد المخزن'!A18)*(المشتريات!$E$2:$E$25='رصيد المخزن'!B18)*(المشتريات!$H$2:$H$25))/SUMPRODUCT((المشتريات!$D$2:$D$25='رصيد المخزن'!A18)*(المشتريات!$E$2:$E$25='رصيد المخزن'!B18)*(المشتريات!$F$2:$F$25)),0)</f>
        <v>0</v>
      </c>
      <c r="I18">
        <f t="shared" si="0"/>
        <v>0</v>
      </c>
    </row>
    <row r="19" spans="8:9" x14ac:dyDescent="0.3">
      <c r="H19" s="20">
        <f>IFERROR(SUMPRODUCT((المشتريات!$D$2:$D$25='رصيد المخزن'!A19)*(المشتريات!$E$2:$E$25='رصيد المخزن'!B19)*(المشتريات!$H$2:$H$25))/SUMPRODUCT((المشتريات!$D$2:$D$25='رصيد المخزن'!A19)*(المشتريات!$E$2:$E$25='رصيد المخزن'!B19)*(المشتريات!$F$2:$F$25)),0)</f>
        <v>0</v>
      </c>
      <c r="I19">
        <f t="shared" si="0"/>
        <v>0</v>
      </c>
    </row>
  </sheetData>
  <mergeCells count="7">
    <mergeCell ref="I1:I3"/>
    <mergeCell ref="A1:A4"/>
    <mergeCell ref="B1:B4"/>
    <mergeCell ref="C1:D1"/>
    <mergeCell ref="E1:F2"/>
    <mergeCell ref="G1:G4"/>
    <mergeCell ref="H1:H4"/>
  </mergeCells>
  <conditionalFormatting sqref="E1 E3:F4 G1:I4 C1:D4">
    <cfRule type="cellIs" dxfId="2" priority="1" stopIfTrue="1" operator="equal">
      <formula>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9"/>
  <sheetViews>
    <sheetView rightToLeft="1" workbookViewId="0">
      <selection activeCell="G5" sqref="G5"/>
    </sheetView>
  </sheetViews>
  <sheetFormatPr defaultRowHeight="14.4" x14ac:dyDescent="0.3"/>
  <cols>
    <col min="2" max="2" width="20.88671875" bestFit="1" customWidth="1"/>
    <col min="6" max="6" width="12.44140625" bestFit="1" customWidth="1"/>
  </cols>
  <sheetData>
    <row r="1" spans="1:13" ht="16.2" thickBot="1" x14ac:dyDescent="0.35">
      <c r="A1" s="47" t="s">
        <v>24</v>
      </c>
      <c r="B1" s="49" t="s">
        <v>25</v>
      </c>
      <c r="C1" s="51" t="s">
        <v>26</v>
      </c>
      <c r="D1" s="42" t="s">
        <v>27</v>
      </c>
      <c r="E1" s="51" t="s">
        <v>28</v>
      </c>
      <c r="F1" s="42" t="s">
        <v>29</v>
      </c>
      <c r="G1" s="42" t="s">
        <v>42</v>
      </c>
      <c r="H1" s="42" t="s">
        <v>30</v>
      </c>
      <c r="I1" s="44" t="s">
        <v>31</v>
      </c>
      <c r="J1" s="9" t="s">
        <v>14</v>
      </c>
      <c r="K1" s="10" t="s">
        <v>32</v>
      </c>
      <c r="L1" s="11"/>
      <c r="M1" s="46" t="s">
        <v>33</v>
      </c>
    </row>
    <row r="2" spans="1:13" ht="16.2" thickBot="1" x14ac:dyDescent="0.35">
      <c r="A2" s="48"/>
      <c r="B2" s="50"/>
      <c r="C2" s="52"/>
      <c r="D2" s="43"/>
      <c r="E2" s="52"/>
      <c r="F2" s="43"/>
      <c r="G2" s="43"/>
      <c r="H2" s="43"/>
      <c r="I2" s="45"/>
      <c r="J2" s="12">
        <f>SUBTOTAL(9,J3:J5000)</f>
        <v>77</v>
      </c>
      <c r="K2" s="13" t="s">
        <v>34</v>
      </c>
      <c r="L2" s="13" t="s">
        <v>35</v>
      </c>
      <c r="M2" s="45"/>
    </row>
    <row r="3" spans="1:13" x14ac:dyDescent="0.3">
      <c r="A3" s="1">
        <v>44105</v>
      </c>
      <c r="B3" t="str">
        <f>F3</f>
        <v>عدسة نوفا 1 مخرج</v>
      </c>
      <c r="C3">
        <v>1301</v>
      </c>
      <c r="D3" t="str">
        <f>VLOOKUP(C3,العملاء!$A$4:$B$37,2,FALSE)</f>
        <v>نقدى</v>
      </c>
      <c r="E3">
        <v>1101</v>
      </c>
      <c r="F3" t="str">
        <f>VLOOKUP(E3,'رصيد المخزن'!$A$5:$B$33,2,FALSE)</f>
        <v>عدسة نوفا 1 مخرج</v>
      </c>
      <c r="G3" s="20">
        <f>VLOOKUP(E3,'رصيد المخزن'!$A$5:$H$34,8,FALSE)</f>
        <v>16.333333333333332</v>
      </c>
      <c r="H3">
        <v>1</v>
      </c>
      <c r="I3">
        <v>25</v>
      </c>
      <c r="J3">
        <f>H3*I3</f>
        <v>25</v>
      </c>
      <c r="L3">
        <v>0</v>
      </c>
      <c r="M3" s="20">
        <f>(H3*I3)-(H3*G3)-L3</f>
        <v>8.6666666666666679</v>
      </c>
    </row>
    <row r="4" spans="1:13" x14ac:dyDescent="0.3">
      <c r="A4" s="1">
        <v>44105</v>
      </c>
      <c r="B4" t="str">
        <f t="shared" ref="B4:B14" si="0">F4</f>
        <v>عدسة نوفا 1 مخرج</v>
      </c>
      <c r="C4">
        <v>1301</v>
      </c>
      <c r="D4" t="str">
        <f>VLOOKUP(C4,العملاء!$A$4:$B$37,2,FALSE)</f>
        <v>نقدى</v>
      </c>
      <c r="E4">
        <v>1101</v>
      </c>
      <c r="F4" t="str">
        <f>VLOOKUP(E4,'رصيد المخزن'!$A$5:$B$33,2,FALSE)</f>
        <v>عدسة نوفا 1 مخرج</v>
      </c>
      <c r="G4" s="20">
        <f>VLOOKUP(E4,'رصيد المخزن'!$A$5:$H$34,8,FALSE)</f>
        <v>16.333333333333332</v>
      </c>
      <c r="H4">
        <v>2</v>
      </c>
      <c r="I4">
        <v>26</v>
      </c>
      <c r="J4">
        <f t="shared" ref="J4:J19" si="1">H4*I4</f>
        <v>52</v>
      </c>
      <c r="L4">
        <v>0</v>
      </c>
      <c r="M4" s="20">
        <f t="shared" ref="M4:M17" si="2">(H4*I4)-(H4*G4)-L4</f>
        <v>19.333333333333336</v>
      </c>
    </row>
    <row r="5" spans="1:13" x14ac:dyDescent="0.3">
      <c r="A5" s="1">
        <v>44105</v>
      </c>
      <c r="B5" t="str">
        <f t="shared" si="0"/>
        <v>سوفت</v>
      </c>
      <c r="C5">
        <v>1301</v>
      </c>
      <c r="D5" t="str">
        <f>VLOOKUP(C5,العملاء!$A$4:$B$37,2,FALSE)</f>
        <v>نقدى</v>
      </c>
      <c r="E5">
        <v>1100</v>
      </c>
      <c r="F5" t="str">
        <f>VLOOKUP(E5,'رصيد المخزن'!$A$5:$B$33,2,FALSE)</f>
        <v>سوفت</v>
      </c>
      <c r="G5" s="20">
        <f>VLOOKUP(E5,'رصيد المخزن'!$A$5:$H$34,8,FALSE)</f>
        <v>0</v>
      </c>
      <c r="J5">
        <f t="shared" si="1"/>
        <v>0</v>
      </c>
      <c r="L5">
        <v>0</v>
      </c>
      <c r="M5" s="20">
        <f t="shared" si="2"/>
        <v>0</v>
      </c>
    </row>
    <row r="6" spans="1:13" x14ac:dyDescent="0.3">
      <c r="B6" t="e">
        <f t="shared" si="0"/>
        <v>#N/A</v>
      </c>
      <c r="D6" t="e">
        <f>VLOOKUP(C6,العملاء!$A$4:$B$37,2,FALSE)</f>
        <v>#N/A</v>
      </c>
      <c r="F6" t="e">
        <f>VLOOKUP(E6,'رصيد المخزن'!$A$5:$B$33,2,FALSE)</f>
        <v>#N/A</v>
      </c>
      <c r="G6" s="20" t="e">
        <f>VLOOKUP(E6,'رصيد المخزن'!$A$5:$H$34,8,FALSE)</f>
        <v>#N/A</v>
      </c>
      <c r="J6">
        <f t="shared" si="1"/>
        <v>0</v>
      </c>
      <c r="L6">
        <v>0</v>
      </c>
      <c r="M6" s="20" t="e">
        <f t="shared" si="2"/>
        <v>#N/A</v>
      </c>
    </row>
    <row r="7" spans="1:13" x14ac:dyDescent="0.3">
      <c r="B7" t="e">
        <f t="shared" si="0"/>
        <v>#N/A</v>
      </c>
      <c r="D7" t="e">
        <f>VLOOKUP(C7,العملاء!$A$4:$B$37,2,FALSE)</f>
        <v>#N/A</v>
      </c>
      <c r="F7" t="e">
        <f>VLOOKUP(E7,'رصيد المخزن'!$A$5:$B$33,2,FALSE)</f>
        <v>#N/A</v>
      </c>
      <c r="G7" s="20" t="e">
        <f>VLOOKUP(E7,'رصيد المخزن'!$A$5:$H$34,8,FALSE)</f>
        <v>#N/A</v>
      </c>
      <c r="J7">
        <f t="shared" si="1"/>
        <v>0</v>
      </c>
      <c r="L7">
        <v>0</v>
      </c>
      <c r="M7" s="20" t="e">
        <f t="shared" si="2"/>
        <v>#N/A</v>
      </c>
    </row>
    <row r="8" spans="1:13" x14ac:dyDescent="0.3">
      <c r="B8" t="e">
        <f t="shared" si="0"/>
        <v>#N/A</v>
      </c>
      <c r="D8" t="e">
        <f>VLOOKUP(C8,العملاء!$A$4:$B$37,2,FALSE)</f>
        <v>#N/A</v>
      </c>
      <c r="F8" t="e">
        <f>VLOOKUP(E8,'رصيد المخزن'!$A$5:$B$33,2,FALSE)</f>
        <v>#N/A</v>
      </c>
      <c r="G8" s="20" t="e">
        <f>VLOOKUP(E8,'رصيد المخزن'!$A$5:$H$34,8,FALSE)</f>
        <v>#N/A</v>
      </c>
      <c r="J8">
        <f t="shared" si="1"/>
        <v>0</v>
      </c>
      <c r="L8">
        <v>0</v>
      </c>
      <c r="M8" s="20" t="e">
        <f t="shared" si="2"/>
        <v>#N/A</v>
      </c>
    </row>
    <row r="9" spans="1:13" x14ac:dyDescent="0.3">
      <c r="B9" t="e">
        <f t="shared" si="0"/>
        <v>#N/A</v>
      </c>
      <c r="D9" t="e">
        <f>VLOOKUP(C9,العملاء!$A$4:$B$37,2,FALSE)</f>
        <v>#N/A</v>
      </c>
      <c r="F9" t="e">
        <f>VLOOKUP(E9,'رصيد المخزن'!$A$5:$B$33,2,FALSE)</f>
        <v>#N/A</v>
      </c>
      <c r="G9" s="20" t="e">
        <f>VLOOKUP(E9,'رصيد المخزن'!$A$5:$H$34,8,FALSE)</f>
        <v>#N/A</v>
      </c>
      <c r="J9">
        <f t="shared" si="1"/>
        <v>0</v>
      </c>
      <c r="L9">
        <v>0</v>
      </c>
      <c r="M9" s="20" t="e">
        <f t="shared" si="2"/>
        <v>#N/A</v>
      </c>
    </row>
    <row r="10" spans="1:13" x14ac:dyDescent="0.3">
      <c r="B10" t="e">
        <f t="shared" si="0"/>
        <v>#N/A</v>
      </c>
      <c r="D10" t="e">
        <f>VLOOKUP(C10,العملاء!$A$4:$B$37,2,FALSE)</f>
        <v>#N/A</v>
      </c>
      <c r="F10" t="e">
        <f>VLOOKUP(E10,'رصيد المخزن'!$A$5:$B$33,2,FALSE)</f>
        <v>#N/A</v>
      </c>
      <c r="G10" s="20" t="e">
        <f>VLOOKUP(E10,'رصيد المخزن'!$A$5:$H$34,8,FALSE)</f>
        <v>#N/A</v>
      </c>
      <c r="J10">
        <f t="shared" si="1"/>
        <v>0</v>
      </c>
      <c r="L10">
        <v>0</v>
      </c>
      <c r="M10" s="20" t="e">
        <f t="shared" si="2"/>
        <v>#N/A</v>
      </c>
    </row>
    <row r="11" spans="1:13" x14ac:dyDescent="0.3">
      <c r="B11" t="e">
        <f t="shared" si="0"/>
        <v>#N/A</v>
      </c>
      <c r="D11" t="e">
        <f>VLOOKUP(C11,العملاء!$A$4:$B$37,2,FALSE)</f>
        <v>#N/A</v>
      </c>
      <c r="F11" t="e">
        <f>VLOOKUP(E11,'رصيد المخزن'!$A$5:$B$33,2,FALSE)</f>
        <v>#N/A</v>
      </c>
      <c r="G11" s="20" t="e">
        <f>VLOOKUP(E11,'رصيد المخزن'!$A$5:$H$34,8,FALSE)</f>
        <v>#N/A</v>
      </c>
      <c r="J11">
        <f t="shared" si="1"/>
        <v>0</v>
      </c>
      <c r="L11">
        <v>0</v>
      </c>
      <c r="M11" s="20" t="e">
        <f t="shared" si="2"/>
        <v>#N/A</v>
      </c>
    </row>
    <row r="12" spans="1:13" x14ac:dyDescent="0.3">
      <c r="B12" t="e">
        <f t="shared" si="0"/>
        <v>#N/A</v>
      </c>
      <c r="D12" t="e">
        <f>VLOOKUP(C12,العملاء!$A$4:$B$37,2,FALSE)</f>
        <v>#N/A</v>
      </c>
      <c r="F12" t="e">
        <f>VLOOKUP(E12,'رصيد المخزن'!$A$5:$B$33,2,FALSE)</f>
        <v>#N/A</v>
      </c>
      <c r="G12" s="20" t="e">
        <f>VLOOKUP(E12,'رصيد المخزن'!$A$5:$H$34,8,FALSE)</f>
        <v>#N/A</v>
      </c>
      <c r="J12">
        <f t="shared" si="1"/>
        <v>0</v>
      </c>
      <c r="L12">
        <v>0</v>
      </c>
      <c r="M12" s="20" t="e">
        <f t="shared" si="2"/>
        <v>#N/A</v>
      </c>
    </row>
    <row r="13" spans="1:13" x14ac:dyDescent="0.3">
      <c r="B13" t="e">
        <f t="shared" si="0"/>
        <v>#N/A</v>
      </c>
      <c r="D13" t="e">
        <f>VLOOKUP(C13,العملاء!$A$4:$B$37,2,FALSE)</f>
        <v>#N/A</v>
      </c>
      <c r="F13" t="e">
        <f>VLOOKUP(E13,'رصيد المخزن'!$A$5:$B$33,2,FALSE)</f>
        <v>#N/A</v>
      </c>
      <c r="G13" s="20" t="e">
        <f>VLOOKUP(E13,'رصيد المخزن'!$A$5:$H$34,8,FALSE)</f>
        <v>#N/A</v>
      </c>
      <c r="J13">
        <f t="shared" si="1"/>
        <v>0</v>
      </c>
      <c r="L13">
        <v>0</v>
      </c>
      <c r="M13" s="20" t="e">
        <f t="shared" si="2"/>
        <v>#N/A</v>
      </c>
    </row>
    <row r="14" spans="1:13" x14ac:dyDescent="0.3">
      <c r="B14">
        <f t="shared" si="0"/>
        <v>0</v>
      </c>
      <c r="D14" t="e">
        <f>VLOOKUP(C14,العملاء!$A$4:$B$37,2,FALSE)</f>
        <v>#N/A</v>
      </c>
      <c r="G14" s="20" t="e">
        <f>VLOOKUP(E14,'رصيد المخزن'!$A$5:$H$34,8,FALSE)</f>
        <v>#N/A</v>
      </c>
      <c r="J14">
        <f t="shared" si="1"/>
        <v>0</v>
      </c>
      <c r="L14">
        <v>0</v>
      </c>
      <c r="M14" s="20" t="e">
        <f t="shared" si="2"/>
        <v>#N/A</v>
      </c>
    </row>
    <row r="15" spans="1:13" x14ac:dyDescent="0.3">
      <c r="J15">
        <f t="shared" si="1"/>
        <v>0</v>
      </c>
      <c r="L15">
        <v>0</v>
      </c>
      <c r="M15" s="20">
        <f t="shared" si="2"/>
        <v>0</v>
      </c>
    </row>
    <row r="16" spans="1:13" x14ac:dyDescent="0.3">
      <c r="J16">
        <f t="shared" si="1"/>
        <v>0</v>
      </c>
      <c r="L16">
        <v>0</v>
      </c>
      <c r="M16" s="20">
        <f t="shared" si="2"/>
        <v>0</v>
      </c>
    </row>
    <row r="17" spans="10:13" x14ac:dyDescent="0.3">
      <c r="J17">
        <f t="shared" si="1"/>
        <v>0</v>
      </c>
      <c r="L17">
        <v>0</v>
      </c>
      <c r="M17" s="20">
        <f t="shared" si="2"/>
        <v>0</v>
      </c>
    </row>
    <row r="18" spans="10:13" x14ac:dyDescent="0.3">
      <c r="J18">
        <f t="shared" si="1"/>
        <v>0</v>
      </c>
    </row>
    <row r="19" spans="10:13" x14ac:dyDescent="0.3">
      <c r="J19">
        <f t="shared" si="1"/>
        <v>0</v>
      </c>
    </row>
  </sheetData>
  <mergeCells count="10">
    <mergeCell ref="G1:G2"/>
    <mergeCell ref="H1:H2"/>
    <mergeCell ref="I1:I2"/>
    <mergeCell ref="M1:M2"/>
    <mergeCell ref="A1:A2"/>
    <mergeCell ref="B1:B2"/>
    <mergeCell ref="C1:C2"/>
    <mergeCell ref="D1:D2"/>
    <mergeCell ref="E1:E2"/>
    <mergeCell ref="F1:F2"/>
  </mergeCells>
  <conditionalFormatting sqref="J1:J2">
    <cfRule type="cellIs" dxfId="1" priority="1" stopIfTrue="1" operator="equal">
      <formula>0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4"/>
  <sheetViews>
    <sheetView rightToLeft="1" workbookViewId="0">
      <selection activeCell="B4" sqref="B4"/>
    </sheetView>
  </sheetViews>
  <sheetFormatPr defaultRowHeight="14.4" x14ac:dyDescent="0.3"/>
  <cols>
    <col min="1" max="1" width="4.88671875" bestFit="1" customWidth="1"/>
    <col min="2" max="2" width="8.109375" bestFit="1" customWidth="1"/>
    <col min="3" max="3" width="12.6640625" bestFit="1" customWidth="1"/>
    <col min="4" max="9" width="9.109375" customWidth="1"/>
  </cols>
  <sheetData>
    <row r="1" spans="1:9" ht="16.8" thickTop="1" thickBot="1" x14ac:dyDescent="0.35">
      <c r="A1" s="55" t="s">
        <v>26</v>
      </c>
      <c r="B1" s="57" t="s">
        <v>27</v>
      </c>
      <c r="C1" s="59" t="s">
        <v>36</v>
      </c>
      <c r="D1" s="53" t="s">
        <v>16</v>
      </c>
      <c r="E1" s="53"/>
      <c r="F1" s="53" t="s">
        <v>37</v>
      </c>
      <c r="G1" s="53"/>
      <c r="H1" s="53" t="s">
        <v>38</v>
      </c>
      <c r="I1" s="54"/>
    </row>
    <row r="2" spans="1:9" ht="16.8" thickTop="1" thickBot="1" x14ac:dyDescent="0.35">
      <c r="A2" s="56"/>
      <c r="B2" s="58"/>
      <c r="C2" s="60"/>
      <c r="D2" s="14" t="s">
        <v>39</v>
      </c>
      <c r="E2" s="14" t="s">
        <v>40</v>
      </c>
      <c r="F2" s="14" t="s">
        <v>39</v>
      </c>
      <c r="G2" s="14" t="s">
        <v>40</v>
      </c>
      <c r="H2" s="14" t="s">
        <v>39</v>
      </c>
      <c r="I2" s="15" t="s">
        <v>40</v>
      </c>
    </row>
    <row r="3" spans="1:9" ht="16.8" thickTop="1" thickBot="1" x14ac:dyDescent="0.35">
      <c r="A3" s="16"/>
      <c r="B3" s="17"/>
      <c r="C3" s="18"/>
      <c r="D3" s="19">
        <f t="shared" ref="D3:I3" si="0">SUBTOTAL(9,D4:D5000)</f>
        <v>0</v>
      </c>
      <c r="E3" s="19">
        <f t="shared" si="0"/>
        <v>0</v>
      </c>
      <c r="F3" s="19">
        <f t="shared" si="0"/>
        <v>0</v>
      </c>
      <c r="G3" s="19">
        <f t="shared" si="0"/>
        <v>0</v>
      </c>
      <c r="H3" s="19">
        <f t="shared" si="0"/>
        <v>0</v>
      </c>
      <c r="I3" s="19">
        <f t="shared" si="0"/>
        <v>0</v>
      </c>
    </row>
    <row r="4" spans="1:9" x14ac:dyDescent="0.3">
      <c r="A4">
        <v>1301</v>
      </c>
      <c r="B4" t="s">
        <v>41</v>
      </c>
    </row>
  </sheetData>
  <mergeCells count="6">
    <mergeCell ref="H1:I1"/>
    <mergeCell ref="A1:A2"/>
    <mergeCell ref="B1:B2"/>
    <mergeCell ref="C1:C2"/>
    <mergeCell ref="D1:E1"/>
    <mergeCell ref="F1:G1"/>
  </mergeCells>
  <conditionalFormatting sqref="A1:C1 D1:I3">
    <cfRule type="cellIs" dxfId="0" priority="1" stopIfTrue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المشتريات</vt:lpstr>
      <vt:lpstr>الموردين</vt:lpstr>
      <vt:lpstr>رصيد المخزن</vt:lpstr>
      <vt:lpstr>اليومية</vt:lpstr>
      <vt:lpstr>العملاء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2020-10-27T20:39:44Z</dcterms:modified>
</cp:coreProperties>
</file>