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\\server\accounting\مشتريات\مشتريات 2020\مشتريات خارجية 2020\"/>
    </mc:Choice>
  </mc:AlternateContent>
  <bookViews>
    <workbookView xWindow="0" yWindow="0" windowWidth="20490" windowHeight="7785" tabRatio="732"/>
  </bookViews>
  <sheets>
    <sheet name="البيانات" sheetId="1" r:id="rId1"/>
    <sheet name="توزيع" sheetId="4" r:id="rId2"/>
    <sheet name="النواقص" sheetId="3" r:id="rId3"/>
    <sheet name="فاتورة اولية" sheetId="10" r:id="rId4"/>
    <sheet name="مصاريف مشتركة" sheetId="9" r:id="rId5"/>
    <sheet name="جرد" sheetId="6" r:id="rId6"/>
    <sheet name="items" sheetId="2" r:id="rId7"/>
    <sheet name="j" sheetId="7" state="hidden" r:id="rId8"/>
  </sheets>
  <definedNames>
    <definedName name="_xlnm._FilterDatabase" localSheetId="6" hidden="1">items!$A$2:$C$894</definedName>
    <definedName name="_xlnm.Print_Titles" localSheetId="7">j!#REF!</definedName>
    <definedName name="_xlnm.Print_Titles" localSheetId="0">البيانات!$1:$3</definedName>
    <definedName name="_xlnm.Print_Titles" localSheetId="2">النواقص!$1:$2</definedName>
    <definedName name="_xlnm.Print_Titles" localSheetId="5">جرد!$1:$3</definedName>
    <definedName name="_xlnm.Print_Titles" localSheetId="3">'فاتورة اولية'!$1:$2</definedName>
    <definedName name="_xlnm.Print_Titles" localSheetId="4">'مصاريف مشتركة'!$1:$3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0" i="4" l="1"/>
  <c r="M12" i="4"/>
  <c r="M14" i="4"/>
  <c r="K35" i="4"/>
  <c r="K36" i="4"/>
  <c r="K37" i="4"/>
  <c r="K38" i="4"/>
  <c r="K3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M35" i="4"/>
  <c r="M36" i="4"/>
  <c r="M37" i="4"/>
  <c r="M38" i="4"/>
  <c r="M34" i="4"/>
  <c r="M11" i="4"/>
  <c r="M13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9" i="4"/>
  <c r="L35" i="4"/>
  <c r="L36" i="4"/>
  <c r="L37" i="4"/>
  <c r="L38" i="4"/>
  <c r="L34" i="4"/>
  <c r="L10" i="4"/>
  <c r="L11" i="4"/>
  <c r="L12" i="4"/>
  <c r="L13" i="4"/>
  <c r="L14" i="4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9" i="4"/>
  <c r="B35" i="4"/>
  <c r="B36" i="4"/>
  <c r="B37" i="4"/>
  <c r="B38" i="4"/>
  <c r="B34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Y30" i="1"/>
  <c r="W30" i="1"/>
  <c r="U30" i="1"/>
  <c r="S30" i="1"/>
  <c r="P30" i="1"/>
  <c r="F30" i="1"/>
  <c r="D30" i="1"/>
  <c r="K30" i="1" s="1"/>
  <c r="Y29" i="1"/>
  <c r="W29" i="1"/>
  <c r="U29" i="1"/>
  <c r="S29" i="1"/>
  <c r="P29" i="1"/>
  <c r="F29" i="1"/>
  <c r="D29" i="1"/>
  <c r="K29" i="1" s="1"/>
  <c r="Y31" i="1"/>
  <c r="W31" i="1"/>
  <c r="U31" i="1"/>
  <c r="S31" i="1"/>
  <c r="P31" i="1"/>
  <c r="F31" i="1"/>
  <c r="D31" i="1"/>
  <c r="K31" i="1" s="1"/>
  <c r="Y28" i="1"/>
  <c r="W28" i="1"/>
  <c r="U28" i="1"/>
  <c r="S28" i="1"/>
  <c r="P28" i="1"/>
  <c r="F28" i="1"/>
  <c r="D28" i="1"/>
  <c r="K28" i="1" s="1"/>
  <c r="Y27" i="1"/>
  <c r="W27" i="1"/>
  <c r="U27" i="1"/>
  <c r="S27" i="1"/>
  <c r="P27" i="1"/>
  <c r="F27" i="1"/>
  <c r="D27" i="1"/>
  <c r="K27" i="1" s="1"/>
  <c r="Y26" i="1"/>
  <c r="W26" i="1"/>
  <c r="U26" i="1"/>
  <c r="S26" i="1"/>
  <c r="P26" i="1"/>
  <c r="F26" i="1"/>
  <c r="D26" i="1"/>
  <c r="K26" i="1" s="1"/>
  <c r="Y25" i="1"/>
  <c r="W25" i="1"/>
  <c r="U25" i="1"/>
  <c r="S25" i="1"/>
  <c r="P25" i="1"/>
  <c r="F25" i="1"/>
  <c r="D25" i="1"/>
  <c r="K25" i="1" s="1"/>
  <c r="Y24" i="1"/>
  <c r="W24" i="1"/>
  <c r="U24" i="1"/>
  <c r="S24" i="1"/>
  <c r="P24" i="1"/>
  <c r="F24" i="1"/>
  <c r="D24" i="1"/>
  <c r="K24" i="1" s="1"/>
  <c r="B9" i="4"/>
  <c r="P10" i="4"/>
  <c r="P11" i="4"/>
  <c r="P12" i="4"/>
  <c r="P13" i="4"/>
  <c r="P14" i="4"/>
  <c r="P15" i="4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P32" i="4"/>
  <c r="P33" i="4"/>
  <c r="P34" i="4"/>
  <c r="P35" i="4"/>
  <c r="P36" i="4"/>
  <c r="P37" i="4"/>
  <c r="P38" i="4"/>
  <c r="P9" i="4"/>
  <c r="Z30" i="1" l="1"/>
  <c r="Z29" i="1"/>
  <c r="Z24" i="1"/>
  <c r="Z26" i="1"/>
  <c r="Z28" i="1"/>
  <c r="Z25" i="1"/>
  <c r="Z27" i="1"/>
  <c r="Z31" i="1"/>
  <c r="AA4" i="4"/>
  <c r="AA3" i="4"/>
  <c r="F66" i="1" l="1"/>
  <c r="F67" i="1"/>
  <c r="F65" i="1"/>
  <c r="E66" i="1"/>
  <c r="E67" i="1"/>
  <c r="E65" i="1"/>
  <c r="F38" i="4"/>
  <c r="D38" i="4"/>
  <c r="F37" i="4"/>
  <c r="D37" i="4"/>
  <c r="F36" i="4"/>
  <c r="D36" i="4"/>
  <c r="F35" i="4"/>
  <c r="D35" i="4"/>
  <c r="F34" i="4"/>
  <c r="D34" i="4"/>
  <c r="F33" i="4"/>
  <c r="D33" i="4"/>
  <c r="F32" i="4"/>
  <c r="D32" i="4"/>
  <c r="F31" i="4"/>
  <c r="D31" i="4"/>
  <c r="F30" i="4"/>
  <c r="D30" i="4"/>
  <c r="F29" i="4"/>
  <c r="D29" i="4"/>
  <c r="F28" i="4"/>
  <c r="D28" i="4"/>
  <c r="F27" i="4"/>
  <c r="D27" i="4"/>
  <c r="F26" i="4"/>
  <c r="D26" i="4"/>
  <c r="F25" i="4"/>
  <c r="D25" i="4"/>
  <c r="F24" i="4"/>
  <c r="D24" i="4"/>
  <c r="F23" i="4"/>
  <c r="D23" i="4"/>
  <c r="F22" i="4"/>
  <c r="D22" i="4"/>
  <c r="F21" i="4"/>
  <c r="D21" i="4"/>
  <c r="F20" i="4"/>
  <c r="D20" i="4"/>
  <c r="F19" i="4"/>
  <c r="D19" i="4"/>
  <c r="F18" i="4"/>
  <c r="D18" i="4"/>
  <c r="F17" i="4"/>
  <c r="D17" i="4"/>
  <c r="F16" i="4"/>
  <c r="D16" i="4"/>
  <c r="F15" i="4"/>
  <c r="D15" i="4"/>
  <c r="F14" i="4"/>
  <c r="D14" i="4"/>
  <c r="F13" i="4"/>
  <c r="D13" i="4"/>
  <c r="F12" i="4"/>
  <c r="D12" i="4"/>
  <c r="F11" i="4"/>
  <c r="D11" i="4"/>
  <c r="K39" i="1"/>
  <c r="K33" i="1"/>
  <c r="G30" i="10" l="1"/>
  <c r="G29" i="10"/>
  <c r="G28" i="10"/>
  <c r="G27" i="10"/>
  <c r="G26" i="10"/>
  <c r="G9" i="10"/>
  <c r="G10" i="10"/>
  <c r="G11" i="10"/>
  <c r="G12" i="10"/>
  <c r="G13" i="10"/>
  <c r="G14" i="10"/>
  <c r="G15" i="10"/>
  <c r="G16" i="10"/>
  <c r="G17" i="10"/>
  <c r="G18" i="10"/>
  <c r="G19" i="10"/>
  <c r="G20" i="10"/>
  <c r="G21" i="10"/>
  <c r="G22" i="10"/>
  <c r="G23" i="10"/>
  <c r="G24" i="10"/>
  <c r="J27" i="10"/>
  <c r="J28" i="10"/>
  <c r="J29" i="10"/>
  <c r="J30" i="10"/>
  <c r="J26" i="10"/>
  <c r="J9" i="10"/>
  <c r="J10" i="10"/>
  <c r="J11" i="10"/>
  <c r="J12" i="10"/>
  <c r="J13" i="10"/>
  <c r="J14" i="10"/>
  <c r="J15" i="10"/>
  <c r="J16" i="10"/>
  <c r="J17" i="10"/>
  <c r="J18" i="10"/>
  <c r="J19" i="10"/>
  <c r="J20" i="10"/>
  <c r="J21" i="10"/>
  <c r="J22" i="10"/>
  <c r="J23" i="10"/>
  <c r="J24" i="10"/>
  <c r="J8" i="10"/>
  <c r="G8" i="10"/>
  <c r="B30" i="10"/>
  <c r="B29" i="10"/>
  <c r="B28" i="10"/>
  <c r="B27" i="10"/>
  <c r="B26" i="10"/>
  <c r="B9" i="10"/>
  <c r="B10" i="10"/>
  <c r="B11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B8" i="10"/>
  <c r="H25" i="10"/>
  <c r="H31" i="10"/>
  <c r="H32" i="10"/>
  <c r="B25" i="10"/>
  <c r="B31" i="10"/>
  <c r="B32" i="10"/>
  <c r="I4" i="10"/>
  <c r="G4" i="10"/>
  <c r="D4" i="10"/>
  <c r="I3" i="10"/>
  <c r="F3" i="10"/>
  <c r="C3" i="10"/>
  <c r="H2" i="10"/>
  <c r="F2" i="10"/>
  <c r="D2" i="10"/>
  <c r="I1" i="10"/>
  <c r="S8" i="1"/>
  <c r="J4" i="6"/>
  <c r="G4" i="6"/>
  <c r="C4" i="6"/>
  <c r="J3" i="6"/>
  <c r="G3" i="6"/>
  <c r="C3" i="6"/>
  <c r="I2" i="6"/>
  <c r="G2" i="6"/>
  <c r="D2" i="6"/>
  <c r="J1" i="6"/>
  <c r="F39" i="1"/>
  <c r="F31" i="10" s="1"/>
  <c r="F33" i="1"/>
  <c r="I39" i="1"/>
  <c r="I33" i="1"/>
  <c r="H82" i="1"/>
  <c r="H52" i="1"/>
  <c r="H42" i="1"/>
  <c r="G4" i="9"/>
  <c r="C4" i="9"/>
  <c r="L4" i="4"/>
  <c r="H4" i="4"/>
  <c r="O3" i="4"/>
  <c r="T40" i="4"/>
  <c r="J4" i="9"/>
  <c r="O41" i="4" l="1"/>
  <c r="Q41" i="4"/>
  <c r="S41" i="4"/>
  <c r="T41" i="4"/>
  <c r="P41" i="4"/>
  <c r="R41" i="4"/>
  <c r="N41" i="4"/>
  <c r="I40" i="1"/>
  <c r="P5" i="4"/>
  <c r="R5" i="4"/>
  <c r="N5" i="4"/>
  <c r="O5" i="4"/>
  <c r="Q5" i="4"/>
  <c r="S5" i="4"/>
  <c r="F40" i="1"/>
  <c r="F32" i="10" s="1"/>
  <c r="K40" i="1"/>
  <c r="F25" i="10"/>
  <c r="P6" i="1"/>
  <c r="P4" i="1"/>
  <c r="I4" i="3"/>
  <c r="G4" i="3"/>
  <c r="D4" i="3"/>
  <c r="H70" i="1"/>
  <c r="H69" i="1"/>
  <c r="G52" i="1"/>
  <c r="H68" i="1"/>
  <c r="I82" i="1"/>
  <c r="G55" i="1"/>
  <c r="G56" i="1"/>
  <c r="G57" i="1"/>
  <c r="G58" i="1"/>
  <c r="G59" i="1"/>
  <c r="G60" i="1"/>
  <c r="G61" i="1"/>
  <c r="G62" i="1"/>
  <c r="G63" i="1"/>
  <c r="G64" i="1"/>
  <c r="G54" i="1"/>
  <c r="I45" i="1"/>
  <c r="I46" i="1"/>
  <c r="I47" i="1"/>
  <c r="I44" i="1"/>
  <c r="I42" i="1"/>
  <c r="F10" i="9"/>
  <c r="J10" i="9" s="1"/>
  <c r="F11" i="9"/>
  <c r="F12" i="9"/>
  <c r="J12" i="9" s="1"/>
  <c r="F13" i="9"/>
  <c r="F14" i="9"/>
  <c r="J14" i="9" s="1"/>
  <c r="F15" i="9"/>
  <c r="F16" i="9"/>
  <c r="J16" i="9" s="1"/>
  <c r="F17" i="9"/>
  <c r="F18" i="9"/>
  <c r="J18" i="9" s="1"/>
  <c r="F19" i="9"/>
  <c r="F9" i="9"/>
  <c r="J9" i="9" s="1"/>
  <c r="J11" i="9"/>
  <c r="J13" i="9"/>
  <c r="J15" i="9"/>
  <c r="J17" i="9"/>
  <c r="J19" i="9"/>
  <c r="G20" i="9"/>
  <c r="B10" i="9"/>
  <c r="B11" i="9"/>
  <c r="B12" i="9"/>
  <c r="B13" i="9"/>
  <c r="B14" i="9"/>
  <c r="B15" i="9"/>
  <c r="B16" i="9"/>
  <c r="B17" i="9"/>
  <c r="B18" i="9"/>
  <c r="B19" i="9"/>
  <c r="B9" i="9"/>
  <c r="J3" i="9"/>
  <c r="G3" i="9"/>
  <c r="C3" i="9"/>
  <c r="I2" i="9"/>
  <c r="G2" i="9"/>
  <c r="D2" i="9"/>
  <c r="J1" i="9"/>
  <c r="I20" i="9"/>
  <c r="Q24" i="1" l="1"/>
  <c r="AA24" i="1" s="1"/>
  <c r="AB24" i="1" s="1"/>
  <c r="Q28" i="1"/>
  <c r="AA28" i="1" s="1"/>
  <c r="AB28" i="1" s="1"/>
  <c r="Q27" i="1"/>
  <c r="AA27" i="1" s="1"/>
  <c r="AB27" i="1" s="1"/>
  <c r="Q26" i="1"/>
  <c r="AA26" i="1" s="1"/>
  <c r="AB26" i="1" s="1"/>
  <c r="Q29" i="1"/>
  <c r="AA29" i="1" s="1"/>
  <c r="AB29" i="1" s="1"/>
  <c r="Q25" i="1"/>
  <c r="AA25" i="1" s="1"/>
  <c r="AB25" i="1" s="1"/>
  <c r="Q31" i="1"/>
  <c r="AA31" i="1" s="1"/>
  <c r="AB31" i="1" s="1"/>
  <c r="Q30" i="1"/>
  <c r="AA30" i="1" s="1"/>
  <c r="AB30" i="1" s="1"/>
  <c r="F20" i="9"/>
  <c r="B97" i="1"/>
  <c r="B91" i="1"/>
  <c r="G93" i="1"/>
  <c r="I93" i="1" s="1"/>
  <c r="G94" i="1"/>
  <c r="I94" i="1" s="1"/>
  <c r="G95" i="1"/>
  <c r="I95" i="1" s="1"/>
  <c r="G96" i="1"/>
  <c r="I96" i="1" s="1"/>
  <c r="G92" i="1"/>
  <c r="I92" i="1" s="1"/>
  <c r="G85" i="1"/>
  <c r="I85" i="1" s="1"/>
  <c r="G86" i="1"/>
  <c r="I86" i="1" s="1"/>
  <c r="G87" i="1"/>
  <c r="I87" i="1" s="1"/>
  <c r="G88" i="1"/>
  <c r="I88" i="1" s="1"/>
  <c r="G89" i="1"/>
  <c r="I89" i="1" s="1"/>
  <c r="G90" i="1"/>
  <c r="I90" i="1" s="1"/>
  <c r="G84" i="1"/>
  <c r="G39" i="1"/>
  <c r="G31" i="10" s="1"/>
  <c r="Y36" i="1"/>
  <c r="W36" i="1"/>
  <c r="U36" i="1"/>
  <c r="S36" i="1"/>
  <c r="P36" i="1"/>
  <c r="F36" i="1"/>
  <c r="F28" i="10" s="1"/>
  <c r="D36" i="1"/>
  <c r="Y37" i="1"/>
  <c r="W37" i="1"/>
  <c r="U37" i="1"/>
  <c r="S37" i="1"/>
  <c r="P37" i="1"/>
  <c r="F37" i="1"/>
  <c r="F29" i="10" s="1"/>
  <c r="D37" i="1"/>
  <c r="I39" i="4"/>
  <c r="J39" i="4"/>
  <c r="L39" i="4"/>
  <c r="M39" i="4"/>
  <c r="I3" i="3"/>
  <c r="H2" i="3"/>
  <c r="I1" i="3"/>
  <c r="F3" i="3"/>
  <c r="F2" i="3"/>
  <c r="C3" i="3"/>
  <c r="D2" i="3"/>
  <c r="I84" i="1" l="1"/>
  <c r="G91" i="1"/>
  <c r="I91" i="1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33" i="4"/>
  <c r="N10" i="4"/>
  <c r="U10" i="4" s="1"/>
  <c r="R10" i="4"/>
  <c r="W10" i="4" s="1"/>
  <c r="N11" i="4"/>
  <c r="U11" i="4" s="1"/>
  <c r="R11" i="4"/>
  <c r="W11" i="4" s="1"/>
  <c r="N12" i="4"/>
  <c r="U12" i="4" s="1"/>
  <c r="R12" i="4"/>
  <c r="W12" i="4" s="1"/>
  <c r="N13" i="4"/>
  <c r="U13" i="4" s="1"/>
  <c r="R13" i="4"/>
  <c r="W13" i="4" s="1"/>
  <c r="N14" i="4"/>
  <c r="U14" i="4" s="1"/>
  <c r="R14" i="4"/>
  <c r="W14" i="4" s="1"/>
  <c r="N15" i="4"/>
  <c r="U15" i="4" s="1"/>
  <c r="R15" i="4"/>
  <c r="W15" i="4" s="1"/>
  <c r="N16" i="4"/>
  <c r="U16" i="4" s="1"/>
  <c r="R16" i="4"/>
  <c r="W16" i="4" s="1"/>
  <c r="N17" i="4"/>
  <c r="U17" i="4" s="1"/>
  <c r="R17" i="4"/>
  <c r="W17" i="4" s="1"/>
  <c r="N18" i="4"/>
  <c r="U18" i="4" s="1"/>
  <c r="R18" i="4"/>
  <c r="W18" i="4" s="1"/>
  <c r="N19" i="4"/>
  <c r="U19" i="4" s="1"/>
  <c r="R19" i="4"/>
  <c r="W19" i="4" s="1"/>
  <c r="N20" i="4"/>
  <c r="U20" i="4" s="1"/>
  <c r="R20" i="4"/>
  <c r="W20" i="4" s="1"/>
  <c r="N21" i="4"/>
  <c r="U21" i="4" s="1"/>
  <c r="R21" i="4"/>
  <c r="W21" i="4" s="1"/>
  <c r="N22" i="4"/>
  <c r="U22" i="4" s="1"/>
  <c r="R22" i="4"/>
  <c r="W22" i="4" s="1"/>
  <c r="N23" i="4"/>
  <c r="U23" i="4" s="1"/>
  <c r="R23" i="4"/>
  <c r="W23" i="4" s="1"/>
  <c r="N24" i="4"/>
  <c r="U24" i="4" s="1"/>
  <c r="R24" i="4"/>
  <c r="W24" i="4" s="1"/>
  <c r="N25" i="4"/>
  <c r="U25" i="4" s="1"/>
  <c r="R25" i="4"/>
  <c r="W25" i="4" s="1"/>
  <c r="N26" i="4"/>
  <c r="U26" i="4" s="1"/>
  <c r="R26" i="4"/>
  <c r="W26" i="4" s="1"/>
  <c r="N27" i="4"/>
  <c r="U27" i="4" s="1"/>
  <c r="R27" i="4"/>
  <c r="W27" i="4" s="1"/>
  <c r="N28" i="4"/>
  <c r="U28" i="4" s="1"/>
  <c r="R28" i="4"/>
  <c r="W28" i="4" s="1"/>
  <c r="N29" i="4"/>
  <c r="U29" i="4" s="1"/>
  <c r="R29" i="4"/>
  <c r="W29" i="4" s="1"/>
  <c r="N30" i="4"/>
  <c r="U30" i="4" s="1"/>
  <c r="R30" i="4"/>
  <c r="W30" i="4" s="1"/>
  <c r="N31" i="4"/>
  <c r="U31" i="4" s="1"/>
  <c r="R31" i="4"/>
  <c r="W31" i="4" s="1"/>
  <c r="N32" i="4"/>
  <c r="U32" i="4" s="1"/>
  <c r="N33" i="4"/>
  <c r="U33" i="4" s="1"/>
  <c r="R33" i="4"/>
  <c r="W33" i="4" s="1"/>
  <c r="S34" i="4"/>
  <c r="S35" i="4"/>
  <c r="S36" i="4"/>
  <c r="S37" i="4"/>
  <c r="S38" i="4"/>
  <c r="R9" i="4"/>
  <c r="W9" i="4" s="1"/>
  <c r="N9" i="4"/>
  <c r="U9" i="4" s="1"/>
  <c r="R32" i="4"/>
  <c r="W32" i="4" s="1"/>
  <c r="N34" i="4"/>
  <c r="U34" i="4" s="1"/>
  <c r="R34" i="4"/>
  <c r="W34" i="4" s="1"/>
  <c r="N35" i="4"/>
  <c r="U35" i="4" s="1"/>
  <c r="R35" i="4"/>
  <c r="W35" i="4" s="1"/>
  <c r="N36" i="4"/>
  <c r="U36" i="4" s="1"/>
  <c r="R36" i="4"/>
  <c r="W36" i="4" s="1"/>
  <c r="N37" i="4"/>
  <c r="U37" i="4" s="1"/>
  <c r="R37" i="4"/>
  <c r="W37" i="4" s="1"/>
  <c r="N38" i="4"/>
  <c r="U38" i="4" s="1"/>
  <c r="R38" i="4"/>
  <c r="W38" i="4" s="1"/>
  <c r="S9" i="4"/>
  <c r="O10" i="4"/>
  <c r="V10" i="4" s="1"/>
  <c r="Q10" i="4"/>
  <c r="Y10" i="4" s="1"/>
  <c r="O11" i="4"/>
  <c r="V11" i="4" s="1"/>
  <c r="Q11" i="4"/>
  <c r="Y11" i="4" s="1"/>
  <c r="O12" i="4"/>
  <c r="V12" i="4" s="1"/>
  <c r="Q12" i="4"/>
  <c r="Y12" i="4" s="1"/>
  <c r="O13" i="4"/>
  <c r="V13" i="4" s="1"/>
  <c r="Q13" i="4"/>
  <c r="Y13" i="4" s="1"/>
  <c r="O14" i="4"/>
  <c r="V14" i="4" s="1"/>
  <c r="Q14" i="4"/>
  <c r="Y14" i="4" s="1"/>
  <c r="O15" i="4"/>
  <c r="V15" i="4" s="1"/>
  <c r="Q15" i="4"/>
  <c r="Y15" i="4" s="1"/>
  <c r="O16" i="4"/>
  <c r="V16" i="4" s="1"/>
  <c r="Q16" i="4"/>
  <c r="Y16" i="4" s="1"/>
  <c r="O17" i="4"/>
  <c r="V17" i="4" s="1"/>
  <c r="Q17" i="4"/>
  <c r="Y17" i="4" s="1"/>
  <c r="O18" i="4"/>
  <c r="V18" i="4" s="1"/>
  <c r="Q18" i="4"/>
  <c r="Y18" i="4" s="1"/>
  <c r="O19" i="4"/>
  <c r="V19" i="4" s="1"/>
  <c r="Q19" i="4"/>
  <c r="Y19" i="4" s="1"/>
  <c r="O20" i="4"/>
  <c r="V20" i="4" s="1"/>
  <c r="Q20" i="4"/>
  <c r="Y20" i="4" s="1"/>
  <c r="O21" i="4"/>
  <c r="V21" i="4" s="1"/>
  <c r="Q21" i="4"/>
  <c r="Y21" i="4" s="1"/>
  <c r="O22" i="4"/>
  <c r="V22" i="4" s="1"/>
  <c r="Q22" i="4"/>
  <c r="Y22" i="4" s="1"/>
  <c r="O23" i="4"/>
  <c r="V23" i="4" s="1"/>
  <c r="Q23" i="4"/>
  <c r="Y23" i="4" s="1"/>
  <c r="O24" i="4"/>
  <c r="V24" i="4" s="1"/>
  <c r="Q24" i="4"/>
  <c r="Y24" i="4" s="1"/>
  <c r="O25" i="4"/>
  <c r="V25" i="4" s="1"/>
  <c r="Q25" i="4"/>
  <c r="Y25" i="4" s="1"/>
  <c r="O26" i="4"/>
  <c r="V26" i="4" s="1"/>
  <c r="Q26" i="4"/>
  <c r="Y26" i="4" s="1"/>
  <c r="O27" i="4"/>
  <c r="V27" i="4" s="1"/>
  <c r="Q27" i="4"/>
  <c r="Y27" i="4" s="1"/>
  <c r="O28" i="4"/>
  <c r="V28" i="4" s="1"/>
  <c r="Q28" i="4"/>
  <c r="Y28" i="4" s="1"/>
  <c r="O29" i="4"/>
  <c r="V29" i="4" s="1"/>
  <c r="Q29" i="4"/>
  <c r="Y29" i="4" s="1"/>
  <c r="O30" i="4"/>
  <c r="V30" i="4" s="1"/>
  <c r="Q30" i="4"/>
  <c r="Y30" i="4" s="1"/>
  <c r="O31" i="4"/>
  <c r="V31" i="4" s="1"/>
  <c r="Q31" i="4"/>
  <c r="Y31" i="4" s="1"/>
  <c r="O32" i="4"/>
  <c r="V32" i="4" s="1"/>
  <c r="Q32" i="4"/>
  <c r="Y32" i="4" s="1"/>
  <c r="O33" i="4"/>
  <c r="V33" i="4" s="1"/>
  <c r="Q33" i="4"/>
  <c r="Y33" i="4" s="1"/>
  <c r="O34" i="4"/>
  <c r="V34" i="4" s="1"/>
  <c r="Q34" i="4"/>
  <c r="Y34" i="4" s="1"/>
  <c r="O35" i="4"/>
  <c r="V35" i="4" s="1"/>
  <c r="Q35" i="4"/>
  <c r="Y35" i="4" s="1"/>
  <c r="O36" i="4"/>
  <c r="V36" i="4" s="1"/>
  <c r="Q36" i="4"/>
  <c r="Y36" i="4" s="1"/>
  <c r="O37" i="4"/>
  <c r="V37" i="4" s="1"/>
  <c r="Q37" i="4"/>
  <c r="Y37" i="4" s="1"/>
  <c r="O38" i="4"/>
  <c r="V38" i="4" s="1"/>
  <c r="Q38" i="4"/>
  <c r="Y38" i="4" s="1"/>
  <c r="O9" i="4"/>
  <c r="V9" i="4" s="1"/>
  <c r="Q9" i="4"/>
  <c r="K36" i="1"/>
  <c r="D28" i="10"/>
  <c r="K37" i="1"/>
  <c r="D29" i="10"/>
  <c r="B98" i="1"/>
  <c r="G97" i="1"/>
  <c r="I97" i="1"/>
  <c r="Z37" i="1"/>
  <c r="Z36" i="1"/>
  <c r="V39" i="4" l="1"/>
  <c r="W39" i="4"/>
  <c r="Z9" i="4"/>
  <c r="X9" i="4"/>
  <c r="X38" i="4"/>
  <c r="Z38" i="4"/>
  <c r="X36" i="4"/>
  <c r="Z36" i="4"/>
  <c r="X34" i="4"/>
  <c r="Z34" i="4"/>
  <c r="X33" i="4"/>
  <c r="Z33" i="4"/>
  <c r="X31" i="4"/>
  <c r="Z31" i="4"/>
  <c r="X29" i="4"/>
  <c r="Z29" i="4"/>
  <c r="X27" i="4"/>
  <c r="Z27" i="4"/>
  <c r="X25" i="4"/>
  <c r="Z25" i="4"/>
  <c r="X23" i="4"/>
  <c r="Z23" i="4"/>
  <c r="X21" i="4"/>
  <c r="Z21" i="4"/>
  <c r="X19" i="4"/>
  <c r="Z19" i="4"/>
  <c r="X17" i="4"/>
  <c r="Z17" i="4"/>
  <c r="X15" i="4"/>
  <c r="Z15" i="4"/>
  <c r="X13" i="4"/>
  <c r="Z13" i="4"/>
  <c r="X11" i="4"/>
  <c r="Z11" i="4"/>
  <c r="X37" i="4"/>
  <c r="Z37" i="4"/>
  <c r="X35" i="4"/>
  <c r="Z35" i="4"/>
  <c r="X32" i="4"/>
  <c r="Z32" i="4"/>
  <c r="X30" i="4"/>
  <c r="Z30" i="4"/>
  <c r="X28" i="4"/>
  <c r="Z28" i="4"/>
  <c r="X26" i="4"/>
  <c r="Z26" i="4"/>
  <c r="X24" i="4"/>
  <c r="Z24" i="4"/>
  <c r="X22" i="4"/>
  <c r="Z22" i="4"/>
  <c r="X20" i="4"/>
  <c r="Z20" i="4"/>
  <c r="X18" i="4"/>
  <c r="Z18" i="4"/>
  <c r="X16" i="4"/>
  <c r="Z16" i="4"/>
  <c r="X14" i="4"/>
  <c r="Z14" i="4"/>
  <c r="X12" i="4"/>
  <c r="Z12" i="4"/>
  <c r="X10" i="4"/>
  <c r="Z10" i="4"/>
  <c r="I98" i="1"/>
  <c r="G69" i="1" s="1"/>
  <c r="R39" i="4"/>
  <c r="R40" i="4" s="1"/>
  <c r="W40" i="4" s="1"/>
  <c r="Y34" i="1"/>
  <c r="Y35" i="1"/>
  <c r="Y38" i="1"/>
  <c r="Y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32" i="1"/>
  <c r="W34" i="1"/>
  <c r="W35" i="1"/>
  <c r="W38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32" i="1"/>
  <c r="U34" i="1"/>
  <c r="U35" i="1"/>
  <c r="U3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32" i="1"/>
  <c r="U8" i="1"/>
  <c r="S35" i="1"/>
  <c r="S38" i="1"/>
  <c r="S34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32" i="1"/>
  <c r="X39" i="4" l="1"/>
  <c r="AB10" i="4"/>
  <c r="AA10" i="4"/>
  <c r="AA12" i="4"/>
  <c r="AB12" i="4"/>
  <c r="AB14" i="4"/>
  <c r="AA14" i="4"/>
  <c r="AB16" i="4"/>
  <c r="AA16" i="4"/>
  <c r="AA18" i="4"/>
  <c r="AB18" i="4"/>
  <c r="AB20" i="4"/>
  <c r="AA20" i="4"/>
  <c r="AA22" i="4"/>
  <c r="AB22" i="4"/>
  <c r="AA24" i="4"/>
  <c r="AB24" i="4"/>
  <c r="AB26" i="4"/>
  <c r="AA26" i="4"/>
  <c r="AA28" i="4"/>
  <c r="AB28" i="4"/>
  <c r="AB30" i="4"/>
  <c r="AA30" i="4"/>
  <c r="AB32" i="4"/>
  <c r="AA32" i="4"/>
  <c r="AB35" i="4"/>
  <c r="AA35" i="4"/>
  <c r="AB37" i="4"/>
  <c r="AA37" i="4"/>
  <c r="AA11" i="4"/>
  <c r="AB11" i="4"/>
  <c r="AB13" i="4"/>
  <c r="AA13" i="4"/>
  <c r="AA15" i="4"/>
  <c r="AB15" i="4"/>
  <c r="AA17" i="4"/>
  <c r="AB17" i="4"/>
  <c r="AB19" i="4"/>
  <c r="AA19" i="4"/>
  <c r="AB21" i="4"/>
  <c r="AA21" i="4"/>
  <c r="AB23" i="4"/>
  <c r="AA23" i="4"/>
  <c r="AB25" i="4"/>
  <c r="AA25" i="4"/>
  <c r="AA27" i="4"/>
  <c r="AB27" i="4"/>
  <c r="AB29" i="4"/>
  <c r="AA29" i="4"/>
  <c r="AB31" i="4"/>
  <c r="AA31" i="4"/>
  <c r="AA33" i="4"/>
  <c r="AB33" i="4"/>
  <c r="AB34" i="4"/>
  <c r="AA34" i="4"/>
  <c r="AB36" i="4"/>
  <c r="AA36" i="4"/>
  <c r="AA38" i="4"/>
  <c r="AB38" i="4"/>
  <c r="AA9" i="4"/>
  <c r="AB9" i="4"/>
  <c r="Y33" i="1"/>
  <c r="D66" i="1"/>
  <c r="G66" i="1" s="1"/>
  <c r="D65" i="1"/>
  <c r="G65" i="1" s="1"/>
  <c r="D67" i="1"/>
  <c r="G67" i="1" s="1"/>
  <c r="S33" i="1"/>
  <c r="L189" i="6"/>
  <c r="K189" i="6"/>
  <c r="J189" i="6"/>
  <c r="I189" i="6"/>
  <c r="H189" i="6"/>
  <c r="G190" i="6" s="1"/>
  <c r="G189" i="6"/>
  <c r="F189" i="6"/>
  <c r="E189" i="6"/>
  <c r="D189" i="6"/>
  <c r="C189" i="6"/>
  <c r="B189" i="6"/>
  <c r="A189" i="6"/>
  <c r="L182" i="6"/>
  <c r="H182" i="6"/>
  <c r="F182" i="6"/>
  <c r="B182" i="6"/>
  <c r="L178" i="6"/>
  <c r="K178" i="6"/>
  <c r="J178" i="6"/>
  <c r="I178" i="6"/>
  <c r="H178" i="6"/>
  <c r="G178" i="6"/>
  <c r="G179" i="6" s="1"/>
  <c r="F178" i="6"/>
  <c r="E178" i="6"/>
  <c r="D178" i="6"/>
  <c r="C178" i="6"/>
  <c r="B178" i="6"/>
  <c r="A178" i="6"/>
  <c r="A179" i="6" s="1"/>
  <c r="A180" i="6" s="1"/>
  <c r="L171" i="6"/>
  <c r="H171" i="6"/>
  <c r="F171" i="6"/>
  <c r="B171" i="6"/>
  <c r="L167" i="6"/>
  <c r="K167" i="6"/>
  <c r="J167" i="6"/>
  <c r="I167" i="6"/>
  <c r="H167" i="6"/>
  <c r="G167" i="6"/>
  <c r="F167" i="6"/>
  <c r="E167" i="6"/>
  <c r="D167" i="6"/>
  <c r="C167" i="6"/>
  <c r="B167" i="6"/>
  <c r="A167" i="6"/>
  <c r="A168" i="6" s="1"/>
  <c r="L160" i="6"/>
  <c r="H160" i="6"/>
  <c r="F160" i="6"/>
  <c r="B160" i="6"/>
  <c r="K158" i="6"/>
  <c r="L139" i="6"/>
  <c r="K139" i="6"/>
  <c r="J139" i="6"/>
  <c r="I139" i="6"/>
  <c r="H139" i="6"/>
  <c r="G139" i="6"/>
  <c r="F139" i="6"/>
  <c r="E139" i="6"/>
  <c r="D139" i="6"/>
  <c r="C139" i="6"/>
  <c r="B139" i="6"/>
  <c r="A139" i="6"/>
  <c r="A140" i="6" s="1"/>
  <c r="L132" i="6"/>
  <c r="H132" i="6"/>
  <c r="F132" i="6"/>
  <c r="B132" i="6"/>
  <c r="L128" i="6"/>
  <c r="K128" i="6"/>
  <c r="J128" i="6"/>
  <c r="I128" i="6"/>
  <c r="H128" i="6"/>
  <c r="G128" i="6"/>
  <c r="F128" i="6"/>
  <c r="E128" i="6"/>
  <c r="D128" i="6"/>
  <c r="C128" i="6"/>
  <c r="B128" i="6"/>
  <c r="A128" i="6"/>
  <c r="A129" i="6" s="1"/>
  <c r="L121" i="6"/>
  <c r="H121" i="6"/>
  <c r="F121" i="6"/>
  <c r="B121" i="6"/>
  <c r="L117" i="6"/>
  <c r="K117" i="6"/>
  <c r="J117" i="6"/>
  <c r="I117" i="6"/>
  <c r="H117" i="6"/>
  <c r="G117" i="6"/>
  <c r="G118" i="6" s="1"/>
  <c r="F117" i="6"/>
  <c r="E117" i="6"/>
  <c r="D117" i="6"/>
  <c r="C117" i="6"/>
  <c r="B117" i="6"/>
  <c r="A117" i="6"/>
  <c r="A118" i="6" s="1"/>
  <c r="A119" i="6" s="1"/>
  <c r="L110" i="6"/>
  <c r="H110" i="6"/>
  <c r="F110" i="6"/>
  <c r="B110" i="6"/>
  <c r="K108" i="6"/>
  <c r="G129" i="6" l="1"/>
  <c r="A190" i="6"/>
  <c r="A191" i="6" s="1"/>
  <c r="G140" i="6"/>
  <c r="A141" i="6" s="1"/>
  <c r="C107" i="6" s="1"/>
  <c r="K107" i="6" s="1"/>
  <c r="G168" i="6"/>
  <c r="A169" i="6" s="1"/>
  <c r="C157" i="6" s="1"/>
  <c r="K157" i="6" s="1"/>
  <c r="H20" i="9"/>
  <c r="D20" i="9"/>
  <c r="G68" i="1"/>
  <c r="G70" i="1" s="1"/>
  <c r="D68" i="1"/>
  <c r="A130" i="6"/>
  <c r="L82" i="6" l="1"/>
  <c r="H82" i="6"/>
  <c r="F82" i="6"/>
  <c r="B82" i="6"/>
  <c r="L71" i="6"/>
  <c r="H71" i="6"/>
  <c r="F71" i="6"/>
  <c r="B71" i="6"/>
  <c r="L60" i="6"/>
  <c r="H60" i="6"/>
  <c r="F60" i="6"/>
  <c r="B60" i="6"/>
  <c r="L32" i="6"/>
  <c r="H32" i="6"/>
  <c r="F32" i="6"/>
  <c r="B32" i="6"/>
  <c r="L21" i="6"/>
  <c r="H21" i="6"/>
  <c r="F21" i="6"/>
  <c r="B21" i="6"/>
  <c r="L10" i="6"/>
  <c r="H10" i="6"/>
  <c r="F10" i="6"/>
  <c r="B10" i="6"/>
  <c r="L89" i="6" l="1"/>
  <c r="K89" i="6"/>
  <c r="J89" i="6"/>
  <c r="I89" i="6"/>
  <c r="H89" i="6"/>
  <c r="G90" i="6" s="1"/>
  <c r="G89" i="6"/>
  <c r="F89" i="6"/>
  <c r="E89" i="6"/>
  <c r="D89" i="6"/>
  <c r="C89" i="6"/>
  <c r="B89" i="6"/>
  <c r="A89" i="6"/>
  <c r="L78" i="6"/>
  <c r="K78" i="6"/>
  <c r="J78" i="6"/>
  <c r="I78" i="6"/>
  <c r="H78" i="6"/>
  <c r="G78" i="6"/>
  <c r="G79" i="6" s="1"/>
  <c r="F78" i="6"/>
  <c r="E78" i="6"/>
  <c r="D78" i="6"/>
  <c r="C78" i="6"/>
  <c r="B78" i="6"/>
  <c r="A78" i="6"/>
  <c r="A79" i="6" s="1"/>
  <c r="A80" i="6" s="1"/>
  <c r="L67" i="6"/>
  <c r="K67" i="6"/>
  <c r="J67" i="6"/>
  <c r="I67" i="6"/>
  <c r="H67" i="6"/>
  <c r="G67" i="6"/>
  <c r="F67" i="6"/>
  <c r="E67" i="6"/>
  <c r="D67" i="6"/>
  <c r="C67" i="6"/>
  <c r="B67" i="6"/>
  <c r="A67" i="6"/>
  <c r="A68" i="6" s="1"/>
  <c r="K58" i="6"/>
  <c r="L39" i="6"/>
  <c r="K39" i="6"/>
  <c r="J39" i="6"/>
  <c r="I39" i="6"/>
  <c r="H39" i="6"/>
  <c r="G40" i="6" s="1"/>
  <c r="G39" i="6"/>
  <c r="F39" i="6"/>
  <c r="E39" i="6"/>
  <c r="D39" i="6"/>
  <c r="C39" i="6"/>
  <c r="B39" i="6"/>
  <c r="A39" i="6"/>
  <c r="L28" i="6"/>
  <c r="K28" i="6"/>
  <c r="J28" i="6"/>
  <c r="I28" i="6"/>
  <c r="H28" i="6"/>
  <c r="G28" i="6"/>
  <c r="G29" i="6" s="1"/>
  <c r="F28" i="6"/>
  <c r="E28" i="6"/>
  <c r="D28" i="6"/>
  <c r="C28" i="6"/>
  <c r="B28" i="6"/>
  <c r="A28" i="6"/>
  <c r="A29" i="6" s="1"/>
  <c r="A30" i="6" s="1"/>
  <c r="L17" i="6"/>
  <c r="K17" i="6"/>
  <c r="J17" i="6"/>
  <c r="I17" i="6"/>
  <c r="H17" i="6"/>
  <c r="G17" i="6"/>
  <c r="F17" i="6"/>
  <c r="E17" i="6"/>
  <c r="D17" i="6"/>
  <c r="C17" i="6"/>
  <c r="B17" i="6"/>
  <c r="A17" i="6"/>
  <c r="A18" i="6" s="1"/>
  <c r="K8" i="6"/>
  <c r="G18" i="6" l="1"/>
  <c r="A90" i="6"/>
  <c r="A19" i="6"/>
  <c r="C7" i="6" s="1"/>
  <c r="K7" i="6" s="1"/>
  <c r="A40" i="6"/>
  <c r="A41" i="6" s="1"/>
  <c r="G68" i="6"/>
  <c r="A69" i="6" s="1"/>
  <c r="A91" i="6"/>
  <c r="C57" i="6" l="1"/>
  <c r="K57" i="6" s="1"/>
  <c r="Y9" i="4" l="1"/>
  <c r="Y39" i="4" s="1"/>
  <c r="Y39" i="1" l="1"/>
  <c r="W39" i="1"/>
  <c r="U39" i="1"/>
  <c r="S39" i="1"/>
  <c r="S40" i="1" s="1"/>
  <c r="R2" i="1" s="1"/>
  <c r="W33" i="1"/>
  <c r="U33" i="1"/>
  <c r="W40" i="1" l="1"/>
  <c r="V2" i="1" s="1"/>
  <c r="U40" i="1"/>
  <c r="T2" i="1" s="1"/>
  <c r="Y40" i="1"/>
  <c r="X2" i="1" s="1"/>
  <c r="P34" i="1" l="1"/>
  <c r="P38" i="1"/>
  <c r="P35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32" i="1"/>
  <c r="P8" i="1"/>
  <c r="P33" i="1" l="1"/>
  <c r="Q10" i="1" l="1"/>
  <c r="K11" i="4" s="1"/>
  <c r="Q36" i="1"/>
  <c r="AA36" i="1" s="1"/>
  <c r="Q37" i="1"/>
  <c r="AA37" i="1" s="1"/>
  <c r="Q38" i="1"/>
  <c r="Q35" i="1"/>
  <c r="Q34" i="1"/>
  <c r="Q23" i="1"/>
  <c r="Q21" i="1"/>
  <c r="Q19" i="1"/>
  <c r="Q17" i="1"/>
  <c r="Q15" i="1"/>
  <c r="Q13" i="1"/>
  <c r="K14" i="4" s="1"/>
  <c r="Q11" i="1"/>
  <c r="K12" i="4" s="1"/>
  <c r="Q9" i="1"/>
  <c r="K10" i="4" s="1"/>
  <c r="Q32" i="1"/>
  <c r="Q22" i="1"/>
  <c r="Q20" i="1"/>
  <c r="Q18" i="1"/>
  <c r="Q16" i="1"/>
  <c r="Q14" i="1"/>
  <c r="Q12" i="1"/>
  <c r="K13" i="4" s="1"/>
  <c r="Z34" i="1"/>
  <c r="Z38" i="1"/>
  <c r="Z35" i="1"/>
  <c r="Q8" i="1"/>
  <c r="K9" i="4" s="1"/>
  <c r="H39" i="1"/>
  <c r="J31" i="10" s="1"/>
  <c r="F34" i="1"/>
  <c r="F26" i="10" s="1"/>
  <c r="F38" i="1"/>
  <c r="F30" i="10" s="1"/>
  <c r="D38" i="1"/>
  <c r="F35" i="1"/>
  <c r="F27" i="10" s="1"/>
  <c r="D35" i="1"/>
  <c r="D34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32" i="1"/>
  <c r="Z8" i="1"/>
  <c r="K39" i="4" l="1"/>
  <c r="K38" i="1"/>
  <c r="D30" i="10"/>
  <c r="K34" i="1"/>
  <c r="D26" i="10"/>
  <c r="K35" i="1"/>
  <c r="D27" i="10"/>
  <c r="AB37" i="1"/>
  <c r="H29" i="10" s="1"/>
  <c r="I29" i="10"/>
  <c r="AB36" i="1"/>
  <c r="H28" i="10" s="1"/>
  <c r="I28" i="10"/>
  <c r="Z33" i="1"/>
  <c r="Z39" i="1"/>
  <c r="AA21" i="1"/>
  <c r="AA17" i="1"/>
  <c r="AA13" i="1"/>
  <c r="AA23" i="1"/>
  <c r="AA19" i="1"/>
  <c r="AA15" i="1"/>
  <c r="AA11" i="1"/>
  <c r="AA35" i="1"/>
  <c r="P39" i="1"/>
  <c r="P40" i="1" s="1"/>
  <c r="AA38" i="1"/>
  <c r="AA34" i="1"/>
  <c r="I26" i="10" s="1"/>
  <c r="AA9" i="1"/>
  <c r="AA32" i="1"/>
  <c r="AA22" i="1"/>
  <c r="AA20" i="1"/>
  <c r="AA18" i="1"/>
  <c r="AA16" i="1"/>
  <c r="AA14" i="1"/>
  <c r="AA12" i="1"/>
  <c r="AA10" i="1"/>
  <c r="Q39" i="1"/>
  <c r="Q33" i="1"/>
  <c r="AB34" i="1"/>
  <c r="H26" i="10" s="1"/>
  <c r="F10" i="4"/>
  <c r="F9" i="4"/>
  <c r="D10" i="4"/>
  <c r="D9" i="4"/>
  <c r="AB12" i="1" l="1"/>
  <c r="H12" i="10" s="1"/>
  <c r="I12" i="10"/>
  <c r="AB16" i="1"/>
  <c r="H16" i="10" s="1"/>
  <c r="I16" i="10"/>
  <c r="AB20" i="1"/>
  <c r="H20" i="10" s="1"/>
  <c r="I20" i="10"/>
  <c r="AB32" i="1"/>
  <c r="H24" i="10" s="1"/>
  <c r="I24" i="10"/>
  <c r="AB11" i="1"/>
  <c r="H11" i="10" s="1"/>
  <c r="I11" i="10"/>
  <c r="AB19" i="1"/>
  <c r="H19" i="10" s="1"/>
  <c r="I19" i="10"/>
  <c r="AB13" i="1"/>
  <c r="H13" i="10" s="1"/>
  <c r="I13" i="10"/>
  <c r="AB21" i="1"/>
  <c r="H21" i="10" s="1"/>
  <c r="I21" i="10"/>
  <c r="AB10" i="1"/>
  <c r="H10" i="10" s="1"/>
  <c r="I10" i="10"/>
  <c r="AB14" i="1"/>
  <c r="H14" i="10" s="1"/>
  <c r="I14" i="10"/>
  <c r="AB18" i="1"/>
  <c r="H18" i="10" s="1"/>
  <c r="I18" i="10"/>
  <c r="AB22" i="1"/>
  <c r="H22" i="10" s="1"/>
  <c r="I22" i="10"/>
  <c r="AB9" i="1"/>
  <c r="H9" i="10" s="1"/>
  <c r="I9" i="10"/>
  <c r="AB38" i="1"/>
  <c r="H30" i="10" s="1"/>
  <c r="I30" i="10"/>
  <c r="AB35" i="1"/>
  <c r="H27" i="10" s="1"/>
  <c r="I27" i="10"/>
  <c r="AB15" i="1"/>
  <c r="H15" i="10" s="1"/>
  <c r="I15" i="10"/>
  <c r="AB23" i="1"/>
  <c r="H23" i="10" s="1"/>
  <c r="I23" i="10"/>
  <c r="AB17" i="1"/>
  <c r="H17" i="10" s="1"/>
  <c r="I17" i="10"/>
  <c r="AA39" i="1"/>
  <c r="I31" i="10" s="1"/>
  <c r="Z40" i="1"/>
  <c r="Q40" i="1"/>
  <c r="AA8" i="1"/>
  <c r="G39" i="4"/>
  <c r="H39" i="4"/>
  <c r="AA33" i="1" l="1"/>
  <c r="I25" i="10" s="1"/>
  <c r="I8" i="10"/>
  <c r="AB8" i="1"/>
  <c r="H8" i="10" s="1"/>
  <c r="D91" i="1"/>
  <c r="E91" i="1"/>
  <c r="F91" i="1"/>
  <c r="F97" i="1"/>
  <c r="E97" i="1"/>
  <c r="D97" i="1"/>
  <c r="G33" i="1"/>
  <c r="AA40" i="1" l="1"/>
  <c r="I32" i="10" s="1"/>
  <c r="G40" i="1"/>
  <c r="G32" i="10" s="1"/>
  <c r="G25" i="10"/>
  <c r="D98" i="1"/>
  <c r="E98" i="1"/>
  <c r="F98" i="1"/>
  <c r="F9" i="1"/>
  <c r="F9" i="10" s="1"/>
  <c r="F10" i="1"/>
  <c r="F10" i="10" s="1"/>
  <c r="F11" i="1"/>
  <c r="F11" i="10" s="1"/>
  <c r="F12" i="1"/>
  <c r="F12" i="10" s="1"/>
  <c r="F13" i="1"/>
  <c r="F13" i="10" s="1"/>
  <c r="F14" i="1"/>
  <c r="F14" i="10" s="1"/>
  <c r="F15" i="1"/>
  <c r="F15" i="10" s="1"/>
  <c r="F16" i="1"/>
  <c r="F16" i="10" s="1"/>
  <c r="F17" i="1"/>
  <c r="F17" i="10" s="1"/>
  <c r="F18" i="1"/>
  <c r="F18" i="10" s="1"/>
  <c r="F19" i="1"/>
  <c r="F19" i="10" s="1"/>
  <c r="F20" i="1"/>
  <c r="F20" i="10" s="1"/>
  <c r="F21" i="1"/>
  <c r="F21" i="10" s="1"/>
  <c r="F22" i="1"/>
  <c r="F22" i="10" s="1"/>
  <c r="F23" i="1"/>
  <c r="F23" i="10" s="1"/>
  <c r="F32" i="1"/>
  <c r="F24" i="10" s="1"/>
  <c r="F8" i="1"/>
  <c r="F8" i="10" s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32" i="1"/>
  <c r="D8" i="1"/>
  <c r="I133" i="1" l="1"/>
  <c r="I134" i="1" s="1"/>
  <c r="K21" i="1"/>
  <c r="D21" i="10"/>
  <c r="K17" i="1"/>
  <c r="D17" i="10"/>
  <c r="K13" i="1"/>
  <c r="D13" i="10"/>
  <c r="K9" i="1"/>
  <c r="D9" i="10"/>
  <c r="K32" i="1"/>
  <c r="D24" i="10"/>
  <c r="K20" i="1"/>
  <c r="D20" i="10"/>
  <c r="K16" i="1"/>
  <c r="D16" i="10"/>
  <c r="K12" i="1"/>
  <c r="D12" i="10"/>
  <c r="K23" i="1"/>
  <c r="D23" i="10"/>
  <c r="K19" i="1"/>
  <c r="D19" i="10"/>
  <c r="K15" i="1"/>
  <c r="D15" i="10"/>
  <c r="K11" i="1"/>
  <c r="D11" i="10"/>
  <c r="K22" i="1"/>
  <c r="D22" i="10"/>
  <c r="K14" i="1"/>
  <c r="D14" i="10"/>
  <c r="K10" i="1"/>
  <c r="D10" i="10"/>
  <c r="K18" i="1"/>
  <c r="D18" i="10"/>
  <c r="K8" i="1"/>
  <c r="D8" i="10"/>
  <c r="P39" i="4" l="1"/>
  <c r="P40" i="4" s="1"/>
  <c r="Q39" i="4"/>
  <c r="Q40" i="4" s="1"/>
  <c r="N39" i="4"/>
  <c r="N40" i="4" s="1"/>
  <c r="U40" i="4" s="1"/>
  <c r="O39" i="4"/>
  <c r="O40" i="4" s="1"/>
  <c r="V40" i="4" s="1"/>
  <c r="S39" i="4"/>
  <c r="S40" i="4" s="1"/>
  <c r="X40" i="4" s="1"/>
  <c r="Y40" i="4" l="1"/>
  <c r="U39" i="4"/>
  <c r="Z39" i="4" l="1"/>
  <c r="Z40" i="4" s="1"/>
  <c r="G98" i="1" l="1"/>
  <c r="E50" i="1"/>
  <c r="F50" i="1"/>
  <c r="I50" i="1"/>
  <c r="D50" i="1"/>
  <c r="H131" i="1" l="1"/>
  <c r="D131" i="1"/>
  <c r="C131" i="1"/>
  <c r="G130" i="1"/>
  <c r="F130" i="1"/>
  <c r="E130" i="1"/>
  <c r="G129" i="1"/>
  <c r="F129" i="1"/>
  <c r="E129" i="1"/>
  <c r="G128" i="1"/>
  <c r="F128" i="1"/>
  <c r="E128" i="1"/>
  <c r="G127" i="1"/>
  <c r="F127" i="1"/>
  <c r="E127" i="1"/>
  <c r="G126" i="1"/>
  <c r="F126" i="1"/>
  <c r="E126" i="1"/>
  <c r="D106" i="1"/>
  <c r="D108" i="1" s="1"/>
  <c r="H103" i="1"/>
  <c r="G103" i="1"/>
  <c r="F103" i="1"/>
  <c r="F104" i="1" s="1"/>
  <c r="F105" i="1" s="1"/>
  <c r="H33" i="1"/>
  <c r="H40" i="1" l="1"/>
  <c r="J32" i="10" s="1"/>
  <c r="J25" i="10"/>
  <c r="E131" i="1"/>
  <c r="G131" i="1"/>
  <c r="F131" i="1"/>
  <c r="I128" i="1"/>
  <c r="I127" i="1"/>
  <c r="I129" i="1"/>
  <c r="I130" i="1"/>
  <c r="F106" i="1"/>
  <c r="H105" i="1"/>
  <c r="G105" i="1"/>
  <c r="D110" i="1"/>
  <c r="D111" i="1" s="1"/>
  <c r="H104" i="1"/>
  <c r="I126" i="1"/>
  <c r="G104" i="1"/>
  <c r="I131" i="1" l="1"/>
  <c r="H106" i="1"/>
  <c r="F107" i="1"/>
  <c r="G106" i="1"/>
  <c r="G107" i="1" l="1"/>
  <c r="F108" i="1"/>
  <c r="H107" i="1"/>
  <c r="F109" i="1" l="1"/>
  <c r="G108" i="1"/>
  <c r="H108" i="1"/>
  <c r="F110" i="1" l="1"/>
  <c r="H109" i="1"/>
  <c r="G109" i="1"/>
  <c r="F111" i="1" l="1"/>
  <c r="H110" i="1"/>
  <c r="G110" i="1"/>
  <c r="H111" i="1" l="1"/>
  <c r="F112" i="1"/>
  <c r="G111" i="1"/>
  <c r="F113" i="1" l="1"/>
  <c r="G112" i="1"/>
  <c r="H112" i="1"/>
  <c r="H113" i="1" l="1"/>
  <c r="F114" i="1"/>
  <c r="G113" i="1"/>
  <c r="G114" i="1" l="1"/>
  <c r="G115" i="1" s="1"/>
  <c r="H115" i="1" s="1"/>
  <c r="H114" i="1"/>
</calcChain>
</file>

<file path=xl/sharedStrings.xml><?xml version="1.0" encoding="utf-8"?>
<sst xmlns="http://schemas.openxmlformats.org/spreadsheetml/2006/main" count="2650" uniqueCount="1688">
  <si>
    <t>رقم فاتورة المشتريات</t>
  </si>
  <si>
    <t>رقم الاعتماد</t>
  </si>
  <si>
    <t>التاريخ</t>
  </si>
  <si>
    <t>عمولة</t>
  </si>
  <si>
    <t>رقم العقد</t>
  </si>
  <si>
    <t>البنك</t>
  </si>
  <si>
    <t>تاريخ العقد</t>
  </si>
  <si>
    <t>قيمة الفاتورة</t>
  </si>
  <si>
    <t>مصاريف تحصيل</t>
  </si>
  <si>
    <t>مصاريف تأمين</t>
  </si>
  <si>
    <t>مصاريف أخرى</t>
  </si>
  <si>
    <t>الإجمالي</t>
  </si>
  <si>
    <t>دفعة مقدمة</t>
  </si>
  <si>
    <t>نسبة أرباح البنك</t>
  </si>
  <si>
    <t>أرباح البنك</t>
  </si>
  <si>
    <t>المبلغ المقسط</t>
  </si>
  <si>
    <t>عدد الأقساط</t>
  </si>
  <si>
    <t>القسط</t>
  </si>
  <si>
    <t>المبلغ</t>
  </si>
  <si>
    <t>تاريخ الاستحقاق</t>
  </si>
  <si>
    <t>مدة القسط</t>
  </si>
  <si>
    <t>رقم الصنف</t>
  </si>
  <si>
    <t>اسم الصنف</t>
  </si>
  <si>
    <t>عدد الطرود</t>
  </si>
  <si>
    <t>الوحدة</t>
  </si>
  <si>
    <t>الكمية</t>
  </si>
  <si>
    <t>المستفيد</t>
  </si>
  <si>
    <t>رقم البيان</t>
  </si>
  <si>
    <t>الحجم</t>
  </si>
  <si>
    <t>رقم الحاوية</t>
  </si>
  <si>
    <t>رقم البوليصة</t>
  </si>
  <si>
    <t>قيمة البيان</t>
  </si>
  <si>
    <t>رسوم جمركية</t>
  </si>
  <si>
    <t>ضريبة مبيعات</t>
  </si>
  <si>
    <t>رسوم وعوائد</t>
  </si>
  <si>
    <t>تفاصيل المصاريف</t>
  </si>
  <si>
    <t>ضريبة أرباح</t>
  </si>
  <si>
    <t>مبلغ القسط الأول</t>
  </si>
  <si>
    <t>تاريخ القسط الأول</t>
  </si>
  <si>
    <t>تفاصيل عقد المرابحة</t>
  </si>
  <si>
    <t>تفاصيل الحاويات</t>
  </si>
  <si>
    <t>وسيط الدفع</t>
  </si>
  <si>
    <t>بيان</t>
  </si>
  <si>
    <t>طرد</t>
  </si>
  <si>
    <t>ملاحظات</t>
  </si>
  <si>
    <t>تفاصيل البيان الجمركي</t>
  </si>
  <si>
    <t>تفاصيل فواتير المشتريات</t>
  </si>
  <si>
    <t>تفاصيل الأصناف</t>
  </si>
  <si>
    <t>مخصص هـ.اسعار</t>
  </si>
  <si>
    <t>عمولة تحويل قيمة الفاتورة</t>
  </si>
  <si>
    <t>العملة</t>
  </si>
  <si>
    <t>001-001</t>
  </si>
  <si>
    <t>شيفون كريستال صافي عرض44 رقم 6</t>
  </si>
  <si>
    <t>وار</t>
  </si>
  <si>
    <t>001-002</t>
  </si>
  <si>
    <t>اورجنزه صافي كريستال ع 58 رقم110</t>
  </si>
  <si>
    <t>001-003</t>
  </si>
  <si>
    <t>شبك عنكبوت هندي رقم111</t>
  </si>
  <si>
    <t>001-004</t>
  </si>
  <si>
    <t>شيفون كريستال صافي مكسر ع58 رقم113</t>
  </si>
  <si>
    <t>001-005</t>
  </si>
  <si>
    <t>استرتش صافي صيني ع58 رقم116</t>
  </si>
  <si>
    <t>001-006</t>
  </si>
  <si>
    <t>استرتش صافي كوري ملون ع58 رقم117</t>
  </si>
  <si>
    <t>001-007</t>
  </si>
  <si>
    <t>تل كريستال صافي ملون ع58 رقم 118</t>
  </si>
  <si>
    <t>001-008</t>
  </si>
  <si>
    <t>حرير استرتش صافي ع58رقم 123</t>
  </si>
  <si>
    <t>001-009</t>
  </si>
  <si>
    <t>شيفون استرتش صافي هولجرام ع 58 رقم126</t>
  </si>
  <si>
    <t>001-010</t>
  </si>
  <si>
    <t>ستن مكسر صافي 58 رقم127</t>
  </si>
  <si>
    <t>001-011</t>
  </si>
  <si>
    <t>حرير طبيعي صافي ع58 رقم129</t>
  </si>
  <si>
    <t>001-012</t>
  </si>
  <si>
    <t>شيفون صافي كريستال ع58 رقم13</t>
  </si>
  <si>
    <t>001-013</t>
  </si>
  <si>
    <t>تل كريستال صافي هولجرام ع58 رقم130</t>
  </si>
  <si>
    <t>001-014</t>
  </si>
  <si>
    <t>سنو تل صافي ملون ع58 رقم131</t>
  </si>
  <si>
    <t>001-015</t>
  </si>
  <si>
    <t>شيفون طحاس صافي ع58 رقم 149</t>
  </si>
  <si>
    <t>001-016</t>
  </si>
  <si>
    <t>تل فرنسي صافي هولجرام عرض58 رقم151</t>
  </si>
  <si>
    <t>001-017</t>
  </si>
  <si>
    <t>001-018</t>
  </si>
  <si>
    <t>قطيفة استرتش صافي كوري عرض58 رقم16</t>
  </si>
  <si>
    <t>001-019</t>
  </si>
  <si>
    <t>شيفون ستن صافي فويل عرض 58 رقم176</t>
  </si>
  <si>
    <t>001-020</t>
  </si>
  <si>
    <t>مراكو ستن استبت استرايب عرض 58</t>
  </si>
  <si>
    <t>001-021</t>
  </si>
  <si>
    <t>001-022</t>
  </si>
  <si>
    <t>001-023</t>
  </si>
  <si>
    <t>ستن استريب صافي ملون 44 رقم 182</t>
  </si>
  <si>
    <t>001-024</t>
  </si>
  <si>
    <t>شبك دانتل ع 58 رقم 183</t>
  </si>
  <si>
    <t>001-025</t>
  </si>
  <si>
    <t>تل كريستال ابومرايه صافي ع58 رقم 184</t>
  </si>
  <si>
    <t>001-026</t>
  </si>
  <si>
    <t>مراكو ستن استرتش صافي ع58 رقم 187</t>
  </si>
  <si>
    <t>001-027</t>
  </si>
  <si>
    <t>001-028</t>
  </si>
  <si>
    <t>شيفون صافي طبيعي نقل البيورسلك ع58 برقم 217</t>
  </si>
  <si>
    <t>001-029</t>
  </si>
  <si>
    <t>استرتش فويل صافي ع58 رقم 219</t>
  </si>
  <si>
    <t>001-030</t>
  </si>
  <si>
    <t>001-031</t>
  </si>
  <si>
    <t>شبك استرتش صافي 58 رقم 23</t>
  </si>
  <si>
    <t>001-032</t>
  </si>
  <si>
    <t>حرير مراكو ستن صافي ع58 رقم 27</t>
  </si>
  <si>
    <t>001-033</t>
  </si>
  <si>
    <t>اورجنزه صافي ملون خشن ع58 رقم 30</t>
  </si>
  <si>
    <t>001-034</t>
  </si>
  <si>
    <t>جلد صافي ملون ع 58 رقم31</t>
  </si>
  <si>
    <t>001-035</t>
  </si>
  <si>
    <t>شيفون اسود طبيعي هندي عرض58 رقم 35</t>
  </si>
  <si>
    <t>001-036</t>
  </si>
  <si>
    <t>شيفون مربعات عرض44 اسود رقم36</t>
  </si>
  <si>
    <t>001-037</t>
  </si>
  <si>
    <t>شيفون صافي هندي ملون ع58 رقم 37</t>
  </si>
  <si>
    <t>001-038</t>
  </si>
  <si>
    <t>شيفون اسود طبيعي هندي ع 44 رقم 38</t>
  </si>
  <si>
    <t>001-039</t>
  </si>
  <si>
    <t>كريب ستن ملون ع58 رقم 41</t>
  </si>
  <si>
    <t>001-040</t>
  </si>
  <si>
    <t>شيفون صافي صيني عرض58 رقم 42</t>
  </si>
  <si>
    <t>001-041</t>
  </si>
  <si>
    <t>جينز صافي ملون ع 58 رقم 43</t>
  </si>
  <si>
    <t>001-042</t>
  </si>
  <si>
    <t>تفته ستن صافي صيني ع54 رقم 45</t>
  </si>
  <si>
    <t>001-043</t>
  </si>
  <si>
    <t>شيفون صافي طبيعي ملون صيني ع58 رقم 46</t>
  </si>
  <si>
    <t>001-045</t>
  </si>
  <si>
    <t>شيفون صافي صيني ملون ع44 رقم 48</t>
  </si>
  <si>
    <t>001-046</t>
  </si>
  <si>
    <t>شيفون ليزر صافى ع44 رقم 49</t>
  </si>
  <si>
    <t>001-047</t>
  </si>
  <si>
    <t>شيفون صافي فويل ملون كوري ع44 رقم 50</t>
  </si>
  <si>
    <t>001-048</t>
  </si>
  <si>
    <t>001-049</t>
  </si>
  <si>
    <t>ديسكو صافي ع/44 رقم 58</t>
  </si>
  <si>
    <t>001-050</t>
  </si>
  <si>
    <t>شيفون صافي صيني مقلم ع58 رقم 63</t>
  </si>
  <si>
    <t>001-051</t>
  </si>
  <si>
    <t>فوط حرير صافي مطرز ع44 رقم 65</t>
  </si>
  <si>
    <t>001-052</t>
  </si>
  <si>
    <t>براسو هندي صافي ع 44 رقم 69</t>
  </si>
  <si>
    <t>001-053</t>
  </si>
  <si>
    <t>شيفون صافي هندي عرض44 رقم 80</t>
  </si>
  <si>
    <t>001-054</t>
  </si>
  <si>
    <t>تفتة امريكي صافي صيني ع58 رقم 81</t>
  </si>
  <si>
    <t>001-055</t>
  </si>
  <si>
    <t>تل مطرز عنكبوت ع/58 رقم 84</t>
  </si>
  <si>
    <t>001-056</t>
  </si>
  <si>
    <t>استرتش ديسكو صافي عرض58 رقم 94</t>
  </si>
  <si>
    <t>001-057</t>
  </si>
  <si>
    <t>تل صافي ملون ع58 رقم 97</t>
  </si>
  <si>
    <t>001-058</t>
  </si>
  <si>
    <t>جاكر اسود فيتنامي ع 58</t>
  </si>
  <si>
    <t>001-060</t>
  </si>
  <si>
    <t>001-061</t>
  </si>
  <si>
    <t>قطيفة اوبل صافي ملون عرض 58 رقم 228</t>
  </si>
  <si>
    <t>001-062</t>
  </si>
  <si>
    <t>قطيفه اوبل صافي مسيم ع 58 رقم 229</t>
  </si>
  <si>
    <t>001-063</t>
  </si>
  <si>
    <t>اورجنزة صافي خشن لماع</t>
  </si>
  <si>
    <t>001-064</t>
  </si>
  <si>
    <t>حرير مكرمش امبس صافي استرتش</t>
  </si>
  <si>
    <t>001-065</t>
  </si>
  <si>
    <t>اورجنزة بروكت صافي ع 58</t>
  </si>
  <si>
    <t>001-066</t>
  </si>
  <si>
    <t>استرتش كريستال صافي ع 58</t>
  </si>
  <si>
    <t>001-067</t>
  </si>
  <si>
    <t>تفتة امريكي استرتش صافي ع 58</t>
  </si>
  <si>
    <t>001-068</t>
  </si>
  <si>
    <t>شيت صافي ملون ع 36 شازو</t>
  </si>
  <si>
    <t>طاقه</t>
  </si>
  <si>
    <t>001-069</t>
  </si>
  <si>
    <t>تفتة امريكي دبدايت ع 58</t>
  </si>
  <si>
    <t>001-070</t>
  </si>
  <si>
    <t>اورجنزه تايون صافي عرض 58</t>
  </si>
  <si>
    <t>001-071</t>
  </si>
  <si>
    <t>كريب صافي ملون مقلم جلابيات ع 58</t>
  </si>
  <si>
    <t>001-072</t>
  </si>
  <si>
    <t>بوال اسود تايلندي ع36</t>
  </si>
  <si>
    <t>001-073</t>
  </si>
  <si>
    <t>بطان صافي ع44</t>
  </si>
  <si>
    <t>001-074</t>
  </si>
  <si>
    <t>بولستر صافي تايلندي ع58</t>
  </si>
  <si>
    <t>001-075</t>
  </si>
  <si>
    <t>شيفون فويل لماع صافي صيني ع58</t>
  </si>
  <si>
    <t>001-076</t>
  </si>
  <si>
    <t>دانتل استرتش صافي كوري ع58</t>
  </si>
  <si>
    <t>001-077</t>
  </si>
  <si>
    <t>تل ايطالي صافي ع 58</t>
  </si>
  <si>
    <t>001-078</t>
  </si>
  <si>
    <t>دانتل اندونسي امبوس ع 58</t>
  </si>
  <si>
    <t>001-079</t>
  </si>
  <si>
    <t>استرتش صافي خشبي كوري ع 58</t>
  </si>
  <si>
    <t>001-080</t>
  </si>
  <si>
    <t>تفتة صافي مطفي تنوبا ياباني</t>
  </si>
  <si>
    <t>001-081</t>
  </si>
  <si>
    <t>اورجنزة جازار صافي ع 58</t>
  </si>
  <si>
    <t>001-082</t>
  </si>
  <si>
    <t>شيفون مكرو استرتش صافي ع 58</t>
  </si>
  <si>
    <t>001-083</t>
  </si>
  <si>
    <t>001-084</t>
  </si>
  <si>
    <t>قفاز صافي تايلندي الاصلي</t>
  </si>
  <si>
    <t>001-085</t>
  </si>
  <si>
    <t>دانتل صافي تايلندي ع 58</t>
  </si>
  <si>
    <t>001-086</t>
  </si>
  <si>
    <t>001-087</t>
  </si>
  <si>
    <t>مراكو ستن صافي امبس ع 58</t>
  </si>
  <si>
    <t>001-088</t>
  </si>
  <si>
    <t>تفتة كريستال صافي ع 58</t>
  </si>
  <si>
    <t>001-090</t>
  </si>
  <si>
    <t>استرتش منفخ كريشه فاقورة ملون ع 58</t>
  </si>
  <si>
    <t>001-091</t>
  </si>
  <si>
    <t>استرتش اسود جاكر ع 58</t>
  </si>
  <si>
    <t>001-092</t>
  </si>
  <si>
    <t>تفتة صافي جاكر مقصب زفزف ع 58</t>
  </si>
  <si>
    <t>001-093</t>
  </si>
  <si>
    <t>001-094</t>
  </si>
  <si>
    <t>دانتل اندونسي مقصب اندونسي بلاك كومل ع 58</t>
  </si>
  <si>
    <t>001-095</t>
  </si>
  <si>
    <t>001-096</t>
  </si>
  <si>
    <t>حرير استرتش صافي فويل ع 58</t>
  </si>
  <si>
    <t>001-097</t>
  </si>
  <si>
    <t>حريرفالنتينو مقلم صافي استرتش عرض 58</t>
  </si>
  <si>
    <t>001-098</t>
  </si>
  <si>
    <t>001-099</t>
  </si>
  <si>
    <t>حرير مكرمش امبس فويل استرتش</t>
  </si>
  <si>
    <t>001-100</t>
  </si>
  <si>
    <t>بطان استرتش صافي ع 58</t>
  </si>
  <si>
    <t>001-101</t>
  </si>
  <si>
    <t>001-102</t>
  </si>
  <si>
    <t>جاكر اسود كوري ع 44</t>
  </si>
  <si>
    <t>001-103</t>
  </si>
  <si>
    <t>001-104</t>
  </si>
  <si>
    <t>001-105</t>
  </si>
  <si>
    <t>استرتش اسود شنل ع 68</t>
  </si>
  <si>
    <t>001-106</t>
  </si>
  <si>
    <t>001-107</t>
  </si>
  <si>
    <t>شيفون جالكسي صافي ع 44</t>
  </si>
  <si>
    <t>001-108</t>
  </si>
  <si>
    <t>001-109</t>
  </si>
  <si>
    <t>001-110</t>
  </si>
  <si>
    <t>تل استرتش صافي ع 58</t>
  </si>
  <si>
    <t>001-111</t>
  </si>
  <si>
    <t>شيفون اسود طبيعي ياباني ع 44 وي فاين</t>
  </si>
  <si>
    <t>001-112</t>
  </si>
  <si>
    <t>شيفون اسود ياباني ع 58 وي فاين</t>
  </si>
  <si>
    <t>001-113</t>
  </si>
  <si>
    <t>قطيفة استرتش صافي صيني ع 58</t>
  </si>
  <si>
    <t>001-114</t>
  </si>
  <si>
    <t>قماش رجالي سموكن صافي ع 58</t>
  </si>
  <si>
    <t>001-115</t>
  </si>
  <si>
    <t>شيفون استرتش امله دبوس ع 58</t>
  </si>
  <si>
    <t>001-116</t>
  </si>
  <si>
    <t>شيفون استرتش امله مسيم ع 58</t>
  </si>
  <si>
    <t>001-117</t>
  </si>
  <si>
    <t>استرتش كريستال امبس ع 58</t>
  </si>
  <si>
    <t>001-118</t>
  </si>
  <si>
    <t>شيفون صافي ملون فيفايل ع 58</t>
  </si>
  <si>
    <t>001-119</t>
  </si>
  <si>
    <t>شيفون صافي ملون طبيعي فيفايل ع 58</t>
  </si>
  <si>
    <t>001-120</t>
  </si>
  <si>
    <t>استرتش كريستال فولك هولجرام ع 58</t>
  </si>
  <si>
    <t>001-121</t>
  </si>
  <si>
    <t>استرتش كريستال فولك ع58</t>
  </si>
  <si>
    <t>001-122</t>
  </si>
  <si>
    <t>تل صافي فولك</t>
  </si>
  <si>
    <t>001-123</t>
  </si>
  <si>
    <t>قطيفة استرتش اسود صافي هولجرام ع 58</t>
  </si>
  <si>
    <t>001-124</t>
  </si>
  <si>
    <t>اورجنزة صافي فولك</t>
  </si>
  <si>
    <t>001-125</t>
  </si>
  <si>
    <t>اورجنزه مموج فواتح عرائسي ع 58</t>
  </si>
  <si>
    <t>001-126</t>
  </si>
  <si>
    <t>تل كريستال هولجرام دوائر ع 58</t>
  </si>
  <si>
    <t>001-127</t>
  </si>
  <si>
    <t>استرتش فويل صافي فولك</t>
  </si>
  <si>
    <t>001-128</t>
  </si>
  <si>
    <t>دانتل استرتش كود صافي ع 58</t>
  </si>
  <si>
    <t>001-129</t>
  </si>
  <si>
    <t>001-130</t>
  </si>
  <si>
    <t>استرتش فويل مربعات فولك</t>
  </si>
  <si>
    <t>001-131</t>
  </si>
  <si>
    <t>001-132</t>
  </si>
  <si>
    <t>001-133</t>
  </si>
  <si>
    <t>001-134</t>
  </si>
  <si>
    <t>001-135</t>
  </si>
  <si>
    <t>دانتل العنكبوت مطرز ترتر</t>
  </si>
  <si>
    <t>001-136</t>
  </si>
  <si>
    <t>002-001</t>
  </si>
  <si>
    <t>002-002</t>
  </si>
  <si>
    <t>002-003</t>
  </si>
  <si>
    <t>002-004</t>
  </si>
  <si>
    <t>002-005</t>
  </si>
  <si>
    <t>002-006</t>
  </si>
  <si>
    <t>002-007</t>
  </si>
  <si>
    <t>002-008</t>
  </si>
  <si>
    <t>002-009</t>
  </si>
  <si>
    <t>002-010</t>
  </si>
  <si>
    <t>002-011</t>
  </si>
  <si>
    <t>002-012</t>
  </si>
  <si>
    <t>002-013</t>
  </si>
  <si>
    <t>002-014</t>
  </si>
  <si>
    <t>002-015</t>
  </si>
  <si>
    <t>شيفون مشجر جالكسي لحسه مفصص 44 ص رقم 144</t>
  </si>
  <si>
    <t>002-016</t>
  </si>
  <si>
    <t>شيفون مشجر هندي مفصص كريستال رقم 145</t>
  </si>
  <si>
    <t>002-017</t>
  </si>
  <si>
    <t>ويل مشجر هندي مورارجي رقم 146</t>
  </si>
  <si>
    <t>002-018</t>
  </si>
  <si>
    <t>002-019</t>
  </si>
  <si>
    <t>شيفون هند برنت عرض58 رقم 148</t>
  </si>
  <si>
    <t>002-020</t>
  </si>
  <si>
    <t>استرتش استيت متلك صافي 58 رقم 15</t>
  </si>
  <si>
    <t>002-021</t>
  </si>
  <si>
    <t>حرير استرتش مشجر عرض 58 رقم 154</t>
  </si>
  <si>
    <t>002-022</t>
  </si>
  <si>
    <t>شيفون مشجر هندي عرض 58 رقم 155</t>
  </si>
  <si>
    <t>002-023</t>
  </si>
  <si>
    <t>شيفون ساري هندي مرايه رقم 156</t>
  </si>
  <si>
    <t>002-024</t>
  </si>
  <si>
    <t>شيفون يوريو مشجر متلك صيني ع58 رقم 157</t>
  </si>
  <si>
    <t>002-025</t>
  </si>
  <si>
    <t>براسو مشجر فولك هندي ع44 رقم 171</t>
  </si>
  <si>
    <t>002-026</t>
  </si>
  <si>
    <t>شيفون ستن مشجر ياره ع 58 رقم 18</t>
  </si>
  <si>
    <t>002-027</t>
  </si>
  <si>
    <t>شيفون مشجر طبيعي ع58 رقم19</t>
  </si>
  <si>
    <t>002-028</t>
  </si>
  <si>
    <t>شيفون بيورسلك مشجر طحاس مفصص كريستال رقم 20</t>
  </si>
  <si>
    <t>002-029</t>
  </si>
  <si>
    <t>استرتش مشجر ابو مرايه ع 58 رقم 21</t>
  </si>
  <si>
    <t>002-030</t>
  </si>
  <si>
    <t>شيت مشجر صيني شنغهاي عرض 36 رقم 218</t>
  </si>
  <si>
    <t>002-031</t>
  </si>
  <si>
    <t>حرير استرش مقلم مشجر ع58 رقم 220</t>
  </si>
  <si>
    <t>002-032</t>
  </si>
  <si>
    <t>002-033</t>
  </si>
  <si>
    <t>اورجنزه مشجر متلك</t>
  </si>
  <si>
    <t>002-034</t>
  </si>
  <si>
    <t>شيفون مشجر هندي ع 44 رقم 32</t>
  </si>
  <si>
    <t>002-035</t>
  </si>
  <si>
    <t>شيفون اورجري مشجر ع 58 رقم 34</t>
  </si>
  <si>
    <t>002-036</t>
  </si>
  <si>
    <t>اورجنزه مموج كوري خشن ع58 رقم 39</t>
  </si>
  <si>
    <t>002-037</t>
  </si>
  <si>
    <t>استرتش مشجر ع 58</t>
  </si>
  <si>
    <t>002-038</t>
  </si>
  <si>
    <t>شيفون مشجر صيني ع 58 رقم 57</t>
  </si>
  <si>
    <t>002-039</t>
  </si>
  <si>
    <t>ستن استريب مشجر هندي ع44 رقم 60</t>
  </si>
  <si>
    <t>002-040</t>
  </si>
  <si>
    <t>براسو مشجر ددرب هندي عرض58 رقم 61</t>
  </si>
  <si>
    <t>002-041</t>
  </si>
  <si>
    <t>002-042</t>
  </si>
  <si>
    <t>شيفون مطرز اسود هندي ع58 رقم 68</t>
  </si>
  <si>
    <t>002-043</t>
  </si>
  <si>
    <t>حرير طبيعي مشجر ع58 رقم 70</t>
  </si>
  <si>
    <t>002-044</t>
  </si>
  <si>
    <t>قطيفه استرتش اسود اوبل 58</t>
  </si>
  <si>
    <t>002-045</t>
  </si>
  <si>
    <t>براسو هندي مشجر ع44 رقم 74</t>
  </si>
  <si>
    <t>002-046</t>
  </si>
  <si>
    <t>002-047</t>
  </si>
  <si>
    <t>بجسكين مشجر اندونسي ع 44 رقم 88</t>
  </si>
  <si>
    <t>002-048</t>
  </si>
  <si>
    <t>اوبل بيورسلك مشجر رقم 90</t>
  </si>
  <si>
    <t>002-049</t>
  </si>
  <si>
    <t>شيفون بيورسلك مشجر طحاس رقم 95</t>
  </si>
  <si>
    <t>002-050</t>
  </si>
  <si>
    <t>ستن استريب مشجر ددرب هندي ع58 رقم 28</t>
  </si>
  <si>
    <t>002-051</t>
  </si>
  <si>
    <t>استرتش صافي سهره مشجر ع 58 رقم 29</t>
  </si>
  <si>
    <t>002-052</t>
  </si>
  <si>
    <t>شيفون مشجر هندي 3 طرق ع44</t>
  </si>
  <si>
    <t>002-053</t>
  </si>
  <si>
    <t>002-054</t>
  </si>
  <si>
    <t>اوبل بيورسلك مطرز ترتر ع 44 رقم 91</t>
  </si>
  <si>
    <t>002-055</t>
  </si>
  <si>
    <t>شيفون بيور سلك جالكسي مفصص كريستال رقم 92</t>
  </si>
  <si>
    <t>002-056</t>
  </si>
  <si>
    <t>شيفون مكسر مشجر هندي ع44</t>
  </si>
  <si>
    <t>002-057</t>
  </si>
  <si>
    <t>002-058</t>
  </si>
  <si>
    <t>قطيفه اوبل مشجر عرض 58 / صنف 03</t>
  </si>
  <si>
    <t>002-059</t>
  </si>
  <si>
    <t>قطيفه اوبل مشجر مسيم مقلم ع 58 رقم 05</t>
  </si>
  <si>
    <t>002-060</t>
  </si>
  <si>
    <t>شيفون مشجر طبيعي سهر ع 44 رقم 230</t>
  </si>
  <si>
    <t>002-061</t>
  </si>
  <si>
    <t>قطيفه اوبل صافي شنل ع 58 / صنف 25</t>
  </si>
  <si>
    <t>002-062</t>
  </si>
  <si>
    <t>002-063</t>
  </si>
  <si>
    <t>شيفون مشجر طبيعي ع 44 رقم 231</t>
  </si>
  <si>
    <t>002-064</t>
  </si>
  <si>
    <t>حريرطبيعي مشجر فويل لمعه ع58 رقم 232</t>
  </si>
  <si>
    <t>002-065</t>
  </si>
  <si>
    <t>شيفون مشجر اورجري هلجرم ع58 رقم233</t>
  </si>
  <si>
    <t>002-066</t>
  </si>
  <si>
    <t>داني شيفون مشجر بدون ددرب ع58هندي</t>
  </si>
  <si>
    <t>002-067</t>
  </si>
  <si>
    <t>داني شيفون مشجر مرايه ع58هندي</t>
  </si>
  <si>
    <t>002-068</t>
  </si>
  <si>
    <t>كريب مشجر ع 58 الصلاة</t>
  </si>
  <si>
    <t>002-069</t>
  </si>
  <si>
    <t>002-070</t>
  </si>
  <si>
    <t>استر تش مشجر صيني ع58</t>
  </si>
  <si>
    <t>002-071</t>
  </si>
  <si>
    <t>002-072</t>
  </si>
  <si>
    <t>002-073</t>
  </si>
  <si>
    <t>002-074</t>
  </si>
  <si>
    <t>002-075</t>
  </si>
  <si>
    <t>002-076</t>
  </si>
  <si>
    <t>002-077</t>
  </si>
  <si>
    <t>002-078</t>
  </si>
  <si>
    <t>002-079</t>
  </si>
  <si>
    <t>002-080</t>
  </si>
  <si>
    <t>002-081</t>
  </si>
  <si>
    <t>002-082</t>
  </si>
  <si>
    <t>شيفون مشجر فويل ع 58 ليزر</t>
  </si>
  <si>
    <t>002-083</t>
  </si>
  <si>
    <t>002-084</t>
  </si>
  <si>
    <t>002-085</t>
  </si>
  <si>
    <t>002-086</t>
  </si>
  <si>
    <t>002-087</t>
  </si>
  <si>
    <t>002-088</t>
  </si>
  <si>
    <t>002-089</t>
  </si>
  <si>
    <t>002-090</t>
  </si>
  <si>
    <t>002-091</t>
  </si>
  <si>
    <t>002-092</t>
  </si>
  <si>
    <t>شيفون مشجر صيني ابو نقطة</t>
  </si>
  <si>
    <t>002-093</t>
  </si>
  <si>
    <t>002-094</t>
  </si>
  <si>
    <t>002-095</t>
  </si>
  <si>
    <t>002-096</t>
  </si>
  <si>
    <t>003-001</t>
  </si>
  <si>
    <t>003-002</t>
  </si>
  <si>
    <t>003-003</t>
  </si>
  <si>
    <t>003-004</t>
  </si>
  <si>
    <t>003-005</t>
  </si>
  <si>
    <t>شبك مطرز هندي رقم 106</t>
  </si>
  <si>
    <t>قطعة</t>
  </si>
  <si>
    <t>003-006</t>
  </si>
  <si>
    <t>003-007</t>
  </si>
  <si>
    <t>شبك مطرز جبير طابقين خرز هنسن ع58 رقم 159</t>
  </si>
  <si>
    <t>003-008</t>
  </si>
  <si>
    <t>شبك مطرز اندونسي ع 56</t>
  </si>
  <si>
    <t>003-009</t>
  </si>
  <si>
    <t>003-010</t>
  </si>
  <si>
    <t>003-011</t>
  </si>
  <si>
    <t>003-012</t>
  </si>
  <si>
    <t>استرتش مطرز ترتر صغير ارك مموج + فولك ع 58</t>
  </si>
  <si>
    <t>003-013</t>
  </si>
  <si>
    <t>003-014</t>
  </si>
  <si>
    <t>شبك جبير مطرز ع 58</t>
  </si>
  <si>
    <t>003-015</t>
  </si>
  <si>
    <t>قطع مطرز ارك صدر وقناع 91ـ3 رقم 194</t>
  </si>
  <si>
    <t>003-016</t>
  </si>
  <si>
    <t>قطع مطرز ارك ابو صدر91ـ15 رقم 195</t>
  </si>
  <si>
    <t>003-017</t>
  </si>
  <si>
    <t>شبك مطرز ترتر صغير مليان ع 58</t>
  </si>
  <si>
    <t>003-018</t>
  </si>
  <si>
    <t>قطع مطرز ابو صدر 91ـ 5 رقم 198</t>
  </si>
  <si>
    <t>003-019</t>
  </si>
  <si>
    <t>شبك مطرز ترتر موديلات ع 58</t>
  </si>
  <si>
    <t>003-020</t>
  </si>
  <si>
    <t>قطع ابو صدر 91- 4 رقم 205</t>
  </si>
  <si>
    <t>003-021</t>
  </si>
  <si>
    <t>شبك استرتش ابو مرايه ع58 ابو سمكه رقم 206</t>
  </si>
  <si>
    <t>003-022</t>
  </si>
  <si>
    <t>شبك مطرز ترتر مرايه كبير ع 58</t>
  </si>
  <si>
    <t>003-023</t>
  </si>
  <si>
    <t>شبك مطرز قيطان كود ع 58</t>
  </si>
  <si>
    <t>003-024</t>
  </si>
  <si>
    <t>شبك جبير اسود ع 58</t>
  </si>
  <si>
    <t>003-025</t>
  </si>
  <si>
    <t>قطع ابوصدر 91-18 رقم 212</t>
  </si>
  <si>
    <t>003-026</t>
  </si>
  <si>
    <t>قطع ابو صدر 91- 16 رقم 214</t>
  </si>
  <si>
    <t>003-027</t>
  </si>
  <si>
    <t>شبك مطرز ترتر 3 الوان ارك ع 58</t>
  </si>
  <si>
    <t>003-028</t>
  </si>
  <si>
    <t>003-029</t>
  </si>
  <si>
    <t>شبك مطرز خرز ابو وردة ارك ع58 رقم 40</t>
  </si>
  <si>
    <t>003-030</t>
  </si>
  <si>
    <t>صدور مطرز هندي رقم 54</t>
  </si>
  <si>
    <t>003-031</t>
  </si>
  <si>
    <t>003-032</t>
  </si>
  <si>
    <t>شبك مطرز خرز قيطان اسيا تكس رقم 93</t>
  </si>
  <si>
    <t>003-033</t>
  </si>
  <si>
    <t>شبك مطرز ترترحاشيتين خرز مفصص ارك رقم 98</t>
  </si>
  <si>
    <t>003-034</t>
  </si>
  <si>
    <t>شبك باكستاني ع44 رقم 55</t>
  </si>
  <si>
    <t>003-035</t>
  </si>
  <si>
    <t>شبك جبير دانتل اسود + ملون ع 58</t>
  </si>
  <si>
    <t>003-036</t>
  </si>
  <si>
    <t>شبك جبير ملون</t>
  </si>
  <si>
    <t>003-037</t>
  </si>
  <si>
    <t>استرتش مطرز ترتر فولك ع 58</t>
  </si>
  <si>
    <t>003-038</t>
  </si>
  <si>
    <t>شبك جبير مطرز ابلك</t>
  </si>
  <si>
    <t>003-039</t>
  </si>
  <si>
    <t>شبك مطرز قيطان موديلات</t>
  </si>
  <si>
    <t>003-040</t>
  </si>
  <si>
    <t>003-041</t>
  </si>
  <si>
    <t>قطع مطرز مفصص - السعودية</t>
  </si>
  <si>
    <t>003-042</t>
  </si>
  <si>
    <t>شبك مطرز ابلك ابو ورده</t>
  </si>
  <si>
    <t>003-043</t>
  </si>
  <si>
    <t>شبك جبير مطرز لونين</t>
  </si>
  <si>
    <t>003-044</t>
  </si>
  <si>
    <t>شبك مطرز جد موديلات</t>
  </si>
  <si>
    <t>003-045</t>
  </si>
  <si>
    <t>شبك مطرز جد دبي</t>
  </si>
  <si>
    <t>003-046</t>
  </si>
  <si>
    <t>003-047</t>
  </si>
  <si>
    <t>شبك مطرز سيم موديلات</t>
  </si>
  <si>
    <t>003-048</t>
  </si>
  <si>
    <t>شبك مطرز بالقطيفة</t>
  </si>
  <si>
    <t>004-001</t>
  </si>
  <si>
    <t>درزن</t>
  </si>
  <si>
    <t>004-006</t>
  </si>
  <si>
    <t>004-007</t>
  </si>
  <si>
    <t>جلابيات مطرز خليجي</t>
  </si>
  <si>
    <t>حبة</t>
  </si>
  <si>
    <t>004-008</t>
  </si>
  <si>
    <t>شلحات سنتيان لبناني ملون صيني رقم 1 حبه</t>
  </si>
  <si>
    <t>004-009</t>
  </si>
  <si>
    <t>004-010</t>
  </si>
  <si>
    <t>شلحات جبير ابوسنتيان رقم 221 حبه</t>
  </si>
  <si>
    <t>004-011</t>
  </si>
  <si>
    <t>شلحات جبير ابو فوطه جبونات رقم 222 حبه</t>
  </si>
  <si>
    <t>004-012</t>
  </si>
  <si>
    <t>004-014</t>
  </si>
  <si>
    <t>مقارم باشمينا ايراني هندي</t>
  </si>
  <si>
    <t>004-017</t>
  </si>
  <si>
    <t>جلابيات هندي ترتر + لاكر</t>
  </si>
  <si>
    <t>004-018</t>
  </si>
  <si>
    <t>مقارم طحاس هندي</t>
  </si>
  <si>
    <t>005-001</t>
  </si>
  <si>
    <t>كيلو</t>
  </si>
  <si>
    <t>005-002</t>
  </si>
  <si>
    <t>كيس</t>
  </si>
  <si>
    <t>005-003</t>
  </si>
  <si>
    <t>005-004</t>
  </si>
  <si>
    <t>101-005</t>
  </si>
  <si>
    <t>الواح طاقة شمسية 100 وات</t>
  </si>
  <si>
    <t>وات</t>
  </si>
  <si>
    <t>101-006</t>
  </si>
  <si>
    <t>الواح طاقة شمسية 150 وات</t>
  </si>
  <si>
    <t>101-007</t>
  </si>
  <si>
    <t>الواح طاقة شمسية 225 وات</t>
  </si>
  <si>
    <t>101-008</t>
  </si>
  <si>
    <t>الواح طاقة شمسية 250 وات</t>
  </si>
  <si>
    <t>101-009</t>
  </si>
  <si>
    <t>الواح طاقة شمسية 305 وات</t>
  </si>
  <si>
    <t>101-010</t>
  </si>
  <si>
    <t>جهاز</t>
  </si>
  <si>
    <t>101-011</t>
  </si>
  <si>
    <t>انفرتر MPPT 3200W/48V 60A سولار</t>
  </si>
  <si>
    <t>101-012</t>
  </si>
  <si>
    <t>انفرتر MPPT 4000W/48V 60A سولار</t>
  </si>
  <si>
    <t>101-013</t>
  </si>
  <si>
    <t>انفرتر PWM 2400W/24V 50A سولار</t>
  </si>
  <si>
    <t>101-014</t>
  </si>
  <si>
    <t>101-015</t>
  </si>
  <si>
    <t>101-016</t>
  </si>
  <si>
    <t>بطارية جل 200 امبير T- 6SGL200 انديكس</t>
  </si>
  <si>
    <t>101-017</t>
  </si>
  <si>
    <t>بطارية جل 150 امبير T- IT500GEL انديكس</t>
  </si>
  <si>
    <t>101-018</t>
  </si>
  <si>
    <t>بطارية سائل 200 امبير T- 6LMS200L انديكس</t>
  </si>
  <si>
    <t>101-019</t>
  </si>
  <si>
    <t>بطارية جل 100 امبير T- NXT100 انديكس</t>
  </si>
  <si>
    <t>101-020</t>
  </si>
  <si>
    <t>بطارية سائل 100 امبير T- 6LMS100L انديكس</t>
  </si>
  <si>
    <t>101-021</t>
  </si>
  <si>
    <t>بطارية سائل 150 امبير T- 6LMS150L انديكس</t>
  </si>
  <si>
    <t>101-022</t>
  </si>
  <si>
    <t>بطارية سائل 150 امبير T- IT500 انديكس</t>
  </si>
  <si>
    <t>101-023</t>
  </si>
  <si>
    <t>بطارية سائل 200 امبير T- IT750 انديكس</t>
  </si>
  <si>
    <t>101-024</t>
  </si>
  <si>
    <t>انفرتر عادي T- 850VA/12V انديكس</t>
  </si>
  <si>
    <t>101-025</t>
  </si>
  <si>
    <t>انفرتر عادي T- 1050VA/12V انديكس</t>
  </si>
  <si>
    <t>101-026</t>
  </si>
  <si>
    <t>انفرتر عادي T- 1450VA/12V انديكس</t>
  </si>
  <si>
    <t>101-027</t>
  </si>
  <si>
    <t>انفرتر عادي T- 1450VA/24V انديكس</t>
  </si>
  <si>
    <t>101-028</t>
  </si>
  <si>
    <t>انفرتر عادي T- 2KVA/24V انديكس</t>
  </si>
  <si>
    <t>101-029</t>
  </si>
  <si>
    <t>انفرتر ومنظم T- 850VA/12V انديكس سولار</t>
  </si>
  <si>
    <t>101-030</t>
  </si>
  <si>
    <t>انفرتر ومنظم T- 1050VA/12V انديكس سولار</t>
  </si>
  <si>
    <t>101-031</t>
  </si>
  <si>
    <t>انفرتر ومنظم T- 1450VA/24V انديكس سولار</t>
  </si>
  <si>
    <t>101-032</t>
  </si>
  <si>
    <t>انفرتر ومنظم T- 2.5KVA/48V انديكس سولار</t>
  </si>
  <si>
    <t>101-033</t>
  </si>
  <si>
    <t>انفرتر ومنظم T- 3.5KVA/48V انديكس سولار</t>
  </si>
  <si>
    <t>101-034</t>
  </si>
  <si>
    <t>كابل الماسية 2*1 ملم2 فليكس</t>
  </si>
  <si>
    <t>متر</t>
  </si>
  <si>
    <t>101-035</t>
  </si>
  <si>
    <t>كابل الماسية 2*1.5 ملم2 فليكس</t>
  </si>
  <si>
    <t>101-036</t>
  </si>
  <si>
    <t>101-037</t>
  </si>
  <si>
    <t>101-038</t>
  </si>
  <si>
    <t>101-039</t>
  </si>
  <si>
    <t>101-040</t>
  </si>
  <si>
    <t>101-041</t>
  </si>
  <si>
    <t>كابل الماسية 4*1.5 ملم2 فليكس</t>
  </si>
  <si>
    <t>101-042</t>
  </si>
  <si>
    <t>101-043</t>
  </si>
  <si>
    <t>101-044</t>
  </si>
  <si>
    <t>101-045</t>
  </si>
  <si>
    <t>101-046</t>
  </si>
  <si>
    <t>101-047</t>
  </si>
  <si>
    <t>101-048</t>
  </si>
  <si>
    <t>101-049</t>
  </si>
  <si>
    <t>101-050</t>
  </si>
  <si>
    <t>101-051</t>
  </si>
  <si>
    <t>101-052</t>
  </si>
  <si>
    <t>101-053</t>
  </si>
  <si>
    <t>101-054</t>
  </si>
  <si>
    <t>101-055</t>
  </si>
  <si>
    <t>101-056</t>
  </si>
  <si>
    <t>الواح طاقة شمسية 80 وات</t>
  </si>
  <si>
    <t>101-057</t>
  </si>
  <si>
    <t>الواح طاقة شمسية 300 وات</t>
  </si>
  <si>
    <t>101-058</t>
  </si>
  <si>
    <t>الواح طاقة شمسية 260 وات</t>
  </si>
  <si>
    <t>101-059</t>
  </si>
  <si>
    <t>الواح شمسية مونو 255 وات</t>
  </si>
  <si>
    <t>101-060</t>
  </si>
  <si>
    <t>الواح شمسية مونو 150 وات</t>
  </si>
  <si>
    <t>101-061</t>
  </si>
  <si>
    <t>الواح شمسية مونو 100 وات</t>
  </si>
  <si>
    <t>101-062</t>
  </si>
  <si>
    <t>بطارية جل 100 امبير T- IT350GEL انديكس</t>
  </si>
  <si>
    <t>101-063</t>
  </si>
  <si>
    <t>بطارية سائل 120 امبير T- 6LMS120L انديكس</t>
  </si>
  <si>
    <t>101-064</t>
  </si>
  <si>
    <t>بطارية جل 135 امبير T- IT450GEL انديكس</t>
  </si>
  <si>
    <t>101-065</t>
  </si>
  <si>
    <t>لمبات TORCH فئة 15 وات</t>
  </si>
  <si>
    <t>101-066</t>
  </si>
  <si>
    <t>لمبات TORCH فئة 12 وات</t>
  </si>
  <si>
    <t>101-067</t>
  </si>
  <si>
    <t>لمبات TORCH فئة 9 وات</t>
  </si>
  <si>
    <t>101-068</t>
  </si>
  <si>
    <t>كابل فيليكس 1*1.5</t>
  </si>
  <si>
    <t>101-069</t>
  </si>
  <si>
    <t>101-070</t>
  </si>
  <si>
    <t>101-071</t>
  </si>
  <si>
    <t>101-072</t>
  </si>
  <si>
    <t>101-073</t>
  </si>
  <si>
    <t>101-074</t>
  </si>
  <si>
    <t>101-075</t>
  </si>
  <si>
    <t>101-076</t>
  </si>
  <si>
    <t>101-077</t>
  </si>
  <si>
    <t>101-078</t>
  </si>
  <si>
    <t>منظم T/3000W/60A Saito MPPT-60X</t>
  </si>
  <si>
    <t>101-079</t>
  </si>
  <si>
    <t>توصيلة 2 فتحات 6 متر</t>
  </si>
  <si>
    <t>101-080</t>
  </si>
  <si>
    <t>توصيلة 2 فتحات 3 متر</t>
  </si>
  <si>
    <t>101-081</t>
  </si>
  <si>
    <t>توصيلة 2 فتحات 5 متر</t>
  </si>
  <si>
    <t>101-082</t>
  </si>
  <si>
    <t>توصيلة 3 فتحات 3 متر</t>
  </si>
  <si>
    <t>101-083</t>
  </si>
  <si>
    <t>توصيلة 3 فتحات 5 متر</t>
  </si>
  <si>
    <t>101-084</t>
  </si>
  <si>
    <t>توصيلة 4 فتحات 3 متر</t>
  </si>
  <si>
    <t>101-085</t>
  </si>
  <si>
    <t>توصيلة 4 فتحات 5 متر</t>
  </si>
  <si>
    <t>101-086</t>
  </si>
  <si>
    <t>توصيلة 5 فتحات 3 متر</t>
  </si>
  <si>
    <t>101-087</t>
  </si>
  <si>
    <t>توصيلة 5 فتحات 5 متر</t>
  </si>
  <si>
    <t>101-088</t>
  </si>
  <si>
    <t>توصيلة 6 فتحات 3 متر</t>
  </si>
  <si>
    <t>101-089</t>
  </si>
  <si>
    <t>توصيلة 6 فتحات 5 متر</t>
  </si>
  <si>
    <t>101-090</t>
  </si>
  <si>
    <t>بيم بلاك 13 امبير عادي</t>
  </si>
  <si>
    <t>101-091</t>
  </si>
  <si>
    <t>بيم بلاك 13 امبير إشارة</t>
  </si>
  <si>
    <t>101-092</t>
  </si>
  <si>
    <t>101-093</t>
  </si>
  <si>
    <t>101-094</t>
  </si>
  <si>
    <t>101-095</t>
  </si>
  <si>
    <t>101-096</t>
  </si>
  <si>
    <t>101-097</t>
  </si>
  <si>
    <t>مشترك سفري T-2K-227</t>
  </si>
  <si>
    <t>101-098</t>
  </si>
  <si>
    <t>لصقات شليشان</t>
  </si>
  <si>
    <t>101-099</t>
  </si>
  <si>
    <t>اداة توصيل جهازين انفرتر T- 4/5KVA</t>
  </si>
  <si>
    <t>101-100</t>
  </si>
  <si>
    <t>قواعد الواح حديدية</t>
  </si>
  <si>
    <t>101-101</t>
  </si>
  <si>
    <t>خوص ابو 16 ملي</t>
  </si>
  <si>
    <t>no</t>
  </si>
  <si>
    <t>name</t>
  </si>
  <si>
    <t>unit</t>
  </si>
  <si>
    <t>المنشأ</t>
  </si>
  <si>
    <t>001-137</t>
  </si>
  <si>
    <t>101-102</t>
  </si>
  <si>
    <t>لمبات TORCH فئة 5 وات</t>
  </si>
  <si>
    <t>101-103</t>
  </si>
  <si>
    <t>لمبات TORCH فئة 7 وات</t>
  </si>
  <si>
    <t>101-104</t>
  </si>
  <si>
    <t>لمبات DIAMOND فئة 7 وات نظام 220</t>
  </si>
  <si>
    <t>101-105</t>
  </si>
  <si>
    <t>لمبات DIAMOND فئة 9 وات نظام 220</t>
  </si>
  <si>
    <t>101-106</t>
  </si>
  <si>
    <t>لمبات DIAMOND فئة 12 وات نظام 220</t>
  </si>
  <si>
    <t>101-107</t>
  </si>
  <si>
    <t>لمبات DIAMOND فئة 15 وات نظام 220</t>
  </si>
  <si>
    <t>101-108</t>
  </si>
  <si>
    <t>الواح طاقة شمسية فئة 20 وات TATA SOLAR</t>
  </si>
  <si>
    <t>101-109</t>
  </si>
  <si>
    <t>الواح طاقة شمسية فئة 25 وات TATA SOLAR</t>
  </si>
  <si>
    <t>101-110</t>
  </si>
  <si>
    <t>101-111</t>
  </si>
  <si>
    <t>الواح طاقة شمسية فئة 30 وات SUN SOLAR</t>
  </si>
  <si>
    <t>101-112</t>
  </si>
  <si>
    <t>الواح طاقة شمسية فئة 38 وات SUN SOLAR</t>
  </si>
  <si>
    <t>101-113</t>
  </si>
  <si>
    <t>101-114</t>
  </si>
  <si>
    <t>فيوزات الواح ابو 6</t>
  </si>
  <si>
    <t>101-115</t>
  </si>
  <si>
    <t>فيوزات الواح ابو 10</t>
  </si>
  <si>
    <t>101-116</t>
  </si>
  <si>
    <t>خوص ابو 10 ملي</t>
  </si>
  <si>
    <t>101-117</t>
  </si>
  <si>
    <t>وسيط اصناف اخرى مشتراه للعميل</t>
  </si>
  <si>
    <t>101-118</t>
  </si>
  <si>
    <t>كابل * 220 شعرة</t>
  </si>
  <si>
    <t>101-119</t>
  </si>
  <si>
    <t>كابل * 70 ملي</t>
  </si>
  <si>
    <t>101-120</t>
  </si>
  <si>
    <t>كابل * 25 ملي نيو ستار</t>
  </si>
  <si>
    <t>101-121</t>
  </si>
  <si>
    <t>خوص 10-50</t>
  </si>
  <si>
    <t>101-122</t>
  </si>
  <si>
    <t>خوص 10-35</t>
  </si>
  <si>
    <t>101-123</t>
  </si>
  <si>
    <t>الواح طاقة شمسية 150 وات مونو ريستار سولار</t>
  </si>
  <si>
    <t>101-124</t>
  </si>
  <si>
    <t>101-125</t>
  </si>
  <si>
    <t>101-126</t>
  </si>
  <si>
    <t>101-127</t>
  </si>
  <si>
    <t>101-128</t>
  </si>
  <si>
    <t>001-138</t>
  </si>
  <si>
    <t>القيمة الأولية للفاتورة</t>
  </si>
  <si>
    <t>البيان</t>
  </si>
  <si>
    <t>كرتون</t>
  </si>
  <si>
    <t>السعر</t>
  </si>
  <si>
    <t>فاتورة أولية</t>
  </si>
  <si>
    <t>ريال يمني</t>
  </si>
  <si>
    <t>دولار امريكي</t>
  </si>
  <si>
    <t>002-097</t>
  </si>
  <si>
    <t>الفارق</t>
  </si>
  <si>
    <t>001-139</t>
  </si>
  <si>
    <t>قطن مشجر مطرز مسيم ع 58</t>
  </si>
  <si>
    <t>001-140</t>
  </si>
  <si>
    <t>003-049</t>
  </si>
  <si>
    <t>003-050</t>
  </si>
  <si>
    <t>003-051</t>
  </si>
  <si>
    <t>شبك مطرز مخرم وسط</t>
  </si>
  <si>
    <t>003-052</t>
  </si>
  <si>
    <t>شبك مطرز جد مليان</t>
  </si>
  <si>
    <t>003-053</t>
  </si>
  <si>
    <t>شبك مطرز ابو وردة فصوص</t>
  </si>
  <si>
    <t>003-054</t>
  </si>
  <si>
    <t>شبك مطرز ابو وردة</t>
  </si>
  <si>
    <t>003-055</t>
  </si>
  <si>
    <t>شبك مطرز لبانة</t>
  </si>
  <si>
    <t>003-056</t>
  </si>
  <si>
    <t>شبك مطرز لبانة ترتر</t>
  </si>
  <si>
    <t>101-129</t>
  </si>
  <si>
    <t>101-130</t>
  </si>
  <si>
    <t>101-131</t>
  </si>
  <si>
    <t>101-132</t>
  </si>
  <si>
    <t>101-133</t>
  </si>
  <si>
    <t>101-134</t>
  </si>
  <si>
    <t>بطارية جل 65 امبير T-EP65 انديكس</t>
  </si>
  <si>
    <t>101-135</t>
  </si>
  <si>
    <t>بطارية جل 75 امبير T-EP75 انديكس</t>
  </si>
  <si>
    <t>101-136</t>
  </si>
  <si>
    <t>101-137</t>
  </si>
  <si>
    <t>بطارية جل 100 امبير T- 6SGL100 انديكس</t>
  </si>
  <si>
    <t>سعر الصرف</t>
  </si>
  <si>
    <t>مصاريف سفر</t>
  </si>
  <si>
    <t>001-141</t>
  </si>
  <si>
    <t>شبك استرتش صافي هولجرام 58</t>
  </si>
  <si>
    <t>001-142</t>
  </si>
  <si>
    <t>شبك دانتل شنيل صافي 58</t>
  </si>
  <si>
    <t>001-143</t>
  </si>
  <si>
    <t>001-144</t>
  </si>
  <si>
    <t>شيفون مشجر جالكسي هندي 44 رقم 147</t>
  </si>
  <si>
    <t>003-059</t>
  </si>
  <si>
    <t>003-060</t>
  </si>
  <si>
    <t>جهاز منظم PCM60X MPPT 60A</t>
  </si>
  <si>
    <t>جهاز شحن PCM5048 MPPT 50A</t>
  </si>
  <si>
    <t>وسيط اصناف - الصنف موقف</t>
  </si>
  <si>
    <t>شاشة 19 بوصة STAR.X 17/19 APPLE (4:3)TV</t>
  </si>
  <si>
    <t>شاشة 22 بوصة STAR.X 19/22 APPLE (16:9)TV</t>
  </si>
  <si>
    <t>شاشة 24 بوصة STAR.X 22/24 APPLE (16:9)TV</t>
  </si>
  <si>
    <t>شاشة 26 بوصة STAR.X 24/26 APPLE (16:9)TV</t>
  </si>
  <si>
    <t>شاشة 28 بوصة STAR.X 26/28 APPLE (16:9)TV</t>
  </si>
  <si>
    <t>كابل فليكس 2*1.5 نحاس 30 متر</t>
  </si>
  <si>
    <t>كابل فليكس 2*1.5 مخلوط 30 متر</t>
  </si>
  <si>
    <t>كابل فليكس شفاف 2*1.5 مخلوط 50 متر</t>
  </si>
  <si>
    <t>101-138</t>
  </si>
  <si>
    <t>الواح طاقة شميسة 150 وات راجي RAGGI SOLAR</t>
  </si>
  <si>
    <t>101-139</t>
  </si>
  <si>
    <t>لمبات LED BLUE فئة 7 وات</t>
  </si>
  <si>
    <t>101-140</t>
  </si>
  <si>
    <t>لمبات LED BLUE فئة 9 وات</t>
  </si>
  <si>
    <t>101-141</t>
  </si>
  <si>
    <t>لمبات LED BLUE فئة 12 وات</t>
  </si>
  <si>
    <t>101-142</t>
  </si>
  <si>
    <t>لمبات LED BLUE فئة 15 وات</t>
  </si>
  <si>
    <t>101-143</t>
  </si>
  <si>
    <t>منظم 30 امبير MPPT EPEVER 30A</t>
  </si>
  <si>
    <t>101-144</t>
  </si>
  <si>
    <t>منظم 40 امبير MPPT EPEVER 40A</t>
  </si>
  <si>
    <t>101-145</t>
  </si>
  <si>
    <t>منظم استاند STAND 5KVA</t>
  </si>
  <si>
    <t>101-146</t>
  </si>
  <si>
    <t>قواطع كهرباء T-20.10KVA POLL MSP</t>
  </si>
  <si>
    <t>101-147</t>
  </si>
  <si>
    <t>قواطع كهرباء T-32.10KVA POLL MSP</t>
  </si>
  <si>
    <t>101-148</t>
  </si>
  <si>
    <t>الواح شمسية مونو 270 وات</t>
  </si>
  <si>
    <t>101-149</t>
  </si>
  <si>
    <t>قواطع كهرباء T-16.10KVA POLL MSP</t>
  </si>
  <si>
    <t>101-150</t>
  </si>
  <si>
    <t>بطارية جل 150 امبير T- NXT150 انديكس</t>
  </si>
  <si>
    <t>101-151</t>
  </si>
  <si>
    <t>بطارية جل 200 امبير T- NXT200 انديكس</t>
  </si>
  <si>
    <t>001-145</t>
  </si>
  <si>
    <t>شيفون صافي رانبو صيني عرض58</t>
  </si>
  <si>
    <t>101-152</t>
  </si>
  <si>
    <t>101-153</t>
  </si>
  <si>
    <t>101-154</t>
  </si>
  <si>
    <t>101-155</t>
  </si>
  <si>
    <t>001-146</t>
  </si>
  <si>
    <t>شبك دانتل لونين ع 58</t>
  </si>
  <si>
    <t>001-147</t>
  </si>
  <si>
    <t>شبك دانتل لونين هولجرام ع 58</t>
  </si>
  <si>
    <t>101-161</t>
  </si>
  <si>
    <t>الواح شمسية 100 وات مونو سكاي ستار SKY STAR</t>
  </si>
  <si>
    <t>الواح شمسية 150 وات مونو سكاي ستار SKY STAR</t>
  </si>
  <si>
    <t>الواح شمسية 200 وات مونو سكاي ستار SKY STAR</t>
  </si>
  <si>
    <t>الواح شمسية 250 وات مونو سكاي ستار SKY STAR</t>
  </si>
  <si>
    <t>الواح شمسية 300 وات مونو سكاي ستار SKY STAR</t>
  </si>
  <si>
    <t>الواح شمسية 100 وات بولي سكاي ستار SKY STAR</t>
  </si>
  <si>
    <t>الواح شمسية 150 وات بولي سكاي ستار SKY STAR</t>
  </si>
  <si>
    <t>الواح شمسية 200 وات بولي سكاي ستار SKY STAR</t>
  </si>
  <si>
    <t>الواح شمسية 250 وات بولي سكاي ستار SKY STAR</t>
  </si>
  <si>
    <t>الواح شمسية 300 وات بولي سكاي ستار SKY STAR</t>
  </si>
  <si>
    <t>101-162</t>
  </si>
  <si>
    <t>101-164</t>
  </si>
  <si>
    <t>101-166</t>
  </si>
  <si>
    <t>101-168</t>
  </si>
  <si>
    <t>101-170</t>
  </si>
  <si>
    <t>101-163</t>
  </si>
  <si>
    <t>101-165</t>
  </si>
  <si>
    <t>101-167</t>
  </si>
  <si>
    <t>101-169</t>
  </si>
  <si>
    <t>101-171</t>
  </si>
  <si>
    <t>101-156</t>
  </si>
  <si>
    <t>قواطع كهرباء T-25.10KVA POLL MSP</t>
  </si>
  <si>
    <t>101-157</t>
  </si>
  <si>
    <t>قواطع كهرباء T-40.10KVA POLL MSP</t>
  </si>
  <si>
    <t>101-158</t>
  </si>
  <si>
    <t>قواطع كهرباء T-50.10KVA POLL MSP</t>
  </si>
  <si>
    <t>101-159</t>
  </si>
  <si>
    <t>قواطع كهرباء T-63.10KVA POLL MSP</t>
  </si>
  <si>
    <t>101-160</t>
  </si>
  <si>
    <t>دانتل استرتش ثقيل صافي ع 58</t>
  </si>
  <si>
    <t>001-148</t>
  </si>
  <si>
    <t>001-149</t>
  </si>
  <si>
    <t>استرتش مسيم لبانة ع 58</t>
  </si>
  <si>
    <t>101-172</t>
  </si>
  <si>
    <t>101-173</t>
  </si>
  <si>
    <t>101-174</t>
  </si>
  <si>
    <t>101-175</t>
  </si>
  <si>
    <t>101-176</t>
  </si>
  <si>
    <t>منظم MPPT FANGPUSUN 80A</t>
  </si>
  <si>
    <t>منظم PWM PR3030/ 30A</t>
  </si>
  <si>
    <t>003-057</t>
  </si>
  <si>
    <t>003-058</t>
  </si>
  <si>
    <t>003-061</t>
  </si>
  <si>
    <t>003-062</t>
  </si>
  <si>
    <t>003-063</t>
  </si>
  <si>
    <t>شبك مطرز مع اللول</t>
  </si>
  <si>
    <t>002-100</t>
  </si>
  <si>
    <t>101-177</t>
  </si>
  <si>
    <t>101-178</t>
  </si>
  <si>
    <t>انفرتر  MPPT 2400W/24V 40A سولار</t>
  </si>
  <si>
    <t>101-179</t>
  </si>
  <si>
    <t>الواح شمسية مونو 280 وات كانديان سولار</t>
  </si>
  <si>
    <t>101-180</t>
  </si>
  <si>
    <t>الواح شمسية بولي 270 وات كانديان سولار</t>
  </si>
  <si>
    <t>101-181</t>
  </si>
  <si>
    <t>الواح شمسية بولي 325 وات كانديان سولار</t>
  </si>
  <si>
    <t>101-182</t>
  </si>
  <si>
    <t>101-183</t>
  </si>
  <si>
    <t>101-184</t>
  </si>
  <si>
    <t>101-185</t>
  </si>
  <si>
    <t>001-150</t>
  </si>
  <si>
    <t>001-152</t>
  </si>
  <si>
    <t>الإجمالي الكلي</t>
  </si>
  <si>
    <t>003-064</t>
  </si>
  <si>
    <t>شبك مطرز قيطان حواشي</t>
  </si>
  <si>
    <t>حرير  ستن صافي فويل  ع58</t>
  </si>
  <si>
    <t>مراكو  مقلم صافي ع58 رقم 188</t>
  </si>
  <si>
    <t>شيفون ستن صافي ياره  ع58 رقم 22</t>
  </si>
  <si>
    <t>اورجنزة صافي  مكسر ع 58 رقم 51</t>
  </si>
  <si>
    <t>قطيفه بيور سلك صافي عرض 44 / رقم 76</t>
  </si>
  <si>
    <t>تل صافي منقط  فولك تايلندي ع 58</t>
  </si>
  <si>
    <t>قطيفه استرتش صافي كريستال توتون  كوري ع 58</t>
  </si>
  <si>
    <t>استرتش كريستال اسود صافي  عرض 68</t>
  </si>
  <si>
    <t>ستن فلفت صافي ملون  ع 58</t>
  </si>
  <si>
    <t>شيفون فويل صافي  ملون كوري ع 58</t>
  </si>
  <si>
    <t>دانتل استرتش كود صافي هولجرام ع 58</t>
  </si>
  <si>
    <t>دانتل العنكبوت صافي ع 58</t>
  </si>
  <si>
    <t>دانتل العنكبوت صافي هولجرام ع 58</t>
  </si>
  <si>
    <t>شيفون جالكسي صافي مموج ع 44</t>
  </si>
  <si>
    <t>شيفون اسود مقارم ع 44</t>
  </si>
  <si>
    <t>تل تركي صافي ملون عرض 58</t>
  </si>
  <si>
    <t>بطان بونجي صافي ملون عرض 58</t>
  </si>
  <si>
    <t>اورجنزه مصري صافي ملون ع 58</t>
  </si>
  <si>
    <t>قطيفة استرتش صافي كوري اسبان او حاشية  ع 58</t>
  </si>
  <si>
    <t>شيفون طحاس صافي صيني ملون عرض 44</t>
  </si>
  <si>
    <t>001-151</t>
  </si>
  <si>
    <t>001-153</t>
  </si>
  <si>
    <t>داني شيفون مطرز مشجر لاكر هندي ع58 رقم 07</t>
  </si>
  <si>
    <t>تل كريستال مموج صافي جديد ع/58 رقم 10</t>
  </si>
  <si>
    <t>تل كريستال مموج لبانه كوري ع58 رقم 100</t>
  </si>
  <si>
    <t>شيفون بيورسلك جالكسي مشجر رقم 102</t>
  </si>
  <si>
    <t>قطيفة استرتش مشجر هولجرام ع58 رقم 105</t>
  </si>
  <si>
    <t>شبك وشيفون ابو شريط ع58 رقم 112</t>
  </si>
  <si>
    <t>شيفون مشجر ددرب هندي ع44 رقم 114</t>
  </si>
  <si>
    <t>شيفون هندي مخرز ع44 رقم 115</t>
  </si>
  <si>
    <t>داني شيفون مشجر ددرب ع58 هندي رقم 119</t>
  </si>
  <si>
    <t>ستن ستريب مشجر ددرب هندي 44 رقم 120</t>
  </si>
  <si>
    <t>تل مكسر مموج ع58 رقم 124</t>
  </si>
  <si>
    <t>تل استرتش مشجر هولجرام صيني ع58 رقم 125</t>
  </si>
  <si>
    <t>شيفون هندبرنت هندي ع44 رقم 142</t>
  </si>
  <si>
    <t>شيفون هند برنت مفصص هندي رقم 143</t>
  </si>
  <si>
    <t>براسو مشجر عادي  اسود هندي عرض58 رقم 62</t>
  </si>
  <si>
    <t>براسو مشجر ددرب  هندي ع44 رقم 75</t>
  </si>
  <si>
    <t>شيفون بيورسلك مطرز ترتر سامكونج ع 44 رقم  213</t>
  </si>
  <si>
    <t>استرتش  مكسر مشجر شيفون</t>
  </si>
  <si>
    <t>تل كريستال صافي متلك  ع 58</t>
  </si>
  <si>
    <t>تل استبت اسود عرض 58</t>
  </si>
  <si>
    <t>دانتل استرتش جاكر  مشجر فرنسي ع 58</t>
  </si>
  <si>
    <t>شيفون جاكر مقصب ع 58</t>
  </si>
  <si>
    <t>قطيفه ابل مشجر عرض 44</t>
  </si>
  <si>
    <t>قطيفه استرتش اوبل شنل سيم ع 58</t>
  </si>
  <si>
    <t>استرتش مشجر ترتر لاصق جلد الحنش ع 58</t>
  </si>
  <si>
    <t>شيفون جالكسي فويل صافي عرض 44</t>
  </si>
  <si>
    <t>شيفون موس مشجر  طحاس هندي ع 44</t>
  </si>
  <si>
    <t>شيفون مشجر طحاس هندي  ع44</t>
  </si>
  <si>
    <t>شيفون جالكسي فولك ع 44</t>
  </si>
  <si>
    <t>حرير مكرو مشجر ع44</t>
  </si>
  <si>
    <t>داني مشجر هندي مع الفويل  عرض 58</t>
  </si>
  <si>
    <t>استرتش ترتر لاصق صافي ع 58</t>
  </si>
  <si>
    <t>قطيفة استرتش صافي مراية لاصق ع 58</t>
  </si>
  <si>
    <t>شيفون مشجر طحاس صيني ع 44</t>
  </si>
  <si>
    <t>استرتش مشجر ديجتال كريستال ع 58</t>
  </si>
  <si>
    <t>شيفون استرتش مشجر امله ع 58</t>
  </si>
  <si>
    <t>شيفون ستن 30 دي مشجر صيني ع 44</t>
  </si>
  <si>
    <t>قطيفه استرتش مشجر ع 58</t>
  </si>
  <si>
    <t>شيفون استرتش مموج فولك امله ع 58</t>
  </si>
  <si>
    <t>دانتل العنكبوت مموج ع 58</t>
  </si>
  <si>
    <t>دانتل العنكبوت مموج هولجرام ع 58</t>
  </si>
  <si>
    <t>ستن استرتش مكسر فويل  ع 58</t>
  </si>
  <si>
    <t>شيفون مشجر صيني فويل ع 44</t>
  </si>
  <si>
    <t>002-098</t>
  </si>
  <si>
    <t>002-099</t>
  </si>
  <si>
    <t>قطن مشجر مطرز مسيم - حبه</t>
  </si>
  <si>
    <t>قطن استرتش مشجر ابو نقطة ع 58</t>
  </si>
  <si>
    <t>002-101</t>
  </si>
  <si>
    <t>002-102</t>
  </si>
  <si>
    <t>تل استرتش مشجر ع58</t>
  </si>
  <si>
    <t>شبك مطرز جبير ملون ارك ع 58</t>
  </si>
  <si>
    <t>تل مطرز سلك هولجرام ع 58 رقم 09</t>
  </si>
  <si>
    <t>تل مطرز ابو شلش هولجرام ع58 رقم 103</t>
  </si>
  <si>
    <t>شبك مطرز خرز تفتة مفصص هنسن رقم 104</t>
  </si>
  <si>
    <t>شبك مطرز حاشية مخرم صغير</t>
  </si>
  <si>
    <t>شبك مطرز حاشية جد جبير كبير</t>
  </si>
  <si>
    <t>شبك مطرز ابو وردة اورجنزة</t>
  </si>
  <si>
    <t>شبك مطرز ابو وردة سيم</t>
  </si>
  <si>
    <t>شبك مطرز ابو وردة مع اللول</t>
  </si>
  <si>
    <t>شبك مطرز فصوص ميتاليك</t>
  </si>
  <si>
    <t>003-065</t>
  </si>
  <si>
    <t>دانتل استرتش مشجر هلجرام</t>
  </si>
  <si>
    <t>003-066</t>
  </si>
  <si>
    <t>003-067</t>
  </si>
  <si>
    <t>شبك دانتل مشجر هندي ع 44</t>
  </si>
  <si>
    <t>003-068</t>
  </si>
  <si>
    <t>شيفون جاكر طحاس هندي مشجر ع 44</t>
  </si>
  <si>
    <t>003-069</t>
  </si>
  <si>
    <t>سيلفر شيفون طحاس هندي مشجر ع 44</t>
  </si>
  <si>
    <t>مقارم صيني رقم 137</t>
  </si>
  <si>
    <t>شلحات عادي جبير رقم 223</t>
  </si>
  <si>
    <t>شلحات صيني ملون عادي  رقم 2 رقم 153 حبه</t>
  </si>
  <si>
    <t>كييلو خيط قيطان مكرونة رقم 141</t>
  </si>
  <si>
    <t>فصوص ابيض مموج جوانزو مقاس 16</t>
  </si>
  <si>
    <t>فصوص اصلي جوانزو مقاس 10</t>
  </si>
  <si>
    <t>فصوص ملون جوانزو مقاس 16</t>
  </si>
  <si>
    <t>انفرتر  MPPT 2400W/24V 60A سولار</t>
  </si>
  <si>
    <t>كابل الماسية  2*2.5 ملم2 فليكس</t>
  </si>
  <si>
    <t>كابل الماسية  2*4 ملم2 فليكس</t>
  </si>
  <si>
    <t>كابل الماسية  2*6 ملم2 فليكس</t>
  </si>
  <si>
    <t>كابل الماسية  3*1.5 ملم2 فليكس</t>
  </si>
  <si>
    <t>كابل الماسية  3*2.5 ملم2 فليكس</t>
  </si>
  <si>
    <t>كابل الماسية  4*4 ملم2 فليكس</t>
  </si>
  <si>
    <t>كابل الرياض  2*1.5 ملم2 فليكس</t>
  </si>
  <si>
    <t>كابل الرياض  2*6 ملم2 فليكس</t>
  </si>
  <si>
    <t>كابل الرياض  4*2.5 ملم2 فليكس</t>
  </si>
  <si>
    <t>كابل الرياض  4*4 ملم2 فليكس</t>
  </si>
  <si>
    <t>كابل الرياض  4*6 ملم2 فليكس</t>
  </si>
  <si>
    <t>كابل بحرة  4*10 ملم2 فليكس</t>
  </si>
  <si>
    <t>كابل بحرة  2*1.5 ملم2 فليكس</t>
  </si>
  <si>
    <t>كابل بحرة  2*2.5 ملم2 فليكس</t>
  </si>
  <si>
    <t>كابل بحرة  2*4 ملم2 فليكس</t>
  </si>
  <si>
    <t>كابل بحرة  2*6 ملم2 فليكس</t>
  </si>
  <si>
    <t>كابل بحرة  2*10 ملم2 فليكس</t>
  </si>
  <si>
    <t>كابل بحرة  4*2.5 ملم2 فليكس</t>
  </si>
  <si>
    <t>كابل بحرة  4*4 ملم2 فليكس</t>
  </si>
  <si>
    <t>انفرتر Saito CS 1.2K عادي  T/1200VA/840W/12V</t>
  </si>
  <si>
    <t>انفرتر Saito 812HS مع المنظم T/1000VA/800W/12V/50A</t>
  </si>
  <si>
    <t>انفرتر Saito 1624HS مع المنظم T/2000VA/1600W/24V/50A</t>
  </si>
  <si>
    <t>انفرتر Saito 2424HS مع المنظم T/3000VA/2400W/24V/50A</t>
  </si>
  <si>
    <t>انفرتر Saito 1624MS مع المنظم T/2000VA/1600W/24V/25A</t>
  </si>
  <si>
    <t>انفرتر Saito 1624MS PLUS مع المنظم T/2000VA/1600W/24V/60A</t>
  </si>
  <si>
    <t>انفرتر Saito 2424MS 2X PLUS مع المنظم T/3000VA/2400W/24V/80A</t>
  </si>
  <si>
    <t>انفرتر Saito 4048MS PLUS مع المنظم T/5000VA/4000W/48V/60A</t>
  </si>
  <si>
    <t>مشترك جداري 8 فتحات T-MA-8322</t>
  </si>
  <si>
    <t>مشترك 3 فتحات مع المفاتيح T-6A-32</t>
  </si>
  <si>
    <t>مشترك 3 فتحات عادي T-NP-228</t>
  </si>
  <si>
    <t>مشترك 3 فتحات مع الإشارة T-2K-933N</t>
  </si>
  <si>
    <t>مشترك 3 فتحات مع الإشارة T-NP-228</t>
  </si>
  <si>
    <t>الواح طاقة شمسية 150 وات SHELL SOLAR</t>
  </si>
  <si>
    <t>الواح طاقة شمسية 150 وات CELLS GERMANY</t>
  </si>
  <si>
    <t>عداد الكتروني احادي الوجه -واحد فاز اسكريميكو</t>
  </si>
  <si>
    <t>عداد الكتروني -ثلاثة فاز - محول تيار</t>
  </si>
  <si>
    <t>بطارية جل 100 امبير T-EP100 انديكس</t>
  </si>
  <si>
    <t>منظم كوبيكس T/COPEX-40X</t>
  </si>
  <si>
    <t>عداد الكتروني ثلاثة فاز-محول تيار T1A44R56</t>
  </si>
  <si>
    <t>عداد الكتروني واحد فاز D3A44</t>
  </si>
  <si>
    <t>عداد الكتروني ثلاثة فاز D2A44</t>
  </si>
  <si>
    <t>كابل الرياض  2*10 ملم2 فليكس</t>
  </si>
  <si>
    <t>الواح طاقة شميسة مونو 150 وات راجي RAGGI SOLAR</t>
  </si>
  <si>
    <t>منظم MPPT 100/30A</t>
  </si>
  <si>
    <t>منظم MPPT 100/50A</t>
  </si>
  <si>
    <t>منظم MPPT 150/45A</t>
  </si>
  <si>
    <t>ماء مقطر - بطاريات</t>
  </si>
  <si>
    <t>مفرغ سايتو SAITO 600-1200W/12V</t>
  </si>
  <si>
    <t>مفرغ سايتو SAITO 1000-2000W/12V</t>
  </si>
  <si>
    <t>مفرغ سايتو SAITO 1500-3000W/12V</t>
  </si>
  <si>
    <t>مفرغ سايتو SAITO 2000-4000W/12V</t>
  </si>
  <si>
    <t>102-001</t>
  </si>
  <si>
    <t>فكس شركة هوندي</t>
  </si>
  <si>
    <t>103-001</t>
  </si>
  <si>
    <t>فواتير مبيعات المركز الرئيسي</t>
  </si>
  <si>
    <t>103-002</t>
  </si>
  <si>
    <t>فواتير مبيعات فرع سوق الملح</t>
  </si>
  <si>
    <t>103-003</t>
  </si>
  <si>
    <t>فواتير مبيعات فرع باب البلقة</t>
  </si>
  <si>
    <t>103-004</t>
  </si>
  <si>
    <t>فواتير مبيعات فرع عدن</t>
  </si>
  <si>
    <t>103-005</t>
  </si>
  <si>
    <t>فواتير مردود مبيعات المركز الرئيسي</t>
  </si>
  <si>
    <t>103-006</t>
  </si>
  <si>
    <t>فواتير مردود مبيعات فرع سوق الملح</t>
  </si>
  <si>
    <t>103-007</t>
  </si>
  <si>
    <t>فواتير مردود مبيعات فرع باب البلقة</t>
  </si>
  <si>
    <t>103-008</t>
  </si>
  <si>
    <t>فواتير مردود مبيعات فرع عدن</t>
  </si>
  <si>
    <t>103-009</t>
  </si>
  <si>
    <t>دفاتر تحويلات مخزنية</t>
  </si>
  <si>
    <t>103-010</t>
  </si>
  <si>
    <t>سندات قبض المركز الرئيسي</t>
  </si>
  <si>
    <t>103-011</t>
  </si>
  <si>
    <t>سندات قبض فرع سوق الملح</t>
  </si>
  <si>
    <t>103-012</t>
  </si>
  <si>
    <t>سندات قبض فرع باب البلقة</t>
  </si>
  <si>
    <t>103-013</t>
  </si>
  <si>
    <t>سندات قبض فرع عدن</t>
  </si>
  <si>
    <t>103-014</t>
  </si>
  <si>
    <t>سندات صرف المركز الرئيسي</t>
  </si>
  <si>
    <t>103-015</t>
  </si>
  <si>
    <t>سندات صرف فرع عدن</t>
  </si>
  <si>
    <t>103-016</t>
  </si>
  <si>
    <t>دفاتر جرد</t>
  </si>
  <si>
    <t>103-017</t>
  </si>
  <si>
    <t>حسابة كاسيو 14 رقم الاصلي</t>
  </si>
  <si>
    <t>103-018</t>
  </si>
  <si>
    <t>دباسة حديد كانجارو</t>
  </si>
  <si>
    <t>103-019</t>
  </si>
  <si>
    <t>حامل اوراق 2 درج</t>
  </si>
  <si>
    <t>103-020</t>
  </si>
  <si>
    <t>خرامة صغير</t>
  </si>
  <si>
    <t>103-021</t>
  </si>
  <si>
    <t>خرامة كبير كينكس ابو عصا 1620</t>
  </si>
  <si>
    <t>103-022</t>
  </si>
  <si>
    <t>فواتير مبيعات فرع الدائري</t>
  </si>
  <si>
    <t>103-023</t>
  </si>
  <si>
    <t>مردود مبيعات فرع الدائري</t>
  </si>
  <si>
    <t>103-024</t>
  </si>
  <si>
    <t>سندات قبض فرع الدائري</t>
  </si>
  <si>
    <t>103-025</t>
  </si>
  <si>
    <t>سندات صرف فرع الدائري</t>
  </si>
  <si>
    <t>104-001</t>
  </si>
  <si>
    <t>كمبيوتر مكتبي نوع ديل</t>
  </si>
  <si>
    <t>104-002</t>
  </si>
  <si>
    <t>كبينة سرفر حديد</t>
  </si>
  <si>
    <t>104-006</t>
  </si>
  <si>
    <t>طابعة اتش بي ليزر جيت بي 2035</t>
  </si>
  <si>
    <t>104-007</t>
  </si>
  <si>
    <t>طابعة اتش بي اوفس جيت برو 8600 بلس ملون</t>
  </si>
  <si>
    <t>104-008</t>
  </si>
  <si>
    <t>فاكس كانون 800</t>
  </si>
  <si>
    <t>104-009</t>
  </si>
  <si>
    <t>طابعة ابسون نقطية</t>
  </si>
  <si>
    <t>104-010</t>
  </si>
  <si>
    <t>طابعة والة تصوير شارب ملون</t>
  </si>
  <si>
    <t>104-011</t>
  </si>
  <si>
    <t>سكانر اتش بي 3010</t>
  </si>
  <si>
    <t>104-012</t>
  </si>
  <si>
    <t>سكانر اتش بي 3400</t>
  </si>
  <si>
    <t>104-013</t>
  </si>
  <si>
    <t>طابعة اتش بي ليزر عادي 1006</t>
  </si>
  <si>
    <t>104-014</t>
  </si>
  <si>
    <t>طابعة باركود</t>
  </si>
  <si>
    <t>104-015</t>
  </si>
  <si>
    <t>سويتش دي لينك</t>
  </si>
  <si>
    <t>104-016</t>
  </si>
  <si>
    <t>روتر مودم انترنت</t>
  </si>
  <si>
    <t>104-017</t>
  </si>
  <si>
    <t>خازن كهرباء للكمبيوتر صغير</t>
  </si>
  <si>
    <t>104-018</t>
  </si>
  <si>
    <t>طابعة اتش بي ليزر 1320</t>
  </si>
  <si>
    <t>104-019</t>
  </si>
  <si>
    <t>روتر مودم انترنت نوع اسس</t>
  </si>
  <si>
    <t>104-020</t>
  </si>
  <si>
    <t>كمبيوتر قديم باب البلقة</t>
  </si>
  <si>
    <t>104-021</t>
  </si>
  <si>
    <t>طابعة كانون</t>
  </si>
  <si>
    <t>104-022</t>
  </si>
  <si>
    <t>فاكس فرع عدن</t>
  </si>
  <si>
    <t>105-001</t>
  </si>
  <si>
    <t>مكتب خشبي خارجي 3 درج</t>
  </si>
  <si>
    <t>105-002</t>
  </si>
  <si>
    <t>دولاب خشب خارجي زجاج للملفات 5 رفوف</t>
  </si>
  <si>
    <t>105-003</t>
  </si>
  <si>
    <t>دولاب خشب خارجي زجاج للملفات 6 رفوف</t>
  </si>
  <si>
    <t>105-004</t>
  </si>
  <si>
    <t>كرسي دوار عجل خارجي</t>
  </si>
  <si>
    <t>105-005</t>
  </si>
  <si>
    <t>كرسي ثابت ابو يدين خارجي جلد</t>
  </si>
  <si>
    <t>105-006</t>
  </si>
  <si>
    <t>كرسي ثابت حديد ملبس جلد خارجي</t>
  </si>
  <si>
    <t>105-007</t>
  </si>
  <si>
    <t>مجلس ضغط عربي مع المتاكي والوسائد</t>
  </si>
  <si>
    <t>105-020</t>
  </si>
  <si>
    <t>مكنسة كهربائية</t>
  </si>
  <si>
    <t>105-021</t>
  </si>
  <si>
    <t>جهاز تحويلة تلفون</t>
  </si>
  <si>
    <t>105-022</t>
  </si>
  <si>
    <t>تلفون ثابت</t>
  </si>
  <si>
    <t>105-027</t>
  </si>
  <si>
    <t>تخشيبة محل المركز الرئيسي</t>
  </si>
  <si>
    <t>105-028</t>
  </si>
  <si>
    <t>تخشيبة محل سوق الملح</t>
  </si>
  <si>
    <t>105-029</t>
  </si>
  <si>
    <t>تخشيبة محل باب البلقة</t>
  </si>
  <si>
    <t>105-030</t>
  </si>
  <si>
    <t>تخشيبة محل فرع عدن</t>
  </si>
  <si>
    <t>105-031</t>
  </si>
  <si>
    <t>قواطع المنيوم مع الزجاج</t>
  </si>
  <si>
    <t>105-032</t>
  </si>
  <si>
    <t>كرسي دوار عجل جلد خارجي</t>
  </si>
  <si>
    <t>105-033</t>
  </si>
  <si>
    <t>مروحة جدارية متحركة</t>
  </si>
  <si>
    <t>105-034</t>
  </si>
  <si>
    <t>كرسي دوار عجل قماش صغير خارجي</t>
  </si>
  <si>
    <t>105-035</t>
  </si>
  <si>
    <t>كرسي يد ثابت قماش خارجي</t>
  </si>
  <si>
    <t>105-036</t>
  </si>
  <si>
    <t>طاولة شاهي زجاج صغير خارجي</t>
  </si>
  <si>
    <t>105-037</t>
  </si>
  <si>
    <t>طاولة زجاج كبير خارجي</t>
  </si>
  <si>
    <t>105-038</t>
  </si>
  <si>
    <t>شماعة ثياب</t>
  </si>
  <si>
    <t>105-039</t>
  </si>
  <si>
    <t>سجادة قطيفة للمكتب</t>
  </si>
  <si>
    <t>105-040</t>
  </si>
  <si>
    <t>دعاسات للمكتب</t>
  </si>
  <si>
    <t>105-041</t>
  </si>
  <si>
    <t>بطارية سوكم للسرفر كبير</t>
  </si>
  <si>
    <t>105-042</t>
  </si>
  <si>
    <t>خازن كهرباء سوكم للسرفر</t>
  </si>
  <si>
    <t>105-043</t>
  </si>
  <si>
    <t>ثلاجة ماء شرب حار بارد</t>
  </si>
  <si>
    <t>105-044</t>
  </si>
  <si>
    <t>ثلاجة تبريد سوفيا صغير سوداء</t>
  </si>
  <si>
    <t>105-045</t>
  </si>
  <si>
    <t>درج حديد 4 رفوف مفتاح</t>
  </si>
  <si>
    <t>105-046</t>
  </si>
  <si>
    <t>دولاب سنابل خشب</t>
  </si>
  <si>
    <t>105-047</t>
  </si>
  <si>
    <t>مكتب خشب حرف ال مكتب المدير خارجي</t>
  </si>
  <si>
    <t>105-048</t>
  </si>
  <si>
    <t>كتلي كهرباء</t>
  </si>
  <si>
    <t>105-049</t>
  </si>
  <si>
    <t>خزنة ايكو 3 ادراج</t>
  </si>
  <si>
    <t>105-050</t>
  </si>
  <si>
    <t>خزنة حديد كبير باب البلقة</t>
  </si>
  <si>
    <t>105-051</t>
  </si>
  <si>
    <t>مكيف جنرال همزة الوصل</t>
  </si>
  <si>
    <t>105-052</t>
  </si>
  <si>
    <t>قاعدة حديد لماطور المركز</t>
  </si>
  <si>
    <t>105-053</t>
  </si>
  <si>
    <t>كرسي دوار طويل الظهر شبك المقعد اسود خارجي</t>
  </si>
  <si>
    <t>105-054</t>
  </si>
  <si>
    <t>عربية نقل ثقيل 2 اطارات</t>
  </si>
  <si>
    <t>105-055</t>
  </si>
  <si>
    <t>عربية مخازن نقل ثقيل- 4 اطارات</t>
  </si>
  <si>
    <t>106-001</t>
  </si>
  <si>
    <t>مولد كهرباء سوق الملح حجم 3كيلو</t>
  </si>
  <si>
    <t>106-002</t>
  </si>
  <si>
    <t>مولد كهربائي نوع كايبر  صيني حجم 5كيلو يخص المركز</t>
  </si>
  <si>
    <t>106-003</t>
  </si>
  <si>
    <t>مولد كهربائي نوع تايجر صيني حجم 2 كيلو -باب البلقه</t>
  </si>
  <si>
    <t>106-004</t>
  </si>
  <si>
    <t>مولد كهرباء ماطورDD ( الشامي )   ثلاثه كيلو  فرع عدن</t>
  </si>
  <si>
    <t>106-007</t>
  </si>
  <si>
    <t>سلم المنيوم</t>
  </si>
  <si>
    <t>106-008</t>
  </si>
  <si>
    <t>سلم حديد</t>
  </si>
  <si>
    <t>106-009</t>
  </si>
  <si>
    <t>طفاية حريق</t>
  </si>
  <si>
    <t>106-10</t>
  </si>
  <si>
    <t>مولد كهرباء جي دي 3 كيلو سلف</t>
  </si>
  <si>
    <t>108-001</t>
  </si>
  <si>
    <t>الى كلاشنكوف روسي رقم 3109 عدن</t>
  </si>
  <si>
    <t>108-002</t>
  </si>
  <si>
    <t>الي كلاشنكوف روسي رقم 424050 المركز</t>
  </si>
  <si>
    <t>108-003</t>
  </si>
  <si>
    <t>الى كلاشنكوف روسي رقم 143565باب البلقه</t>
  </si>
  <si>
    <t>108-004</t>
  </si>
  <si>
    <t>مسدس روسي رقم 1 مكريوف عسكري رقم  Yr 03صنع في 1982  فرع عدن</t>
  </si>
  <si>
    <t>108-005</t>
  </si>
  <si>
    <t>ذخيره (رصاص)</t>
  </si>
  <si>
    <t>108-006</t>
  </si>
  <si>
    <t>جنبية</t>
  </si>
  <si>
    <t>دفتر</t>
  </si>
  <si>
    <t>001-155</t>
  </si>
  <si>
    <t>قطن صافي مطرز جبير ملون ع58</t>
  </si>
  <si>
    <t>001-156</t>
  </si>
  <si>
    <t>قطن ترتر صافي مطرز جبير ملون ع58</t>
  </si>
  <si>
    <t>002-104</t>
  </si>
  <si>
    <t>شيفون مشجر بودرة هندي  ع44</t>
  </si>
  <si>
    <t>أجور نقل مع النفالة</t>
  </si>
  <si>
    <t>001-154</t>
  </si>
  <si>
    <t>قائمة الأصناف</t>
  </si>
  <si>
    <t>تفتة جاكر مغربي ع 58</t>
  </si>
  <si>
    <t>قطن صافي ملون عرض58</t>
  </si>
  <si>
    <t>001-157</t>
  </si>
  <si>
    <t>قطيفة استرتش صافي مكسر ع 58</t>
  </si>
  <si>
    <t>001-158</t>
  </si>
  <si>
    <t>تل صافي فرنسي كوري ملون ع 58</t>
  </si>
  <si>
    <t>001-159</t>
  </si>
  <si>
    <t>تفتة صافي كوري وجهين ملون ع 58</t>
  </si>
  <si>
    <t>001-160</t>
  </si>
  <si>
    <t>شيفون جالكسي مكسر صافي ع 44</t>
  </si>
  <si>
    <t>001-161</t>
  </si>
  <si>
    <t>001-162</t>
  </si>
  <si>
    <t>تل كرستال تايواني صافي ع 58</t>
  </si>
  <si>
    <t>001-163</t>
  </si>
  <si>
    <t>تفتة ليزر كازابلانكا ع58</t>
  </si>
  <si>
    <t>001-164</t>
  </si>
  <si>
    <t>استرتش ابو شعر شنب ع 58</t>
  </si>
  <si>
    <t>001-165</t>
  </si>
  <si>
    <t>ديسكو مبطن مربعات صافي ع 58</t>
  </si>
  <si>
    <t>001-166</t>
  </si>
  <si>
    <t>بجسكين صافي ع 58</t>
  </si>
  <si>
    <t>001-167</t>
  </si>
  <si>
    <t>002-103</t>
  </si>
  <si>
    <t>002-105</t>
  </si>
  <si>
    <t>002-106</t>
  </si>
  <si>
    <t>كريشه منفخ مشجر هولجرام ع 58</t>
  </si>
  <si>
    <t>003-070</t>
  </si>
  <si>
    <t>شبك دانتل مشجر ع 58</t>
  </si>
  <si>
    <t>003-071</t>
  </si>
  <si>
    <t>شبك مخطط ريش شعره ع58</t>
  </si>
  <si>
    <t>003-072</t>
  </si>
  <si>
    <t>شبك مطرز لبانة مع اللول ع58</t>
  </si>
  <si>
    <t>شلحات سنتيان لبناني نواعم</t>
  </si>
  <si>
    <t>101-186</t>
  </si>
  <si>
    <t>سخان شمسي 5 نجوم 100 لتر</t>
  </si>
  <si>
    <t>101-187</t>
  </si>
  <si>
    <t>سخان شمسي 5 نجوم 150 لتر</t>
  </si>
  <si>
    <t>003-073</t>
  </si>
  <si>
    <t>جمارك عدن</t>
  </si>
  <si>
    <t>تفاصيل الموردين</t>
  </si>
  <si>
    <t>اسم المورد</t>
  </si>
  <si>
    <t>قيمة</t>
  </si>
  <si>
    <t>المعادل بقيمة الفاتورة</t>
  </si>
  <si>
    <t>عملة الفاتورة</t>
  </si>
  <si>
    <t>001-168</t>
  </si>
  <si>
    <t>شيت مشجر مخيط صيني عرض 36</t>
  </si>
  <si>
    <t>استرتش سهرة دبي ع 58</t>
  </si>
  <si>
    <t>002-107</t>
  </si>
  <si>
    <t>شبك لبانة مموج ع 58</t>
  </si>
  <si>
    <t>قطعة مطرز خرز مع الصدر مشكل رقم 121</t>
  </si>
  <si>
    <t>دانتل مبطن ديسكو ع 58</t>
  </si>
  <si>
    <t>ضريبة مبيعات جمركية</t>
  </si>
  <si>
    <t>001-169</t>
  </si>
  <si>
    <t>قفاز صافي طويل رقم180</t>
  </si>
  <si>
    <t>تفتة ستن جاكر مقصب زفزف جرز ع 58</t>
  </si>
  <si>
    <t>اورجنزه جازار مخطط</t>
  </si>
  <si>
    <t>قطيفة استرتش صافي ريدي عرض58</t>
  </si>
  <si>
    <t>تفته تركي استرتش ريدي ع58</t>
  </si>
  <si>
    <t>استرتش صافي ريدي لماع ع 58</t>
  </si>
  <si>
    <t>تفته مطفي صافي ريدي ملون ع 58</t>
  </si>
  <si>
    <t>بطان شلح صافي استرتش ع 58</t>
  </si>
  <si>
    <t>001-170</t>
  </si>
  <si>
    <t>002-108</t>
  </si>
  <si>
    <t>002-109</t>
  </si>
  <si>
    <t>ديسكو مشجر امبس ع 58</t>
  </si>
  <si>
    <t>002-110</t>
  </si>
  <si>
    <t>تفتة طبي ليزر مخطط مشجر</t>
  </si>
  <si>
    <t>شبك مطرز جد مليان لول مع الورد</t>
  </si>
  <si>
    <t>شبك دانتل ريدي عرض 58</t>
  </si>
  <si>
    <t>شبك جبير ريدي عرض 58</t>
  </si>
  <si>
    <t>دانتل مبطن ديسكو ريدي ع 58</t>
  </si>
  <si>
    <t>003-074</t>
  </si>
  <si>
    <t>004-013</t>
  </si>
  <si>
    <t>مقارم باشمينا خفيف ايراني هندي</t>
  </si>
  <si>
    <t>كورجة</t>
  </si>
  <si>
    <t>004-015</t>
  </si>
  <si>
    <t>مقارم ايراني هندي مفصص</t>
  </si>
  <si>
    <t>004-016</t>
  </si>
  <si>
    <t>مقارم ياسمين اسود صافي هندي</t>
  </si>
  <si>
    <t>101-001</t>
  </si>
  <si>
    <t>كابل 2.5 ملي</t>
  </si>
  <si>
    <t>لفة</t>
  </si>
  <si>
    <t>101-002</t>
  </si>
  <si>
    <t>كابل 6 ملي</t>
  </si>
  <si>
    <t>101-003</t>
  </si>
  <si>
    <t>كابل  1.5 ملي</t>
  </si>
  <si>
    <t>101-004</t>
  </si>
  <si>
    <t>كابل 4 ملي</t>
  </si>
  <si>
    <t>جمارك اب</t>
  </si>
  <si>
    <t>003-075</t>
  </si>
  <si>
    <t>001-171</t>
  </si>
  <si>
    <t>شبك دانتل صافي هولجرام ع 58</t>
  </si>
  <si>
    <t>توزيع التكاليف المضافة على فواتير المشتريات</t>
  </si>
  <si>
    <t>م</t>
  </si>
  <si>
    <t>مصاريف بنكية</t>
  </si>
  <si>
    <t>001-173</t>
  </si>
  <si>
    <t>001-176</t>
  </si>
  <si>
    <t>001-177</t>
  </si>
  <si>
    <t>001-178</t>
  </si>
  <si>
    <t>كتان صافي مكسر مسيم ع58</t>
  </si>
  <si>
    <t>دانتل اسفنجي صافي ملون ع58</t>
  </si>
  <si>
    <t>جرز منفخ استرتش ع58</t>
  </si>
  <si>
    <t>001-174</t>
  </si>
  <si>
    <t>كتان صافي مسيم فويل</t>
  </si>
  <si>
    <t>001-175</t>
  </si>
  <si>
    <t>كتان صافي ليكرا ع 58</t>
  </si>
  <si>
    <t>001-180</t>
  </si>
  <si>
    <t>كتان منفخ صافي فويل</t>
  </si>
  <si>
    <t>003-077</t>
  </si>
  <si>
    <t>001-181</t>
  </si>
  <si>
    <t>شيفون استرتش صافي امله ع58</t>
  </si>
  <si>
    <t>كتان صافي هولجرام</t>
  </si>
  <si>
    <t>كتان صافي منفخ ع 58</t>
  </si>
  <si>
    <t>كتان صافي مموج</t>
  </si>
  <si>
    <t>001-172</t>
  </si>
  <si>
    <t>شيفون صافي طحاس هندي ع 44</t>
  </si>
  <si>
    <t>قماش جينز</t>
  </si>
  <si>
    <t>001-179</t>
  </si>
  <si>
    <t>كتان صافي ليزر مقلم ع58</t>
  </si>
  <si>
    <t>قفاز تايلندي صافي ثقيل ع58</t>
  </si>
  <si>
    <t>كتان اسفنجي منقط ع 58</t>
  </si>
  <si>
    <t>كتان لماع مشجر امبس ع 58</t>
  </si>
  <si>
    <t>كتان اسفنجي مشجر ع 58</t>
  </si>
  <si>
    <t>كتان منفخ مشجر هولجرام ع 58</t>
  </si>
  <si>
    <t>002-111</t>
  </si>
  <si>
    <t>اورجنزة مشجر ع58</t>
  </si>
  <si>
    <t>شبك ********</t>
  </si>
  <si>
    <t>شبك مطرز فلين ع 58</t>
  </si>
  <si>
    <t>003-076</t>
  </si>
  <si>
    <t>شبك مطرز جد موديلات هولجرام</t>
  </si>
  <si>
    <t>شبك دانتل ابو وردة ع58</t>
  </si>
  <si>
    <t>سنابل</t>
  </si>
  <si>
    <t>001-182</t>
  </si>
  <si>
    <t>كتان صافي مكسر ع58</t>
  </si>
  <si>
    <t>001-183</t>
  </si>
  <si>
    <t>001-184</t>
  </si>
  <si>
    <t>رسوم أرضية ,ودمريج</t>
  </si>
  <si>
    <t>فوارق مصاريف مشتريات</t>
  </si>
  <si>
    <t>جمارك</t>
  </si>
  <si>
    <t>الرقم</t>
  </si>
  <si>
    <t>الاسم</t>
  </si>
  <si>
    <t>شحن</t>
  </si>
  <si>
    <t>تأمين</t>
  </si>
  <si>
    <t>ر.الحاوية</t>
  </si>
  <si>
    <t>شبك مطرز ترتر مكرمش مليان ع 58</t>
  </si>
  <si>
    <t>003-078</t>
  </si>
  <si>
    <t>002-112</t>
  </si>
  <si>
    <t>بضاعة للغير</t>
  </si>
  <si>
    <t>002-113</t>
  </si>
  <si>
    <t>002-114</t>
  </si>
  <si>
    <t>003-083</t>
  </si>
  <si>
    <t>003-082</t>
  </si>
  <si>
    <t>003-081</t>
  </si>
  <si>
    <t>003-080</t>
  </si>
  <si>
    <t>003-079</t>
  </si>
  <si>
    <t>001-185</t>
  </si>
  <si>
    <t>003-084</t>
  </si>
  <si>
    <t>كمية</t>
  </si>
  <si>
    <t>003-085</t>
  </si>
  <si>
    <t>003-087</t>
  </si>
  <si>
    <t>003-086</t>
  </si>
  <si>
    <t>001-186</t>
  </si>
  <si>
    <t>002-115</t>
  </si>
  <si>
    <t>جرزابوريشة اورجنزه ع58</t>
  </si>
  <si>
    <t>003-088</t>
  </si>
  <si>
    <t xml:space="preserve">شبك ترتر جسميكو ع58 </t>
  </si>
  <si>
    <t>003-089</t>
  </si>
  <si>
    <t>شبك جد مع ترتر درجة أولى ع58</t>
  </si>
  <si>
    <t>003-092</t>
  </si>
  <si>
    <t xml:space="preserve">شبك مطرزترترفويل ع58 </t>
  </si>
  <si>
    <t>003-093</t>
  </si>
  <si>
    <t>شبك مطرزترتراسود مقلم فضي ع58</t>
  </si>
  <si>
    <t>درهم اماراتي</t>
  </si>
  <si>
    <t>ريال سعودي</t>
  </si>
  <si>
    <t>رممبي</t>
  </si>
  <si>
    <t>سعر الوحدة</t>
  </si>
  <si>
    <t>اجمالي القيمة</t>
  </si>
  <si>
    <t>اجمالي المصاريف</t>
  </si>
  <si>
    <t>تحويل القيمة
الى عملة الفاتورة</t>
  </si>
  <si>
    <t>اجمالي القيمة
بعملة الفاتورة</t>
  </si>
  <si>
    <t>سعر الوحدة
بعملة الفاتورة</t>
  </si>
  <si>
    <t>002-116</t>
  </si>
  <si>
    <t>قطيفةمشجرمصون ع58</t>
  </si>
  <si>
    <t>أساس التوزيع</t>
  </si>
  <si>
    <t>قيد</t>
  </si>
  <si>
    <t>1
2</t>
  </si>
  <si>
    <t>تقرير جرد</t>
  </si>
  <si>
    <t>اجمالي الورقة الحالية</t>
  </si>
  <si>
    <t>الرصيد السابق</t>
  </si>
  <si>
    <t>رصيد النظام</t>
  </si>
  <si>
    <t>الرصيد الفعلي</t>
  </si>
  <si>
    <t>003-094</t>
  </si>
  <si>
    <t>شبك مطرز مورد مع الترتر واللول ع58</t>
  </si>
  <si>
    <t>003-095</t>
  </si>
  <si>
    <t>شبك مطرز ابووردة مرشوش ع58</t>
  </si>
  <si>
    <t>001-187</t>
  </si>
  <si>
    <t>كتان صافي مكسر هلولجرام ع58</t>
  </si>
  <si>
    <t>001-188</t>
  </si>
  <si>
    <t>شيفون صافي الغانجات ع68</t>
  </si>
  <si>
    <t>001-189</t>
  </si>
  <si>
    <t>كتان صافي مكسر ابونجمه ع58</t>
  </si>
  <si>
    <t>003-097</t>
  </si>
  <si>
    <t>003-098</t>
  </si>
  <si>
    <t>003-096</t>
  </si>
  <si>
    <t>شبك مطرزترتر مع الريش ع58</t>
  </si>
  <si>
    <t>001-190</t>
  </si>
  <si>
    <t>كتان صافي ترتر ع58</t>
  </si>
  <si>
    <t>شبك مطرزجد ترتر كبير ع58</t>
  </si>
  <si>
    <t>شبك مطرز ترتر صغير ع58</t>
  </si>
  <si>
    <t>003-099</t>
  </si>
  <si>
    <t>شبك مطرز ترترابوسلاسل ع58</t>
  </si>
  <si>
    <t>001-191</t>
  </si>
  <si>
    <t>قفاز صافي طويل اصلي 50جي اس ام</t>
  </si>
  <si>
    <t>003-100</t>
  </si>
  <si>
    <t>فرو مطرز ترتر أبو شنب ع58</t>
  </si>
  <si>
    <t>003-101</t>
  </si>
  <si>
    <t>شبك مطرز ترتر مع اللول ع58</t>
  </si>
  <si>
    <t>003-102</t>
  </si>
  <si>
    <t>شبك مطرز أبوورده مع حاشية ريش ع58</t>
  </si>
  <si>
    <t>003-103</t>
  </si>
  <si>
    <t>شبك مطرزترتر خرز ع58</t>
  </si>
  <si>
    <t>003-104</t>
  </si>
  <si>
    <t>شبك مطرز ترتر ابوعذابل ع58</t>
  </si>
  <si>
    <t>003-105</t>
  </si>
  <si>
    <t>شبك عنكوت مطرز ابلك ع58</t>
  </si>
  <si>
    <t>دانتل استرتش ابومراية ع58</t>
  </si>
  <si>
    <t>دانتل اندوسي مطرزترتر ع58</t>
  </si>
  <si>
    <t>تل تركي ابومراية ع 58</t>
  </si>
  <si>
    <t>اسفنجي صافي مربعات عادي+ هولجرام</t>
  </si>
  <si>
    <t>003-107</t>
  </si>
  <si>
    <t>003-108</t>
  </si>
  <si>
    <t>003-109</t>
  </si>
  <si>
    <t>003-110</t>
  </si>
  <si>
    <t>003-111</t>
  </si>
  <si>
    <t>003-112</t>
  </si>
  <si>
    <t>شبك مطرز ترتر ابوشريط ع58</t>
  </si>
  <si>
    <t>شبك مطرز شنيل  ترتر ع58</t>
  </si>
  <si>
    <t>اللون الأصفر أساس التوزيع / اللون الأخضر مبلغ التوزيع</t>
  </si>
  <si>
    <t>النواقص</t>
  </si>
  <si>
    <t>ناقص</t>
  </si>
  <si>
    <t>مستوفي</t>
  </si>
  <si>
    <t>تفته تركي مطفي صافي  ع58</t>
  </si>
  <si>
    <t>تفته عرايسي صافي ملون ع 58</t>
  </si>
  <si>
    <t>تفته تركي استرتش صافي  ع58</t>
  </si>
  <si>
    <t>كتان صافي سكوبا ع58</t>
  </si>
  <si>
    <t>كتان طبي ليزر ع 58</t>
  </si>
  <si>
    <t>ستن صافي ملون ع 44</t>
  </si>
  <si>
    <t>اورجنزة خشبي صافي ملون ع58</t>
  </si>
  <si>
    <t>تل صافي منقط ابو لمعة ملون ع 58</t>
  </si>
  <si>
    <t>قفاز مائي وتر صافي ملون ع 58</t>
  </si>
  <si>
    <t>كتان صافي مكسر هولجرام ع58</t>
  </si>
  <si>
    <t>شيفون صافي الغانجات ع 80</t>
  </si>
  <si>
    <t>كتان صافي مكسر ابو نجمة ع 58</t>
  </si>
  <si>
    <t>001-192</t>
  </si>
  <si>
    <t>كتان صافي ابومراية مقلم ع58</t>
  </si>
  <si>
    <t>001-193</t>
  </si>
  <si>
    <t>كتان صافي مكسر مخطط  ع58</t>
  </si>
  <si>
    <t>001-194</t>
  </si>
  <si>
    <t>كتان صافي مكسر فويل ع58</t>
  </si>
  <si>
    <t>شيفون استرتش ابو مرايه رقم 224</t>
  </si>
  <si>
    <t>استرتش مشجر كريستال خفيف ع 58</t>
  </si>
  <si>
    <t>شيت مشجر ريدي صيني ع 58</t>
  </si>
  <si>
    <t>استرتش مشجر كريستال مسيم ع 58 -جديد</t>
  </si>
  <si>
    <t>استرتش مشجر كريستال بدون سيم ع 58 -جديد</t>
  </si>
  <si>
    <t>جرز ابو رشية اورجنزة ع 58</t>
  </si>
  <si>
    <t>قطيفة مشجر مصون عرض58</t>
  </si>
  <si>
    <t>002-117</t>
  </si>
  <si>
    <t>كتان استرتش لماع مخطط -ع58</t>
  </si>
  <si>
    <t>استرتش مطرز ترتر صغير ع 58</t>
  </si>
  <si>
    <t>تل استرتش مطرز ترتر لونين صغير ع 58</t>
  </si>
  <si>
    <t>شبك مربعات شنيل اسود ع 58</t>
  </si>
  <si>
    <t>شبك مطرز ترتر اسود</t>
  </si>
  <si>
    <t>تل مطرز ترتر صيني58 رقم 85</t>
  </si>
  <si>
    <t>دانتل مطرز ترتر ابو عذب ع58</t>
  </si>
  <si>
    <t>قطيفة مطرز ترتر مليان ع 58</t>
  </si>
  <si>
    <t>شبك مطرز ترتر حاشية مخرم ع 58</t>
  </si>
  <si>
    <t>شبك مطرز ابو وردة ثري دي ع58</t>
  </si>
  <si>
    <t>شبك مطرز ترتر 3 ملي ملون ع58</t>
  </si>
  <si>
    <t>شبك مطرز ترتر 5 ملي ملون ع 58</t>
  </si>
  <si>
    <t>شبك مطرز ترتر 3 ملي صافي ع 58</t>
  </si>
  <si>
    <t>شبك مطرز ترتر بالقطيفة</t>
  </si>
  <si>
    <t>شبك مطرز ابو وردة مع الريش ع 58</t>
  </si>
  <si>
    <t>003--085</t>
  </si>
  <si>
    <t>شبك *يحذف الصنف</t>
  </si>
  <si>
    <t>شبك مطرز جد مع الترتر ع 58</t>
  </si>
  <si>
    <t>شبك مطرز ترتر ابو وردة ع 58</t>
  </si>
  <si>
    <t>شبك ترتر جسميكو ع58</t>
  </si>
  <si>
    <t>شبك مطرز جد مع ترتر درجه اولى ع 58</t>
  </si>
  <si>
    <t>003-090</t>
  </si>
  <si>
    <t>دانتل ابو وردة هولجرام مع اللول ع58</t>
  </si>
  <si>
    <t>003-091</t>
  </si>
  <si>
    <t>شبك اسفنجي ترتر ع 58</t>
  </si>
  <si>
    <t>شبك مطرز ترتر فويل ع 58</t>
  </si>
  <si>
    <t>شبك مطرز ترتر اسود مقلم فضي ع 58</t>
  </si>
  <si>
    <t>شبك مطرز ابو وردة مع الترتر واللول ع58</t>
  </si>
  <si>
    <t>شبك مطرز ابو وردة مرشوش ع58</t>
  </si>
  <si>
    <t>شبك مطرز ترتر مع الريش ع 58</t>
  </si>
  <si>
    <t>شبك مطرز جد ترتر كبير ابو وردة ع 58</t>
  </si>
  <si>
    <t>شبك مطرز جد ترتر صغير ابو وردة ع 58</t>
  </si>
  <si>
    <t>شبك مطرز ترتر ابو سلاسل ع58</t>
  </si>
  <si>
    <t>فرو مطرز ترتر  ابو شنب ع58</t>
  </si>
  <si>
    <t>شبك مطرز ابو وردة مع حاشية ريش ع58</t>
  </si>
  <si>
    <t>شبك مطرز ترتر خرز ع58</t>
  </si>
  <si>
    <t>شبك عنكبوت مطرز ابلك ع58</t>
  </si>
  <si>
    <t>003-106</t>
  </si>
  <si>
    <t>شبك مطرز ترتر رامبو ع58</t>
  </si>
  <si>
    <t>دانتل استرتش ابو مراية ع58</t>
  </si>
  <si>
    <t>دانتل اندونسي مطرز ترتر ع58</t>
  </si>
  <si>
    <t>تل تركي ابومرية ع58</t>
  </si>
  <si>
    <t>اسفنجي صافي مربعات عادي +هولجرام ع58</t>
  </si>
  <si>
    <t>شبك مطرز شنيل ترتر ع 58</t>
  </si>
  <si>
    <t>شبك مطرز ترتر ابو شريط ع 58</t>
  </si>
  <si>
    <t>101-188</t>
  </si>
  <si>
    <t>الواح كوبكس مونو 150 وات</t>
  </si>
  <si>
    <t>101-189</t>
  </si>
  <si>
    <t>تويلات علاقي متعدد</t>
  </si>
  <si>
    <t>101-190</t>
  </si>
  <si>
    <t>لمبات دايموند 7 وات نظام 220</t>
  </si>
  <si>
    <t>101-191</t>
  </si>
  <si>
    <t>لمبات دايموند 7 وات 3 الوان نظام 220</t>
  </si>
  <si>
    <t>101-192</t>
  </si>
  <si>
    <t>لمبات دايموند 9 وات 3 الوان نظام 220</t>
  </si>
  <si>
    <t>101-193</t>
  </si>
  <si>
    <t>توصيلة USB برمجة عدادات محول تيار</t>
  </si>
  <si>
    <t>101-194</t>
  </si>
  <si>
    <t>الواح طاقة شمسية بولي 150 وات SUNTETCH</t>
  </si>
  <si>
    <t>101-195</t>
  </si>
  <si>
    <t>انفرتر  MPPT 3000W/450VDC 80A سولار</t>
  </si>
  <si>
    <t>101-196</t>
  </si>
  <si>
    <t>الواح طاقة شمسية مونو 385 وات JINKO SOLAR جنكو</t>
  </si>
  <si>
    <t>101-197</t>
  </si>
  <si>
    <t>الواح طاقة شمسية بولي 335 وات JINKO SOLAR جنكو</t>
  </si>
  <si>
    <t>101-198</t>
  </si>
  <si>
    <t>انفرتر  MPPT 3000W/24V 60A سولار</t>
  </si>
  <si>
    <t>101-199</t>
  </si>
  <si>
    <t>انفرتر  MPPT 5000W/48V 80A 450VDC سولار</t>
  </si>
  <si>
    <t>101-200</t>
  </si>
  <si>
    <t>انفرتر  MPPT 5000W/48V 80A 145VDC سولار</t>
  </si>
  <si>
    <t>101-201</t>
  </si>
  <si>
    <t>الواح طاقة شمسية مونو 160 وات AE</t>
  </si>
  <si>
    <t>101-202</t>
  </si>
  <si>
    <t>الواح طاقة شمسية مونو 260 وات AE</t>
  </si>
  <si>
    <t>101-203</t>
  </si>
  <si>
    <t>الواح طاقة شمسية مونو 370 وات AE</t>
  </si>
  <si>
    <t>101-204</t>
  </si>
  <si>
    <t>الواح طاقة شمسية مونو 280 وات AE</t>
  </si>
  <si>
    <t>101-205</t>
  </si>
  <si>
    <t>الواح طاقة شمسية مونو 320 وات AE</t>
  </si>
  <si>
    <t>101-206</t>
  </si>
  <si>
    <t>الواح شمسيه Khameri مونو 150وات</t>
  </si>
  <si>
    <t>101-207</t>
  </si>
  <si>
    <t>الواح طاقة شمسية بولي 320 وات AE</t>
  </si>
  <si>
    <t>101-208</t>
  </si>
  <si>
    <t>الواح شمسيه Khameri بولي 150وات</t>
  </si>
  <si>
    <t>101-209</t>
  </si>
  <si>
    <t>الواح شمسيه Khameri مونو 100وات</t>
  </si>
  <si>
    <t>101-210</t>
  </si>
  <si>
    <t>الواح شمسيه Khameri بولي 100وات</t>
  </si>
  <si>
    <t>101-211</t>
  </si>
  <si>
    <t>لمبات TCLفئة 7 وات نظام 220</t>
  </si>
  <si>
    <t>101-212</t>
  </si>
  <si>
    <t>لمبات TCLفئة 9 وات نظام 220</t>
  </si>
  <si>
    <t>101-213</t>
  </si>
  <si>
    <t>لمبات TCLفئة 12 وات نظام 220</t>
  </si>
  <si>
    <t>101-214</t>
  </si>
  <si>
    <t>انفرتر 30 كيلووات A.M.G</t>
  </si>
  <si>
    <t>نواقص فاتورة مشتريات خارجية</t>
  </si>
  <si>
    <t>عملة ف المورد</t>
  </si>
  <si>
    <t>الإجمالي بعملة المورد</t>
  </si>
  <si>
    <t>الاجمالي بعملة الفاتورة</t>
  </si>
  <si>
    <t>اسم المصروف</t>
  </si>
  <si>
    <t>المعادل بعملة الفاتورة</t>
  </si>
  <si>
    <t>اجمالي قيمة الفاتورة</t>
  </si>
  <si>
    <t>اجمالي المبلغ</t>
  </si>
  <si>
    <t>مايخصنا</t>
  </si>
  <si>
    <t>الغير 1</t>
  </si>
  <si>
    <t>الغير 2</t>
  </si>
  <si>
    <t>الغير 3</t>
  </si>
  <si>
    <t>عملة الفاتورة بالنظام</t>
  </si>
  <si>
    <t>ع الطرود</t>
  </si>
  <si>
    <t>البوليصة</t>
  </si>
  <si>
    <t>صورة التحويل الخارجي</t>
  </si>
  <si>
    <t>كشف حساب المورد من النظام</t>
  </si>
  <si>
    <t>مصاريف أخرى تحول الى عملة الفاتورة</t>
  </si>
  <si>
    <t>الوحدة1</t>
  </si>
  <si>
    <t>الوحدة 1</t>
  </si>
  <si>
    <t>الوحدة 2</t>
  </si>
  <si>
    <t>مبلغ التوزيع بعملة الفاتورة</t>
  </si>
  <si>
    <t>اجمالي أساس التوزيع</t>
  </si>
  <si>
    <t>القيمة</t>
  </si>
  <si>
    <t>رقم فاتورة المورد</t>
  </si>
  <si>
    <t>القيمة بعد التوزيع</t>
  </si>
  <si>
    <t>نواقص فاتورة مشتريات محلية</t>
  </si>
  <si>
    <t>001-196</t>
  </si>
  <si>
    <t>كتان صافي ليكرا مقلم  ريدي ع58</t>
  </si>
  <si>
    <t>س ص</t>
  </si>
  <si>
    <t>اجمالي المصاريف حسب عملة المصروف</t>
  </si>
  <si>
    <t>اجمالي التكاليف بعملة الفاتورة</t>
  </si>
  <si>
    <t>نصيب وحدة الكمية بعملة الفاتورة</t>
  </si>
  <si>
    <t>نصيب وحدة الكرتون بعملة الفاتورة</t>
  </si>
  <si>
    <t>عدم تعدد العملات للمصروف الواحد</t>
  </si>
  <si>
    <t xml:space="preserve">المعادل بعملة الفاتورة </t>
  </si>
  <si>
    <t>تفاصيل فاتورة مشتريات محلية / خارجية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</si>
</sst>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[$-1010000]yyyy/mm/dd;@"/>
    <numFmt numFmtId="165" formatCode="#,##0.000000"/>
    <numFmt numFmtId="166" formatCode="0.000000"/>
    <numFmt numFmtId="167" formatCode="0.0000"/>
    <numFmt numFmtId="168" formatCode="#,##0.0000"/>
    <numFmt numFmtId="169" formatCode="#,##0.00000000"/>
  </numFmts>
  <fonts count="7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u/>
      <sz val="11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  <font>
      <b/>
      <u/>
      <sz val="14"/>
      <color theme="1"/>
      <name val="Arial"/>
      <family val="2"/>
      <scheme val="minor"/>
    </font>
    <font>
      <b/>
      <sz val="8"/>
      <color theme="1"/>
      <name val="Arial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5BD4FF"/>
        <bgColor indexed="64"/>
      </patternFill>
    </fill>
    <fill>
      <gradientFill>
        <stop position="0">
          <color rgb="FF92D050"/>
        </stop>
        <stop position="1">
          <color rgb="FFFFFF00"/>
        </stop>
      </gradient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1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 applyProtection="1">
      <alignment vertical="center"/>
    </xf>
    <xf numFmtId="0" fontId="1" fillId="3" borderId="1" xfId="0" applyFont="1" applyFill="1" applyBorder="1" applyAlignment="1" applyProtection="1">
      <alignment horizontal="center" vertical="center" shrinkToFit="1"/>
    </xf>
    <xf numFmtId="4" fontId="1" fillId="0" borderId="1" xfId="0" applyNumberFormat="1" applyFont="1" applyBorder="1" applyAlignment="1" applyProtection="1">
      <alignment vertical="center" shrinkToFit="1"/>
      <protection locked="0"/>
    </xf>
    <xf numFmtId="0" fontId="0" fillId="0" borderId="0" xfId="0" applyProtection="1"/>
    <xf numFmtId="4" fontId="1" fillId="2" borderId="1" xfId="0" applyNumberFormat="1" applyFont="1" applyFill="1" applyBorder="1" applyAlignment="1" applyProtection="1">
      <alignment horizontal="center" vertical="center" shrinkToFit="1"/>
    </xf>
    <xf numFmtId="10" fontId="1" fillId="0" borderId="1" xfId="0" applyNumberFormat="1" applyFont="1" applyBorder="1" applyAlignment="1" applyProtection="1">
      <alignment horizontal="center" vertical="center" shrinkToFit="1"/>
      <protection locked="0"/>
    </xf>
    <xf numFmtId="4" fontId="1" fillId="0" borderId="1" xfId="0" applyNumberFormat="1" applyFont="1" applyBorder="1" applyAlignment="1" applyProtection="1">
      <alignment horizontal="center" vertical="center" shrinkToFit="1"/>
      <protection locked="0"/>
    </xf>
    <xf numFmtId="0" fontId="0" fillId="0" borderId="0" xfId="0" applyAlignment="1" applyProtection="1">
      <alignment horizontal="center" vertical="center"/>
    </xf>
    <xf numFmtId="4" fontId="1" fillId="0" borderId="1" xfId="0" applyNumberFormat="1" applyFont="1" applyFill="1" applyBorder="1" applyAlignment="1" applyProtection="1">
      <alignment horizontal="right" vertical="center" shrinkToFit="1"/>
      <protection locked="0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</xf>
    <xf numFmtId="4" fontId="1" fillId="3" borderId="1" xfId="0" applyNumberFormat="1" applyFont="1" applyFill="1" applyBorder="1" applyAlignment="1" applyProtection="1">
      <alignment vertical="center" shrinkToFit="1"/>
    </xf>
    <xf numFmtId="0" fontId="1" fillId="0" borderId="0" xfId="0" applyFont="1" applyAlignment="1" applyProtection="1">
      <alignment horizontal="center" vertical="center"/>
    </xf>
    <xf numFmtId="0" fontId="1" fillId="0" borderId="1" xfId="0" applyFont="1" applyBorder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1" fillId="0" borderId="0" xfId="0" applyFont="1" applyFill="1" applyAlignment="1" applyProtection="1">
      <alignment horizontal="center" vertical="center"/>
    </xf>
    <xf numFmtId="0" fontId="1" fillId="11" borderId="15" xfId="0" applyFont="1" applyFill="1" applyBorder="1" applyAlignment="1" applyProtection="1">
      <alignment horizontal="center" vertical="center" wrapText="1"/>
    </xf>
    <xf numFmtId="0" fontId="1" fillId="11" borderId="12" xfId="0" applyFont="1" applyFill="1" applyBorder="1" applyAlignment="1" applyProtection="1">
      <alignment horizontal="center" vertical="center" wrapText="1"/>
    </xf>
    <xf numFmtId="4" fontId="1" fillId="11" borderId="16" xfId="0" applyNumberFormat="1" applyFont="1" applyFill="1" applyBorder="1" applyAlignment="1" applyProtection="1">
      <alignment horizontal="center" vertical="center" wrapText="1"/>
    </xf>
    <xf numFmtId="4" fontId="1" fillId="11" borderId="2" xfId="0" applyNumberFormat="1" applyFont="1" applyFill="1" applyBorder="1" applyAlignment="1" applyProtection="1">
      <alignment horizontal="right" vertical="center" shrinkToFit="1"/>
      <protection locked="0"/>
    </xf>
    <xf numFmtId="166" fontId="1" fillId="8" borderId="2" xfId="0" applyNumberFormat="1" applyFont="1" applyFill="1" applyBorder="1" applyAlignment="1" applyProtection="1">
      <alignment horizontal="right" vertical="center" shrinkToFit="1"/>
    </xf>
    <xf numFmtId="4" fontId="1" fillId="8" borderId="2" xfId="0" applyNumberFormat="1" applyFont="1" applyFill="1" applyBorder="1" applyAlignment="1" applyProtection="1">
      <alignment horizontal="right" vertical="center" shrinkToFit="1"/>
    </xf>
    <xf numFmtId="0" fontId="1" fillId="3" borderId="2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 shrinkToFit="1"/>
    </xf>
    <xf numFmtId="4" fontId="1" fillId="11" borderId="1" xfId="0" applyNumberFormat="1" applyFont="1" applyFill="1" applyBorder="1" applyAlignment="1" applyProtection="1">
      <alignment horizontal="center" vertical="center" shrinkToFit="1"/>
    </xf>
    <xf numFmtId="0" fontId="1" fillId="7" borderId="2" xfId="0" applyFont="1" applyFill="1" applyBorder="1" applyAlignment="1" applyProtection="1">
      <alignment horizontal="center" vertical="center" wrapText="1"/>
      <protection locked="0"/>
    </xf>
    <xf numFmtId="0" fontId="1" fillId="7" borderId="1" xfId="0" applyFont="1" applyFill="1" applyBorder="1" applyAlignment="1" applyProtection="1">
      <alignment horizontal="center" vertical="center" wrapText="1"/>
      <protection locked="0"/>
    </xf>
    <xf numFmtId="4" fontId="1" fillId="10" borderId="2" xfId="0" applyNumberFormat="1" applyFont="1" applyFill="1" applyBorder="1" applyAlignment="1" applyProtection="1">
      <alignment horizontal="center" vertical="center" wrapText="1"/>
      <protection locked="0"/>
    </xf>
    <xf numFmtId="4" fontId="1" fillId="1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6" borderId="1" xfId="0" applyFont="1" applyFill="1" applyBorder="1" applyAlignment="1" applyProtection="1">
      <alignment horizontal="center" vertical="center"/>
      <protection locked="0"/>
    </xf>
    <xf numFmtId="4" fontId="1" fillId="3" borderId="1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 applyProtection="1">
      <alignment vertical="center"/>
    </xf>
    <xf numFmtId="0" fontId="0" fillId="11" borderId="7" xfId="0" applyFill="1" applyBorder="1" applyProtection="1"/>
    <xf numFmtId="0" fontId="0" fillId="11" borderId="0" xfId="0" applyFill="1" applyBorder="1" applyProtection="1"/>
    <xf numFmtId="0" fontId="0" fillId="11" borderId="8" xfId="0" applyFill="1" applyBorder="1" applyProtection="1"/>
    <xf numFmtId="0" fontId="1" fillId="7" borderId="9" xfId="0" applyFont="1" applyFill="1" applyBorder="1" applyAlignment="1" applyProtection="1">
      <alignment vertical="center" shrinkToFit="1"/>
      <protection locked="0"/>
    </xf>
    <xf numFmtId="0" fontId="1" fillId="9" borderId="1" xfId="0" applyFont="1" applyFill="1" applyBorder="1" applyAlignment="1" applyProtection="1">
      <alignment horizontal="center" vertical="center" shrinkToFit="1"/>
    </xf>
    <xf numFmtId="0" fontId="1" fillId="7" borderId="1" xfId="0" applyFont="1" applyFill="1" applyBorder="1" applyAlignment="1" applyProtection="1">
      <alignment vertical="center" shrinkToFit="1"/>
      <protection locked="0"/>
    </xf>
    <xf numFmtId="0" fontId="1" fillId="2" borderId="9" xfId="0" applyFont="1" applyFill="1" applyBorder="1" applyAlignment="1" applyProtection="1">
      <alignment horizontal="center" vertical="center" shrinkToFit="1"/>
      <protection locked="0"/>
    </xf>
    <xf numFmtId="0" fontId="1" fillId="2" borderId="1" xfId="0" applyFont="1" applyFill="1" applyBorder="1" applyAlignment="1" applyProtection="1">
      <alignment horizontal="center" vertical="center" shrinkToFit="1"/>
      <protection locked="0"/>
    </xf>
    <xf numFmtId="0" fontId="1" fillId="2" borderId="10" xfId="0" applyFont="1" applyFill="1" applyBorder="1" applyAlignment="1" applyProtection="1">
      <alignment horizontal="center" vertical="center" shrinkToFit="1"/>
      <protection locked="0"/>
    </xf>
    <xf numFmtId="4" fontId="1" fillId="8" borderId="9" xfId="0" applyNumberFormat="1" applyFont="1" applyFill="1" applyBorder="1" applyAlignment="1" applyProtection="1">
      <alignment horizontal="center" vertical="center" shrinkToFit="1"/>
      <protection locked="0"/>
    </xf>
    <xf numFmtId="4" fontId="1" fillId="8" borderId="1" xfId="0" applyNumberFormat="1" applyFont="1" applyFill="1" applyBorder="1" applyAlignment="1" applyProtection="1">
      <alignment horizontal="center" vertical="center" shrinkToFit="1"/>
      <protection locked="0"/>
    </xf>
    <xf numFmtId="4" fontId="1" fillId="13" borderId="1" xfId="0" applyNumberFormat="1" applyFont="1" applyFill="1" applyBorder="1" applyAlignment="1" applyProtection="1">
      <alignment horizontal="center" vertical="center" shrinkToFit="1"/>
      <protection locked="0"/>
    </xf>
    <xf numFmtId="4" fontId="1" fillId="13" borderId="10" xfId="0" applyNumberFormat="1" applyFont="1" applyFill="1" applyBorder="1" applyAlignment="1" applyProtection="1">
      <alignment horizontal="center" vertical="center" shrinkToFit="1"/>
      <protection locked="0"/>
    </xf>
    <xf numFmtId="4" fontId="1" fillId="2" borderId="9" xfId="0" applyNumberFormat="1" applyFont="1" applyFill="1" applyBorder="1" applyAlignment="1" applyProtection="1">
      <alignment horizontal="center" vertical="center" shrinkToFit="1"/>
    </xf>
    <xf numFmtId="4" fontId="1" fillId="2" borderId="10" xfId="0" applyNumberFormat="1" applyFont="1" applyFill="1" applyBorder="1" applyAlignment="1" applyProtection="1">
      <alignment horizontal="center" vertical="center" shrinkToFit="1"/>
    </xf>
    <xf numFmtId="0" fontId="0" fillId="0" borderId="7" xfId="0" applyBorder="1" applyProtection="1"/>
    <xf numFmtId="0" fontId="0" fillId="0" borderId="0" xfId="0" applyBorder="1" applyProtection="1"/>
    <xf numFmtId="0" fontId="0" fillId="0" borderId="8" xfId="0" applyBorder="1" applyProtection="1"/>
    <xf numFmtId="0" fontId="1" fillId="0" borderId="0" xfId="0" applyFont="1" applyAlignment="1" applyProtection="1">
      <alignment horizontal="right" vertical="center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0" fillId="0" borderId="0" xfId="0" applyAlignment="1" applyProtection="1">
      <alignment vertical="center"/>
      <protection hidden="1"/>
    </xf>
    <xf numFmtId="4" fontId="1" fillId="8" borderId="1" xfId="0" applyNumberFormat="1" applyFont="1" applyFill="1" applyBorder="1" applyAlignment="1" applyProtection="1">
      <alignment horizontal="right" vertical="center" shrinkToFit="1"/>
      <protection locked="0" hidden="1"/>
    </xf>
    <xf numFmtId="4" fontId="1" fillId="3" borderId="1" xfId="0" applyNumberFormat="1" applyFont="1" applyFill="1" applyBorder="1" applyAlignment="1" applyProtection="1">
      <alignment horizontal="right" vertical="center" shrinkToFit="1"/>
      <protection hidden="1"/>
    </xf>
    <xf numFmtId="4" fontId="1" fillId="0" borderId="1" xfId="0" applyNumberFormat="1" applyFont="1" applyBorder="1" applyAlignment="1" applyProtection="1">
      <alignment horizontal="right" vertical="center" shrinkToFit="1"/>
      <protection locked="0" hidden="1"/>
    </xf>
    <xf numFmtId="4" fontId="1" fillId="3" borderId="1" xfId="0" applyNumberFormat="1" applyFont="1" applyFill="1" applyBorder="1" applyAlignment="1" applyProtection="1">
      <alignment horizontal="center" vertical="center" shrinkToFit="1"/>
      <protection hidden="1"/>
    </xf>
    <xf numFmtId="0" fontId="1" fillId="3" borderId="1" xfId="0" applyFont="1" applyFill="1" applyBorder="1" applyAlignment="1" applyProtection="1">
      <alignment horizontal="center" vertical="center" shrinkToFit="1"/>
      <protection hidden="1"/>
    </xf>
    <xf numFmtId="0" fontId="1" fillId="8" borderId="1" xfId="0" applyFont="1" applyFill="1" applyBorder="1" applyAlignment="1" applyProtection="1">
      <alignment horizontal="right" vertical="center" shrinkToFit="1"/>
    </xf>
    <xf numFmtId="0" fontId="3" fillId="3" borderId="1" xfId="0" applyFont="1" applyFill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right" vertical="center" shrinkToFit="1"/>
      <protection locked="0"/>
    </xf>
    <xf numFmtId="0" fontId="1" fillId="0" borderId="1" xfId="0" applyFont="1" applyBorder="1" applyAlignment="1" applyProtection="1">
      <alignment horizontal="center" vertical="center"/>
    </xf>
    <xf numFmtId="0" fontId="1" fillId="3" borderId="2" xfId="0" applyFont="1" applyFill="1" applyBorder="1" applyAlignment="1" applyProtection="1">
      <alignment horizontal="center" vertical="center"/>
    </xf>
    <xf numFmtId="0" fontId="1" fillId="3" borderId="2" xfId="0" applyFont="1" applyFill="1" applyBorder="1" applyAlignment="1" applyProtection="1">
      <alignment horizontal="center" vertical="center" shrinkToFit="1"/>
    </xf>
    <xf numFmtId="0" fontId="1" fillId="0" borderId="0" xfId="0" applyFont="1" applyAlignment="1" applyProtection="1">
      <alignment horizontal="center" vertical="center"/>
      <protection hidden="1"/>
    </xf>
    <xf numFmtId="4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</xf>
    <xf numFmtId="0" fontId="1" fillId="9" borderId="1" xfId="0" applyFont="1" applyFill="1" applyBorder="1" applyAlignment="1" applyProtection="1">
      <alignment horizontal="center" vertical="center"/>
    </xf>
    <xf numFmtId="0" fontId="1" fillId="12" borderId="1" xfId="0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vertical="center"/>
    </xf>
    <xf numFmtId="4" fontId="1" fillId="0" borderId="1" xfId="0" applyNumberFormat="1" applyFont="1" applyBorder="1" applyAlignment="1" applyProtection="1">
      <alignment horizontal="center" vertical="center"/>
    </xf>
    <xf numFmtId="0" fontId="0" fillId="11" borderId="0" xfId="0" applyFill="1" applyAlignment="1" applyProtection="1">
      <alignment vertical="center"/>
    </xf>
    <xf numFmtId="0" fontId="1" fillId="8" borderId="1" xfId="0" applyFont="1" applyFill="1" applyBorder="1" applyAlignment="1" applyProtection="1">
      <alignment horizontal="center" vertical="center" shrinkToFit="1"/>
      <protection locked="0"/>
    </xf>
    <xf numFmtId="4" fontId="1" fillId="0" borderId="1" xfId="0" applyNumberFormat="1" applyFont="1" applyBorder="1" applyAlignment="1" applyProtection="1">
      <alignment horizontal="right" vertical="center"/>
      <protection locked="0"/>
    </xf>
    <xf numFmtId="4" fontId="1" fillId="8" borderId="1" xfId="0" applyNumberFormat="1" applyFont="1" applyFill="1" applyBorder="1" applyAlignment="1" applyProtection="1">
      <alignment horizontal="right" vertical="center" shrinkToFit="1"/>
      <protection locked="0"/>
    </xf>
    <xf numFmtId="4" fontId="1" fillId="3" borderId="1" xfId="0" applyNumberFormat="1" applyFont="1" applyFill="1" applyBorder="1" applyAlignment="1" applyProtection="1">
      <alignment horizontal="right" vertical="center"/>
    </xf>
    <xf numFmtId="4" fontId="1" fillId="0" borderId="1" xfId="0" applyNumberFormat="1" applyFont="1" applyBorder="1" applyAlignment="1" applyProtection="1">
      <alignment horizontal="right" vertical="center"/>
    </xf>
    <xf numFmtId="168" fontId="1" fillId="3" borderId="1" xfId="0" applyNumberFormat="1" applyFont="1" applyFill="1" applyBorder="1" applyAlignment="1" applyProtection="1">
      <alignment horizontal="right" vertical="center"/>
    </xf>
    <xf numFmtId="3" fontId="1" fillId="3" borderId="1" xfId="0" applyNumberFormat="1" applyFont="1" applyFill="1" applyBorder="1" applyAlignment="1" applyProtection="1">
      <alignment horizontal="center" vertical="center"/>
    </xf>
    <xf numFmtId="4" fontId="1" fillId="3" borderId="1" xfId="0" applyNumberFormat="1" applyFont="1" applyFill="1" applyBorder="1" applyAlignment="1" applyProtection="1">
      <alignment horizontal="center" vertical="center"/>
    </xf>
    <xf numFmtId="4" fontId="1" fillId="7" borderId="1" xfId="0" applyNumberFormat="1" applyFont="1" applyFill="1" applyBorder="1" applyAlignment="1" applyProtection="1">
      <alignment horizontal="center" vertical="center"/>
    </xf>
    <xf numFmtId="4" fontId="1" fillId="7" borderId="1" xfId="0" applyNumberFormat="1" applyFont="1" applyFill="1" applyBorder="1" applyAlignment="1" applyProtection="1">
      <alignment horizontal="center" vertical="center" shrinkToFit="1"/>
    </xf>
    <xf numFmtId="0" fontId="6" fillId="7" borderId="1" xfId="0" applyNumberFormat="1" applyFont="1" applyFill="1" applyBorder="1" applyAlignment="1" applyProtection="1">
      <alignment horizontal="center" vertical="center"/>
    </xf>
    <xf numFmtId="168" fontId="1" fillId="7" borderId="1" xfId="0" applyNumberFormat="1" applyFont="1" applyFill="1" applyBorder="1" applyAlignment="1" applyProtection="1">
      <alignment horizontal="center" vertical="center"/>
    </xf>
    <xf numFmtId="0" fontId="1" fillId="8" borderId="1" xfId="0" applyFont="1" applyFill="1" applyBorder="1" applyAlignment="1" applyProtection="1">
      <alignment horizontal="right" vertical="center" shrinkToFit="1"/>
      <protection locked="0"/>
    </xf>
    <xf numFmtId="0" fontId="1" fillId="8" borderId="1" xfId="0" applyFont="1" applyFill="1" applyBorder="1" applyAlignment="1" applyProtection="1">
      <alignment horizontal="center" vertical="center"/>
    </xf>
    <xf numFmtId="4" fontId="1" fillId="3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right" vertical="center" shrinkToFit="1"/>
      <protection locked="0"/>
    </xf>
    <xf numFmtId="4" fontId="1" fillId="8" borderId="1" xfId="0" applyNumberFormat="1" applyFont="1" applyFill="1" applyBorder="1" applyAlignment="1" applyProtection="1">
      <alignment horizontal="right" vertical="center" shrinkToFit="1"/>
    </xf>
    <xf numFmtId="4" fontId="1" fillId="0" borderId="1" xfId="0" applyNumberFormat="1" applyFont="1" applyBorder="1" applyAlignment="1" applyProtection="1">
      <alignment horizontal="right" vertical="center" shrinkToFit="1"/>
      <protection locked="0"/>
    </xf>
    <xf numFmtId="0" fontId="1" fillId="0" borderId="1" xfId="0" applyNumberFormat="1" applyFont="1" applyBorder="1" applyAlignment="1" applyProtection="1">
      <alignment horizontal="right" vertical="center" shrinkToFit="1"/>
      <protection locked="0"/>
    </xf>
    <xf numFmtId="9" fontId="1" fillId="8" borderId="1" xfId="0" applyNumberFormat="1" applyFont="1" applyFill="1" applyBorder="1" applyAlignment="1" applyProtection="1">
      <alignment horizontal="center" vertical="center" shrinkToFit="1"/>
    </xf>
    <xf numFmtId="0" fontId="1" fillId="5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shrinkToFit="1"/>
      <protection locked="0"/>
    </xf>
    <xf numFmtId="4" fontId="1" fillId="8" borderId="1" xfId="0" applyNumberFormat="1" applyFont="1" applyFill="1" applyBorder="1" applyAlignment="1" applyProtection="1">
      <alignment vertical="center" shrinkToFit="1"/>
    </xf>
    <xf numFmtId="0" fontId="1" fillId="5" borderId="2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vertical="center"/>
      <protection locked="0"/>
    </xf>
    <xf numFmtId="0" fontId="1" fillId="0" borderId="0" xfId="0" applyFont="1" applyBorder="1" applyAlignment="1" applyProtection="1">
      <alignment horizontal="center" vertical="center"/>
    </xf>
    <xf numFmtId="0" fontId="1" fillId="5" borderId="1" xfId="0" applyFont="1" applyFill="1" applyBorder="1" applyAlignment="1" applyProtection="1">
      <alignment horizontal="center" vertical="center"/>
    </xf>
    <xf numFmtId="4" fontId="1" fillId="5" borderId="1" xfId="0" applyNumberFormat="1" applyFont="1" applyFill="1" applyBorder="1" applyAlignment="1" applyProtection="1">
      <alignment vertical="center" shrinkToFit="1"/>
    </xf>
    <xf numFmtId="0" fontId="1" fillId="2" borderId="1" xfId="0" applyFont="1" applyFill="1" applyBorder="1" applyAlignment="1" applyProtection="1">
      <alignment horizontal="center" vertical="center"/>
    </xf>
    <xf numFmtId="4" fontId="1" fillId="2" borderId="1" xfId="0" applyNumberFormat="1" applyFont="1" applyFill="1" applyBorder="1" applyAlignment="1" applyProtection="1">
      <alignment vertical="center" shrinkToFit="1"/>
    </xf>
    <xf numFmtId="0" fontId="0" fillId="0" borderId="0" xfId="0" applyBorder="1" applyAlignment="1" applyProtection="1">
      <alignment vertical="center"/>
    </xf>
    <xf numFmtId="0" fontId="1" fillId="0" borderId="1" xfId="0" applyFont="1" applyBorder="1" applyAlignment="1" applyProtection="1">
      <alignment vertical="center" shrinkToFit="1"/>
      <protection locked="0"/>
    </xf>
    <xf numFmtId="4" fontId="1" fillId="5" borderId="1" xfId="0" applyNumberFormat="1" applyFont="1" applyFill="1" applyBorder="1" applyAlignment="1" applyProtection="1">
      <alignment vertical="center" shrinkToFit="1"/>
      <protection locked="0"/>
    </xf>
    <xf numFmtId="0" fontId="1" fillId="0" borderId="1" xfId="0" applyFont="1" applyBorder="1" applyAlignment="1" applyProtection="1">
      <alignment horizontal="right" vertical="center"/>
    </xf>
    <xf numFmtId="4" fontId="1" fillId="0" borderId="0" xfId="0" applyNumberFormat="1" applyFont="1" applyAlignment="1" applyProtection="1">
      <alignment horizontal="center" vertical="center"/>
    </xf>
    <xf numFmtId="4" fontId="1" fillId="8" borderId="1" xfId="0" applyNumberFormat="1" applyFont="1" applyFill="1" applyBorder="1" applyAlignment="1" applyProtection="1">
      <alignment horizontal="center" vertical="center" shrinkToFit="1"/>
    </xf>
    <xf numFmtId="4" fontId="1" fillId="8" borderId="1" xfId="0" applyNumberFormat="1" applyFont="1" applyFill="1" applyBorder="1" applyAlignment="1" applyProtection="1">
      <alignment horizontal="center" vertical="center"/>
    </xf>
    <xf numFmtId="4" fontId="1" fillId="3" borderId="1" xfId="0" applyNumberFormat="1" applyFont="1" applyFill="1" applyBorder="1" applyAlignment="1" applyProtection="1">
      <alignment horizontal="center" vertical="center" shrinkToFit="1"/>
      <protection locked="0"/>
    </xf>
    <xf numFmtId="0" fontId="1" fillId="3" borderId="1" xfId="0" applyFont="1" applyFill="1" applyBorder="1" applyAlignment="1" applyProtection="1">
      <alignment horizontal="left" vertical="center" shrinkToFit="1"/>
    </xf>
    <xf numFmtId="0" fontId="6" fillId="3" borderId="1" xfId="0" applyFont="1" applyFill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right" vertical="center" shrinkToFit="1"/>
      <protection locked="0"/>
    </xf>
    <xf numFmtId="0" fontId="1" fillId="8" borderId="1" xfId="0" applyFont="1" applyFill="1" applyBorder="1" applyAlignment="1" applyProtection="1">
      <alignment horizontal="right" vertical="center"/>
    </xf>
    <xf numFmtId="4" fontId="1" fillId="0" borderId="1" xfId="0" applyNumberFormat="1" applyFont="1" applyBorder="1" applyAlignment="1" applyProtection="1">
      <alignment horizontal="right" vertical="center" shrinkToFit="1"/>
    </xf>
    <xf numFmtId="3" fontId="1" fillId="3" borderId="1" xfId="0" applyNumberFormat="1" applyFont="1" applyFill="1" applyBorder="1" applyAlignment="1" applyProtection="1">
      <alignment horizontal="center" vertical="center" shrinkToFit="1"/>
    </xf>
    <xf numFmtId="165" fontId="1" fillId="3" borderId="1" xfId="0" applyNumberFormat="1" applyFont="1" applyFill="1" applyBorder="1" applyAlignment="1" applyProtection="1">
      <alignment horizontal="right" vertical="center" shrinkToFit="1"/>
    </xf>
    <xf numFmtId="165" fontId="1" fillId="0" borderId="1" xfId="0" applyNumberFormat="1" applyFont="1" applyBorder="1" applyAlignment="1" applyProtection="1">
      <alignment horizontal="right" vertical="center" shrinkToFit="1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4" fontId="1" fillId="3" borderId="1" xfId="0" applyNumberFormat="1" applyFont="1" applyFill="1" applyBorder="1" applyAlignment="1" applyProtection="1">
      <alignment horizontal="right" vertical="center" shrinkToFit="1"/>
      <protection locked="0"/>
    </xf>
    <xf numFmtId="4" fontId="1" fillId="3" borderId="1" xfId="0" applyNumberFormat="1" applyFont="1" applyFill="1" applyBorder="1" applyAlignment="1" applyProtection="1">
      <alignment horizontal="right" vertical="center" shrinkToFit="1"/>
    </xf>
    <xf numFmtId="4" fontId="1" fillId="12" borderId="2" xfId="0" applyNumberFormat="1" applyFont="1" applyFill="1" applyBorder="1" applyAlignment="1" applyProtection="1">
      <alignment horizontal="right" vertical="center" shrinkToFit="1"/>
    </xf>
    <xf numFmtId="0" fontId="1" fillId="3" borderId="1" xfId="0" applyFont="1" applyFill="1" applyBorder="1" applyAlignment="1" applyProtection="1">
      <alignment horizontal="center" vertical="center"/>
    </xf>
    <xf numFmtId="0" fontId="1" fillId="8" borderId="1" xfId="0" applyFont="1" applyFill="1" applyBorder="1" applyAlignment="1" applyProtection="1">
      <alignment horizontal="center" vertical="center"/>
    </xf>
    <xf numFmtId="0" fontId="1" fillId="8" borderId="1" xfId="0" applyFont="1" applyFill="1" applyBorder="1" applyAlignment="1" applyProtection="1">
      <alignment horizontal="right" vertical="center" shrinkToFit="1"/>
    </xf>
    <xf numFmtId="0" fontId="1" fillId="6" borderId="15" xfId="0" applyFont="1" applyFill="1" applyBorder="1" applyAlignment="1" applyProtection="1">
      <alignment horizontal="center" vertical="center"/>
      <protection locked="0"/>
    </xf>
    <xf numFmtId="4" fontId="1" fillId="8" borderId="13" xfId="0" applyNumberFormat="1" applyFont="1" applyFill="1" applyBorder="1" applyAlignment="1" applyProtection="1">
      <alignment horizontal="center" vertical="center"/>
    </xf>
    <xf numFmtId="4" fontId="1" fillId="8" borderId="15" xfId="0" applyNumberFormat="1" applyFont="1" applyFill="1" applyBorder="1" applyAlignment="1" applyProtection="1">
      <alignment horizontal="center" vertical="center"/>
    </xf>
    <xf numFmtId="169" fontId="1" fillId="8" borderId="2" xfId="0" applyNumberFormat="1" applyFont="1" applyFill="1" applyBorder="1" applyAlignment="1" applyProtection="1">
      <alignment horizontal="center" vertical="center" shrinkToFit="1"/>
    </xf>
    <xf numFmtId="4" fontId="1" fillId="7" borderId="1" xfId="0" applyNumberFormat="1" applyFont="1" applyFill="1" applyBorder="1" applyAlignment="1" applyProtection="1">
      <alignment horizontal="center" vertical="center"/>
      <protection locked="0"/>
    </xf>
    <xf numFmtId="4" fontId="1" fillId="10" borderId="1" xfId="0" applyNumberFormat="1" applyFont="1" applyFill="1" applyBorder="1" applyAlignment="1" applyProtection="1">
      <alignment horizontal="center" vertical="center" shrinkToFit="1"/>
    </xf>
    <xf numFmtId="0" fontId="1" fillId="0" borderId="0" xfId="0" applyFont="1" applyAlignment="1" applyProtection="1">
      <alignment vertical="center" shrinkToFit="1"/>
    </xf>
    <xf numFmtId="4" fontId="1" fillId="0" borderId="1" xfId="0" applyNumberFormat="1" applyFont="1" applyFill="1" applyBorder="1" applyAlignment="1" applyProtection="1">
      <alignment horizontal="right" vertical="center" shrinkToFit="1"/>
    </xf>
    <xf numFmtId="2" fontId="1" fillId="3" borderId="1" xfId="0" applyNumberFormat="1" applyFont="1" applyFill="1" applyBorder="1" applyAlignment="1" applyProtection="1">
      <alignment horizontal="right" vertical="center"/>
    </xf>
    <xf numFmtId="1" fontId="1" fillId="0" borderId="1" xfId="0" applyNumberFormat="1" applyFont="1" applyFill="1" applyBorder="1" applyAlignment="1" applyProtection="1">
      <alignment horizontal="right" vertical="center" shrinkToFit="1"/>
    </xf>
    <xf numFmtId="167" fontId="1" fillId="8" borderId="1" xfId="0" applyNumberFormat="1" applyFont="1" applyFill="1" applyBorder="1" applyAlignment="1" applyProtection="1">
      <alignment horizontal="right" vertical="center" shrinkToFit="1"/>
    </xf>
    <xf numFmtId="0" fontId="1" fillId="0" borderId="1" xfId="0" applyFont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1" fillId="8" borderId="1" xfId="0" applyFont="1" applyFill="1" applyBorder="1" applyAlignment="1" applyProtection="1">
      <alignment horizontal="right" vertical="center" shrinkToFit="1"/>
    </xf>
    <xf numFmtId="4" fontId="1" fillId="0" borderId="2" xfId="0" applyNumberFormat="1" applyFont="1" applyFill="1" applyBorder="1" applyAlignment="1" applyProtection="1">
      <alignment horizontal="right" vertical="center" shrinkToFit="1"/>
      <protection locked="0"/>
    </xf>
    <xf numFmtId="4" fontId="1" fillId="0" borderId="4" xfId="0" applyNumberFormat="1" applyFont="1" applyFill="1" applyBorder="1" applyAlignment="1" applyProtection="1">
      <alignment horizontal="right" vertical="center" shrinkToFi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</xf>
    <xf numFmtId="0" fontId="1" fillId="3" borderId="2" xfId="0" applyFont="1" applyFill="1" applyBorder="1" applyAlignment="1" applyProtection="1">
      <alignment horizontal="center" vertical="center"/>
    </xf>
    <xf numFmtId="0" fontId="1" fillId="3" borderId="4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</xf>
    <xf numFmtId="0" fontId="3" fillId="3" borderId="4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horizontal="right" vertical="center"/>
    </xf>
    <xf numFmtId="0" fontId="2" fillId="3" borderId="3" xfId="0" applyFont="1" applyFill="1" applyBorder="1" applyAlignment="1" applyProtection="1">
      <alignment horizontal="right" vertical="center"/>
    </xf>
    <xf numFmtId="0" fontId="2" fillId="3" borderId="4" xfId="0" applyFont="1" applyFill="1" applyBorder="1" applyAlignment="1" applyProtection="1">
      <alignment horizontal="right" vertical="center"/>
    </xf>
    <xf numFmtId="0" fontId="1" fillId="3" borderId="2" xfId="0" applyFont="1" applyFill="1" applyBorder="1" applyAlignment="1" applyProtection="1">
      <alignment horizontal="center" vertical="center" wrapText="1"/>
    </xf>
    <xf numFmtId="0" fontId="1" fillId="3" borderId="4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</xf>
    <xf numFmtId="0" fontId="3" fillId="4" borderId="2" xfId="0" applyFont="1" applyFill="1" applyBorder="1" applyAlignment="1" applyProtection="1">
      <alignment horizontal="center" vertical="center"/>
    </xf>
    <xf numFmtId="0" fontId="3" fillId="4" borderId="3" xfId="0" applyFont="1" applyFill="1" applyBorder="1" applyAlignment="1" applyProtection="1">
      <alignment horizontal="center" vertical="center"/>
    </xf>
    <xf numFmtId="0" fontId="3" fillId="4" borderId="5" xfId="0" applyFont="1" applyFill="1" applyBorder="1" applyAlignment="1" applyProtection="1">
      <alignment horizontal="center" vertical="center"/>
    </xf>
    <xf numFmtId="4" fontId="1" fillId="0" borderId="2" xfId="0" applyNumberFormat="1" applyFont="1" applyBorder="1" applyAlignment="1" applyProtection="1">
      <alignment vertical="center" shrinkToFit="1"/>
      <protection locked="0"/>
    </xf>
    <xf numFmtId="4" fontId="1" fillId="0" borderId="4" xfId="0" applyNumberFormat="1" applyFont="1" applyBorder="1" applyAlignment="1" applyProtection="1">
      <alignment vertical="center" shrinkToFit="1"/>
      <protection locked="0"/>
    </xf>
    <xf numFmtId="0" fontId="3" fillId="3" borderId="1" xfId="0" applyFont="1" applyFill="1" applyBorder="1" applyAlignment="1" applyProtection="1">
      <alignment horizontal="right" vertical="center"/>
    </xf>
    <xf numFmtId="0" fontId="3" fillId="3" borderId="1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164" fontId="1" fillId="0" borderId="1" xfId="0" applyNumberFormat="1" applyFont="1" applyBorder="1" applyAlignment="1" applyProtection="1">
      <alignment horizontal="center" vertical="center" shrinkToFit="1"/>
      <protection locked="0"/>
    </xf>
    <xf numFmtId="164" fontId="1" fillId="5" borderId="1" xfId="0" applyNumberFormat="1" applyFont="1" applyFill="1" applyBorder="1" applyAlignment="1" applyProtection="1">
      <alignment horizontal="center" vertical="center" shrinkToFit="1"/>
    </xf>
    <xf numFmtId="164" fontId="1" fillId="0" borderId="1" xfId="0" applyNumberFormat="1" applyFont="1" applyBorder="1" applyAlignment="1" applyProtection="1">
      <alignment vertical="center" shrinkToFit="1"/>
      <protection locked="0"/>
    </xf>
    <xf numFmtId="0" fontId="2" fillId="3" borderId="1" xfId="0" applyFont="1" applyFill="1" applyBorder="1" applyAlignment="1" applyProtection="1">
      <alignment horizontal="right" vertical="center"/>
    </xf>
    <xf numFmtId="0" fontId="1" fillId="3" borderId="1" xfId="0" applyFont="1" applyFill="1" applyBorder="1" applyAlignment="1" applyProtection="1">
      <alignment horizontal="right" vertical="center" shrinkToFit="1"/>
      <protection locked="0"/>
    </xf>
    <xf numFmtId="0" fontId="1" fillId="0" borderId="2" xfId="0" applyFont="1" applyBorder="1" applyAlignment="1" applyProtection="1">
      <alignment horizontal="center" vertical="center" shrinkToFit="1"/>
      <protection locked="0"/>
    </xf>
    <xf numFmtId="0" fontId="1" fillId="0" borderId="4" xfId="0" applyFont="1" applyBorder="1" applyAlignment="1" applyProtection="1">
      <alignment horizontal="center" vertical="center" shrinkToFit="1"/>
      <protection locked="0"/>
    </xf>
    <xf numFmtId="0" fontId="1" fillId="0" borderId="2" xfId="0" applyFont="1" applyBorder="1" applyAlignment="1" applyProtection="1">
      <alignment vertical="center" shrinkToFit="1"/>
      <protection locked="0"/>
    </xf>
    <xf numFmtId="0" fontId="1" fillId="0" borderId="4" xfId="0" applyFont="1" applyBorder="1" applyAlignment="1" applyProtection="1">
      <alignment vertical="center" shrinkToFit="1"/>
      <protection locked="0"/>
    </xf>
    <xf numFmtId="4" fontId="1" fillId="0" borderId="2" xfId="0" applyNumberFormat="1" applyFont="1" applyBorder="1" applyAlignment="1" applyProtection="1">
      <alignment horizontal="right" vertical="center" shrinkToFit="1" readingOrder="2"/>
    </xf>
    <xf numFmtId="4" fontId="1" fillId="0" borderId="4" xfId="0" applyNumberFormat="1" applyFont="1" applyBorder="1" applyAlignment="1" applyProtection="1">
      <alignment horizontal="right" vertical="center" shrinkToFit="1" readingOrder="2"/>
    </xf>
    <xf numFmtId="4" fontId="1" fillId="3" borderId="2" xfId="0" applyNumberFormat="1" applyFont="1" applyFill="1" applyBorder="1" applyAlignment="1" applyProtection="1">
      <alignment vertical="center" shrinkToFit="1"/>
    </xf>
    <xf numFmtId="4" fontId="1" fillId="3" borderId="4" xfId="0" applyNumberFormat="1" applyFont="1" applyFill="1" applyBorder="1" applyAlignment="1" applyProtection="1">
      <alignment vertical="center" shrinkToFit="1"/>
    </xf>
    <xf numFmtId="0" fontId="1" fillId="3" borderId="2" xfId="0" applyNumberFormat="1" applyFont="1" applyFill="1" applyBorder="1" applyAlignment="1" applyProtection="1">
      <alignment horizontal="right" vertical="center" shrinkToFit="1"/>
    </xf>
    <xf numFmtId="0" fontId="1" fillId="3" borderId="4" xfId="0" applyNumberFormat="1" applyFont="1" applyFill="1" applyBorder="1" applyAlignment="1" applyProtection="1">
      <alignment horizontal="right" vertical="center" shrinkToFit="1"/>
    </xf>
    <xf numFmtId="0" fontId="1" fillId="8" borderId="2" xfId="0" applyFont="1" applyFill="1" applyBorder="1" applyAlignment="1" applyProtection="1">
      <alignment horizontal="left" vertical="center" shrinkToFit="1"/>
    </xf>
    <xf numFmtId="0" fontId="1" fillId="8" borderId="3" xfId="0" applyFont="1" applyFill="1" applyBorder="1" applyAlignment="1" applyProtection="1">
      <alignment horizontal="left" vertical="center" shrinkToFit="1"/>
    </xf>
    <xf numFmtId="0" fontId="1" fillId="8" borderId="4" xfId="0" applyFont="1" applyFill="1" applyBorder="1" applyAlignment="1" applyProtection="1">
      <alignment horizontal="left" vertical="center" shrinkToFit="1"/>
    </xf>
    <xf numFmtId="0" fontId="1" fillId="3" borderId="2" xfId="0" applyFont="1" applyFill="1" applyBorder="1" applyAlignment="1" applyProtection="1">
      <alignment horizontal="left" vertical="center" shrinkToFit="1"/>
    </xf>
    <xf numFmtId="0" fontId="1" fillId="3" borderId="3" xfId="0" applyFont="1" applyFill="1" applyBorder="1" applyAlignment="1" applyProtection="1">
      <alignment horizontal="left" vertical="center" shrinkToFit="1"/>
    </xf>
    <xf numFmtId="0" fontId="1" fillId="3" borderId="4" xfId="0" applyFont="1" applyFill="1" applyBorder="1" applyAlignment="1" applyProtection="1">
      <alignment horizontal="left" vertical="center" shrinkToFit="1"/>
    </xf>
    <xf numFmtId="9" fontId="1" fillId="0" borderId="2" xfId="0" applyNumberFormat="1" applyFont="1" applyBorder="1" applyAlignment="1" applyProtection="1">
      <alignment vertical="center" shrinkToFit="1"/>
      <protection locked="0"/>
    </xf>
    <xf numFmtId="9" fontId="1" fillId="0" borderId="4" xfId="0" applyNumberFormat="1" applyFont="1" applyBorder="1" applyAlignment="1" applyProtection="1">
      <alignment vertical="center" shrinkToFit="1"/>
      <protection locked="0"/>
    </xf>
    <xf numFmtId="4" fontId="1" fillId="3" borderId="1" xfId="0" applyNumberFormat="1" applyFont="1" applyFill="1" applyBorder="1" applyAlignment="1" applyProtection="1">
      <alignment vertical="center" shrinkToFit="1"/>
    </xf>
    <xf numFmtId="164" fontId="1" fillId="0" borderId="2" xfId="0" applyNumberFormat="1" applyFont="1" applyBorder="1" applyAlignment="1" applyProtection="1">
      <alignment vertical="center" shrinkToFit="1"/>
      <protection locked="0"/>
    </xf>
    <xf numFmtId="164" fontId="1" fillId="0" borderId="4" xfId="0" applyNumberFormat="1" applyFont="1" applyBorder="1" applyAlignment="1" applyProtection="1">
      <alignment vertical="center" shrinkToFit="1"/>
      <protection locked="0"/>
    </xf>
    <xf numFmtId="0" fontId="1" fillId="3" borderId="2" xfId="0" applyFont="1" applyFill="1" applyBorder="1" applyAlignment="1" applyProtection="1">
      <alignment horizontal="left" vertical="center"/>
    </xf>
    <xf numFmtId="0" fontId="1" fillId="3" borderId="3" xfId="0" applyFont="1" applyFill="1" applyBorder="1" applyAlignment="1" applyProtection="1">
      <alignment horizontal="left" vertical="center"/>
    </xf>
    <xf numFmtId="0" fontId="1" fillId="3" borderId="4" xfId="0" applyFont="1" applyFill="1" applyBorder="1" applyAlignment="1" applyProtection="1">
      <alignment horizontal="left" vertical="center"/>
    </xf>
    <xf numFmtId="4" fontId="1" fillId="3" borderId="2" xfId="0" applyNumberFormat="1" applyFont="1" applyFill="1" applyBorder="1" applyAlignment="1" applyProtection="1">
      <alignment horizontal="right" vertical="center" shrinkToFit="1"/>
    </xf>
    <xf numFmtId="4" fontId="1" fillId="3" borderId="4" xfId="0" applyNumberFormat="1" applyFont="1" applyFill="1" applyBorder="1" applyAlignment="1" applyProtection="1">
      <alignment horizontal="right" vertical="center" shrinkToFit="1"/>
    </xf>
    <xf numFmtId="0" fontId="1" fillId="10" borderId="1" xfId="0" applyFont="1" applyFill="1" applyBorder="1" applyAlignment="1" applyProtection="1">
      <alignment horizontal="left" vertical="center"/>
    </xf>
    <xf numFmtId="0" fontId="3" fillId="3" borderId="13" xfId="0" applyFont="1" applyFill="1" applyBorder="1" applyAlignment="1" applyProtection="1">
      <alignment horizontal="center" vertical="center" wrapText="1"/>
    </xf>
    <xf numFmtId="0" fontId="3" fillId="3" borderId="14" xfId="0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 applyProtection="1">
      <alignment horizontal="center" vertical="center" wrapText="1"/>
    </xf>
    <xf numFmtId="0" fontId="1" fillId="3" borderId="13" xfId="0" applyFont="1" applyFill="1" applyBorder="1" applyAlignment="1" applyProtection="1">
      <alignment horizontal="center" vertical="center" wrapText="1"/>
    </xf>
    <xf numFmtId="0" fontId="1" fillId="3" borderId="14" xfId="0" applyFont="1" applyFill="1" applyBorder="1" applyAlignment="1" applyProtection="1">
      <alignment horizontal="center" vertical="center" wrapText="1"/>
    </xf>
    <xf numFmtId="0" fontId="1" fillId="3" borderId="6" xfId="0" applyFont="1" applyFill="1" applyBorder="1" applyAlignment="1" applyProtection="1">
      <alignment horizontal="center" vertical="center" wrapText="1"/>
    </xf>
    <xf numFmtId="0" fontId="1" fillId="3" borderId="15" xfId="0" applyFont="1" applyFill="1" applyBorder="1" applyAlignment="1" applyProtection="1">
      <alignment horizontal="center" vertical="center" wrapText="1"/>
    </xf>
    <xf numFmtId="0" fontId="1" fillId="3" borderId="5" xfId="0" applyFont="1" applyFill="1" applyBorder="1" applyAlignment="1" applyProtection="1">
      <alignment horizontal="center" vertical="center" wrapText="1"/>
    </xf>
    <xf numFmtId="0" fontId="1" fillId="3" borderId="12" xfId="0" applyFont="1" applyFill="1" applyBorder="1" applyAlignment="1" applyProtection="1">
      <alignment horizontal="center" vertical="center" wrapText="1"/>
    </xf>
    <xf numFmtId="0" fontId="1" fillId="3" borderId="17" xfId="0" applyFont="1" applyFill="1" applyBorder="1" applyAlignment="1" applyProtection="1">
      <alignment horizontal="center" vertical="center" wrapText="1"/>
    </xf>
    <xf numFmtId="0" fontId="1" fillId="3" borderId="16" xfId="0" applyFont="1" applyFill="1" applyBorder="1" applyAlignment="1" applyProtection="1">
      <alignment horizontal="center" vertical="center" wrapText="1"/>
    </xf>
    <xf numFmtId="0" fontId="1" fillId="3" borderId="18" xfId="0" applyFont="1" applyFill="1" applyBorder="1" applyAlignment="1" applyProtection="1">
      <alignment horizontal="center" vertical="center" wrapText="1"/>
    </xf>
    <xf numFmtId="0" fontId="3" fillId="3" borderId="15" xfId="0" applyFont="1" applyFill="1" applyBorder="1" applyAlignment="1" applyProtection="1">
      <alignment horizontal="center" vertical="center" wrapText="1"/>
    </xf>
    <xf numFmtId="0" fontId="3" fillId="3" borderId="5" xfId="0" applyFont="1" applyFill="1" applyBorder="1" applyAlignment="1" applyProtection="1">
      <alignment horizontal="center" vertical="center" wrapText="1"/>
    </xf>
    <xf numFmtId="0" fontId="3" fillId="3" borderId="12" xfId="0" applyFont="1" applyFill="1" applyBorder="1" applyAlignment="1" applyProtection="1">
      <alignment horizontal="center" vertical="center" wrapText="1"/>
    </xf>
    <xf numFmtId="0" fontId="3" fillId="3" borderId="17" xfId="0" applyFont="1" applyFill="1" applyBorder="1" applyAlignment="1" applyProtection="1">
      <alignment horizontal="center" vertical="center" wrapText="1"/>
    </xf>
    <xf numFmtId="0" fontId="3" fillId="3" borderId="16" xfId="0" applyFont="1" applyFill="1" applyBorder="1" applyAlignment="1" applyProtection="1">
      <alignment horizontal="center" vertical="center" wrapText="1"/>
    </xf>
    <xf numFmtId="0" fontId="3" fillId="3" borderId="18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 applyProtection="1">
      <alignment horizontal="center" vertical="center"/>
    </xf>
    <xf numFmtId="0" fontId="5" fillId="6" borderId="1" xfId="0" applyFont="1" applyFill="1" applyBorder="1" applyAlignment="1" applyProtection="1">
      <alignment horizontal="center" vertical="center"/>
    </xf>
    <xf numFmtId="0" fontId="1" fillId="15" borderId="1" xfId="0" applyFont="1" applyFill="1" applyBorder="1" applyAlignment="1" applyProtection="1">
      <alignment horizontal="center" vertical="center" wrapText="1"/>
    </xf>
    <xf numFmtId="166" fontId="1" fillId="3" borderId="13" xfId="0" applyNumberFormat="1" applyFont="1" applyFill="1" applyBorder="1" applyAlignment="1" applyProtection="1">
      <alignment horizontal="center" vertical="center" wrapText="1"/>
      <protection locked="0"/>
    </xf>
    <xf numFmtId="166" fontId="1" fillId="3" borderId="14" xfId="0" applyNumberFormat="1" applyFont="1" applyFill="1" applyBorder="1" applyAlignment="1" applyProtection="1">
      <alignment horizontal="center" vertical="center" wrapText="1"/>
      <protection locked="0"/>
    </xf>
    <xf numFmtId="166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4" fontId="1" fillId="6" borderId="2" xfId="0" applyNumberFormat="1" applyFont="1" applyFill="1" applyBorder="1" applyAlignment="1" applyProtection="1">
      <alignment horizontal="center" vertical="center"/>
    </xf>
    <xf numFmtId="4" fontId="1" fillId="6" borderId="3" xfId="0" applyNumberFormat="1" applyFont="1" applyFill="1" applyBorder="1" applyAlignment="1" applyProtection="1">
      <alignment horizontal="center" vertical="center"/>
    </xf>
    <xf numFmtId="4" fontId="1" fillId="6" borderId="4" xfId="0" applyNumberFormat="1" applyFont="1" applyFill="1" applyBorder="1" applyAlignment="1" applyProtection="1">
      <alignment horizontal="center" vertical="center"/>
    </xf>
    <xf numFmtId="0" fontId="1" fillId="8" borderId="1" xfId="0" applyFont="1" applyFill="1" applyBorder="1" applyAlignment="1" applyProtection="1">
      <alignment horizontal="center" vertical="center"/>
    </xf>
    <xf numFmtId="4" fontId="1" fillId="7" borderId="2" xfId="0" applyNumberFormat="1" applyFont="1" applyFill="1" applyBorder="1" applyAlignment="1" applyProtection="1">
      <alignment horizontal="center" vertical="center"/>
    </xf>
    <xf numFmtId="4" fontId="1" fillId="7" borderId="3" xfId="0" applyNumberFormat="1" applyFont="1" applyFill="1" applyBorder="1" applyAlignment="1" applyProtection="1">
      <alignment horizontal="center" vertical="center"/>
    </xf>
    <xf numFmtId="4" fontId="1" fillId="7" borderId="4" xfId="0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 wrapText="1" shrinkToFit="1"/>
    </xf>
    <xf numFmtId="0" fontId="1" fillId="0" borderId="1" xfId="0" applyFont="1" applyBorder="1" applyAlignment="1" applyProtection="1">
      <alignment horizontal="right" vertical="center"/>
      <protection locked="0"/>
    </xf>
    <xf numFmtId="0" fontId="1" fillId="0" borderId="1" xfId="0" applyFont="1" applyBorder="1" applyAlignment="1" applyProtection="1">
      <alignment horizontal="right" vertical="center" shrinkToFit="1"/>
      <protection locked="0"/>
    </xf>
    <xf numFmtId="164" fontId="1" fillId="0" borderId="1" xfId="0" applyNumberFormat="1" applyFont="1" applyBorder="1" applyAlignment="1" applyProtection="1">
      <alignment horizontal="center" vertical="center" shrinkToFit="1"/>
    </xf>
    <xf numFmtId="0" fontId="3" fillId="0" borderId="2" xfId="0" applyFont="1" applyFill="1" applyBorder="1" applyAlignment="1" applyProtection="1">
      <alignment horizontal="center" vertical="center" shrinkToFit="1"/>
    </xf>
    <xf numFmtId="0" fontId="3" fillId="0" borderId="4" xfId="0" applyFont="1" applyFill="1" applyBorder="1" applyAlignment="1" applyProtection="1">
      <alignment horizontal="center" vertical="center" shrinkToFit="1"/>
    </xf>
    <xf numFmtId="0" fontId="1" fillId="8" borderId="2" xfId="0" applyFont="1" applyFill="1" applyBorder="1" applyAlignment="1" applyProtection="1">
      <alignment horizontal="right" vertical="center" shrinkToFit="1"/>
    </xf>
    <xf numFmtId="0" fontId="1" fillId="8" borderId="4" xfId="0" applyFont="1" applyFill="1" applyBorder="1" applyAlignment="1" applyProtection="1">
      <alignment horizontal="right" vertical="center" shrinkToFit="1"/>
    </xf>
    <xf numFmtId="0" fontId="3" fillId="3" borderId="2" xfId="0" applyFont="1" applyFill="1" applyBorder="1" applyAlignment="1" applyProtection="1">
      <alignment horizontal="center" vertical="center" shrinkToFit="1"/>
    </xf>
    <xf numFmtId="0" fontId="3" fillId="3" borderId="3" xfId="0" applyFont="1" applyFill="1" applyBorder="1" applyAlignment="1" applyProtection="1">
      <alignment horizontal="center" vertical="center" shrinkToFit="1"/>
    </xf>
    <xf numFmtId="0" fontId="3" fillId="3" borderId="4" xfId="0" applyFont="1" applyFill="1" applyBorder="1" applyAlignment="1" applyProtection="1">
      <alignment horizontal="center" vertical="center" shrinkToFit="1"/>
    </xf>
    <xf numFmtId="0" fontId="1" fillId="0" borderId="2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horizontal="right" vertical="center" shrinkToFit="1"/>
      <protection locked="0" hidden="1"/>
    </xf>
    <xf numFmtId="0" fontId="2" fillId="3" borderId="1" xfId="0" applyFont="1" applyFill="1" applyBorder="1" applyAlignment="1" applyProtection="1">
      <alignment horizontal="right" vertical="center"/>
      <protection hidden="1"/>
    </xf>
    <xf numFmtId="0" fontId="3" fillId="3" borderId="1" xfId="0" applyFont="1" applyFill="1" applyBorder="1" applyAlignment="1" applyProtection="1">
      <alignment horizontal="center" vertical="center"/>
      <protection hidden="1"/>
    </xf>
    <xf numFmtId="0" fontId="1" fillId="3" borderId="2" xfId="0" applyFont="1" applyFill="1" applyBorder="1" applyAlignment="1" applyProtection="1">
      <alignment horizontal="center" vertical="center"/>
      <protection hidden="1"/>
    </xf>
    <xf numFmtId="0" fontId="1" fillId="3" borderId="4" xfId="0" applyFont="1" applyFill="1" applyBorder="1" applyAlignment="1" applyProtection="1">
      <alignment horizontal="center" vertical="center"/>
      <protection hidden="1"/>
    </xf>
    <xf numFmtId="0" fontId="1" fillId="0" borderId="19" xfId="0" applyFont="1" applyBorder="1" applyAlignment="1" applyProtection="1">
      <alignment horizontal="center" vertical="center"/>
    </xf>
    <xf numFmtId="0" fontId="1" fillId="0" borderId="20" xfId="0" applyFont="1" applyBorder="1" applyAlignment="1" applyProtection="1">
      <alignment horizontal="center" vertical="center"/>
    </xf>
    <xf numFmtId="0" fontId="1" fillId="0" borderId="21" xfId="0" applyFont="1" applyBorder="1" applyAlignment="1" applyProtection="1">
      <alignment horizontal="center" vertical="center"/>
    </xf>
    <xf numFmtId="4" fontId="1" fillId="6" borderId="9" xfId="0" applyNumberFormat="1" applyFont="1" applyFill="1" applyBorder="1" applyAlignment="1" applyProtection="1">
      <alignment horizontal="center" vertical="center" shrinkToFit="1"/>
      <protection locked="0"/>
    </xf>
    <xf numFmtId="4" fontId="1" fillId="6" borderId="1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1" xfId="0" applyNumberFormat="1" applyFont="1" applyFill="1" applyBorder="1" applyAlignment="1" applyProtection="1">
      <alignment horizontal="center" vertical="center" shrinkToFit="1"/>
      <protection locked="0"/>
    </xf>
    <xf numFmtId="4" fontId="1" fillId="6" borderId="2" xfId="0" applyNumberFormat="1" applyFont="1" applyFill="1" applyBorder="1" applyAlignment="1" applyProtection="1">
      <alignment horizontal="center" vertical="center" shrinkToFit="1"/>
      <protection locked="0"/>
    </xf>
    <xf numFmtId="4" fontId="1" fillId="6" borderId="4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11" xfId="0" applyNumberFormat="1" applyFont="1" applyFill="1" applyBorder="1" applyAlignment="1" applyProtection="1">
      <alignment horizontal="center" vertical="center" shrinkToFit="1"/>
      <protection locked="0"/>
    </xf>
    <xf numFmtId="0" fontId="1" fillId="9" borderId="1" xfId="0" applyFont="1" applyFill="1" applyBorder="1" applyAlignment="1" applyProtection="1">
      <alignment horizontal="right" vertical="center" shrinkToFit="1"/>
    </xf>
    <xf numFmtId="4" fontId="1" fillId="14" borderId="22" xfId="0" applyNumberFormat="1" applyFont="1" applyFill="1" applyBorder="1" applyAlignment="1" applyProtection="1">
      <alignment horizontal="center" vertical="center" shrinkToFit="1"/>
    </xf>
    <xf numFmtId="4" fontId="1" fillId="14" borderId="3" xfId="0" applyNumberFormat="1" applyFont="1" applyFill="1" applyBorder="1" applyAlignment="1" applyProtection="1">
      <alignment horizontal="center" vertical="center" shrinkToFit="1"/>
    </xf>
    <xf numFmtId="4" fontId="1" fillId="14" borderId="11" xfId="0" applyNumberFormat="1" applyFont="1" applyFill="1" applyBorder="1" applyAlignment="1" applyProtection="1">
      <alignment horizontal="center" vertical="center" shrinkToFit="1"/>
    </xf>
    <xf numFmtId="4" fontId="4" fillId="7" borderId="22" xfId="0" applyNumberFormat="1" applyFont="1" applyFill="1" applyBorder="1" applyAlignment="1" applyProtection="1">
      <alignment horizontal="center" vertical="center" shrinkToFit="1"/>
    </xf>
    <xf numFmtId="4" fontId="4" fillId="7" borderId="3" xfId="0" applyNumberFormat="1" applyFont="1" applyFill="1" applyBorder="1" applyAlignment="1" applyProtection="1">
      <alignment horizontal="center" vertical="center" shrinkToFit="1"/>
    </xf>
    <xf numFmtId="4" fontId="4" fillId="7" borderId="4" xfId="0" applyNumberFormat="1" applyFont="1" applyFill="1" applyBorder="1" applyAlignment="1" applyProtection="1">
      <alignment horizontal="center" vertical="center" shrinkToFit="1"/>
    </xf>
    <xf numFmtId="4" fontId="4" fillId="7" borderId="2" xfId="0" applyNumberFormat="1" applyFont="1" applyFill="1" applyBorder="1" applyAlignment="1" applyProtection="1">
      <alignment horizontal="center" vertical="center" shrinkToFit="1"/>
    </xf>
    <xf numFmtId="0" fontId="4" fillId="7" borderId="3" xfId="0" applyFont="1" applyFill="1" applyBorder="1" applyAlignment="1" applyProtection="1">
      <alignment horizontal="center" vertical="center" shrinkToFit="1"/>
    </xf>
    <xf numFmtId="0" fontId="4" fillId="7" borderId="11" xfId="0" applyFont="1" applyFill="1" applyBorder="1" applyAlignment="1" applyProtection="1">
      <alignment horizontal="center" vertical="center" shrinkToFit="1"/>
    </xf>
    <xf numFmtId="4" fontId="1" fillId="14" borderId="23" xfId="0" applyNumberFormat="1" applyFont="1" applyFill="1" applyBorder="1" applyAlignment="1" applyProtection="1">
      <alignment horizontal="center" vertical="center" shrinkToFit="1"/>
    </xf>
    <xf numFmtId="4" fontId="1" fillId="14" borderId="24" xfId="0" applyNumberFormat="1" applyFont="1" applyFill="1" applyBorder="1" applyAlignment="1" applyProtection="1">
      <alignment horizontal="center" vertical="center" shrinkToFit="1"/>
    </xf>
    <xf numFmtId="4" fontId="1" fillId="14" borderId="25" xfId="0" applyNumberFormat="1" applyFont="1" applyFill="1" applyBorder="1" applyAlignment="1" applyProtection="1">
      <alignment horizontal="center" vertical="center" shrinkToFit="1"/>
    </xf>
  </cellXfs>
  <cellStyles count="1">
    <cellStyle name="Normal" xfId="0" builtinId="0"/>
  </cellStyles>
  <dxfs count="33">
    <dxf>
      <font>
        <color theme="8" tint="0.79998168889431442"/>
      </font>
    </dxf>
    <dxf>
      <font>
        <color theme="7" tint="0.79998168889431442"/>
      </font>
    </dxf>
    <dxf>
      <font>
        <color theme="7" tint="0.79998168889431442"/>
      </font>
    </dxf>
    <dxf>
      <font>
        <color theme="7" tint="0.79998168889431442"/>
      </font>
    </dxf>
    <dxf>
      <font>
        <color theme="7" tint="0.79998168889431442"/>
      </font>
    </dxf>
    <dxf>
      <font>
        <color theme="0"/>
      </font>
    </dxf>
    <dxf>
      <font>
        <color theme="0"/>
      </font>
    </dxf>
    <dxf>
      <font>
        <color theme="0" tint="-0.14996795556505021"/>
      </font>
    </dxf>
    <dxf>
      <font>
        <color theme="0"/>
      </font>
    </dxf>
    <dxf>
      <font>
        <color theme="0"/>
      </font>
    </dxf>
    <dxf>
      <font>
        <color theme="0" tint="-0.14996795556505021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FF00"/>
      </font>
    </dxf>
    <dxf>
      <font>
        <color rgb="FFFFFF00"/>
      </font>
    </dxf>
    <dxf>
      <font>
        <color theme="0" tint="-0.14996795556505021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 tint="-0.14996795556505021"/>
      </font>
    </dxf>
    <dxf>
      <font>
        <color theme="0"/>
      </font>
    </dxf>
    <dxf>
      <font>
        <color theme="0" tint="-0.14996795556505021"/>
      </font>
    </dxf>
    <dxf>
      <font>
        <color theme="0"/>
      </font>
    </dxf>
    <dxf>
      <font>
        <color theme="0"/>
      </font>
    </dxf>
    <dxf>
      <font>
        <color rgb="FFFFFF00"/>
      </font>
    </dxf>
    <dxf>
      <font>
        <color rgb="FFFFFF00"/>
      </font>
    </dxf>
    <dxf>
      <font>
        <color rgb="FFFFFF00"/>
      </font>
    </dxf>
    <dxf>
      <font>
        <color rgb="FFFFFF00"/>
      </font>
    </dxf>
    <dxf>
      <font>
        <color theme="0" tint="-0.14996795556505021"/>
      </font>
    </dxf>
    <dxf>
      <fill>
        <patternFill>
          <bgColor theme="0" tint="-0.24994659260841701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AB222"/>
  <sheetViews>
    <sheetView rightToLeft="1" tabSelected="1" zoomScale="115" zoomScaleNormal="115" zoomScalePageLayoutView="145" workbookViewId="0">
      <selection activeCell="I7" sqref="I7"/>
    </sheetView>
  </sheetViews>
  <sheetFormatPr defaultColWidth="9" defaultRowHeight="15" x14ac:dyDescent="0.2"/>
  <cols>
    <col min="1" max="1" width="2.75" style="17" customWidth="1"/>
    <col min="2" max="2" width="6" style="38" customWidth="1"/>
    <col min="3" max="4" width="9" style="38"/>
    <col min="5" max="5" width="9" style="38" customWidth="1"/>
    <col min="6" max="6" width="9" style="38"/>
    <col min="7" max="7" width="11.125" style="38" bestFit="1" customWidth="1"/>
    <col min="8" max="8" width="7.125" style="38" customWidth="1"/>
    <col min="9" max="9" width="13.25" style="38" customWidth="1"/>
    <col min="10" max="10" width="1.5" style="38" customWidth="1"/>
    <col min="11" max="11" width="18.875" style="38" customWidth="1"/>
    <col min="12" max="12" width="3.125" style="38" customWidth="1"/>
    <col min="13" max="13" width="5.75" style="38" customWidth="1"/>
    <col min="14" max="14" width="5.875" style="38" customWidth="1"/>
    <col min="15" max="15" width="7" style="38" customWidth="1"/>
    <col min="16" max="16" width="11.75" style="38" customWidth="1"/>
    <col min="17" max="17" width="13.625" style="38" customWidth="1"/>
    <col min="18" max="18" width="1.875" style="38" bestFit="1" customWidth="1"/>
    <col min="19" max="19" width="9" style="38"/>
    <col min="20" max="20" width="1.875" style="38" customWidth="1"/>
    <col min="21" max="21" width="9" style="38"/>
    <col min="22" max="22" width="1.875" style="38" bestFit="1" customWidth="1"/>
    <col min="23" max="23" width="9" style="38"/>
    <col min="24" max="24" width="1.875" style="38" bestFit="1" customWidth="1"/>
    <col min="25" max="26" width="9" style="38"/>
    <col min="27" max="27" width="11.625" style="38" customWidth="1"/>
    <col min="28" max="28" width="10" style="38" customWidth="1"/>
    <col min="29" max="16384" width="9" style="38"/>
  </cols>
  <sheetData>
    <row r="1" spans="2:28" x14ac:dyDescent="0.2">
      <c r="D1" s="167" t="s">
        <v>1687</v>
      </c>
      <c r="E1" s="167"/>
      <c r="F1" s="167"/>
      <c r="G1" s="167"/>
      <c r="H1" s="70" t="s">
        <v>1469</v>
      </c>
      <c r="I1" s="77"/>
    </row>
    <row r="2" spans="2:28" x14ac:dyDescent="0.2">
      <c r="B2" s="166" t="s">
        <v>0</v>
      </c>
      <c r="C2" s="166"/>
      <c r="D2" s="77"/>
      <c r="E2" s="70" t="s">
        <v>1</v>
      </c>
      <c r="F2" s="77"/>
      <c r="G2" s="70" t="s">
        <v>2</v>
      </c>
      <c r="H2" s="176"/>
      <c r="I2" s="176"/>
      <c r="R2" s="149" t="str">
        <f>IF(S6=S40,"مطابق","غير مطابق")</f>
        <v>مطابق</v>
      </c>
      <c r="S2" s="149"/>
      <c r="T2" s="149" t="str">
        <f>IF(U6=U40,"مطابق","غير مطابق")</f>
        <v>مطابق</v>
      </c>
      <c r="U2" s="149"/>
      <c r="V2" s="149" t="str">
        <f>IF(W6=W40,"مطابق","غير مطابق")</f>
        <v>مطابق</v>
      </c>
      <c r="W2" s="149"/>
      <c r="X2" s="149" t="str">
        <f>IF(Y6=Y40,"مطابق","غير مطابق")</f>
        <v>مطابق</v>
      </c>
      <c r="Y2" s="149"/>
    </row>
    <row r="3" spans="2:28" x14ac:dyDescent="0.2">
      <c r="B3" s="81" t="s">
        <v>1428</v>
      </c>
      <c r="C3" s="154"/>
      <c r="D3" s="154"/>
      <c r="E3" s="70" t="s">
        <v>30</v>
      </c>
      <c r="F3" s="154"/>
      <c r="G3" s="154"/>
      <c r="H3" s="70" t="s">
        <v>766</v>
      </c>
      <c r="I3" s="77"/>
      <c r="P3" s="70" t="s">
        <v>1328</v>
      </c>
      <c r="Q3" s="155" t="s">
        <v>1668</v>
      </c>
      <c r="R3" s="155"/>
      <c r="S3" s="155"/>
      <c r="T3" s="155"/>
      <c r="U3" s="155"/>
      <c r="V3" s="155"/>
      <c r="W3" s="155"/>
      <c r="X3" s="155"/>
      <c r="Y3" s="155"/>
    </row>
    <row r="4" spans="2:28" x14ac:dyDescent="0.2">
      <c r="B4" s="166" t="s">
        <v>1663</v>
      </c>
      <c r="C4" s="166"/>
      <c r="D4" s="154" t="s">
        <v>771</v>
      </c>
      <c r="E4" s="154"/>
      <c r="F4" s="70" t="s">
        <v>803</v>
      </c>
      <c r="G4" s="76">
        <v>600</v>
      </c>
      <c r="H4" s="70" t="s">
        <v>715</v>
      </c>
      <c r="I4" s="77"/>
      <c r="P4" s="97" t="str">
        <f>D4</f>
        <v>دولار امريكي</v>
      </c>
      <c r="Q4" s="78" t="s">
        <v>1468</v>
      </c>
      <c r="R4" s="79">
        <v>1</v>
      </c>
      <c r="S4" s="79" t="s">
        <v>53</v>
      </c>
      <c r="T4" s="80">
        <v>2</v>
      </c>
      <c r="U4" s="80" t="s">
        <v>610</v>
      </c>
      <c r="V4" s="79">
        <v>3</v>
      </c>
      <c r="W4" s="79" t="s">
        <v>1326</v>
      </c>
      <c r="X4" s="80">
        <v>4</v>
      </c>
      <c r="Y4" s="80" t="s">
        <v>767</v>
      </c>
    </row>
    <row r="5" spans="2:28" x14ac:dyDescent="0.2">
      <c r="P5" s="70" t="s">
        <v>803</v>
      </c>
      <c r="Q5" s="6" t="s">
        <v>1673</v>
      </c>
      <c r="R5" s="70"/>
      <c r="S5" s="13"/>
      <c r="T5" s="133"/>
      <c r="U5" s="13"/>
      <c r="V5" s="133"/>
      <c r="W5" s="13"/>
      <c r="X5" s="133"/>
      <c r="Y5" s="13"/>
    </row>
    <row r="6" spans="2:28" x14ac:dyDescent="0.2">
      <c r="B6" s="161" t="s">
        <v>47</v>
      </c>
      <c r="C6" s="162"/>
      <c r="D6" s="163"/>
      <c r="G6" s="70" t="s">
        <v>1670</v>
      </c>
      <c r="I6" s="70" t="s">
        <v>1671</v>
      </c>
      <c r="K6" s="78" t="s">
        <v>1468</v>
      </c>
      <c r="L6" s="79">
        <v>1</v>
      </c>
      <c r="M6" s="79" t="s">
        <v>1669</v>
      </c>
      <c r="N6" s="80">
        <v>2</v>
      </c>
      <c r="O6" s="80" t="s">
        <v>1671</v>
      </c>
      <c r="P6" s="121">
        <f>G4</f>
        <v>600</v>
      </c>
      <c r="Q6" s="123" t="s">
        <v>1672</v>
      </c>
      <c r="R6" s="122"/>
      <c r="S6" s="101"/>
      <c r="T6" s="132"/>
      <c r="U6" s="101"/>
      <c r="V6" s="132"/>
      <c r="W6" s="101"/>
      <c r="X6" s="132"/>
      <c r="Y6" s="101"/>
    </row>
    <row r="7" spans="2:28" ht="30" x14ac:dyDescent="0.2">
      <c r="B7" s="174" t="s">
        <v>21</v>
      </c>
      <c r="C7" s="174"/>
      <c r="D7" s="175" t="s">
        <v>22</v>
      </c>
      <c r="E7" s="175"/>
      <c r="F7" s="58" t="s">
        <v>24</v>
      </c>
      <c r="G7" s="28" t="s">
        <v>25</v>
      </c>
      <c r="H7" s="28" t="s">
        <v>23</v>
      </c>
      <c r="I7" s="28" t="s">
        <v>610</v>
      </c>
      <c r="J7" s="83"/>
      <c r="K7" s="28" t="s">
        <v>22</v>
      </c>
      <c r="L7" s="28" t="s">
        <v>1470</v>
      </c>
      <c r="M7" s="28" t="s">
        <v>1460</v>
      </c>
      <c r="N7" s="28" t="s">
        <v>50</v>
      </c>
      <c r="O7" s="28" t="s">
        <v>803</v>
      </c>
      <c r="P7" s="28" t="s">
        <v>1461</v>
      </c>
      <c r="Q7" s="28" t="s">
        <v>1463</v>
      </c>
      <c r="R7" s="124"/>
      <c r="S7" s="28" t="s">
        <v>3</v>
      </c>
      <c r="T7" s="124"/>
      <c r="U7" s="28" t="s">
        <v>1426</v>
      </c>
      <c r="V7" s="124"/>
      <c r="W7" s="28"/>
      <c r="X7" s="124"/>
      <c r="Y7" s="28"/>
      <c r="Z7" s="58" t="s">
        <v>1462</v>
      </c>
      <c r="AA7" s="58" t="s">
        <v>1464</v>
      </c>
      <c r="AB7" s="58" t="s">
        <v>1465</v>
      </c>
    </row>
    <row r="8" spans="2:28" x14ac:dyDescent="0.2">
      <c r="B8" s="150"/>
      <c r="C8" s="150"/>
      <c r="D8" s="151" t="str">
        <f>IFERROR(IF(B8="","",VLOOKUP(B8,items!$A$3:$C$894,2,FALSE)),"الصنف غير موجود")</f>
        <v/>
      </c>
      <c r="E8" s="151"/>
      <c r="F8" s="126" t="str">
        <f>IFERROR(IF(B8="","",VLOOKUP(B8,items!$A$3:$C$894,3,FALSE)),"لايوجد")</f>
        <v/>
      </c>
      <c r="G8" s="85"/>
      <c r="H8" s="102"/>
      <c r="I8" s="85"/>
      <c r="J8" s="83"/>
      <c r="K8" s="68" t="str">
        <f t="shared" ref="K8:K32" si="0">D8</f>
        <v/>
      </c>
      <c r="L8" s="84"/>
      <c r="M8" s="101"/>
      <c r="N8" s="86"/>
      <c r="O8" s="85"/>
      <c r="P8" s="87">
        <f t="shared" ref="P8:P32" si="1">IF(L8=1,M8*G8,IF(L8=2,M8*I8,0))</f>
        <v>0</v>
      </c>
      <c r="Q8" s="87">
        <f t="shared" ref="Q8:Q32" si="2">IFERROR((O8/$P$6)*P8,0)</f>
        <v>0</v>
      </c>
      <c r="R8" s="131"/>
      <c r="S8" s="88">
        <f t="shared" ref="S8:S32" si="3">IFERROR(IF(R8=1,G8*$S$6/$S$5,IF(R8=2,I8*$S$6/$S$5,IF(R8=3,Q8*$S$6/$S$5,IF(R8=4,H8*$S$6/$S$5,0)))),0)</f>
        <v>0</v>
      </c>
      <c r="T8" s="131"/>
      <c r="U8" s="88">
        <f t="shared" ref="U8:U32" si="4">IFERROR(IF(T8=1,G8*$U$6/$U$5,IF(T8=2,I8*$U$6/$U$5,IF(T8=3,Q8*$U$6/$U$5,IF(T8=4,H8*$U$6/$U$5,0)))),0)</f>
        <v>0</v>
      </c>
      <c r="V8" s="131"/>
      <c r="W8" s="88">
        <f t="shared" ref="W8:W32" si="5">IFERROR(IF(V8=1,G8*$W$6/$W$5,IF(V8=2,I8*$W$6/$W$5,IF(V8=3,Q8*$W$6/$W$5,IF(V8=4,H8*$W$6/$W$5,0)))),0)</f>
        <v>0</v>
      </c>
      <c r="X8" s="131"/>
      <c r="Y8" s="88">
        <f t="shared" ref="Y8:Y32" si="6">IFERROR(IF(X8=1,G8*$Y$6/$Y$5,IF(X8=2,I8*$Y$6/$Y$5,IF(X8=3,Q8*$Y$6/$Y$5,IF(X8=4,H8*$Y$6/$Y$5,0)))),0)</f>
        <v>0</v>
      </c>
      <c r="Z8" s="87">
        <f t="shared" ref="Z8:Z32" si="7">Y8+W8+U8+S8</f>
        <v>0</v>
      </c>
      <c r="AA8" s="89">
        <f t="shared" ref="AA8:AA32" si="8">Z8+Q8</f>
        <v>0</v>
      </c>
      <c r="AB8" s="129">
        <f t="shared" ref="AB8:AB32" si="9">IFERROR(AA8/G8,0)</f>
        <v>0</v>
      </c>
    </row>
    <row r="9" spans="2:28" x14ac:dyDescent="0.2">
      <c r="B9" s="150"/>
      <c r="C9" s="150"/>
      <c r="D9" s="151" t="str">
        <f>IFERROR(IF(B9="","",VLOOKUP(B9,items!$A$3:$C$894,2,FALSE)),"الصنف غير موجود")</f>
        <v/>
      </c>
      <c r="E9" s="151"/>
      <c r="F9" s="126" t="str">
        <f>IFERROR(IF(B9="","",VLOOKUP(B9,items!$A$3:$C$894,3,FALSE)),"لايوجد")</f>
        <v/>
      </c>
      <c r="G9" s="85"/>
      <c r="H9" s="102"/>
      <c r="I9" s="85"/>
      <c r="J9" s="83"/>
      <c r="K9" s="68" t="str">
        <f t="shared" si="0"/>
        <v/>
      </c>
      <c r="L9" s="84"/>
      <c r="M9" s="101"/>
      <c r="N9" s="86"/>
      <c r="O9" s="85"/>
      <c r="P9" s="87">
        <f t="shared" si="1"/>
        <v>0</v>
      </c>
      <c r="Q9" s="87">
        <f t="shared" si="2"/>
        <v>0</v>
      </c>
      <c r="R9" s="131"/>
      <c r="S9" s="88">
        <f t="shared" si="3"/>
        <v>0</v>
      </c>
      <c r="T9" s="131"/>
      <c r="U9" s="88">
        <f t="shared" si="4"/>
        <v>0</v>
      </c>
      <c r="V9" s="131"/>
      <c r="W9" s="88">
        <f t="shared" si="5"/>
        <v>0</v>
      </c>
      <c r="X9" s="131"/>
      <c r="Y9" s="88">
        <f t="shared" si="6"/>
        <v>0</v>
      </c>
      <c r="Z9" s="87">
        <f t="shared" si="7"/>
        <v>0</v>
      </c>
      <c r="AA9" s="89">
        <f t="shared" si="8"/>
        <v>0</v>
      </c>
      <c r="AB9" s="129">
        <f t="shared" si="9"/>
        <v>0</v>
      </c>
    </row>
    <row r="10" spans="2:28" x14ac:dyDescent="0.2">
      <c r="B10" s="150"/>
      <c r="C10" s="150"/>
      <c r="D10" s="151" t="str">
        <f>IFERROR(IF(B10="","",VLOOKUP(B10,items!$A$3:$C$894,2,FALSE)),"الصنف غير موجود")</f>
        <v/>
      </c>
      <c r="E10" s="151"/>
      <c r="F10" s="126" t="str">
        <f>IFERROR(IF(B10="","",VLOOKUP(B10,items!$A$3:$C$894,3,FALSE)),"لايوجد")</f>
        <v/>
      </c>
      <c r="G10" s="85"/>
      <c r="H10" s="102"/>
      <c r="I10" s="85"/>
      <c r="J10" s="83"/>
      <c r="K10" s="68" t="str">
        <f t="shared" si="0"/>
        <v/>
      </c>
      <c r="L10" s="84"/>
      <c r="M10" s="101"/>
      <c r="N10" s="86"/>
      <c r="O10" s="85"/>
      <c r="P10" s="87">
        <f t="shared" si="1"/>
        <v>0</v>
      </c>
      <c r="Q10" s="87">
        <f t="shared" si="2"/>
        <v>0</v>
      </c>
      <c r="R10" s="131"/>
      <c r="S10" s="88">
        <f t="shared" si="3"/>
        <v>0</v>
      </c>
      <c r="T10" s="131"/>
      <c r="U10" s="88">
        <f t="shared" si="4"/>
        <v>0</v>
      </c>
      <c r="V10" s="131"/>
      <c r="W10" s="88">
        <f t="shared" si="5"/>
        <v>0</v>
      </c>
      <c r="X10" s="131"/>
      <c r="Y10" s="88">
        <f t="shared" si="6"/>
        <v>0</v>
      </c>
      <c r="Z10" s="87">
        <f t="shared" si="7"/>
        <v>0</v>
      </c>
      <c r="AA10" s="89">
        <f t="shared" si="8"/>
        <v>0</v>
      </c>
      <c r="AB10" s="129">
        <f t="shared" si="9"/>
        <v>0</v>
      </c>
    </row>
    <row r="11" spans="2:28" x14ac:dyDescent="0.2">
      <c r="B11" s="150"/>
      <c r="C11" s="150"/>
      <c r="D11" s="151" t="str">
        <f>IFERROR(IF(B11="","",VLOOKUP(B11,items!$A$3:$C$894,2,FALSE)),"الصنف غير موجود")</f>
        <v/>
      </c>
      <c r="E11" s="151"/>
      <c r="F11" s="126" t="str">
        <f>IFERROR(IF(B11="","",VLOOKUP(B11,items!$A$3:$C$894,3,FALSE)),"لايوجد")</f>
        <v/>
      </c>
      <c r="G11" s="85"/>
      <c r="H11" s="102"/>
      <c r="I11" s="85"/>
      <c r="J11" s="83"/>
      <c r="K11" s="68" t="str">
        <f t="shared" si="0"/>
        <v/>
      </c>
      <c r="L11" s="84"/>
      <c r="M11" s="101"/>
      <c r="N11" s="86"/>
      <c r="O11" s="85"/>
      <c r="P11" s="87">
        <f t="shared" si="1"/>
        <v>0</v>
      </c>
      <c r="Q11" s="87">
        <f t="shared" si="2"/>
        <v>0</v>
      </c>
      <c r="R11" s="131"/>
      <c r="S11" s="88">
        <f t="shared" si="3"/>
        <v>0</v>
      </c>
      <c r="T11" s="131"/>
      <c r="U11" s="88">
        <f t="shared" si="4"/>
        <v>0</v>
      </c>
      <c r="V11" s="131"/>
      <c r="W11" s="88">
        <f t="shared" si="5"/>
        <v>0</v>
      </c>
      <c r="X11" s="131"/>
      <c r="Y11" s="88">
        <f t="shared" si="6"/>
        <v>0</v>
      </c>
      <c r="Z11" s="87">
        <f t="shared" si="7"/>
        <v>0</v>
      </c>
      <c r="AA11" s="89">
        <f t="shared" si="8"/>
        <v>0</v>
      </c>
      <c r="AB11" s="129">
        <f t="shared" si="9"/>
        <v>0</v>
      </c>
    </row>
    <row r="12" spans="2:28" x14ac:dyDescent="0.2">
      <c r="B12" s="150"/>
      <c r="C12" s="150"/>
      <c r="D12" s="151" t="str">
        <f>IFERROR(IF(B12="","",VLOOKUP(B12,items!$A$3:$C$894,2,FALSE)),"الصنف غير موجود")</f>
        <v/>
      </c>
      <c r="E12" s="151"/>
      <c r="F12" s="126" t="str">
        <f>IFERROR(IF(B12="","",VLOOKUP(B12,items!$A$3:$C$894,3,FALSE)),"لايوجد")</f>
        <v/>
      </c>
      <c r="G12" s="85"/>
      <c r="H12" s="102"/>
      <c r="I12" s="85"/>
      <c r="J12" s="83"/>
      <c r="K12" s="68" t="str">
        <f t="shared" si="0"/>
        <v/>
      </c>
      <c r="L12" s="84"/>
      <c r="M12" s="101"/>
      <c r="N12" s="86"/>
      <c r="O12" s="85"/>
      <c r="P12" s="87">
        <f t="shared" si="1"/>
        <v>0</v>
      </c>
      <c r="Q12" s="87">
        <f t="shared" si="2"/>
        <v>0</v>
      </c>
      <c r="R12" s="131"/>
      <c r="S12" s="88">
        <f t="shared" si="3"/>
        <v>0</v>
      </c>
      <c r="T12" s="131"/>
      <c r="U12" s="88">
        <f t="shared" si="4"/>
        <v>0</v>
      </c>
      <c r="V12" s="131"/>
      <c r="W12" s="88">
        <f t="shared" si="5"/>
        <v>0</v>
      </c>
      <c r="X12" s="131"/>
      <c r="Y12" s="88">
        <f t="shared" si="6"/>
        <v>0</v>
      </c>
      <c r="Z12" s="87">
        <f t="shared" si="7"/>
        <v>0</v>
      </c>
      <c r="AA12" s="89">
        <f t="shared" si="8"/>
        <v>0</v>
      </c>
      <c r="AB12" s="129">
        <f t="shared" si="9"/>
        <v>0</v>
      </c>
    </row>
    <row r="13" spans="2:28" x14ac:dyDescent="0.2">
      <c r="B13" s="150"/>
      <c r="C13" s="150"/>
      <c r="D13" s="151" t="str">
        <f>IFERROR(IF(B13="","",VLOOKUP(B13,items!$A$3:$C$894,2,FALSE)),"الصنف غير موجود")</f>
        <v/>
      </c>
      <c r="E13" s="151"/>
      <c r="F13" s="126" t="str">
        <f>IFERROR(IF(B13="","",VLOOKUP(B13,items!$A$3:$C$894,3,FALSE)),"لايوجد")</f>
        <v/>
      </c>
      <c r="G13" s="85"/>
      <c r="H13" s="102"/>
      <c r="I13" s="85"/>
      <c r="J13" s="83"/>
      <c r="K13" s="68" t="str">
        <f t="shared" si="0"/>
        <v/>
      </c>
      <c r="L13" s="84"/>
      <c r="M13" s="101"/>
      <c r="N13" s="86"/>
      <c r="O13" s="85"/>
      <c r="P13" s="87">
        <f t="shared" si="1"/>
        <v>0</v>
      </c>
      <c r="Q13" s="87">
        <f t="shared" si="2"/>
        <v>0</v>
      </c>
      <c r="R13" s="131"/>
      <c r="S13" s="88">
        <f t="shared" si="3"/>
        <v>0</v>
      </c>
      <c r="T13" s="131"/>
      <c r="U13" s="88">
        <f t="shared" si="4"/>
        <v>0</v>
      </c>
      <c r="V13" s="131"/>
      <c r="W13" s="88">
        <f t="shared" si="5"/>
        <v>0</v>
      </c>
      <c r="X13" s="131"/>
      <c r="Y13" s="88">
        <f t="shared" si="6"/>
        <v>0</v>
      </c>
      <c r="Z13" s="87">
        <f t="shared" si="7"/>
        <v>0</v>
      </c>
      <c r="AA13" s="89">
        <f t="shared" si="8"/>
        <v>0</v>
      </c>
      <c r="AB13" s="129">
        <f t="shared" si="9"/>
        <v>0</v>
      </c>
    </row>
    <row r="14" spans="2:28" x14ac:dyDescent="0.2">
      <c r="B14" s="150"/>
      <c r="C14" s="150"/>
      <c r="D14" s="151" t="str">
        <f>IFERROR(IF(B14="","",VLOOKUP(B14,items!$A$3:$C$894,2,FALSE)),"الصنف غير موجود")</f>
        <v/>
      </c>
      <c r="E14" s="151"/>
      <c r="F14" s="126" t="str">
        <f>IFERROR(IF(B14="","",VLOOKUP(B14,items!$A$3:$C$894,3,FALSE)),"لايوجد")</f>
        <v/>
      </c>
      <c r="G14" s="85"/>
      <c r="H14" s="102"/>
      <c r="I14" s="85"/>
      <c r="J14" s="83"/>
      <c r="K14" s="68" t="str">
        <f t="shared" si="0"/>
        <v/>
      </c>
      <c r="L14" s="84"/>
      <c r="M14" s="101"/>
      <c r="N14" s="86"/>
      <c r="O14" s="85"/>
      <c r="P14" s="87">
        <f t="shared" si="1"/>
        <v>0</v>
      </c>
      <c r="Q14" s="87">
        <f t="shared" si="2"/>
        <v>0</v>
      </c>
      <c r="R14" s="131"/>
      <c r="S14" s="88">
        <f t="shared" si="3"/>
        <v>0</v>
      </c>
      <c r="T14" s="131"/>
      <c r="U14" s="88">
        <f t="shared" si="4"/>
        <v>0</v>
      </c>
      <c r="V14" s="131"/>
      <c r="W14" s="88">
        <f t="shared" si="5"/>
        <v>0</v>
      </c>
      <c r="X14" s="131"/>
      <c r="Y14" s="88">
        <f t="shared" si="6"/>
        <v>0</v>
      </c>
      <c r="Z14" s="87">
        <f t="shared" si="7"/>
        <v>0</v>
      </c>
      <c r="AA14" s="89">
        <f t="shared" si="8"/>
        <v>0</v>
      </c>
      <c r="AB14" s="129">
        <f t="shared" si="9"/>
        <v>0</v>
      </c>
    </row>
    <row r="15" spans="2:28" x14ac:dyDescent="0.2">
      <c r="B15" s="150"/>
      <c r="C15" s="150"/>
      <c r="D15" s="151" t="str">
        <f>IFERROR(IF(B15="","",VLOOKUP(B15,items!$A$3:$C$894,2,FALSE)),"الصنف غير موجود")</f>
        <v/>
      </c>
      <c r="E15" s="151"/>
      <c r="F15" s="126" t="str">
        <f>IFERROR(IF(B15="","",VLOOKUP(B15,items!$A$3:$C$894,3,FALSE)),"لايوجد")</f>
        <v/>
      </c>
      <c r="G15" s="85"/>
      <c r="H15" s="102"/>
      <c r="I15" s="85"/>
      <c r="J15" s="83"/>
      <c r="K15" s="68" t="str">
        <f t="shared" si="0"/>
        <v/>
      </c>
      <c r="L15" s="84"/>
      <c r="M15" s="101"/>
      <c r="N15" s="86"/>
      <c r="O15" s="85"/>
      <c r="P15" s="87">
        <f t="shared" si="1"/>
        <v>0</v>
      </c>
      <c r="Q15" s="87">
        <f t="shared" si="2"/>
        <v>0</v>
      </c>
      <c r="R15" s="131"/>
      <c r="S15" s="88">
        <f t="shared" si="3"/>
        <v>0</v>
      </c>
      <c r="T15" s="131"/>
      <c r="U15" s="88">
        <f t="shared" si="4"/>
        <v>0</v>
      </c>
      <c r="V15" s="131"/>
      <c r="W15" s="88">
        <f t="shared" si="5"/>
        <v>0</v>
      </c>
      <c r="X15" s="131"/>
      <c r="Y15" s="88">
        <f t="shared" si="6"/>
        <v>0</v>
      </c>
      <c r="Z15" s="87">
        <f t="shared" si="7"/>
        <v>0</v>
      </c>
      <c r="AA15" s="89">
        <f t="shared" si="8"/>
        <v>0</v>
      </c>
      <c r="AB15" s="129">
        <f t="shared" si="9"/>
        <v>0</v>
      </c>
    </row>
    <row r="16" spans="2:28" x14ac:dyDescent="0.2">
      <c r="B16" s="150"/>
      <c r="C16" s="150"/>
      <c r="D16" s="151" t="str">
        <f>IFERROR(IF(B16="","",VLOOKUP(B16,items!$A$3:$C$894,2,FALSE)),"الصنف غير موجود")</f>
        <v/>
      </c>
      <c r="E16" s="151"/>
      <c r="F16" s="126" t="str">
        <f>IFERROR(IF(B16="","",VLOOKUP(B16,items!$A$3:$C$894,3,FALSE)),"لايوجد")</f>
        <v/>
      </c>
      <c r="G16" s="85"/>
      <c r="H16" s="102"/>
      <c r="I16" s="85"/>
      <c r="J16" s="83"/>
      <c r="K16" s="68" t="str">
        <f t="shared" si="0"/>
        <v/>
      </c>
      <c r="L16" s="84"/>
      <c r="M16" s="101"/>
      <c r="N16" s="86"/>
      <c r="O16" s="85"/>
      <c r="P16" s="87">
        <f t="shared" si="1"/>
        <v>0</v>
      </c>
      <c r="Q16" s="87">
        <f t="shared" si="2"/>
        <v>0</v>
      </c>
      <c r="R16" s="131"/>
      <c r="S16" s="88">
        <f t="shared" si="3"/>
        <v>0</v>
      </c>
      <c r="T16" s="131"/>
      <c r="U16" s="88">
        <f t="shared" si="4"/>
        <v>0</v>
      </c>
      <c r="V16" s="131"/>
      <c r="W16" s="88">
        <f t="shared" si="5"/>
        <v>0</v>
      </c>
      <c r="X16" s="131"/>
      <c r="Y16" s="88">
        <f t="shared" si="6"/>
        <v>0</v>
      </c>
      <c r="Z16" s="87">
        <f t="shared" si="7"/>
        <v>0</v>
      </c>
      <c r="AA16" s="89">
        <f t="shared" si="8"/>
        <v>0</v>
      </c>
      <c r="AB16" s="129">
        <f t="shared" si="9"/>
        <v>0</v>
      </c>
    </row>
    <row r="17" spans="2:28" x14ac:dyDescent="0.2">
      <c r="B17" s="150"/>
      <c r="C17" s="150"/>
      <c r="D17" s="151" t="str">
        <f>IFERROR(IF(B17="","",VLOOKUP(B17,items!$A$3:$C$894,2,FALSE)),"الصنف غير موجود")</f>
        <v/>
      </c>
      <c r="E17" s="151"/>
      <c r="F17" s="126" t="str">
        <f>IFERROR(IF(B17="","",VLOOKUP(B17,items!$A$3:$C$894,3,FALSE)),"لايوجد")</f>
        <v/>
      </c>
      <c r="G17" s="85"/>
      <c r="H17" s="102"/>
      <c r="I17" s="85"/>
      <c r="J17" s="83"/>
      <c r="K17" s="68" t="str">
        <f t="shared" si="0"/>
        <v/>
      </c>
      <c r="L17" s="84"/>
      <c r="M17" s="101"/>
      <c r="N17" s="86"/>
      <c r="O17" s="85"/>
      <c r="P17" s="87">
        <f t="shared" si="1"/>
        <v>0</v>
      </c>
      <c r="Q17" s="87">
        <f t="shared" si="2"/>
        <v>0</v>
      </c>
      <c r="R17" s="131"/>
      <c r="S17" s="88">
        <f t="shared" si="3"/>
        <v>0</v>
      </c>
      <c r="T17" s="131"/>
      <c r="U17" s="88">
        <f t="shared" si="4"/>
        <v>0</v>
      </c>
      <c r="V17" s="131"/>
      <c r="W17" s="88">
        <f t="shared" si="5"/>
        <v>0</v>
      </c>
      <c r="X17" s="131"/>
      <c r="Y17" s="88">
        <f t="shared" si="6"/>
        <v>0</v>
      </c>
      <c r="Z17" s="87">
        <f t="shared" si="7"/>
        <v>0</v>
      </c>
      <c r="AA17" s="89">
        <f t="shared" si="8"/>
        <v>0</v>
      </c>
      <c r="AB17" s="129">
        <f t="shared" si="9"/>
        <v>0</v>
      </c>
    </row>
    <row r="18" spans="2:28" x14ac:dyDescent="0.2">
      <c r="B18" s="150"/>
      <c r="C18" s="150"/>
      <c r="D18" s="151" t="str">
        <f>IFERROR(IF(B18="","",VLOOKUP(B18,items!$A$3:$C$894,2,FALSE)),"الصنف غير موجود")</f>
        <v/>
      </c>
      <c r="E18" s="151"/>
      <c r="F18" s="126" t="str">
        <f>IFERROR(IF(B18="","",VLOOKUP(B18,items!$A$3:$C$894,3,FALSE)),"لايوجد")</f>
        <v/>
      </c>
      <c r="G18" s="85"/>
      <c r="H18" s="102"/>
      <c r="I18" s="85"/>
      <c r="J18" s="83"/>
      <c r="K18" s="68" t="str">
        <f t="shared" si="0"/>
        <v/>
      </c>
      <c r="L18" s="84"/>
      <c r="M18" s="101"/>
      <c r="N18" s="86"/>
      <c r="O18" s="85"/>
      <c r="P18" s="87">
        <f t="shared" si="1"/>
        <v>0</v>
      </c>
      <c r="Q18" s="87">
        <f t="shared" si="2"/>
        <v>0</v>
      </c>
      <c r="R18" s="131"/>
      <c r="S18" s="88">
        <f t="shared" si="3"/>
        <v>0</v>
      </c>
      <c r="T18" s="131"/>
      <c r="U18" s="88">
        <f t="shared" si="4"/>
        <v>0</v>
      </c>
      <c r="V18" s="131"/>
      <c r="W18" s="88">
        <f t="shared" si="5"/>
        <v>0</v>
      </c>
      <c r="X18" s="131"/>
      <c r="Y18" s="88">
        <f t="shared" si="6"/>
        <v>0</v>
      </c>
      <c r="Z18" s="87">
        <f t="shared" si="7"/>
        <v>0</v>
      </c>
      <c r="AA18" s="89">
        <f t="shared" si="8"/>
        <v>0</v>
      </c>
      <c r="AB18" s="129">
        <f t="shared" si="9"/>
        <v>0</v>
      </c>
    </row>
    <row r="19" spans="2:28" x14ac:dyDescent="0.2">
      <c r="B19" s="150"/>
      <c r="C19" s="150"/>
      <c r="D19" s="151" t="str">
        <f>IFERROR(IF(B19="","",VLOOKUP(B19,items!$A$3:$C$894,2,FALSE)),"الصنف غير موجود")</f>
        <v/>
      </c>
      <c r="E19" s="151"/>
      <c r="F19" s="126" t="str">
        <f>IFERROR(IF(B19="","",VLOOKUP(B19,items!$A$3:$C$894,3,FALSE)),"لايوجد")</f>
        <v/>
      </c>
      <c r="G19" s="85"/>
      <c r="H19" s="102"/>
      <c r="I19" s="85"/>
      <c r="J19" s="83"/>
      <c r="K19" s="68" t="str">
        <f t="shared" si="0"/>
        <v/>
      </c>
      <c r="L19" s="84"/>
      <c r="M19" s="101"/>
      <c r="N19" s="86"/>
      <c r="O19" s="85"/>
      <c r="P19" s="87">
        <f t="shared" si="1"/>
        <v>0</v>
      </c>
      <c r="Q19" s="87">
        <f t="shared" si="2"/>
        <v>0</v>
      </c>
      <c r="R19" s="131"/>
      <c r="S19" s="88">
        <f t="shared" si="3"/>
        <v>0</v>
      </c>
      <c r="T19" s="131"/>
      <c r="U19" s="88">
        <f t="shared" si="4"/>
        <v>0</v>
      </c>
      <c r="V19" s="131"/>
      <c r="W19" s="88">
        <f t="shared" si="5"/>
        <v>0</v>
      </c>
      <c r="X19" s="131"/>
      <c r="Y19" s="88">
        <f t="shared" si="6"/>
        <v>0</v>
      </c>
      <c r="Z19" s="87">
        <f t="shared" si="7"/>
        <v>0</v>
      </c>
      <c r="AA19" s="89">
        <f t="shared" si="8"/>
        <v>0</v>
      </c>
      <c r="AB19" s="129">
        <f t="shared" si="9"/>
        <v>0</v>
      </c>
    </row>
    <row r="20" spans="2:28" x14ac:dyDescent="0.2">
      <c r="B20" s="150"/>
      <c r="C20" s="150"/>
      <c r="D20" s="151" t="str">
        <f>IFERROR(IF(B20="","",VLOOKUP(B20,items!$A$3:$C$894,2,FALSE)),"الصنف غير موجود")</f>
        <v/>
      </c>
      <c r="E20" s="151"/>
      <c r="F20" s="126" t="str">
        <f>IFERROR(IF(B20="","",VLOOKUP(B20,items!$A$3:$C$894,3,FALSE)),"لايوجد")</f>
        <v/>
      </c>
      <c r="G20" s="85"/>
      <c r="H20" s="102"/>
      <c r="I20" s="85"/>
      <c r="J20" s="83"/>
      <c r="K20" s="68" t="str">
        <f t="shared" si="0"/>
        <v/>
      </c>
      <c r="L20" s="84"/>
      <c r="M20" s="101"/>
      <c r="N20" s="86"/>
      <c r="O20" s="85"/>
      <c r="P20" s="87">
        <f t="shared" si="1"/>
        <v>0</v>
      </c>
      <c r="Q20" s="87">
        <f t="shared" si="2"/>
        <v>0</v>
      </c>
      <c r="R20" s="131"/>
      <c r="S20" s="88">
        <f t="shared" si="3"/>
        <v>0</v>
      </c>
      <c r="T20" s="131"/>
      <c r="U20" s="88">
        <f t="shared" si="4"/>
        <v>0</v>
      </c>
      <c r="V20" s="131"/>
      <c r="W20" s="88">
        <f t="shared" si="5"/>
        <v>0</v>
      </c>
      <c r="X20" s="131"/>
      <c r="Y20" s="88">
        <f t="shared" si="6"/>
        <v>0</v>
      </c>
      <c r="Z20" s="87">
        <f t="shared" si="7"/>
        <v>0</v>
      </c>
      <c r="AA20" s="89">
        <f t="shared" si="8"/>
        <v>0</v>
      </c>
      <c r="AB20" s="129">
        <f t="shared" si="9"/>
        <v>0</v>
      </c>
    </row>
    <row r="21" spans="2:28" x14ac:dyDescent="0.2">
      <c r="B21" s="150"/>
      <c r="C21" s="150"/>
      <c r="D21" s="151" t="str">
        <f>IFERROR(IF(B21="","",VLOOKUP(B21,items!$A$3:$C$894,2,FALSE)),"الصنف غير موجود")</f>
        <v/>
      </c>
      <c r="E21" s="151"/>
      <c r="F21" s="126" t="str">
        <f>IFERROR(IF(B21="","",VLOOKUP(B21,items!$A$3:$C$894,3,FALSE)),"لايوجد")</f>
        <v/>
      </c>
      <c r="G21" s="85"/>
      <c r="H21" s="102"/>
      <c r="I21" s="85"/>
      <c r="J21" s="83"/>
      <c r="K21" s="68" t="str">
        <f t="shared" si="0"/>
        <v/>
      </c>
      <c r="L21" s="84"/>
      <c r="M21" s="101"/>
      <c r="N21" s="86"/>
      <c r="O21" s="85"/>
      <c r="P21" s="87">
        <f t="shared" si="1"/>
        <v>0</v>
      </c>
      <c r="Q21" s="87">
        <f t="shared" si="2"/>
        <v>0</v>
      </c>
      <c r="R21" s="131"/>
      <c r="S21" s="88">
        <f t="shared" si="3"/>
        <v>0</v>
      </c>
      <c r="T21" s="131"/>
      <c r="U21" s="88">
        <f t="shared" si="4"/>
        <v>0</v>
      </c>
      <c r="V21" s="131"/>
      <c r="W21" s="88">
        <f t="shared" si="5"/>
        <v>0</v>
      </c>
      <c r="X21" s="131"/>
      <c r="Y21" s="88">
        <f t="shared" si="6"/>
        <v>0</v>
      </c>
      <c r="Z21" s="87">
        <f t="shared" si="7"/>
        <v>0</v>
      </c>
      <c r="AA21" s="89">
        <f t="shared" si="8"/>
        <v>0</v>
      </c>
      <c r="AB21" s="129">
        <f t="shared" si="9"/>
        <v>0</v>
      </c>
    </row>
    <row r="22" spans="2:28" x14ac:dyDescent="0.2">
      <c r="B22" s="150"/>
      <c r="C22" s="150"/>
      <c r="D22" s="151" t="str">
        <f>IFERROR(IF(B22="","",VLOOKUP(B22,items!$A$3:$C$894,2,FALSE)),"الصنف غير موجود")</f>
        <v/>
      </c>
      <c r="E22" s="151"/>
      <c r="F22" s="126" t="str">
        <f>IFERROR(IF(B22="","",VLOOKUP(B22,items!$A$3:$C$894,3,FALSE)),"لايوجد")</f>
        <v/>
      </c>
      <c r="G22" s="85"/>
      <c r="H22" s="102"/>
      <c r="I22" s="85"/>
      <c r="J22" s="83"/>
      <c r="K22" s="68" t="str">
        <f t="shared" si="0"/>
        <v/>
      </c>
      <c r="L22" s="84"/>
      <c r="M22" s="101"/>
      <c r="N22" s="86"/>
      <c r="O22" s="85"/>
      <c r="P22" s="87">
        <f t="shared" si="1"/>
        <v>0</v>
      </c>
      <c r="Q22" s="87">
        <f t="shared" si="2"/>
        <v>0</v>
      </c>
      <c r="R22" s="131"/>
      <c r="S22" s="88">
        <f t="shared" si="3"/>
        <v>0</v>
      </c>
      <c r="T22" s="131"/>
      <c r="U22" s="88">
        <f t="shared" si="4"/>
        <v>0</v>
      </c>
      <c r="V22" s="131"/>
      <c r="W22" s="88">
        <f t="shared" si="5"/>
        <v>0</v>
      </c>
      <c r="X22" s="131"/>
      <c r="Y22" s="88">
        <f t="shared" si="6"/>
        <v>0</v>
      </c>
      <c r="Z22" s="87">
        <f t="shared" si="7"/>
        <v>0</v>
      </c>
      <c r="AA22" s="89">
        <f t="shared" si="8"/>
        <v>0</v>
      </c>
      <c r="AB22" s="129">
        <f t="shared" si="9"/>
        <v>0</v>
      </c>
    </row>
    <row r="23" spans="2:28" x14ac:dyDescent="0.2">
      <c r="B23" s="150"/>
      <c r="C23" s="150"/>
      <c r="D23" s="151" t="str">
        <f>IFERROR(IF(B23="","",VLOOKUP(B23,items!$A$3:$C$894,2,FALSE)),"الصنف غير موجود")</f>
        <v/>
      </c>
      <c r="E23" s="151"/>
      <c r="F23" s="126" t="str">
        <f>IFERROR(IF(B23="","",VLOOKUP(B23,items!$A$3:$C$894,3,FALSE)),"لايوجد")</f>
        <v/>
      </c>
      <c r="G23" s="85"/>
      <c r="H23" s="102"/>
      <c r="I23" s="85"/>
      <c r="J23" s="83"/>
      <c r="K23" s="68" t="str">
        <f t="shared" si="0"/>
        <v/>
      </c>
      <c r="L23" s="84"/>
      <c r="M23" s="101"/>
      <c r="N23" s="86"/>
      <c r="O23" s="85"/>
      <c r="P23" s="87">
        <f t="shared" si="1"/>
        <v>0</v>
      </c>
      <c r="Q23" s="87">
        <f t="shared" si="2"/>
        <v>0</v>
      </c>
      <c r="R23" s="131"/>
      <c r="S23" s="88">
        <f t="shared" si="3"/>
        <v>0</v>
      </c>
      <c r="T23" s="131"/>
      <c r="U23" s="88">
        <f t="shared" si="4"/>
        <v>0</v>
      </c>
      <c r="V23" s="131"/>
      <c r="W23" s="88">
        <f t="shared" si="5"/>
        <v>0</v>
      </c>
      <c r="X23" s="131"/>
      <c r="Y23" s="88">
        <f t="shared" si="6"/>
        <v>0</v>
      </c>
      <c r="Z23" s="87">
        <f t="shared" si="7"/>
        <v>0</v>
      </c>
      <c r="AA23" s="89">
        <f t="shared" si="8"/>
        <v>0</v>
      </c>
      <c r="AB23" s="129">
        <f t="shared" si="9"/>
        <v>0</v>
      </c>
    </row>
    <row r="24" spans="2:28" x14ac:dyDescent="0.2">
      <c r="B24" s="150"/>
      <c r="C24" s="150"/>
      <c r="D24" s="151" t="str">
        <f>IFERROR(IF(B24="","",VLOOKUP(B24,items!$A$3:$C$894,2,FALSE)),"الصنف غير موجود")</f>
        <v/>
      </c>
      <c r="E24" s="151"/>
      <c r="F24" s="126" t="str">
        <f>IFERROR(IF(B24="","",VLOOKUP(B24,items!$A$3:$C$894,3,FALSE)),"لايوجد")</f>
        <v/>
      </c>
      <c r="G24" s="85"/>
      <c r="H24" s="102"/>
      <c r="I24" s="85"/>
      <c r="J24" s="83"/>
      <c r="K24" s="137" t="str">
        <f t="shared" ref="K24:K31" si="10">D24</f>
        <v/>
      </c>
      <c r="L24" s="84"/>
      <c r="M24" s="101"/>
      <c r="N24" s="86"/>
      <c r="O24" s="85"/>
      <c r="P24" s="87">
        <f t="shared" ref="P24:P31" si="11">IF(L24=1,M24*G24,IF(L24=2,M24*I24,0))</f>
        <v>0</v>
      </c>
      <c r="Q24" s="87">
        <f t="shared" ref="Q24:Q31" si="12">IFERROR((O24/$P$6)*P24,0)</f>
        <v>0</v>
      </c>
      <c r="R24" s="131"/>
      <c r="S24" s="88">
        <f t="shared" ref="S24:S31" si="13">IFERROR(IF(R24=1,G24*$S$6/$S$5,IF(R24=2,I24*$S$6/$S$5,IF(R24=3,Q24*$S$6/$S$5,IF(R24=4,H24*$S$6/$S$5,0)))),0)</f>
        <v>0</v>
      </c>
      <c r="T24" s="131"/>
      <c r="U24" s="88">
        <f t="shared" ref="U24:U31" si="14">IFERROR(IF(T24=1,G24*$U$6/$U$5,IF(T24=2,I24*$U$6/$U$5,IF(T24=3,Q24*$U$6/$U$5,IF(T24=4,H24*$U$6/$U$5,0)))),0)</f>
        <v>0</v>
      </c>
      <c r="V24" s="131"/>
      <c r="W24" s="88">
        <f t="shared" ref="W24:W31" si="15">IFERROR(IF(V24=1,G24*$W$6/$W$5,IF(V24=2,I24*$W$6/$W$5,IF(V24=3,Q24*$W$6/$W$5,IF(V24=4,H24*$W$6/$W$5,0)))),0)</f>
        <v>0</v>
      </c>
      <c r="X24" s="131"/>
      <c r="Y24" s="88">
        <f t="shared" ref="Y24:Y31" si="16">IFERROR(IF(X24=1,G24*$Y$6/$Y$5,IF(X24=2,I24*$Y$6/$Y$5,IF(X24=3,Q24*$Y$6/$Y$5,IF(X24=4,H24*$Y$6/$Y$5,0)))),0)</f>
        <v>0</v>
      </c>
      <c r="Z24" s="87">
        <f t="shared" ref="Z24:Z31" si="17">Y24+W24+U24+S24</f>
        <v>0</v>
      </c>
      <c r="AA24" s="89">
        <f t="shared" ref="AA24:AA31" si="18">Z24+Q24</f>
        <v>0</v>
      </c>
      <c r="AB24" s="129">
        <f t="shared" ref="AB24:AB31" si="19">IFERROR(AA24/G24,0)</f>
        <v>0</v>
      </c>
    </row>
    <row r="25" spans="2:28" x14ac:dyDescent="0.2">
      <c r="B25" s="150"/>
      <c r="C25" s="150"/>
      <c r="D25" s="151" t="str">
        <f>IFERROR(IF(B25="","",VLOOKUP(B25,items!$A$3:$C$894,2,FALSE)),"الصنف غير موجود")</f>
        <v/>
      </c>
      <c r="E25" s="151"/>
      <c r="F25" s="126" t="str">
        <f>IFERROR(IF(B25="","",VLOOKUP(B25,items!$A$3:$C$894,3,FALSE)),"لايوجد")</f>
        <v/>
      </c>
      <c r="G25" s="85"/>
      <c r="H25" s="102"/>
      <c r="I25" s="85"/>
      <c r="J25" s="83"/>
      <c r="K25" s="137" t="str">
        <f t="shared" si="10"/>
        <v/>
      </c>
      <c r="L25" s="84"/>
      <c r="M25" s="101"/>
      <c r="N25" s="86"/>
      <c r="O25" s="85"/>
      <c r="P25" s="87">
        <f t="shared" si="11"/>
        <v>0</v>
      </c>
      <c r="Q25" s="87">
        <f t="shared" si="12"/>
        <v>0</v>
      </c>
      <c r="R25" s="131"/>
      <c r="S25" s="88">
        <f t="shared" si="13"/>
        <v>0</v>
      </c>
      <c r="T25" s="131"/>
      <c r="U25" s="88">
        <f t="shared" si="14"/>
        <v>0</v>
      </c>
      <c r="V25" s="131"/>
      <c r="W25" s="88">
        <f t="shared" si="15"/>
        <v>0</v>
      </c>
      <c r="X25" s="131"/>
      <c r="Y25" s="88">
        <f t="shared" si="16"/>
        <v>0</v>
      </c>
      <c r="Z25" s="87">
        <f t="shared" si="17"/>
        <v>0</v>
      </c>
      <c r="AA25" s="89">
        <f t="shared" si="18"/>
        <v>0</v>
      </c>
      <c r="AB25" s="129">
        <f t="shared" si="19"/>
        <v>0</v>
      </c>
    </row>
    <row r="26" spans="2:28" x14ac:dyDescent="0.2">
      <c r="B26" s="150"/>
      <c r="C26" s="150"/>
      <c r="D26" s="151" t="str">
        <f>IFERROR(IF(B26="","",VLOOKUP(B26,items!$A$3:$C$894,2,FALSE)),"الصنف غير موجود")</f>
        <v/>
      </c>
      <c r="E26" s="151"/>
      <c r="F26" s="126" t="str">
        <f>IFERROR(IF(B26="","",VLOOKUP(B26,items!$A$3:$C$894,3,FALSE)),"لايوجد")</f>
        <v/>
      </c>
      <c r="G26" s="85"/>
      <c r="H26" s="102"/>
      <c r="I26" s="85"/>
      <c r="J26" s="83"/>
      <c r="K26" s="137" t="str">
        <f t="shared" si="10"/>
        <v/>
      </c>
      <c r="L26" s="84"/>
      <c r="M26" s="101"/>
      <c r="N26" s="86"/>
      <c r="O26" s="85"/>
      <c r="P26" s="87">
        <f t="shared" si="11"/>
        <v>0</v>
      </c>
      <c r="Q26" s="87">
        <f t="shared" si="12"/>
        <v>0</v>
      </c>
      <c r="R26" s="131"/>
      <c r="S26" s="88">
        <f t="shared" si="13"/>
        <v>0</v>
      </c>
      <c r="T26" s="131"/>
      <c r="U26" s="88">
        <f t="shared" si="14"/>
        <v>0</v>
      </c>
      <c r="V26" s="131"/>
      <c r="W26" s="88">
        <f t="shared" si="15"/>
        <v>0</v>
      </c>
      <c r="X26" s="131"/>
      <c r="Y26" s="88">
        <f t="shared" si="16"/>
        <v>0</v>
      </c>
      <c r="Z26" s="87">
        <f t="shared" si="17"/>
        <v>0</v>
      </c>
      <c r="AA26" s="89">
        <f t="shared" si="18"/>
        <v>0</v>
      </c>
      <c r="AB26" s="129">
        <f t="shared" si="19"/>
        <v>0</v>
      </c>
    </row>
    <row r="27" spans="2:28" x14ac:dyDescent="0.2">
      <c r="B27" s="150"/>
      <c r="C27" s="150"/>
      <c r="D27" s="151" t="str">
        <f>IFERROR(IF(B27="","",VLOOKUP(B27,items!$A$3:$C$894,2,FALSE)),"الصنف غير موجود")</f>
        <v/>
      </c>
      <c r="E27" s="151"/>
      <c r="F27" s="126" t="str">
        <f>IFERROR(IF(B27="","",VLOOKUP(B27,items!$A$3:$C$894,3,FALSE)),"لايوجد")</f>
        <v/>
      </c>
      <c r="G27" s="85"/>
      <c r="H27" s="102"/>
      <c r="I27" s="85"/>
      <c r="J27" s="83"/>
      <c r="K27" s="137" t="str">
        <f t="shared" si="10"/>
        <v/>
      </c>
      <c r="L27" s="84"/>
      <c r="M27" s="101"/>
      <c r="N27" s="86"/>
      <c r="O27" s="85"/>
      <c r="P27" s="87">
        <f t="shared" si="11"/>
        <v>0</v>
      </c>
      <c r="Q27" s="87">
        <f t="shared" si="12"/>
        <v>0</v>
      </c>
      <c r="R27" s="131"/>
      <c r="S27" s="88">
        <f t="shared" si="13"/>
        <v>0</v>
      </c>
      <c r="T27" s="131"/>
      <c r="U27" s="88">
        <f t="shared" si="14"/>
        <v>0</v>
      </c>
      <c r="V27" s="131"/>
      <c r="W27" s="88">
        <f t="shared" si="15"/>
        <v>0</v>
      </c>
      <c r="X27" s="131"/>
      <c r="Y27" s="88">
        <f t="shared" si="16"/>
        <v>0</v>
      </c>
      <c r="Z27" s="87">
        <f t="shared" si="17"/>
        <v>0</v>
      </c>
      <c r="AA27" s="89">
        <f t="shared" si="18"/>
        <v>0</v>
      </c>
      <c r="AB27" s="129">
        <f t="shared" si="19"/>
        <v>0</v>
      </c>
    </row>
    <row r="28" spans="2:28" x14ac:dyDescent="0.2">
      <c r="B28" s="150"/>
      <c r="C28" s="150"/>
      <c r="D28" s="151" t="str">
        <f>IFERROR(IF(B28="","",VLOOKUP(B28,items!$A$3:$C$894,2,FALSE)),"الصنف غير موجود")</f>
        <v/>
      </c>
      <c r="E28" s="151"/>
      <c r="F28" s="126" t="str">
        <f>IFERROR(IF(B28="","",VLOOKUP(B28,items!$A$3:$C$894,3,FALSE)),"لايوجد")</f>
        <v/>
      </c>
      <c r="G28" s="85"/>
      <c r="H28" s="102"/>
      <c r="I28" s="85"/>
      <c r="J28" s="83"/>
      <c r="K28" s="137" t="str">
        <f t="shared" si="10"/>
        <v/>
      </c>
      <c r="L28" s="84"/>
      <c r="M28" s="101"/>
      <c r="N28" s="86"/>
      <c r="O28" s="85"/>
      <c r="P28" s="87">
        <f t="shared" si="11"/>
        <v>0</v>
      </c>
      <c r="Q28" s="87">
        <f t="shared" si="12"/>
        <v>0</v>
      </c>
      <c r="R28" s="131"/>
      <c r="S28" s="88">
        <f t="shared" si="13"/>
        <v>0</v>
      </c>
      <c r="T28" s="131"/>
      <c r="U28" s="88">
        <f t="shared" si="14"/>
        <v>0</v>
      </c>
      <c r="V28" s="131"/>
      <c r="W28" s="88">
        <f t="shared" si="15"/>
        <v>0</v>
      </c>
      <c r="X28" s="131"/>
      <c r="Y28" s="88">
        <f t="shared" si="16"/>
        <v>0</v>
      </c>
      <c r="Z28" s="87">
        <f t="shared" si="17"/>
        <v>0</v>
      </c>
      <c r="AA28" s="89">
        <f t="shared" si="18"/>
        <v>0</v>
      </c>
      <c r="AB28" s="129">
        <f t="shared" si="19"/>
        <v>0</v>
      </c>
    </row>
    <row r="29" spans="2:28" x14ac:dyDescent="0.2">
      <c r="B29" s="150"/>
      <c r="C29" s="150"/>
      <c r="D29" s="151" t="str">
        <f>IFERROR(IF(B29="","",VLOOKUP(B29,items!$A$3:$C$894,2,FALSE)),"الصنف غير موجود")</f>
        <v/>
      </c>
      <c r="E29" s="151"/>
      <c r="F29" s="126" t="str">
        <f>IFERROR(IF(B29="","",VLOOKUP(B29,items!$A$3:$C$894,3,FALSE)),"لايوجد")</f>
        <v/>
      </c>
      <c r="G29" s="85"/>
      <c r="H29" s="102"/>
      <c r="I29" s="85"/>
      <c r="J29" s="83"/>
      <c r="K29" s="137" t="str">
        <f t="shared" ref="K29:K30" si="20">D29</f>
        <v/>
      </c>
      <c r="L29" s="84"/>
      <c r="M29" s="101"/>
      <c r="N29" s="86"/>
      <c r="O29" s="85"/>
      <c r="P29" s="87">
        <f t="shared" ref="P29:P30" si="21">IF(L29=1,M29*G29,IF(L29=2,M29*I29,0))</f>
        <v>0</v>
      </c>
      <c r="Q29" s="87">
        <f t="shared" ref="Q29:Q30" si="22">IFERROR((O29/$P$6)*P29,0)</f>
        <v>0</v>
      </c>
      <c r="R29" s="131"/>
      <c r="S29" s="88">
        <f t="shared" ref="S29:S30" si="23">IFERROR(IF(R29=1,G29*$S$6/$S$5,IF(R29=2,I29*$S$6/$S$5,IF(R29=3,Q29*$S$6/$S$5,IF(R29=4,H29*$S$6/$S$5,0)))),0)</f>
        <v>0</v>
      </c>
      <c r="T29" s="131"/>
      <c r="U29" s="88">
        <f t="shared" ref="U29:U30" si="24">IFERROR(IF(T29=1,G29*$U$6/$U$5,IF(T29=2,I29*$U$6/$U$5,IF(T29=3,Q29*$U$6/$U$5,IF(T29=4,H29*$U$6/$U$5,0)))),0)</f>
        <v>0</v>
      </c>
      <c r="V29" s="131"/>
      <c r="W29" s="88">
        <f t="shared" ref="W29:W30" si="25">IFERROR(IF(V29=1,G29*$W$6/$W$5,IF(V29=2,I29*$W$6/$W$5,IF(V29=3,Q29*$W$6/$W$5,IF(V29=4,H29*$W$6/$W$5,0)))),0)</f>
        <v>0</v>
      </c>
      <c r="X29" s="131"/>
      <c r="Y29" s="88">
        <f t="shared" ref="Y29:Y30" si="26">IFERROR(IF(X29=1,G29*$Y$6/$Y$5,IF(X29=2,I29*$Y$6/$Y$5,IF(X29=3,Q29*$Y$6/$Y$5,IF(X29=4,H29*$Y$6/$Y$5,0)))),0)</f>
        <v>0</v>
      </c>
      <c r="Z29" s="87">
        <f t="shared" ref="Z29:Z30" si="27">Y29+W29+U29+S29</f>
        <v>0</v>
      </c>
      <c r="AA29" s="89">
        <f t="shared" ref="AA29:AA30" si="28">Z29+Q29</f>
        <v>0</v>
      </c>
      <c r="AB29" s="129">
        <f t="shared" ref="AB29:AB30" si="29">IFERROR(AA29/G29,0)</f>
        <v>0</v>
      </c>
    </row>
    <row r="30" spans="2:28" x14ac:dyDescent="0.2">
      <c r="B30" s="150"/>
      <c r="C30" s="150"/>
      <c r="D30" s="151" t="str">
        <f>IFERROR(IF(B30="","",VLOOKUP(B30,items!$A$3:$C$894,2,FALSE)),"الصنف غير موجود")</f>
        <v/>
      </c>
      <c r="E30" s="151"/>
      <c r="F30" s="126" t="str">
        <f>IFERROR(IF(B30="","",VLOOKUP(B30,items!$A$3:$C$894,3,FALSE)),"لايوجد")</f>
        <v/>
      </c>
      <c r="G30" s="85"/>
      <c r="H30" s="102"/>
      <c r="I30" s="85"/>
      <c r="J30" s="83"/>
      <c r="K30" s="137" t="str">
        <f t="shared" si="20"/>
        <v/>
      </c>
      <c r="L30" s="84"/>
      <c r="M30" s="101"/>
      <c r="N30" s="86"/>
      <c r="O30" s="85"/>
      <c r="P30" s="87">
        <f t="shared" si="21"/>
        <v>0</v>
      </c>
      <c r="Q30" s="87">
        <f t="shared" si="22"/>
        <v>0</v>
      </c>
      <c r="R30" s="131"/>
      <c r="S30" s="88">
        <f t="shared" si="23"/>
        <v>0</v>
      </c>
      <c r="T30" s="131"/>
      <c r="U30" s="88">
        <f t="shared" si="24"/>
        <v>0</v>
      </c>
      <c r="V30" s="131"/>
      <c r="W30" s="88">
        <f t="shared" si="25"/>
        <v>0</v>
      </c>
      <c r="X30" s="131"/>
      <c r="Y30" s="88">
        <f t="shared" si="26"/>
        <v>0</v>
      </c>
      <c r="Z30" s="87">
        <f t="shared" si="27"/>
        <v>0</v>
      </c>
      <c r="AA30" s="89">
        <f t="shared" si="28"/>
        <v>0</v>
      </c>
      <c r="AB30" s="129">
        <f t="shared" si="29"/>
        <v>0</v>
      </c>
    </row>
    <row r="31" spans="2:28" x14ac:dyDescent="0.2">
      <c r="B31" s="150"/>
      <c r="C31" s="150"/>
      <c r="D31" s="151" t="str">
        <f>IFERROR(IF(B31="","",VLOOKUP(B31,items!$A$3:$C$894,2,FALSE)),"الصنف غير موجود")</f>
        <v/>
      </c>
      <c r="E31" s="151"/>
      <c r="F31" s="126" t="str">
        <f>IFERROR(IF(B31="","",VLOOKUP(B31,items!$A$3:$C$894,3,FALSE)),"لايوجد")</f>
        <v/>
      </c>
      <c r="G31" s="85"/>
      <c r="H31" s="102"/>
      <c r="I31" s="85"/>
      <c r="J31" s="83"/>
      <c r="K31" s="137" t="str">
        <f t="shared" si="10"/>
        <v/>
      </c>
      <c r="L31" s="84"/>
      <c r="M31" s="101"/>
      <c r="N31" s="86"/>
      <c r="O31" s="85"/>
      <c r="P31" s="87">
        <f t="shared" si="11"/>
        <v>0</v>
      </c>
      <c r="Q31" s="87">
        <f t="shared" si="12"/>
        <v>0</v>
      </c>
      <c r="R31" s="131"/>
      <c r="S31" s="88">
        <f t="shared" si="13"/>
        <v>0</v>
      </c>
      <c r="T31" s="131"/>
      <c r="U31" s="88">
        <f t="shared" si="14"/>
        <v>0</v>
      </c>
      <c r="V31" s="131"/>
      <c r="W31" s="88">
        <f t="shared" si="15"/>
        <v>0</v>
      </c>
      <c r="X31" s="131"/>
      <c r="Y31" s="88">
        <f t="shared" si="16"/>
        <v>0</v>
      </c>
      <c r="Z31" s="87">
        <f t="shared" si="17"/>
        <v>0</v>
      </c>
      <c r="AA31" s="89">
        <f t="shared" si="18"/>
        <v>0</v>
      </c>
      <c r="AB31" s="129">
        <f t="shared" si="19"/>
        <v>0</v>
      </c>
    </row>
    <row r="32" spans="2:28" x14ac:dyDescent="0.2">
      <c r="B32" s="150"/>
      <c r="C32" s="150"/>
      <c r="D32" s="151" t="str">
        <f>IFERROR(IF(B32="","",VLOOKUP(B32,items!$A$3:$C$894,2,FALSE)),"الصنف غير موجود")</f>
        <v/>
      </c>
      <c r="E32" s="151"/>
      <c r="F32" s="126" t="str">
        <f>IFERROR(IF(B32="","",VLOOKUP(B32,items!$A$3:$C$894,3,FALSE)),"لايوجد")</f>
        <v/>
      </c>
      <c r="G32" s="85"/>
      <c r="H32" s="102"/>
      <c r="I32" s="85"/>
      <c r="J32" s="83"/>
      <c r="K32" s="68" t="str">
        <f t="shared" si="0"/>
        <v/>
      </c>
      <c r="L32" s="84"/>
      <c r="M32" s="101"/>
      <c r="N32" s="86"/>
      <c r="O32" s="85"/>
      <c r="P32" s="87">
        <f t="shared" si="1"/>
        <v>0</v>
      </c>
      <c r="Q32" s="87">
        <f t="shared" si="2"/>
        <v>0</v>
      </c>
      <c r="R32" s="131"/>
      <c r="S32" s="88">
        <f t="shared" si="3"/>
        <v>0</v>
      </c>
      <c r="T32" s="131"/>
      <c r="U32" s="88">
        <f t="shared" si="4"/>
        <v>0</v>
      </c>
      <c r="V32" s="131"/>
      <c r="W32" s="88">
        <f t="shared" si="5"/>
        <v>0</v>
      </c>
      <c r="X32" s="131"/>
      <c r="Y32" s="88">
        <f t="shared" si="6"/>
        <v>0</v>
      </c>
      <c r="Z32" s="87">
        <f t="shared" si="7"/>
        <v>0</v>
      </c>
      <c r="AA32" s="89">
        <f t="shared" si="8"/>
        <v>0</v>
      </c>
      <c r="AB32" s="129">
        <f t="shared" si="9"/>
        <v>0</v>
      </c>
    </row>
    <row r="33" spans="2:28" x14ac:dyDescent="0.2">
      <c r="B33" s="158" t="s">
        <v>11</v>
      </c>
      <c r="C33" s="159"/>
      <c r="D33" s="159"/>
      <c r="E33" s="160"/>
      <c r="F33" s="90">
        <f>COUNTA(B8:C32)</f>
        <v>0</v>
      </c>
      <c r="G33" s="91">
        <f>SUM(G8:G32)</f>
        <v>0</v>
      </c>
      <c r="H33" s="90">
        <f>SUM(H8:H32)</f>
        <v>0</v>
      </c>
      <c r="I33" s="91">
        <f>SUM(I8:I32)</f>
        <v>0</v>
      </c>
      <c r="J33" s="83"/>
      <c r="K33" s="92">
        <f>COUNTA(B8:C32)</f>
        <v>0</v>
      </c>
      <c r="L33" s="92"/>
      <c r="M33" s="93"/>
      <c r="N33" s="93"/>
      <c r="O33" s="92"/>
      <c r="P33" s="92">
        <f>SUM(P8:P32)</f>
        <v>0</v>
      </c>
      <c r="Q33" s="92">
        <f>SUM(Q8:Q32)</f>
        <v>0</v>
      </c>
      <c r="R33" s="94"/>
      <c r="S33" s="92">
        <f>SUM(S8:S32)</f>
        <v>0</v>
      </c>
      <c r="T33" s="94"/>
      <c r="U33" s="92">
        <f t="shared" ref="U33:W33" si="30">SUM(U8:U32)</f>
        <v>0</v>
      </c>
      <c r="V33" s="94"/>
      <c r="W33" s="92">
        <f t="shared" si="30"/>
        <v>0</v>
      </c>
      <c r="X33" s="94"/>
      <c r="Y33" s="92">
        <f>SUM(Y8:Y32)</f>
        <v>0</v>
      </c>
      <c r="Z33" s="92">
        <f>SUM(Z8:Z32)</f>
        <v>0</v>
      </c>
      <c r="AA33" s="95">
        <f>SUM(AA8:AA32)</f>
        <v>0</v>
      </c>
      <c r="AB33" s="92"/>
    </row>
    <row r="34" spans="2:28" x14ac:dyDescent="0.2">
      <c r="B34" s="150"/>
      <c r="C34" s="150"/>
      <c r="D34" s="151" t="str">
        <f>IFERROR(IF(B34="","",VLOOKUP(B34,items!$A$3:$C$894,2,FALSE)),"الصنف غير موجود")</f>
        <v/>
      </c>
      <c r="E34" s="151"/>
      <c r="F34" s="126" t="str">
        <f>IFERROR(IF(B34="","",VLOOKUP(B34,items!$A$3:$C$894,3,FALSE)),"لايوجد")</f>
        <v/>
      </c>
      <c r="G34" s="85"/>
      <c r="H34" s="102"/>
      <c r="I34" s="85"/>
      <c r="J34" s="83"/>
      <c r="K34" s="68" t="str">
        <f>D34</f>
        <v/>
      </c>
      <c r="L34" s="96"/>
      <c r="M34" s="101"/>
      <c r="N34" s="86"/>
      <c r="O34" s="85"/>
      <c r="P34" s="87">
        <f>IF(L34=1,M34*G34,IF(L34=2,M34*I34,0))</f>
        <v>0</v>
      </c>
      <c r="Q34" s="87">
        <f>IFERROR((O34/$P$6)*P34,0)</f>
        <v>0</v>
      </c>
      <c r="R34" s="131"/>
      <c r="S34" s="88">
        <f>IFERROR(IF(R34=1,G34*$S$6/$S$5,IF(R34=2,I34*$S$6/$S$5,IF(R34=3,Q34*$S$6/$S$5,IF(R34=4,H34*$S$6/$S$5,0)))),0)</f>
        <v>0</v>
      </c>
      <c r="T34" s="131"/>
      <c r="U34" s="88">
        <f>IFERROR(IF(T34=1,G34*$U$6/$U$5,IF(T34=2,I34*$U$6/$U$5,IF(T34=3,Q34*$U$6/$U$5,IF(T34=4,H34*$U$6/$U$5,0)))),0)</f>
        <v>0</v>
      </c>
      <c r="V34" s="131"/>
      <c r="W34" s="88">
        <f>IFERROR(IF(V34=1,G34*$W$6/$W$5,IF(V34=2,I34*$W$6/$W$5,IF(V34=3,Q34*$W$6/$W$5,IF(V34=4,H34*$W$6/$W$5,0)))),0)</f>
        <v>0</v>
      </c>
      <c r="X34" s="131"/>
      <c r="Y34" s="88">
        <f>IFERROR(IF(X34=1,G34*$Y$6/$Y$5,IF(X34=2,I34*$Y$6/$Y$5,IF(X34=3,Q34*$Y$6/$Y$5,IF(X34=4,H34*$Y$6/$Y$5,0)))),0)</f>
        <v>0</v>
      </c>
      <c r="Z34" s="87">
        <f>Y34+W34+U34+S34</f>
        <v>0</v>
      </c>
      <c r="AA34" s="89">
        <f>Z34+Q34</f>
        <v>0</v>
      </c>
      <c r="AB34" s="129">
        <f>IFERROR(AA34/G34,0)</f>
        <v>0</v>
      </c>
    </row>
    <row r="35" spans="2:28" x14ac:dyDescent="0.2">
      <c r="B35" s="150"/>
      <c r="C35" s="150"/>
      <c r="D35" s="151" t="str">
        <f>IFERROR(IF(B35="","",VLOOKUP(B35,items!$A$3:$C$894,2,FALSE)),"الصنف غير موجود")</f>
        <v/>
      </c>
      <c r="E35" s="151"/>
      <c r="F35" s="126" t="str">
        <f>IFERROR(IF(B35="","",VLOOKUP(B35,items!$A$3:$C$894,3,FALSE)),"لايوجد")</f>
        <v/>
      </c>
      <c r="G35" s="85"/>
      <c r="H35" s="102"/>
      <c r="I35" s="85"/>
      <c r="J35" s="83"/>
      <c r="K35" s="68" t="str">
        <f>D35</f>
        <v/>
      </c>
      <c r="L35" s="96"/>
      <c r="M35" s="101"/>
      <c r="N35" s="86"/>
      <c r="O35" s="85"/>
      <c r="P35" s="87">
        <f>IF(L35=1,M35*G35,IF(L35=2,M35*I35,0))</f>
        <v>0</v>
      </c>
      <c r="Q35" s="87">
        <f>IFERROR((O35/$P$6)*P35,0)</f>
        <v>0</v>
      </c>
      <c r="R35" s="131"/>
      <c r="S35" s="88">
        <f>IFERROR(IF(R35=1,G35*$S$6/$S$5,IF(R35=2,I35*$S$6/$S$5,IF(R35=3,Q35*$S$6/$S$5,IF(R35=4,H35*$S$6/$S$5,0)))),0)</f>
        <v>0</v>
      </c>
      <c r="T35" s="131"/>
      <c r="U35" s="88">
        <f>IFERROR(IF(T35=1,G35*$U$6/$U$5,IF(T35=2,I35*$U$6/$U$5,IF(T35=3,Q35*$U$6/$U$5,IF(T35=4,H35*$U$6/$U$5,0)))),0)</f>
        <v>0</v>
      </c>
      <c r="V35" s="131"/>
      <c r="W35" s="88">
        <f>IFERROR(IF(V35=1,G35*$W$6/$W$5,IF(V35=2,I35*$W$6/$W$5,IF(V35=3,Q35*$W$6/$W$5,IF(V35=4,H35*$W$6/$W$5,0)))),0)</f>
        <v>0</v>
      </c>
      <c r="X35" s="131"/>
      <c r="Y35" s="88">
        <f>IFERROR(IF(X35=1,G35*$Y$6/$Y$5,IF(X35=2,I35*$Y$6/$Y$5,IF(X35=3,Q35*$Y$6/$Y$5,IF(X35=4,H35*$Y$6/$Y$5,0)))),0)</f>
        <v>0</v>
      </c>
      <c r="Z35" s="87">
        <f>Y35+W35+U35+S35</f>
        <v>0</v>
      </c>
      <c r="AA35" s="89">
        <f>Z35+Q35</f>
        <v>0</v>
      </c>
      <c r="AB35" s="129">
        <f>IFERROR(AA35/G35,0)</f>
        <v>0</v>
      </c>
    </row>
    <row r="36" spans="2:28" x14ac:dyDescent="0.2">
      <c r="B36" s="150"/>
      <c r="C36" s="150"/>
      <c r="D36" s="151" t="str">
        <f>IFERROR(IF(B36="","",VLOOKUP(B36,items!$A$3:$C$894,2,FALSE)),"الصنف غير موجود")</f>
        <v/>
      </c>
      <c r="E36" s="151"/>
      <c r="F36" s="126" t="str">
        <f>IFERROR(IF(B36="","",VLOOKUP(B36,items!$A$3:$C$894,3,FALSE)),"لايوجد")</f>
        <v/>
      </c>
      <c r="G36" s="85"/>
      <c r="H36" s="102"/>
      <c r="I36" s="85"/>
      <c r="J36" s="83"/>
      <c r="K36" s="68" t="str">
        <f>D36</f>
        <v/>
      </c>
      <c r="L36" s="96"/>
      <c r="M36" s="101"/>
      <c r="N36" s="86"/>
      <c r="O36" s="85"/>
      <c r="P36" s="87">
        <f>IF(L36=1,M36*G36,IF(L36=2,M36*I36,0))</f>
        <v>0</v>
      </c>
      <c r="Q36" s="87">
        <f>IFERROR((O36/$P$6)*P36,0)</f>
        <v>0</v>
      </c>
      <c r="R36" s="131"/>
      <c r="S36" s="88">
        <f>IFERROR(IF(R36=1,G36*$S$6/$S$5,IF(R36=2,I36*$S$6/$S$5,IF(R36=3,Q36*$S$6/$S$5,IF(R36=4,H36*$S$6/$S$5,0)))),0)</f>
        <v>0</v>
      </c>
      <c r="T36" s="131"/>
      <c r="U36" s="88">
        <f>IFERROR(IF(T36=1,G36*$U$6/$U$5,IF(T36=2,I36*$U$6/$U$5,IF(T36=3,Q36*$U$6/$U$5,IF(T36=4,H36*$U$6/$U$5,0)))),0)</f>
        <v>0</v>
      </c>
      <c r="V36" s="131"/>
      <c r="W36" s="88">
        <f>IFERROR(IF(V36=1,G36*$W$6/$W$5,IF(V36=2,I36*$W$6/$W$5,IF(V36=3,Q36*$W$6/$W$5,IF(V36=4,H36*$W$6/$W$5,0)))),0)</f>
        <v>0</v>
      </c>
      <c r="X36" s="131"/>
      <c r="Y36" s="88">
        <f>IFERROR(IF(X36=1,G36*$Y$6/$Y$5,IF(X36=2,I36*$Y$6/$Y$5,IF(X36=3,Q36*$Y$6/$Y$5,IF(X36=4,H36*$Y$6/$Y$5,0)))),0)</f>
        <v>0</v>
      </c>
      <c r="Z36" s="87">
        <f>Y36+W36+U36+S36</f>
        <v>0</v>
      </c>
      <c r="AA36" s="89">
        <f>Z36+Q36</f>
        <v>0</v>
      </c>
      <c r="AB36" s="129">
        <f>IFERROR(AA36/G36,0)</f>
        <v>0</v>
      </c>
    </row>
    <row r="37" spans="2:28" x14ac:dyDescent="0.2">
      <c r="B37" s="150"/>
      <c r="C37" s="150"/>
      <c r="D37" s="151" t="str">
        <f>IFERROR(IF(B37="","",VLOOKUP(B37,items!$A$3:$C$894,2,FALSE)),"الصنف غير موجود")</f>
        <v/>
      </c>
      <c r="E37" s="151"/>
      <c r="F37" s="126" t="str">
        <f>IFERROR(IF(B37="","",VLOOKUP(B37,items!$A$3:$C$894,3,FALSE)),"لايوجد")</f>
        <v/>
      </c>
      <c r="G37" s="85"/>
      <c r="H37" s="102"/>
      <c r="I37" s="85"/>
      <c r="J37" s="83"/>
      <c r="K37" s="68" t="str">
        <f>D37</f>
        <v/>
      </c>
      <c r="L37" s="96"/>
      <c r="M37" s="101"/>
      <c r="N37" s="86"/>
      <c r="O37" s="85"/>
      <c r="P37" s="87">
        <f>IF(L37=1,M37*G37,IF(L37=2,M37*I37,0))</f>
        <v>0</v>
      </c>
      <c r="Q37" s="87">
        <f>IFERROR((O37/$P$6)*P37,0)</f>
        <v>0</v>
      </c>
      <c r="R37" s="131"/>
      <c r="S37" s="88">
        <f>IFERROR(IF(R37=1,G37*$S$6/$S$5,IF(R37=2,I37*$S$6/$S$5,IF(R37=3,Q37*$S$6/$S$5,IF(R37=4,H37*$S$6/$S$5,0)))),0)</f>
        <v>0</v>
      </c>
      <c r="T37" s="131"/>
      <c r="U37" s="88">
        <f>IFERROR(IF(T37=1,G37*$U$6/$U$5,IF(T37=2,I37*$U$6/$U$5,IF(T37=3,Q37*$U$6/$U$5,IF(T37=4,H37*$U$6/$U$5,0)))),0)</f>
        <v>0</v>
      </c>
      <c r="V37" s="131"/>
      <c r="W37" s="88">
        <f>IFERROR(IF(V37=1,G37*$W$6/$W$5,IF(V37=2,I37*$W$6/$W$5,IF(V37=3,Q37*$W$6/$W$5,IF(V37=4,H37*$W$6/$W$5,0)))),0)</f>
        <v>0</v>
      </c>
      <c r="X37" s="131"/>
      <c r="Y37" s="88">
        <f>IFERROR(IF(X37=1,G37*$Y$6/$Y$5,IF(X37=2,I37*$Y$6/$Y$5,IF(X37=3,Q37*$Y$6/$Y$5,IF(X37=4,H37*$Y$6/$Y$5,0)))),0)</f>
        <v>0</v>
      </c>
      <c r="Z37" s="87">
        <f>Y37+W37+U37+S37</f>
        <v>0</v>
      </c>
      <c r="AA37" s="89">
        <f>Z37+Q37</f>
        <v>0</v>
      </c>
      <c r="AB37" s="129">
        <f>IFERROR(AA37/G37,0)</f>
        <v>0</v>
      </c>
    </row>
    <row r="38" spans="2:28" x14ac:dyDescent="0.2">
      <c r="B38" s="150"/>
      <c r="C38" s="150"/>
      <c r="D38" s="151" t="str">
        <f>IFERROR(IF(B38="","",VLOOKUP(B38,items!$A$3:$C$894,2,FALSE)),"الصنف غير موجود")</f>
        <v/>
      </c>
      <c r="E38" s="151"/>
      <c r="F38" s="126" t="str">
        <f>IFERROR(IF(B38="","",VLOOKUP(B38,items!$A$3:$C$894,3,FALSE)),"لايوجد")</f>
        <v/>
      </c>
      <c r="G38" s="85"/>
      <c r="H38" s="102"/>
      <c r="I38" s="85"/>
      <c r="J38" s="83"/>
      <c r="K38" s="68" t="str">
        <f>D38</f>
        <v/>
      </c>
      <c r="L38" s="96"/>
      <c r="M38" s="101"/>
      <c r="N38" s="86"/>
      <c r="O38" s="85"/>
      <c r="P38" s="87">
        <f>IF(L38=1,M38*G38,IF(L38=2,M38*I38,0))</f>
        <v>0</v>
      </c>
      <c r="Q38" s="87">
        <f>IFERROR((O38/$P$6)*P38,0)</f>
        <v>0</v>
      </c>
      <c r="R38" s="131"/>
      <c r="S38" s="88">
        <f>IFERROR(IF(R38=1,G38*$S$6/$S$5,IF(R38=2,I38*$S$6/$S$5,IF(R38=3,Q38*$S$6/$S$5,IF(R38=4,H38*$S$6/$S$5,0)))),0)</f>
        <v>0</v>
      </c>
      <c r="T38" s="131"/>
      <c r="U38" s="88">
        <f>IFERROR(IF(T38=1,G38*$U$6/$U$5,IF(T38=2,I38*$U$6/$U$5,IF(T38=3,Q38*$U$6/$U$5,IF(T38=4,H38*$U$6/$U$5,0)))),0)</f>
        <v>0</v>
      </c>
      <c r="V38" s="131"/>
      <c r="W38" s="88">
        <f>IFERROR(IF(V38=1,G38*$W$6/$W$5,IF(V38=2,I38*$W$6/$W$5,IF(V38=3,Q38*$W$6/$W$5,IF(V38=4,H38*$W$6/$W$5,0)))),0)</f>
        <v>0</v>
      </c>
      <c r="X38" s="131"/>
      <c r="Y38" s="88">
        <f>IFERROR(IF(X38=1,G38*$Y$6/$Y$5,IF(X38=2,I38*$Y$6/$Y$5,IF(X38=3,Q38*$Y$6/$Y$5,IF(X38=4,H38*$Y$6/$Y$5,0)))),0)</f>
        <v>0</v>
      </c>
      <c r="Z38" s="87">
        <f>Y38+W38+U38+S38</f>
        <v>0</v>
      </c>
      <c r="AA38" s="89">
        <f>Z38+Q38</f>
        <v>0</v>
      </c>
      <c r="AB38" s="129">
        <f>IFERROR(AA38/G38,0)</f>
        <v>0</v>
      </c>
    </row>
    <row r="39" spans="2:28" x14ac:dyDescent="0.2">
      <c r="B39" s="158" t="s">
        <v>11</v>
      </c>
      <c r="C39" s="159"/>
      <c r="D39" s="159"/>
      <c r="E39" s="160"/>
      <c r="F39" s="70">
        <f>COUNTA(B34:C38)</f>
        <v>0</v>
      </c>
      <c r="G39" s="91">
        <f>SUM(G34:G38)</f>
        <v>0</v>
      </c>
      <c r="H39" s="90">
        <f>SUM(H34:H38)</f>
        <v>0</v>
      </c>
      <c r="I39" s="91">
        <f>SUM(I34:I38)</f>
        <v>0</v>
      </c>
      <c r="J39" s="83"/>
      <c r="K39" s="92">
        <f>COUNTA(B34:C38)</f>
        <v>0</v>
      </c>
      <c r="L39" s="92"/>
      <c r="M39" s="93"/>
      <c r="N39" s="93"/>
      <c r="O39" s="92"/>
      <c r="P39" s="92">
        <f>SUM(P34:P38)</f>
        <v>0</v>
      </c>
      <c r="Q39" s="92">
        <f>SUM(Q34:Q38)</f>
        <v>0</v>
      </c>
      <c r="R39" s="94"/>
      <c r="S39" s="92">
        <f>SUM(S34:S38)</f>
        <v>0</v>
      </c>
      <c r="T39" s="94"/>
      <c r="U39" s="92">
        <f>SUM(U34:U38)</f>
        <v>0</v>
      </c>
      <c r="V39" s="94"/>
      <c r="W39" s="92">
        <f>SUM(W34:W38)</f>
        <v>0</v>
      </c>
      <c r="X39" s="94"/>
      <c r="Y39" s="92">
        <f>SUM(Y34:Y38)</f>
        <v>0</v>
      </c>
      <c r="Z39" s="92">
        <f>SUM(Z34:Z38)</f>
        <v>0</v>
      </c>
      <c r="AA39" s="95">
        <f>SUM(AA34:AA38)</f>
        <v>0</v>
      </c>
      <c r="AB39" s="92"/>
    </row>
    <row r="40" spans="2:28" x14ac:dyDescent="0.2">
      <c r="B40" s="158" t="s">
        <v>926</v>
      </c>
      <c r="C40" s="159"/>
      <c r="D40" s="159"/>
      <c r="E40" s="160"/>
      <c r="F40" s="90">
        <f>F39+F33</f>
        <v>0</v>
      </c>
      <c r="G40" s="91">
        <f>G39+G33</f>
        <v>0</v>
      </c>
      <c r="H40" s="90">
        <f>H39+H33</f>
        <v>0</v>
      </c>
      <c r="I40" s="91">
        <f>I39+I33</f>
        <v>0</v>
      </c>
      <c r="J40" s="83"/>
      <c r="K40" s="92">
        <f>F39+F33</f>
        <v>0</v>
      </c>
      <c r="L40" s="92"/>
      <c r="M40" s="93"/>
      <c r="N40" s="93"/>
      <c r="O40" s="92"/>
      <c r="P40" s="92">
        <f>P39+P33</f>
        <v>0</v>
      </c>
      <c r="Q40" s="92">
        <f>Q39+Q33</f>
        <v>0</v>
      </c>
      <c r="R40" s="94"/>
      <c r="S40" s="92">
        <f>S39+S33</f>
        <v>0</v>
      </c>
      <c r="T40" s="94"/>
      <c r="U40" s="92">
        <f>U39+U33</f>
        <v>0</v>
      </c>
      <c r="V40" s="94"/>
      <c r="W40" s="92">
        <f>W39+W33</f>
        <v>0</v>
      </c>
      <c r="X40" s="94"/>
      <c r="Y40" s="92">
        <f>Y39+Y33</f>
        <v>0</v>
      </c>
      <c r="Z40" s="92">
        <f>Z39+Z33</f>
        <v>0</v>
      </c>
      <c r="AA40" s="92">
        <f>AA39+AA33</f>
        <v>0</v>
      </c>
      <c r="AB40" s="92"/>
    </row>
    <row r="42" spans="2:28" x14ac:dyDescent="0.2">
      <c r="B42" s="161" t="s">
        <v>1324</v>
      </c>
      <c r="C42" s="162"/>
      <c r="D42" s="163"/>
      <c r="H42" s="120">
        <f>$G$4</f>
        <v>600</v>
      </c>
      <c r="I42" s="97" t="str">
        <f>D4</f>
        <v>دولار امريكي</v>
      </c>
    </row>
    <row r="43" spans="2:28" ht="30" x14ac:dyDescent="0.2">
      <c r="B43" s="164" t="s">
        <v>1325</v>
      </c>
      <c r="C43" s="165"/>
      <c r="D43" s="58" t="s">
        <v>1675</v>
      </c>
      <c r="E43" s="58" t="s">
        <v>767</v>
      </c>
      <c r="F43" s="98" t="s">
        <v>1326</v>
      </c>
      <c r="G43" s="98" t="s">
        <v>50</v>
      </c>
      <c r="H43" s="98" t="s">
        <v>803</v>
      </c>
      <c r="I43" s="98" t="s">
        <v>1327</v>
      </c>
    </row>
    <row r="44" spans="2:28" x14ac:dyDescent="0.2">
      <c r="B44" s="152"/>
      <c r="C44" s="153"/>
      <c r="D44" s="99"/>
      <c r="E44" s="99"/>
      <c r="F44" s="13"/>
      <c r="G44" s="13"/>
      <c r="H44" s="13"/>
      <c r="I44" s="100">
        <f>(H44/$G$4)*F44</f>
        <v>0</v>
      </c>
    </row>
    <row r="45" spans="2:28" x14ac:dyDescent="0.2">
      <c r="B45" s="152"/>
      <c r="C45" s="153"/>
      <c r="D45" s="99"/>
      <c r="E45" s="99"/>
      <c r="F45" s="13"/>
      <c r="G45" s="13"/>
      <c r="H45" s="13"/>
      <c r="I45" s="100">
        <f t="shared" ref="I45:I47" si="31">(H45/$G$4)*F45</f>
        <v>0</v>
      </c>
    </row>
    <row r="46" spans="2:28" x14ac:dyDescent="0.2">
      <c r="B46" s="152"/>
      <c r="C46" s="153"/>
      <c r="D46" s="99"/>
      <c r="E46" s="99"/>
      <c r="F46" s="13"/>
      <c r="G46" s="13"/>
      <c r="H46" s="13"/>
      <c r="I46" s="100">
        <f t="shared" si="31"/>
        <v>0</v>
      </c>
    </row>
    <row r="47" spans="2:28" x14ac:dyDescent="0.2">
      <c r="B47" s="152"/>
      <c r="C47" s="153"/>
      <c r="D47" s="99"/>
      <c r="E47" s="99"/>
      <c r="F47" s="13"/>
      <c r="G47" s="13"/>
      <c r="H47" s="13"/>
      <c r="I47" s="100">
        <f t="shared" si="31"/>
        <v>0</v>
      </c>
    </row>
    <row r="48" spans="2:28" hidden="1" x14ac:dyDescent="0.2">
      <c r="B48" s="152"/>
      <c r="C48" s="153"/>
      <c r="D48" s="99"/>
      <c r="E48" s="13"/>
      <c r="F48" s="13"/>
      <c r="G48" s="13"/>
      <c r="H48" s="13"/>
      <c r="I48" s="13"/>
    </row>
    <row r="49" spans="2:9" hidden="1" x14ac:dyDescent="0.2">
      <c r="B49" s="152"/>
      <c r="C49" s="153"/>
      <c r="D49" s="99"/>
      <c r="E49" s="13"/>
      <c r="F49" s="13"/>
      <c r="G49" s="13"/>
      <c r="H49" s="13"/>
      <c r="I49" s="13"/>
    </row>
    <row r="50" spans="2:9" x14ac:dyDescent="0.2">
      <c r="B50" s="156" t="s">
        <v>11</v>
      </c>
      <c r="C50" s="157"/>
      <c r="D50" s="70">
        <f>SUM(D44:D49)</f>
        <v>0</v>
      </c>
      <c r="E50" s="37">
        <f>SUM(E44:E49)</f>
        <v>0</v>
      </c>
      <c r="F50" s="37">
        <f>SUM(F44:F49)</f>
        <v>0</v>
      </c>
      <c r="G50" s="70"/>
      <c r="H50" s="70"/>
      <c r="I50" s="37">
        <f>SUM(I44:I49)</f>
        <v>0</v>
      </c>
    </row>
    <row r="52" spans="2:9" x14ac:dyDescent="0.2">
      <c r="B52" s="179" t="s">
        <v>35</v>
      </c>
      <c r="C52" s="179"/>
      <c r="D52" s="179"/>
      <c r="G52" s="97" t="str">
        <f>D4</f>
        <v>دولار امريكي</v>
      </c>
      <c r="H52" s="120">
        <f>$G$4</f>
        <v>600</v>
      </c>
    </row>
    <row r="53" spans="2:9" x14ac:dyDescent="0.2">
      <c r="B53" s="166" t="s">
        <v>1655</v>
      </c>
      <c r="C53" s="166"/>
      <c r="D53" s="6" t="s">
        <v>18</v>
      </c>
      <c r="E53" s="6" t="s">
        <v>50</v>
      </c>
      <c r="F53" s="6" t="s">
        <v>803</v>
      </c>
      <c r="G53" s="6" t="s">
        <v>1656</v>
      </c>
      <c r="H53" s="6" t="s">
        <v>41</v>
      </c>
      <c r="I53" s="6" t="s">
        <v>44</v>
      </c>
    </row>
    <row r="54" spans="2:9" x14ac:dyDescent="0.2">
      <c r="B54" s="180" t="s">
        <v>1323</v>
      </c>
      <c r="C54" s="180"/>
      <c r="D54" s="101"/>
      <c r="E54" s="101"/>
      <c r="F54" s="101"/>
      <c r="G54" s="100">
        <f>(F54/$G$4)*D54</f>
        <v>0</v>
      </c>
      <c r="H54" s="102"/>
      <c r="I54" s="102"/>
    </row>
    <row r="55" spans="2:9" x14ac:dyDescent="0.2">
      <c r="B55" s="180" t="s">
        <v>1282</v>
      </c>
      <c r="C55" s="180"/>
      <c r="D55" s="101"/>
      <c r="E55" s="101"/>
      <c r="F55" s="101"/>
      <c r="G55" s="100">
        <f t="shared" ref="G55:G67" si="32">(F55/$G$4)*D55</f>
        <v>0</v>
      </c>
      <c r="H55" s="102"/>
      <c r="I55" s="102"/>
    </row>
    <row r="56" spans="2:9" x14ac:dyDescent="0.2">
      <c r="B56" s="180" t="s">
        <v>1373</v>
      </c>
      <c r="C56" s="180"/>
      <c r="D56" s="101"/>
      <c r="E56" s="101"/>
      <c r="F56" s="101"/>
      <c r="G56" s="100">
        <f t="shared" si="32"/>
        <v>0</v>
      </c>
      <c r="H56" s="102"/>
      <c r="I56" s="102"/>
    </row>
    <row r="57" spans="2:9" x14ac:dyDescent="0.2">
      <c r="B57" s="180" t="s">
        <v>1421</v>
      </c>
      <c r="C57" s="180"/>
      <c r="D57" s="101"/>
      <c r="E57" s="101"/>
      <c r="F57" s="101"/>
      <c r="G57" s="100">
        <f t="shared" si="32"/>
        <v>0</v>
      </c>
      <c r="H57" s="102"/>
      <c r="I57" s="102"/>
    </row>
    <row r="58" spans="2:9" x14ac:dyDescent="0.2">
      <c r="B58" s="180" t="s">
        <v>1336</v>
      </c>
      <c r="C58" s="180"/>
      <c r="D58" s="101"/>
      <c r="E58" s="101"/>
      <c r="F58" s="101"/>
      <c r="G58" s="100">
        <f t="shared" si="32"/>
        <v>0</v>
      </c>
      <c r="H58" s="102"/>
      <c r="I58" s="102"/>
    </row>
    <row r="59" spans="2:9" x14ac:dyDescent="0.2">
      <c r="B59" s="180" t="s">
        <v>1422</v>
      </c>
      <c r="C59" s="180"/>
      <c r="D59" s="101"/>
      <c r="E59" s="101"/>
      <c r="F59" s="101"/>
      <c r="G59" s="100">
        <f t="shared" si="32"/>
        <v>0</v>
      </c>
      <c r="H59" s="102"/>
      <c r="I59" s="102"/>
    </row>
    <row r="60" spans="2:9" x14ac:dyDescent="0.2">
      <c r="B60" s="180" t="s">
        <v>1282</v>
      </c>
      <c r="C60" s="180"/>
      <c r="D60" s="101"/>
      <c r="E60" s="101"/>
      <c r="F60" s="101"/>
      <c r="G60" s="100">
        <f t="shared" si="32"/>
        <v>0</v>
      </c>
      <c r="H60" s="102"/>
      <c r="I60" s="102"/>
    </row>
    <row r="61" spans="2:9" x14ac:dyDescent="0.2">
      <c r="B61" s="180"/>
      <c r="C61" s="180"/>
      <c r="D61" s="101"/>
      <c r="E61" s="101"/>
      <c r="F61" s="101"/>
      <c r="G61" s="100">
        <f t="shared" si="32"/>
        <v>0</v>
      </c>
      <c r="H61" s="102"/>
      <c r="I61" s="102"/>
    </row>
    <row r="62" spans="2:9" x14ac:dyDescent="0.2">
      <c r="B62" s="180"/>
      <c r="C62" s="180"/>
      <c r="D62" s="101"/>
      <c r="E62" s="101"/>
      <c r="F62" s="101"/>
      <c r="G62" s="100">
        <f t="shared" si="32"/>
        <v>0</v>
      </c>
      <c r="H62" s="102"/>
      <c r="I62" s="102"/>
    </row>
    <row r="63" spans="2:9" x14ac:dyDescent="0.2">
      <c r="B63" s="180"/>
      <c r="C63" s="180"/>
      <c r="D63" s="101"/>
      <c r="E63" s="101"/>
      <c r="F63" s="101"/>
      <c r="G63" s="100">
        <f t="shared" si="32"/>
        <v>0</v>
      </c>
      <c r="H63" s="102"/>
      <c r="I63" s="102"/>
    </row>
    <row r="64" spans="2:9" x14ac:dyDescent="0.2">
      <c r="B64" s="180"/>
      <c r="C64" s="180"/>
      <c r="D64" s="101"/>
      <c r="E64" s="101"/>
      <c r="F64" s="101"/>
      <c r="G64" s="100">
        <f t="shared" si="32"/>
        <v>0</v>
      </c>
      <c r="H64" s="102"/>
      <c r="I64" s="102"/>
    </row>
    <row r="65" spans="1:9" x14ac:dyDescent="0.2">
      <c r="A65" s="103">
        <v>0.01</v>
      </c>
      <c r="B65" s="180" t="s">
        <v>48</v>
      </c>
      <c r="C65" s="180"/>
      <c r="D65" s="100">
        <f>$G$69*A65</f>
        <v>0</v>
      </c>
      <c r="E65" s="86" t="str">
        <f>$D$4</f>
        <v>دولار امريكي</v>
      </c>
      <c r="F65" s="86">
        <f>$G$4</f>
        <v>600</v>
      </c>
      <c r="G65" s="100">
        <f t="shared" si="32"/>
        <v>0</v>
      </c>
      <c r="H65" s="102"/>
      <c r="I65" s="102"/>
    </row>
    <row r="66" spans="1:9" x14ac:dyDescent="0.2">
      <c r="A66" s="103">
        <v>0.01</v>
      </c>
      <c r="B66" s="180" t="s">
        <v>49</v>
      </c>
      <c r="C66" s="180"/>
      <c r="D66" s="100">
        <f t="shared" ref="D66:D67" si="33">$G$69*A66</f>
        <v>0</v>
      </c>
      <c r="E66" s="86" t="str">
        <f t="shared" ref="E66:E67" si="34">$D$4</f>
        <v>دولار امريكي</v>
      </c>
      <c r="F66" s="86">
        <f t="shared" ref="F66:F67" si="35">$G$4</f>
        <v>600</v>
      </c>
      <c r="G66" s="100">
        <f t="shared" si="32"/>
        <v>0</v>
      </c>
      <c r="H66" s="102"/>
      <c r="I66" s="102"/>
    </row>
    <row r="67" spans="1:9" x14ac:dyDescent="0.2">
      <c r="A67" s="103">
        <v>0.01</v>
      </c>
      <c r="B67" s="180" t="s">
        <v>804</v>
      </c>
      <c r="C67" s="180"/>
      <c r="D67" s="100">
        <f t="shared" si="33"/>
        <v>0</v>
      </c>
      <c r="E67" s="86" t="str">
        <f t="shared" si="34"/>
        <v>دولار امريكي</v>
      </c>
      <c r="F67" s="86">
        <f t="shared" si="35"/>
        <v>600</v>
      </c>
      <c r="G67" s="100">
        <f t="shared" si="32"/>
        <v>0</v>
      </c>
      <c r="H67" s="102"/>
      <c r="I67" s="102"/>
    </row>
    <row r="68" spans="1:9" x14ac:dyDescent="0.2">
      <c r="B68" s="156" t="s">
        <v>926</v>
      </c>
      <c r="C68" s="157"/>
      <c r="D68" s="37">
        <f>SUM(D54:D67)</f>
        <v>0</v>
      </c>
      <c r="E68" s="37"/>
      <c r="F68" s="37"/>
      <c r="G68" s="37">
        <f t="shared" ref="G68" si="36">SUM(G54:G67)</f>
        <v>0</v>
      </c>
      <c r="H68" s="189" t="str">
        <f>D4</f>
        <v>دولار امريكي</v>
      </c>
      <c r="I68" s="190"/>
    </row>
    <row r="69" spans="1:9" x14ac:dyDescent="0.2">
      <c r="B69" s="194" t="s">
        <v>765</v>
      </c>
      <c r="C69" s="195"/>
      <c r="D69" s="195"/>
      <c r="E69" s="195"/>
      <c r="F69" s="196"/>
      <c r="G69" s="100">
        <f>I98</f>
        <v>0</v>
      </c>
      <c r="H69" s="185" t="str">
        <f>D4</f>
        <v>دولار امريكي</v>
      </c>
      <c r="I69" s="186"/>
    </row>
    <row r="70" spans="1:9" x14ac:dyDescent="0.2">
      <c r="B70" s="202" t="s">
        <v>1657</v>
      </c>
      <c r="C70" s="203"/>
      <c r="D70" s="203"/>
      <c r="E70" s="203"/>
      <c r="F70" s="204"/>
      <c r="G70" s="37">
        <f>G69+G68</f>
        <v>0</v>
      </c>
      <c r="H70" s="205" t="str">
        <f>D4</f>
        <v>دولار امريكي</v>
      </c>
      <c r="I70" s="206"/>
    </row>
    <row r="72" spans="1:9" hidden="1" x14ac:dyDescent="0.2"/>
    <row r="73" spans="1:9" hidden="1" x14ac:dyDescent="0.2"/>
    <row r="74" spans="1:9" hidden="1" x14ac:dyDescent="0.2"/>
    <row r="75" spans="1:9" hidden="1" x14ac:dyDescent="0.2"/>
    <row r="76" spans="1:9" hidden="1" x14ac:dyDescent="0.2"/>
    <row r="77" spans="1:9" hidden="1" x14ac:dyDescent="0.2"/>
    <row r="78" spans="1:9" hidden="1" x14ac:dyDescent="0.2"/>
    <row r="79" spans="1:9" hidden="1" x14ac:dyDescent="0.2"/>
    <row r="80" spans="1:9" hidden="1" x14ac:dyDescent="0.2"/>
    <row r="82" spans="2:9" x14ac:dyDescent="0.2">
      <c r="B82" s="161" t="s">
        <v>46</v>
      </c>
      <c r="C82" s="162"/>
      <c r="D82" s="163"/>
      <c r="H82" s="120">
        <f>$G$4</f>
        <v>600</v>
      </c>
      <c r="I82" s="97" t="str">
        <f>D4</f>
        <v>دولار امريكي</v>
      </c>
    </row>
    <row r="83" spans="2:9" x14ac:dyDescent="0.2">
      <c r="B83" s="6" t="s">
        <v>1664</v>
      </c>
      <c r="C83" s="6" t="s">
        <v>1652</v>
      </c>
      <c r="D83" s="6" t="s">
        <v>7</v>
      </c>
      <c r="E83" s="6" t="s">
        <v>3</v>
      </c>
      <c r="F83" s="6" t="s">
        <v>1426</v>
      </c>
      <c r="G83" s="6" t="s">
        <v>1653</v>
      </c>
      <c r="H83" s="6" t="s">
        <v>803</v>
      </c>
      <c r="I83" s="6" t="s">
        <v>1654</v>
      </c>
    </row>
    <row r="84" spans="2:9" x14ac:dyDescent="0.2">
      <c r="B84" s="104"/>
      <c r="C84" s="71"/>
      <c r="D84" s="101"/>
      <c r="E84" s="101"/>
      <c r="F84" s="101"/>
      <c r="G84" s="106">
        <f>F84+E84+D84</f>
        <v>0</v>
      </c>
      <c r="H84" s="11"/>
      <c r="I84" s="100">
        <f>(H84/$G$4)*G84</f>
        <v>0</v>
      </c>
    </row>
    <row r="85" spans="2:9" x14ac:dyDescent="0.2">
      <c r="B85" s="107"/>
      <c r="C85" s="125"/>
      <c r="D85" s="101"/>
      <c r="E85" s="101"/>
      <c r="F85" s="101"/>
      <c r="G85" s="106">
        <f t="shared" ref="G85:G90" si="37">F85+E85+D85</f>
        <v>0</v>
      </c>
      <c r="H85" s="11"/>
      <c r="I85" s="100">
        <f t="shared" ref="I85:I96" si="38">(H85/$G$4)*G85</f>
        <v>0</v>
      </c>
    </row>
    <row r="86" spans="2:9" ht="15.75" customHeight="1" x14ac:dyDescent="0.2">
      <c r="B86" s="107"/>
      <c r="C86" s="125"/>
      <c r="D86" s="101"/>
      <c r="E86" s="101"/>
      <c r="F86" s="101"/>
      <c r="G86" s="106">
        <f t="shared" si="37"/>
        <v>0</v>
      </c>
      <c r="H86" s="11"/>
      <c r="I86" s="100">
        <f t="shared" si="38"/>
        <v>0</v>
      </c>
    </row>
    <row r="87" spans="2:9" x14ac:dyDescent="0.2">
      <c r="B87" s="107"/>
      <c r="C87" s="125"/>
      <c r="D87" s="101"/>
      <c r="E87" s="101"/>
      <c r="F87" s="101"/>
      <c r="G87" s="106">
        <f t="shared" si="37"/>
        <v>0</v>
      </c>
      <c r="H87" s="11"/>
      <c r="I87" s="100">
        <f t="shared" si="38"/>
        <v>0</v>
      </c>
    </row>
    <row r="88" spans="2:9" x14ac:dyDescent="0.2">
      <c r="B88" s="107"/>
      <c r="C88" s="125"/>
      <c r="D88" s="101"/>
      <c r="E88" s="101"/>
      <c r="F88" s="101"/>
      <c r="G88" s="106">
        <f t="shared" si="37"/>
        <v>0</v>
      </c>
      <c r="H88" s="11"/>
      <c r="I88" s="100">
        <f t="shared" si="38"/>
        <v>0</v>
      </c>
    </row>
    <row r="89" spans="2:9" x14ac:dyDescent="0.2">
      <c r="B89" s="107"/>
      <c r="C89" s="125"/>
      <c r="D89" s="101"/>
      <c r="E89" s="101"/>
      <c r="F89" s="101"/>
      <c r="G89" s="106">
        <f t="shared" si="37"/>
        <v>0</v>
      </c>
      <c r="H89" s="11"/>
      <c r="I89" s="100">
        <f t="shared" si="38"/>
        <v>0</v>
      </c>
    </row>
    <row r="90" spans="2:9" x14ac:dyDescent="0.2">
      <c r="B90" s="107"/>
      <c r="C90" s="125"/>
      <c r="D90" s="101"/>
      <c r="E90" s="101"/>
      <c r="F90" s="101"/>
      <c r="G90" s="106">
        <f t="shared" si="37"/>
        <v>0</v>
      </c>
      <c r="H90" s="11"/>
      <c r="I90" s="100">
        <f t="shared" si="38"/>
        <v>0</v>
      </c>
    </row>
    <row r="91" spans="2:9" x14ac:dyDescent="0.2">
      <c r="B91" s="108">
        <f>SUM(B84:B90)</f>
        <v>0</v>
      </c>
      <c r="C91" s="73" t="s">
        <v>11</v>
      </c>
      <c r="D91" s="37">
        <f>SUM(D84:D90)</f>
        <v>0</v>
      </c>
      <c r="E91" s="37">
        <f>SUM(E84:E90)</f>
        <v>0</v>
      </c>
      <c r="F91" s="37">
        <f>SUM(F84:F90)</f>
        <v>0</v>
      </c>
      <c r="G91" s="37">
        <f>SUM(G84:G90)</f>
        <v>0</v>
      </c>
      <c r="H91" s="6"/>
      <c r="I91" s="37">
        <f>SUM(I84:I90)</f>
        <v>0</v>
      </c>
    </row>
    <row r="92" spans="2:9" x14ac:dyDescent="0.2">
      <c r="B92" s="107"/>
      <c r="C92" s="71"/>
      <c r="D92" s="101"/>
      <c r="E92" s="101"/>
      <c r="F92" s="101"/>
      <c r="G92" s="106">
        <f>D92+E92+F92</f>
        <v>0</v>
      </c>
      <c r="H92" s="11"/>
      <c r="I92" s="100">
        <f t="shared" si="38"/>
        <v>0</v>
      </c>
    </row>
    <row r="93" spans="2:9" x14ac:dyDescent="0.2">
      <c r="B93" s="107"/>
      <c r="C93" s="71"/>
      <c r="D93" s="101"/>
      <c r="E93" s="101"/>
      <c r="F93" s="101"/>
      <c r="G93" s="106">
        <f t="shared" ref="G93:G96" si="39">D93+E93+F93</f>
        <v>0</v>
      </c>
      <c r="H93" s="11"/>
      <c r="I93" s="100">
        <f t="shared" si="38"/>
        <v>0</v>
      </c>
    </row>
    <row r="94" spans="2:9" x14ac:dyDescent="0.2">
      <c r="B94" s="107"/>
      <c r="C94" s="71"/>
      <c r="D94" s="101"/>
      <c r="E94" s="101"/>
      <c r="F94" s="101"/>
      <c r="G94" s="106">
        <f t="shared" si="39"/>
        <v>0</v>
      </c>
      <c r="H94" s="11"/>
      <c r="I94" s="100">
        <f t="shared" si="38"/>
        <v>0</v>
      </c>
    </row>
    <row r="95" spans="2:9" x14ac:dyDescent="0.2">
      <c r="B95" s="107"/>
      <c r="C95" s="71"/>
      <c r="D95" s="101"/>
      <c r="E95" s="101"/>
      <c r="F95" s="101"/>
      <c r="G95" s="106">
        <f t="shared" si="39"/>
        <v>0</v>
      </c>
      <c r="H95" s="11"/>
      <c r="I95" s="100">
        <f t="shared" si="38"/>
        <v>0</v>
      </c>
    </row>
    <row r="96" spans="2:9" x14ac:dyDescent="0.2">
      <c r="B96" s="107"/>
      <c r="C96" s="71"/>
      <c r="D96" s="101"/>
      <c r="E96" s="101"/>
      <c r="F96" s="101"/>
      <c r="G96" s="106">
        <f t="shared" si="39"/>
        <v>0</v>
      </c>
      <c r="H96" s="11"/>
      <c r="I96" s="100">
        <f t="shared" si="38"/>
        <v>0</v>
      </c>
    </row>
    <row r="97" spans="2:9" x14ac:dyDescent="0.2">
      <c r="B97" s="108">
        <f>SUM(B92:B96)</f>
        <v>0</v>
      </c>
      <c r="C97" s="74" t="s">
        <v>11</v>
      </c>
      <c r="D97" s="37">
        <f>SUM(D92:D96)</f>
        <v>0</v>
      </c>
      <c r="E97" s="37">
        <f>SUM(E92:E96)</f>
        <v>0</v>
      </c>
      <c r="F97" s="37">
        <f>SUM(F92:F96)</f>
        <v>0</v>
      </c>
      <c r="G97" s="37">
        <f>SUM(G92:G96)</f>
        <v>0</v>
      </c>
      <c r="H97" s="37"/>
      <c r="I97" s="37">
        <f>SUM(I92:I96)</f>
        <v>0</v>
      </c>
    </row>
    <row r="98" spans="2:9" x14ac:dyDescent="0.2">
      <c r="B98" s="73">
        <f>B97+B91</f>
        <v>0</v>
      </c>
      <c r="C98" s="74" t="s">
        <v>926</v>
      </c>
      <c r="D98" s="37">
        <f>D97+D91</f>
        <v>0</v>
      </c>
      <c r="E98" s="37">
        <f>E97+E91</f>
        <v>0</v>
      </c>
      <c r="F98" s="37">
        <f>F97+F91</f>
        <v>0</v>
      </c>
      <c r="G98" s="37">
        <f>G97+G91</f>
        <v>0</v>
      </c>
      <c r="H98" s="37"/>
      <c r="I98" s="37">
        <f>I97+I91</f>
        <v>0</v>
      </c>
    </row>
    <row r="99" spans="2:9" hidden="1" x14ac:dyDescent="0.2">
      <c r="B99" s="161" t="s">
        <v>39</v>
      </c>
      <c r="C99" s="162"/>
      <c r="D99" s="163"/>
    </row>
    <row r="100" spans="2:9" hidden="1" x14ac:dyDescent="0.2">
      <c r="B100" s="166" t="s">
        <v>4</v>
      </c>
      <c r="C100" s="166"/>
      <c r="D100" s="109"/>
      <c r="E100" s="70" t="s">
        <v>5</v>
      </c>
      <c r="F100" s="109"/>
      <c r="G100" s="70" t="s">
        <v>6</v>
      </c>
      <c r="H100" s="178"/>
      <c r="I100" s="178"/>
    </row>
    <row r="101" spans="2:9" ht="5.25" hidden="1" customHeight="1" x14ac:dyDescent="0.2">
      <c r="B101" s="168"/>
      <c r="C101" s="169"/>
      <c r="D101" s="169"/>
      <c r="E101" s="169"/>
      <c r="F101" s="169"/>
      <c r="G101" s="170"/>
      <c r="H101" s="110"/>
      <c r="I101" s="110"/>
    </row>
    <row r="102" spans="2:9" hidden="1" x14ac:dyDescent="0.2">
      <c r="B102" s="173" t="s">
        <v>7</v>
      </c>
      <c r="C102" s="173"/>
      <c r="D102" s="171"/>
      <c r="E102" s="172"/>
      <c r="F102" s="70" t="s">
        <v>17</v>
      </c>
      <c r="G102" s="70" t="s">
        <v>18</v>
      </c>
      <c r="H102" s="155" t="s">
        <v>19</v>
      </c>
      <c r="I102" s="155"/>
    </row>
    <row r="103" spans="2:9" hidden="1" x14ac:dyDescent="0.2">
      <c r="B103" s="173" t="s">
        <v>8</v>
      </c>
      <c r="C103" s="173"/>
      <c r="D103" s="171"/>
      <c r="E103" s="172"/>
      <c r="F103" s="111" t="str">
        <f>IF(D112&lt;1,"",1)</f>
        <v/>
      </c>
      <c r="G103" s="112" t="str">
        <f>IF(D115="","",D115)</f>
        <v/>
      </c>
      <c r="H103" s="177" t="str">
        <f>IF(D114="","",D114)</f>
        <v/>
      </c>
      <c r="I103" s="177"/>
    </row>
    <row r="104" spans="2:9" hidden="1" x14ac:dyDescent="0.2">
      <c r="B104" s="173" t="s">
        <v>9</v>
      </c>
      <c r="C104" s="173"/>
      <c r="D104" s="171"/>
      <c r="E104" s="172"/>
      <c r="F104" s="111" t="str">
        <f t="shared" ref="F104:F114" si="40">IF(F103&lt;$D$112,F103+1,"")</f>
        <v/>
      </c>
      <c r="G104" s="112" t="str">
        <f>IF(F104="","",($D$111-$D$115)/($D$112-1))</f>
        <v/>
      </c>
      <c r="H104" s="177" t="str">
        <f>IF(F104="","",DATE(YEAR(H103),MONTH(H103)+$D$113,DAY(H103)))</f>
        <v/>
      </c>
      <c r="I104" s="177"/>
    </row>
    <row r="105" spans="2:9" hidden="1" x14ac:dyDescent="0.2">
      <c r="B105" s="173" t="s">
        <v>10</v>
      </c>
      <c r="C105" s="173"/>
      <c r="D105" s="171"/>
      <c r="E105" s="172"/>
      <c r="F105" s="111" t="str">
        <f t="shared" si="40"/>
        <v/>
      </c>
      <c r="G105" s="112" t="str">
        <f t="shared" ref="G105:G114" si="41">IF(F105="","",($D$111-$D$115)/($D$112-1))</f>
        <v/>
      </c>
      <c r="H105" s="177" t="str">
        <f t="shared" ref="H105:H114" si="42">IF(F105="","",DATE(YEAR(H104),MONTH(H104)+$D$113,DAY(H104)))</f>
        <v/>
      </c>
      <c r="I105" s="177"/>
    </row>
    <row r="106" spans="2:9" hidden="1" x14ac:dyDescent="0.2">
      <c r="B106" s="173" t="s">
        <v>11</v>
      </c>
      <c r="C106" s="173"/>
      <c r="D106" s="187">
        <f>SUM(D102:D105)</f>
        <v>0</v>
      </c>
      <c r="E106" s="188"/>
      <c r="F106" s="111" t="str">
        <f t="shared" si="40"/>
        <v/>
      </c>
      <c r="G106" s="112" t="str">
        <f t="shared" si="41"/>
        <v/>
      </c>
      <c r="H106" s="177" t="str">
        <f t="shared" si="42"/>
        <v/>
      </c>
      <c r="I106" s="177"/>
    </row>
    <row r="107" spans="2:9" hidden="1" x14ac:dyDescent="0.2">
      <c r="B107" s="173" t="s">
        <v>12</v>
      </c>
      <c r="C107" s="173"/>
      <c r="D107" s="171"/>
      <c r="E107" s="172"/>
      <c r="F107" s="111" t="str">
        <f t="shared" si="40"/>
        <v/>
      </c>
      <c r="G107" s="112" t="str">
        <f t="shared" si="41"/>
        <v/>
      </c>
      <c r="H107" s="177" t="str">
        <f t="shared" si="42"/>
        <v/>
      </c>
      <c r="I107" s="177"/>
    </row>
    <row r="108" spans="2:9" hidden="1" x14ac:dyDescent="0.2">
      <c r="B108" s="173" t="s">
        <v>11</v>
      </c>
      <c r="C108" s="173"/>
      <c r="D108" s="187">
        <f>D106-D107</f>
        <v>0</v>
      </c>
      <c r="E108" s="188"/>
      <c r="F108" s="111" t="str">
        <f t="shared" si="40"/>
        <v/>
      </c>
      <c r="G108" s="112" t="str">
        <f t="shared" si="41"/>
        <v/>
      </c>
      <c r="H108" s="177" t="str">
        <f t="shared" si="42"/>
        <v/>
      </c>
      <c r="I108" s="177"/>
    </row>
    <row r="109" spans="2:9" hidden="1" x14ac:dyDescent="0.2">
      <c r="B109" s="173" t="s">
        <v>13</v>
      </c>
      <c r="C109" s="173"/>
      <c r="D109" s="197"/>
      <c r="E109" s="198"/>
      <c r="F109" s="111" t="str">
        <f t="shared" si="40"/>
        <v/>
      </c>
      <c r="G109" s="112" t="str">
        <f t="shared" si="41"/>
        <v/>
      </c>
      <c r="H109" s="177" t="str">
        <f t="shared" si="42"/>
        <v/>
      </c>
      <c r="I109" s="177"/>
    </row>
    <row r="110" spans="2:9" hidden="1" x14ac:dyDescent="0.2">
      <c r="B110" s="173" t="s">
        <v>14</v>
      </c>
      <c r="C110" s="173"/>
      <c r="D110" s="187">
        <f>D109*D108</f>
        <v>0</v>
      </c>
      <c r="E110" s="188"/>
      <c r="F110" s="111" t="str">
        <f t="shared" si="40"/>
        <v/>
      </c>
      <c r="G110" s="112" t="str">
        <f t="shared" si="41"/>
        <v/>
      </c>
      <c r="H110" s="177" t="str">
        <f t="shared" si="42"/>
        <v/>
      </c>
      <c r="I110" s="177"/>
    </row>
    <row r="111" spans="2:9" hidden="1" x14ac:dyDescent="0.2">
      <c r="B111" s="173" t="s">
        <v>15</v>
      </c>
      <c r="C111" s="173"/>
      <c r="D111" s="187">
        <f>D108+D110</f>
        <v>0</v>
      </c>
      <c r="E111" s="188"/>
      <c r="F111" s="111" t="str">
        <f t="shared" si="40"/>
        <v/>
      </c>
      <c r="G111" s="112" t="str">
        <f t="shared" si="41"/>
        <v/>
      </c>
      <c r="H111" s="177" t="str">
        <f t="shared" si="42"/>
        <v/>
      </c>
      <c r="I111" s="177"/>
    </row>
    <row r="112" spans="2:9" hidden="1" x14ac:dyDescent="0.2">
      <c r="B112" s="173" t="s">
        <v>16</v>
      </c>
      <c r="C112" s="173"/>
      <c r="D112" s="183"/>
      <c r="E112" s="184"/>
      <c r="F112" s="111" t="str">
        <f t="shared" si="40"/>
        <v/>
      </c>
      <c r="G112" s="112" t="str">
        <f t="shared" si="41"/>
        <v/>
      </c>
      <c r="H112" s="177" t="str">
        <f t="shared" si="42"/>
        <v/>
      </c>
      <c r="I112" s="177"/>
    </row>
    <row r="113" spans="2:9" hidden="1" x14ac:dyDescent="0.2">
      <c r="B113" s="173" t="s">
        <v>20</v>
      </c>
      <c r="C113" s="173"/>
      <c r="D113" s="183"/>
      <c r="E113" s="184"/>
      <c r="F113" s="111" t="str">
        <f t="shared" si="40"/>
        <v/>
      </c>
      <c r="G113" s="112" t="str">
        <f t="shared" si="41"/>
        <v/>
      </c>
      <c r="H113" s="177" t="str">
        <f t="shared" si="42"/>
        <v/>
      </c>
      <c r="I113" s="177"/>
    </row>
    <row r="114" spans="2:9" hidden="1" x14ac:dyDescent="0.2">
      <c r="B114" s="173" t="s">
        <v>38</v>
      </c>
      <c r="C114" s="173"/>
      <c r="D114" s="200"/>
      <c r="E114" s="201"/>
      <c r="F114" s="111" t="str">
        <f t="shared" si="40"/>
        <v/>
      </c>
      <c r="G114" s="112" t="str">
        <f t="shared" si="41"/>
        <v/>
      </c>
      <c r="H114" s="177" t="str">
        <f t="shared" si="42"/>
        <v/>
      </c>
      <c r="I114" s="177"/>
    </row>
    <row r="115" spans="2:9" hidden="1" x14ac:dyDescent="0.2">
      <c r="B115" s="173" t="s">
        <v>37</v>
      </c>
      <c r="C115" s="173"/>
      <c r="D115" s="171"/>
      <c r="E115" s="172"/>
      <c r="F115" s="113" t="s">
        <v>11</v>
      </c>
      <c r="G115" s="114">
        <f>SUM(G103:G114)</f>
        <v>0</v>
      </c>
      <c r="H115" s="199" t="b">
        <f>D111=G115</f>
        <v>1</v>
      </c>
      <c r="I115" s="199"/>
    </row>
    <row r="116" spans="2:9" hidden="1" x14ac:dyDescent="0.2"/>
    <row r="117" spans="2:9" hidden="1" x14ac:dyDescent="0.2">
      <c r="B117" s="179" t="s">
        <v>40</v>
      </c>
      <c r="C117" s="179"/>
      <c r="D117" s="179"/>
    </row>
    <row r="118" spans="2:9" hidden="1" x14ac:dyDescent="0.2">
      <c r="B118" s="156" t="s">
        <v>29</v>
      </c>
      <c r="C118" s="157"/>
      <c r="D118" s="70" t="s">
        <v>28</v>
      </c>
      <c r="E118" s="70" t="s">
        <v>27</v>
      </c>
      <c r="F118" s="156" t="s">
        <v>30</v>
      </c>
      <c r="G118" s="157"/>
      <c r="H118" s="70" t="s">
        <v>23</v>
      </c>
      <c r="I118" s="70" t="s">
        <v>26</v>
      </c>
    </row>
    <row r="119" spans="2:9" hidden="1" x14ac:dyDescent="0.2">
      <c r="B119" s="181"/>
      <c r="C119" s="182"/>
      <c r="D119" s="105"/>
      <c r="E119" s="105"/>
      <c r="F119" s="181"/>
      <c r="G119" s="182"/>
      <c r="H119" s="105"/>
      <c r="I119" s="105"/>
    </row>
    <row r="120" spans="2:9" hidden="1" x14ac:dyDescent="0.2">
      <c r="B120" s="181"/>
      <c r="C120" s="182"/>
      <c r="D120" s="105"/>
      <c r="E120" s="105"/>
      <c r="F120" s="181"/>
      <c r="G120" s="182"/>
      <c r="H120" s="105"/>
      <c r="I120" s="105"/>
    </row>
    <row r="121" spans="2:9" hidden="1" x14ac:dyDescent="0.2">
      <c r="B121" s="181"/>
      <c r="C121" s="182"/>
      <c r="D121" s="105"/>
      <c r="E121" s="105"/>
      <c r="F121" s="181"/>
      <c r="G121" s="182"/>
      <c r="H121" s="105"/>
      <c r="I121" s="105"/>
    </row>
    <row r="122" spans="2:9" hidden="1" x14ac:dyDescent="0.2">
      <c r="B122" s="181"/>
      <c r="C122" s="182"/>
      <c r="D122" s="105"/>
      <c r="E122" s="105"/>
      <c r="F122" s="181"/>
      <c r="G122" s="182"/>
      <c r="H122" s="105"/>
      <c r="I122" s="105"/>
    </row>
    <row r="123" spans="2:9" hidden="1" x14ac:dyDescent="0.2">
      <c r="B123" s="115"/>
      <c r="C123" s="115"/>
      <c r="D123" s="115"/>
      <c r="E123" s="115"/>
      <c r="F123" s="115"/>
      <c r="G123" s="115"/>
    </row>
    <row r="124" spans="2:9" hidden="1" x14ac:dyDescent="0.2">
      <c r="B124" s="179" t="s">
        <v>45</v>
      </c>
      <c r="C124" s="179"/>
      <c r="D124" s="179"/>
    </row>
    <row r="125" spans="2:9" hidden="1" x14ac:dyDescent="0.2">
      <c r="B125" s="70" t="s">
        <v>42</v>
      </c>
      <c r="C125" s="70" t="s">
        <v>43</v>
      </c>
      <c r="D125" s="70" t="s">
        <v>31</v>
      </c>
      <c r="E125" s="70" t="s">
        <v>32</v>
      </c>
      <c r="F125" s="70" t="s">
        <v>33</v>
      </c>
      <c r="G125" s="70" t="s">
        <v>36</v>
      </c>
      <c r="H125" s="70" t="s">
        <v>34</v>
      </c>
      <c r="I125" s="70" t="s">
        <v>11</v>
      </c>
    </row>
    <row r="126" spans="2:9" hidden="1" x14ac:dyDescent="0.2">
      <c r="B126" s="116"/>
      <c r="C126" s="105"/>
      <c r="D126" s="7"/>
      <c r="E126" s="117">
        <f>D126*0.05</f>
        <v>0</v>
      </c>
      <c r="F126" s="117">
        <f>((D126*0.05)+D126)*0.05</f>
        <v>0</v>
      </c>
      <c r="G126" s="117">
        <f>((D126*0.05)+D126)*0.01</f>
        <v>0</v>
      </c>
      <c r="H126" s="7"/>
      <c r="I126" s="16">
        <f>H126+G126+F126+E126</f>
        <v>0</v>
      </c>
    </row>
    <row r="127" spans="2:9" hidden="1" x14ac:dyDescent="0.2">
      <c r="B127" s="116"/>
      <c r="C127" s="105"/>
      <c r="D127" s="7"/>
      <c r="E127" s="117">
        <f>D127*0.05</f>
        <v>0</v>
      </c>
      <c r="F127" s="117">
        <f>((D127*0.05)+D127)*0.05</f>
        <v>0</v>
      </c>
      <c r="G127" s="117">
        <f>((D127*0.05)+D127)*0.01</f>
        <v>0</v>
      </c>
      <c r="H127" s="7"/>
      <c r="I127" s="16">
        <f>H127+G127+F127+E127</f>
        <v>0</v>
      </c>
    </row>
    <row r="128" spans="2:9" hidden="1" x14ac:dyDescent="0.2">
      <c r="B128" s="116"/>
      <c r="C128" s="105"/>
      <c r="D128" s="7"/>
      <c r="E128" s="117">
        <f>D128*0.05</f>
        <v>0</v>
      </c>
      <c r="F128" s="117">
        <f>((D128*0.05)+D128)*0.05</f>
        <v>0</v>
      </c>
      <c r="G128" s="117">
        <f>((D128*0.05)+D128)*0.01</f>
        <v>0</v>
      </c>
      <c r="H128" s="7"/>
      <c r="I128" s="16">
        <f>H128+G128+F128+E128</f>
        <v>0</v>
      </c>
    </row>
    <row r="129" spans="2:9" hidden="1" x14ac:dyDescent="0.2">
      <c r="B129" s="116"/>
      <c r="C129" s="105"/>
      <c r="D129" s="7"/>
      <c r="E129" s="117">
        <f>D129*0.05</f>
        <v>0</v>
      </c>
      <c r="F129" s="117">
        <f>((D129*0.05)+D129)*0.05</f>
        <v>0</v>
      </c>
      <c r="G129" s="117">
        <f>((D129*0.05)+D129)*0.01</f>
        <v>0</v>
      </c>
      <c r="H129" s="7"/>
      <c r="I129" s="16">
        <f>H129+G129+F129+E129</f>
        <v>0</v>
      </c>
    </row>
    <row r="130" spans="2:9" hidden="1" x14ac:dyDescent="0.2">
      <c r="B130" s="116"/>
      <c r="C130" s="105"/>
      <c r="D130" s="7"/>
      <c r="E130" s="117">
        <f>D130*0.05</f>
        <v>0</v>
      </c>
      <c r="F130" s="117">
        <f>((D130*0.05)+D130)*0.05</f>
        <v>0</v>
      </c>
      <c r="G130" s="117">
        <f>((D130*0.05)+D130)*0.01</f>
        <v>0</v>
      </c>
      <c r="H130" s="7"/>
      <c r="I130" s="16">
        <f>H130+G130+F130+E130</f>
        <v>0</v>
      </c>
    </row>
    <row r="131" spans="2:9" hidden="1" x14ac:dyDescent="0.2">
      <c r="B131" s="6"/>
      <c r="C131" s="6">
        <f t="shared" ref="C131:I131" si="43">SUM(C126:C130)</f>
        <v>0</v>
      </c>
      <c r="D131" s="37">
        <f t="shared" si="43"/>
        <v>0</v>
      </c>
      <c r="E131" s="37">
        <f t="shared" si="43"/>
        <v>0</v>
      </c>
      <c r="F131" s="37">
        <f t="shared" si="43"/>
        <v>0</v>
      </c>
      <c r="G131" s="37">
        <f t="shared" si="43"/>
        <v>0</v>
      </c>
      <c r="H131" s="37">
        <f t="shared" si="43"/>
        <v>0</v>
      </c>
      <c r="I131" s="37">
        <f t="shared" si="43"/>
        <v>0</v>
      </c>
    </row>
    <row r="132" spans="2:9" hidden="1" x14ac:dyDescent="0.2"/>
    <row r="133" spans="2:9" x14ac:dyDescent="0.2">
      <c r="B133" s="191" t="s">
        <v>1676</v>
      </c>
      <c r="C133" s="192"/>
      <c r="D133" s="192"/>
      <c r="E133" s="192"/>
      <c r="F133" s="192"/>
      <c r="G133" s="192"/>
      <c r="H133" s="193"/>
      <c r="I133" s="120">
        <f>AA40</f>
        <v>0</v>
      </c>
    </row>
    <row r="134" spans="2:9" x14ac:dyDescent="0.2">
      <c r="B134" s="194" t="s">
        <v>773</v>
      </c>
      <c r="C134" s="195"/>
      <c r="D134" s="195"/>
      <c r="E134" s="195"/>
      <c r="F134" s="195"/>
      <c r="G134" s="195"/>
      <c r="H134" s="196"/>
      <c r="I134" s="37">
        <f>I133-I98</f>
        <v>0</v>
      </c>
    </row>
    <row r="217" spans="6:6" hidden="1" x14ac:dyDescent="0.2">
      <c r="F217" s="118" t="s">
        <v>770</v>
      </c>
    </row>
    <row r="218" spans="6:6" hidden="1" x14ac:dyDescent="0.2">
      <c r="F218" s="118" t="s">
        <v>771</v>
      </c>
    </row>
    <row r="219" spans="6:6" hidden="1" x14ac:dyDescent="0.2">
      <c r="F219" s="118" t="s">
        <v>1457</v>
      </c>
    </row>
    <row r="220" spans="6:6" hidden="1" x14ac:dyDescent="0.2">
      <c r="F220" s="118" t="s">
        <v>1458</v>
      </c>
    </row>
    <row r="221" spans="6:6" hidden="1" x14ac:dyDescent="0.2">
      <c r="F221" s="118" t="s">
        <v>1459</v>
      </c>
    </row>
    <row r="222" spans="6:6" hidden="1" x14ac:dyDescent="0.2">
      <c r="F222" s="118"/>
    </row>
  </sheetData>
  <sheetProtection sheet="1" objects="1" scenarios="1" formatCells="0" formatColumns="0" formatRows="0"/>
  <mergeCells count="170">
    <mergeCell ref="B31:C31"/>
    <mergeCell ref="D31:E31"/>
    <mergeCell ref="B29:C29"/>
    <mergeCell ref="D29:E29"/>
    <mergeCell ref="B30:C30"/>
    <mergeCell ref="D30:E30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H68:I68"/>
    <mergeCell ref="D110:E110"/>
    <mergeCell ref="D111:E111"/>
    <mergeCell ref="D112:E112"/>
    <mergeCell ref="B133:H133"/>
    <mergeCell ref="B134:H134"/>
    <mergeCell ref="F120:G120"/>
    <mergeCell ref="F121:G121"/>
    <mergeCell ref="B122:C122"/>
    <mergeCell ref="F122:G122"/>
    <mergeCell ref="B108:C108"/>
    <mergeCell ref="D109:E109"/>
    <mergeCell ref="D106:E106"/>
    <mergeCell ref="B109:C109"/>
    <mergeCell ref="F118:G118"/>
    <mergeCell ref="F119:G119"/>
    <mergeCell ref="H115:I115"/>
    <mergeCell ref="D114:E114"/>
    <mergeCell ref="D115:E115"/>
    <mergeCell ref="B68:C68"/>
    <mergeCell ref="B69:F69"/>
    <mergeCell ref="B70:F70"/>
    <mergeCell ref="H70:I70"/>
    <mergeCell ref="B124:D124"/>
    <mergeCell ref="H69:I69"/>
    <mergeCell ref="H109:I109"/>
    <mergeCell ref="D108:E108"/>
    <mergeCell ref="D107:E107"/>
    <mergeCell ref="H113:I113"/>
    <mergeCell ref="H114:I114"/>
    <mergeCell ref="H110:I110"/>
    <mergeCell ref="H111:I111"/>
    <mergeCell ref="H112:I112"/>
    <mergeCell ref="H108:I108"/>
    <mergeCell ref="B119:C119"/>
    <mergeCell ref="B120:C120"/>
    <mergeCell ref="B121:C121"/>
    <mergeCell ref="B117:D117"/>
    <mergeCell ref="D113:E113"/>
    <mergeCell ref="B113:C113"/>
    <mergeCell ref="B114:C114"/>
    <mergeCell ref="B115:C115"/>
    <mergeCell ref="B118:C118"/>
    <mergeCell ref="B54:C54"/>
    <mergeCell ref="B55:C55"/>
    <mergeCell ref="B56:C56"/>
    <mergeCell ref="B57:C57"/>
    <mergeCell ref="B58:C58"/>
    <mergeCell ref="B59:C59"/>
    <mergeCell ref="B111:C111"/>
    <mergeCell ref="B112:C112"/>
    <mergeCell ref="B110:C110"/>
    <mergeCell ref="B61:C61"/>
    <mergeCell ref="B62:C62"/>
    <mergeCell ref="B63:C63"/>
    <mergeCell ref="B64:C64"/>
    <mergeCell ref="B65:C65"/>
    <mergeCell ref="B66:C66"/>
    <mergeCell ref="B67:C67"/>
    <mergeCell ref="H2:I2"/>
    <mergeCell ref="H102:I102"/>
    <mergeCell ref="H103:I103"/>
    <mergeCell ref="H104:I104"/>
    <mergeCell ref="H105:I105"/>
    <mergeCell ref="B105:C105"/>
    <mergeCell ref="B106:C106"/>
    <mergeCell ref="B107:C107"/>
    <mergeCell ref="H100:I100"/>
    <mergeCell ref="H106:I106"/>
    <mergeCell ref="H107:I107"/>
    <mergeCell ref="B82:D82"/>
    <mergeCell ref="B11:C11"/>
    <mergeCell ref="D11:E11"/>
    <mergeCell ref="B12:C12"/>
    <mergeCell ref="D12:E12"/>
    <mergeCell ref="B13:C13"/>
    <mergeCell ref="D13:E13"/>
    <mergeCell ref="B14:C14"/>
    <mergeCell ref="D14:E14"/>
    <mergeCell ref="B6:D6"/>
    <mergeCell ref="B52:D52"/>
    <mergeCell ref="B53:C53"/>
    <mergeCell ref="B60:C60"/>
    <mergeCell ref="D1:G1"/>
    <mergeCell ref="B101:G101"/>
    <mergeCell ref="B100:C100"/>
    <mergeCell ref="B2:C2"/>
    <mergeCell ref="D102:E102"/>
    <mergeCell ref="D103:E103"/>
    <mergeCell ref="D104:E104"/>
    <mergeCell ref="D105:E105"/>
    <mergeCell ref="B102:C102"/>
    <mergeCell ref="B103:C103"/>
    <mergeCell ref="B104:C104"/>
    <mergeCell ref="B15:C15"/>
    <mergeCell ref="D15:E15"/>
    <mergeCell ref="B99:D99"/>
    <mergeCell ref="B7:C7"/>
    <mergeCell ref="D7:E7"/>
    <mergeCell ref="B8:C8"/>
    <mergeCell ref="D8:E8"/>
    <mergeCell ref="B9:C9"/>
    <mergeCell ref="D9:E9"/>
    <mergeCell ref="B10:C10"/>
    <mergeCell ref="D10:E10"/>
    <mergeCell ref="B46:C46"/>
    <mergeCell ref="B33:E33"/>
    <mergeCell ref="D17:E17"/>
    <mergeCell ref="Q3:Y3"/>
    <mergeCell ref="B20:C20"/>
    <mergeCell ref="D20:E20"/>
    <mergeCell ref="B49:C49"/>
    <mergeCell ref="B50:C50"/>
    <mergeCell ref="B39:E39"/>
    <mergeCell ref="B40:E40"/>
    <mergeCell ref="B42:D42"/>
    <mergeCell ref="B43:C43"/>
    <mergeCell ref="B44:C44"/>
    <mergeCell ref="B47:C47"/>
    <mergeCell ref="B48:C48"/>
    <mergeCell ref="B4:C4"/>
    <mergeCell ref="D4:E4"/>
    <mergeCell ref="B35:C35"/>
    <mergeCell ref="D35:E35"/>
    <mergeCell ref="B38:C38"/>
    <mergeCell ref="D38:E38"/>
    <mergeCell ref="B18:C18"/>
    <mergeCell ref="D18:E18"/>
    <mergeCell ref="B19:C19"/>
    <mergeCell ref="D19:E19"/>
    <mergeCell ref="B24:C24"/>
    <mergeCell ref="R2:S2"/>
    <mergeCell ref="T2:U2"/>
    <mergeCell ref="V2:W2"/>
    <mergeCell ref="X2:Y2"/>
    <mergeCell ref="B37:C37"/>
    <mergeCell ref="D37:E37"/>
    <mergeCell ref="B36:C36"/>
    <mergeCell ref="D36:E36"/>
    <mergeCell ref="B45:C45"/>
    <mergeCell ref="C3:D3"/>
    <mergeCell ref="F3:G3"/>
    <mergeCell ref="B34:C34"/>
    <mergeCell ref="D34:E34"/>
    <mergeCell ref="B21:C21"/>
    <mergeCell ref="D21:E21"/>
    <mergeCell ref="B22:C22"/>
    <mergeCell ref="D22:E22"/>
    <mergeCell ref="B23:C23"/>
    <mergeCell ref="D23:E23"/>
    <mergeCell ref="B32:C32"/>
    <mergeCell ref="D32:E32"/>
    <mergeCell ref="B16:C16"/>
    <mergeCell ref="D16:E16"/>
    <mergeCell ref="B17:C17"/>
  </mergeCells>
  <conditionalFormatting sqref="H115:I115">
    <cfRule type="cellIs" dxfId="32" priority="57" operator="equal">
      <formula>FALSE</formula>
    </cfRule>
    <cfRule type="cellIs" dxfId="31" priority="58" operator="equal">
      <formula>TRUE</formula>
    </cfRule>
  </conditionalFormatting>
  <conditionalFormatting sqref="Z34:AA35 Z8:AB23 P34:Q35 P8:Q23 P38:Q38 Z38:AA38 P32:Q32 Z32:AB32">
    <cfRule type="cellIs" dxfId="30" priority="56" operator="equal">
      <formula>0</formula>
    </cfRule>
  </conditionalFormatting>
  <conditionalFormatting sqref="Z33:AB33 Z39:AB40 M33:Q33 M39:Q40">
    <cfRule type="cellIs" dxfId="29" priority="55" operator="equal">
      <formula>0</formula>
    </cfRule>
  </conditionalFormatting>
  <conditionalFormatting sqref="K33:L33 K39:L40">
    <cfRule type="cellIs" dxfId="28" priority="53" operator="equal">
      <formula>0</formula>
    </cfRule>
  </conditionalFormatting>
  <conditionalFormatting sqref="S39:S40 S33">
    <cfRule type="cellIs" dxfId="27" priority="38" operator="equal">
      <formula>0</formula>
    </cfRule>
  </conditionalFormatting>
  <conditionalFormatting sqref="R39:R40 R33">
    <cfRule type="cellIs" dxfId="26" priority="37" operator="equal">
      <formula>0</formula>
    </cfRule>
  </conditionalFormatting>
  <conditionalFormatting sqref="R8:S23 R32:S32">
    <cfRule type="cellIs" dxfId="25" priority="36" operator="equal">
      <formula>0</formula>
    </cfRule>
  </conditionalFormatting>
  <conditionalFormatting sqref="R34:S35 R38:S38">
    <cfRule type="cellIs" dxfId="24" priority="35" operator="equal">
      <formula>0</formula>
    </cfRule>
  </conditionalFormatting>
  <conditionalFormatting sqref="Z37:AA37 P37:Q37">
    <cfRule type="cellIs" dxfId="23" priority="25" operator="equal">
      <formula>0</formula>
    </cfRule>
  </conditionalFormatting>
  <conditionalFormatting sqref="R37:S37">
    <cfRule type="cellIs" dxfId="22" priority="24" operator="equal">
      <formula>0</formula>
    </cfRule>
  </conditionalFormatting>
  <conditionalFormatting sqref="Z36:AA36 P36:Q36">
    <cfRule type="cellIs" dxfId="21" priority="20" operator="equal">
      <formula>0</formula>
    </cfRule>
  </conditionalFormatting>
  <conditionalFormatting sqref="R36:S36">
    <cfRule type="cellIs" dxfId="20" priority="19" operator="equal">
      <formula>0</formula>
    </cfRule>
  </conditionalFormatting>
  <conditionalFormatting sqref="R2 T2 V2 X2">
    <cfRule type="cellIs" dxfId="19" priority="14" operator="equal">
      <formula>"غير مطابق"</formula>
    </cfRule>
    <cfRule type="cellIs" dxfId="18" priority="15" operator="equal">
      <formula>"مطابق"</formula>
    </cfRule>
  </conditionalFormatting>
  <conditionalFormatting sqref="AB34:AB38">
    <cfRule type="cellIs" dxfId="17" priority="13" operator="equal">
      <formula>0</formula>
    </cfRule>
  </conditionalFormatting>
  <conditionalFormatting sqref="U39:U40 W39:W40 Y39:Y40 U33 W33 Y33">
    <cfRule type="cellIs" dxfId="16" priority="12" operator="equal">
      <formula>0</formula>
    </cfRule>
  </conditionalFormatting>
  <conditionalFormatting sqref="T39:T40 V39:V40 X39:X40 T33 V33 X33">
    <cfRule type="cellIs" dxfId="15" priority="11" operator="equal">
      <formula>0</formula>
    </cfRule>
  </conditionalFormatting>
  <conditionalFormatting sqref="T8:Y23 T32:Y32">
    <cfRule type="cellIs" dxfId="14" priority="10" operator="equal">
      <formula>0</formula>
    </cfRule>
  </conditionalFormatting>
  <conditionalFormatting sqref="T34:Y35 T38:Y38">
    <cfRule type="cellIs" dxfId="13" priority="9" operator="equal">
      <formula>0</formula>
    </cfRule>
  </conditionalFormatting>
  <conditionalFormatting sqref="T37:Y37">
    <cfRule type="cellIs" dxfId="12" priority="8" operator="equal">
      <formula>0</formula>
    </cfRule>
  </conditionalFormatting>
  <conditionalFormatting sqref="T36:Y36">
    <cfRule type="cellIs" dxfId="11" priority="7" operator="equal">
      <formula>0</formula>
    </cfRule>
  </conditionalFormatting>
  <conditionalFormatting sqref="Z24:AB28 P24:Q28 P31:Q31 Z31:AB31">
    <cfRule type="cellIs" dxfId="10" priority="6" operator="equal">
      <formula>0</formula>
    </cfRule>
  </conditionalFormatting>
  <conditionalFormatting sqref="R24:S28 R31:S31">
    <cfRule type="cellIs" dxfId="9" priority="5" operator="equal">
      <formula>0</formula>
    </cfRule>
  </conditionalFormatting>
  <conditionalFormatting sqref="T24:Y28 T31:Y31">
    <cfRule type="cellIs" dxfId="8" priority="4" operator="equal">
      <formula>0</formula>
    </cfRule>
  </conditionalFormatting>
  <conditionalFormatting sqref="Z29:AB30 P29:Q30">
    <cfRule type="cellIs" dxfId="7" priority="3" operator="equal">
      <formula>0</formula>
    </cfRule>
  </conditionalFormatting>
  <conditionalFormatting sqref="R29:S30">
    <cfRule type="cellIs" dxfId="6" priority="2" operator="equal">
      <formula>0</formula>
    </cfRule>
  </conditionalFormatting>
  <conditionalFormatting sqref="T29:Y30">
    <cfRule type="cellIs" dxfId="5" priority="1" operator="equal">
      <formula>0</formula>
    </cfRule>
  </conditionalFormatting>
  <dataValidations count="1">
    <dataValidation type="list" allowBlank="1" showInputMessage="1" showErrorMessage="1" sqref="D4:E4 E54:E67 G44:G47 N34:N38 F52 C84:C90 C92:C96 N8:N32">
      <formula1>$F$217:$F$222</formula1>
    </dataValidation>
  </dataValidations>
  <printOptions horizontalCentered="1"/>
  <pageMargins left="0.78740157480314965" right="0.78740157480314965" top="0.74803149606299213" bottom="0.74803149606299213" header="0.31496062992125984" footer="0.31496062992125984"/>
  <pageSetup paperSize="9" scale="89" orientation="portrait" r:id="rId1"/>
  <headerFooter>
    <oddHeader>&amp;Lصفحة &amp;P من &amp;N&amp;R&amp;D    &amp;T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2"/>
  <sheetViews>
    <sheetView rightToLeft="1" topLeftCell="D1" zoomScaleNormal="100" workbookViewId="0">
      <selection activeCell="L9" sqref="L9"/>
    </sheetView>
  </sheetViews>
  <sheetFormatPr defaultColWidth="9" defaultRowHeight="14.25" x14ac:dyDescent="0.2"/>
  <cols>
    <col min="1" max="2" width="2.875" style="38" customWidth="1"/>
    <col min="3" max="3" width="6.75" style="38" customWidth="1"/>
    <col min="4" max="4" width="9" style="38"/>
    <col min="5" max="5" width="9" style="38" customWidth="1"/>
    <col min="6" max="6" width="6.125" style="38" customWidth="1"/>
    <col min="7" max="7" width="5.875" style="38" bestFit="1" customWidth="1"/>
    <col min="8" max="10" width="5.875" style="38" customWidth="1"/>
    <col min="11" max="11" width="11.375" style="38" customWidth="1"/>
    <col min="12" max="12" width="8.875" style="38" customWidth="1"/>
    <col min="13" max="13" width="6" style="38" customWidth="1"/>
    <col min="14" max="14" width="13" style="38" customWidth="1"/>
    <col min="15" max="15" width="11.125" style="38" customWidth="1"/>
    <col min="16" max="19" width="12.875" style="38" customWidth="1"/>
    <col min="20" max="20" width="0.875" style="19" customWidth="1"/>
    <col min="21" max="28" width="13.25" style="38" customWidth="1"/>
    <col min="29" max="16384" width="9" style="38"/>
  </cols>
  <sheetData>
    <row r="1" spans="1:28" ht="18" x14ac:dyDescent="0.2">
      <c r="K1" s="228" t="s">
        <v>1377</v>
      </c>
      <c r="L1" s="228"/>
      <c r="M1" s="228"/>
      <c r="N1" s="228"/>
      <c r="O1" s="228"/>
      <c r="P1" s="228"/>
    </row>
    <row r="2" spans="1:28" ht="15" x14ac:dyDescent="0.2">
      <c r="N2" s="17"/>
      <c r="O2" s="17"/>
      <c r="P2" s="17"/>
      <c r="Q2" s="17"/>
      <c r="R2" s="17"/>
      <c r="S2" s="17"/>
      <c r="T2" s="20"/>
      <c r="U2" s="17"/>
      <c r="V2" s="17"/>
      <c r="W2" s="17"/>
      <c r="X2" s="17"/>
      <c r="Y2" s="17"/>
      <c r="Z2" s="119"/>
      <c r="AA2" s="17"/>
      <c r="AB2" s="17"/>
    </row>
    <row r="3" spans="1:28" ht="15" x14ac:dyDescent="0.2">
      <c r="N3" s="36" t="s">
        <v>770</v>
      </c>
      <c r="O3" s="36" t="str">
        <f>البيانات!D4</f>
        <v>دولار امريكي</v>
      </c>
      <c r="P3" s="36" t="s">
        <v>770</v>
      </c>
      <c r="Q3" s="36" t="s">
        <v>770</v>
      </c>
      <c r="R3" s="36" t="s">
        <v>770</v>
      </c>
      <c r="S3" s="36" t="s">
        <v>770</v>
      </c>
      <c r="T3" s="36"/>
      <c r="U3" s="233" t="s">
        <v>1685</v>
      </c>
      <c r="V3" s="234"/>
      <c r="W3" s="234"/>
      <c r="X3" s="234"/>
      <c r="Y3" s="235"/>
      <c r="Z3" s="135" t="s">
        <v>1328</v>
      </c>
      <c r="AA3" s="121" t="str">
        <f>البيانات!D4</f>
        <v>دولار امريكي</v>
      </c>
    </row>
    <row r="4" spans="1:28" ht="15" x14ac:dyDescent="0.2">
      <c r="F4" s="155" t="s">
        <v>1328</v>
      </c>
      <c r="G4" s="155"/>
      <c r="H4" s="236" t="str">
        <f>البيانات!D4</f>
        <v>دولار امريكي</v>
      </c>
      <c r="I4" s="236"/>
      <c r="J4" s="236"/>
      <c r="K4" s="135" t="s">
        <v>803</v>
      </c>
      <c r="L4" s="121">
        <f>البيانات!G4</f>
        <v>600</v>
      </c>
      <c r="M4" s="17" t="s">
        <v>1680</v>
      </c>
      <c r="N4" s="142">
        <v>1</v>
      </c>
      <c r="O4" s="142">
        <v>600</v>
      </c>
      <c r="P4" s="142">
        <v>1</v>
      </c>
      <c r="Q4" s="142">
        <v>1</v>
      </c>
      <c r="R4" s="142">
        <v>1</v>
      </c>
      <c r="S4" s="142">
        <v>1</v>
      </c>
      <c r="T4" s="138"/>
      <c r="U4" s="237" t="s">
        <v>1681</v>
      </c>
      <c r="V4" s="238"/>
      <c r="W4" s="238"/>
      <c r="X4" s="238"/>
      <c r="Y4" s="239"/>
      <c r="Z4" s="135" t="s">
        <v>803</v>
      </c>
      <c r="AA4" s="121">
        <f>البيانات!G4</f>
        <v>600</v>
      </c>
    </row>
    <row r="5" spans="1:28" ht="15" hidden="1" x14ac:dyDescent="0.2">
      <c r="F5" s="135"/>
      <c r="G5" s="135"/>
      <c r="H5" s="136"/>
      <c r="I5" s="136"/>
      <c r="J5" s="136"/>
      <c r="K5" s="135"/>
      <c r="L5" s="121"/>
      <c r="N5" s="141">
        <f t="shared" ref="N5:S5" si="0">IFERROR(N4/$L$4,0)</f>
        <v>1.6666666666666668E-3</v>
      </c>
      <c r="O5" s="141">
        <f t="shared" si="0"/>
        <v>1</v>
      </c>
      <c r="P5" s="141">
        <f t="shared" si="0"/>
        <v>1.6666666666666668E-3</v>
      </c>
      <c r="Q5" s="141">
        <f t="shared" si="0"/>
        <v>1.6666666666666668E-3</v>
      </c>
      <c r="R5" s="141">
        <f t="shared" si="0"/>
        <v>1.6666666666666668E-3</v>
      </c>
      <c r="S5" s="141">
        <f t="shared" si="0"/>
        <v>1.6666666666666668E-3</v>
      </c>
      <c r="T5" s="138"/>
      <c r="U5" s="139"/>
      <c r="V5" s="139"/>
      <c r="W5" s="139"/>
      <c r="X5" s="140"/>
      <c r="Y5" s="140"/>
      <c r="Z5" s="121"/>
      <c r="AA5" s="121"/>
    </row>
    <row r="6" spans="1:28" ht="30" customHeight="1" x14ac:dyDescent="0.2">
      <c r="A6" s="208" t="s">
        <v>1378</v>
      </c>
      <c r="B6" s="220" t="s">
        <v>21</v>
      </c>
      <c r="C6" s="221"/>
      <c r="D6" s="214" t="s">
        <v>22</v>
      </c>
      <c r="E6" s="215"/>
      <c r="F6" s="211" t="s">
        <v>24</v>
      </c>
      <c r="G6" s="6"/>
      <c r="H6" s="6"/>
      <c r="I6" s="6"/>
      <c r="J6" s="6"/>
      <c r="K6" s="6" t="s">
        <v>1326</v>
      </c>
      <c r="L6" s="6" t="s">
        <v>1442</v>
      </c>
      <c r="M6" s="6" t="s">
        <v>767</v>
      </c>
      <c r="N6" s="27" t="s">
        <v>1423</v>
      </c>
      <c r="O6" s="28" t="s">
        <v>1379</v>
      </c>
      <c r="P6" s="27" t="s">
        <v>10</v>
      </c>
      <c r="Q6" s="27" t="s">
        <v>10</v>
      </c>
      <c r="R6" s="27" t="s">
        <v>1426</v>
      </c>
      <c r="S6" s="27" t="s">
        <v>1427</v>
      </c>
      <c r="T6" s="21"/>
      <c r="U6" s="230" t="s">
        <v>1423</v>
      </c>
      <c r="V6" s="230" t="s">
        <v>1379</v>
      </c>
      <c r="W6" s="230" t="s">
        <v>1426</v>
      </c>
      <c r="X6" s="230" t="s">
        <v>1427</v>
      </c>
      <c r="Y6" s="230" t="s">
        <v>10</v>
      </c>
      <c r="Z6" s="230" t="s">
        <v>1682</v>
      </c>
      <c r="AA6" s="230" t="s">
        <v>1683</v>
      </c>
      <c r="AB6" s="230" t="s">
        <v>1684</v>
      </c>
    </row>
    <row r="7" spans="1:28" ht="12.75" customHeight="1" x14ac:dyDescent="0.2">
      <c r="A7" s="209"/>
      <c r="B7" s="222"/>
      <c r="C7" s="223"/>
      <c r="D7" s="216"/>
      <c r="E7" s="217"/>
      <c r="F7" s="212"/>
      <c r="G7" s="58">
        <v>7</v>
      </c>
      <c r="H7" s="58">
        <v>6</v>
      </c>
      <c r="I7" s="58">
        <v>5</v>
      </c>
      <c r="J7" s="58">
        <v>4</v>
      </c>
      <c r="K7" s="58">
        <v>3</v>
      </c>
      <c r="L7" s="58">
        <v>2</v>
      </c>
      <c r="M7" s="58">
        <v>1</v>
      </c>
      <c r="N7" s="32"/>
      <c r="O7" s="33"/>
      <c r="P7" s="32"/>
      <c r="Q7" s="32"/>
      <c r="R7" s="32"/>
      <c r="S7" s="32"/>
      <c r="T7" s="22"/>
      <c r="U7" s="231"/>
      <c r="V7" s="231"/>
      <c r="W7" s="231"/>
      <c r="X7" s="231"/>
      <c r="Y7" s="231"/>
      <c r="Z7" s="231"/>
      <c r="AA7" s="231"/>
      <c r="AB7" s="231"/>
    </row>
    <row r="8" spans="1:28" ht="15" customHeight="1" x14ac:dyDescent="0.2">
      <c r="A8" s="210"/>
      <c r="B8" s="224"/>
      <c r="C8" s="225"/>
      <c r="D8" s="218"/>
      <c r="E8" s="219"/>
      <c r="F8" s="213"/>
      <c r="G8" s="229" t="s">
        <v>1522</v>
      </c>
      <c r="H8" s="229"/>
      <c r="I8" s="229"/>
      <c r="J8" s="229"/>
      <c r="K8" s="229"/>
      <c r="L8" s="229"/>
      <c r="M8" s="229"/>
      <c r="N8" s="34"/>
      <c r="O8" s="35"/>
      <c r="P8" s="34"/>
      <c r="Q8" s="34"/>
      <c r="R8" s="34"/>
      <c r="S8" s="34"/>
      <c r="T8" s="23"/>
      <c r="U8" s="232"/>
      <c r="V8" s="232"/>
      <c r="W8" s="232"/>
      <c r="X8" s="232"/>
      <c r="Y8" s="232"/>
      <c r="Z8" s="232"/>
      <c r="AA8" s="232"/>
      <c r="AB8" s="232"/>
    </row>
    <row r="9" spans="1:28" ht="15" x14ac:dyDescent="0.2">
      <c r="A9" s="29">
        <v>1</v>
      </c>
      <c r="B9" s="226" t="str">
        <f>IF(البيانات!B8="","",البيانات!B8)</f>
        <v/>
      </c>
      <c r="C9" s="227"/>
      <c r="D9" s="151" t="str">
        <f>IFERROR(IF(B9="","",VLOOKUP(B9,items!$A$3:$C$894,2,FALSE)),"الصنف غير موجود")</f>
        <v/>
      </c>
      <c r="E9" s="151"/>
      <c r="F9" s="97" t="str">
        <f>IFERROR(IF(B9="","",VLOOKUP(B9,items!$A$3:$C$894,3,FALSE)),"لايوجد")</f>
        <v/>
      </c>
      <c r="G9" s="13"/>
      <c r="H9" s="13"/>
      <c r="I9" s="13"/>
      <c r="J9" s="13"/>
      <c r="K9" s="145" t="str">
        <f>IFERROR(IF(البيانات!B8="","",البيانات!Q8),0)</f>
        <v/>
      </c>
      <c r="L9" s="146" t="str">
        <f>IF(البيانات!B8="","",البيانات!G8)</f>
        <v/>
      </c>
      <c r="M9" s="147" t="str">
        <f>IF(البيانات!B8="","",البيانات!H8)</f>
        <v/>
      </c>
      <c r="N9" s="26">
        <f>IFERROR(HLOOKUP(N$7,$G$7:$M$39,$A9+2,FALSE)*N$8/HLOOKUP(N$7,$G$7:$M$39,COUNT($A$9:$A$38)+3,FALSE),0)</f>
        <v>0</v>
      </c>
      <c r="O9" s="26">
        <f t="shared" ref="O9:S24" si="1">IFERROR(HLOOKUP(O$7,$G$7:$M$39,$A9+2,FALSE)*O$8/HLOOKUP(O$7,$G$7:$M$39,COUNT($A$9:$A$38)+3,FALSE),0)</f>
        <v>0</v>
      </c>
      <c r="P9" s="26">
        <f t="shared" si="1"/>
        <v>0</v>
      </c>
      <c r="Q9" s="26">
        <f t="shared" si="1"/>
        <v>0</v>
      </c>
      <c r="R9" s="26">
        <f t="shared" si="1"/>
        <v>0</v>
      </c>
      <c r="S9" s="26">
        <f t="shared" si="1"/>
        <v>0</v>
      </c>
      <c r="T9" s="24"/>
      <c r="U9" s="25">
        <f>IFERROR(SUMIF($N$6:$S$6,U$6,$N9:$S9),0)</f>
        <v>0</v>
      </c>
      <c r="V9" s="25">
        <f t="shared" ref="V9:Y24" si="2">IFERROR(SUMIF($N$6:$S$6,V$6,$N9:$S9),0)</f>
        <v>0</v>
      </c>
      <c r="W9" s="25">
        <f t="shared" si="2"/>
        <v>0</v>
      </c>
      <c r="X9" s="25">
        <f t="shared" si="2"/>
        <v>0</v>
      </c>
      <c r="Y9" s="25">
        <f t="shared" si="2"/>
        <v>0</v>
      </c>
      <c r="Z9" s="134">
        <f>IFERROR(((S9*S$5)+(R9*R$5)+(Q9*Q$5)+(P9*P$5)+(O9*O$5)+(N9*N$5)),0)</f>
        <v>0</v>
      </c>
      <c r="AA9" s="148">
        <f>IFERROR(Z9/L9,0)</f>
        <v>0</v>
      </c>
      <c r="AB9" s="148">
        <f>IFERROR(Z9/M9,0)</f>
        <v>0</v>
      </c>
    </row>
    <row r="10" spans="1:28" ht="15" x14ac:dyDescent="0.2">
      <c r="A10" s="29">
        <v>2</v>
      </c>
      <c r="B10" s="226" t="str">
        <f>IF(البيانات!B9="","",البيانات!B9)</f>
        <v/>
      </c>
      <c r="C10" s="227"/>
      <c r="D10" s="151" t="str">
        <f>IFERROR(IF(B10="","",VLOOKUP(B10,items!$A$3:$C$894,2,FALSE)),"الصنف غير موجود")</f>
        <v/>
      </c>
      <c r="E10" s="151"/>
      <c r="F10" s="97" t="str">
        <f>IFERROR(IF(B10="","",VLOOKUP(B10,items!$A$3:$C$894,3,FALSE)),"لايوجد")</f>
        <v/>
      </c>
      <c r="G10" s="13"/>
      <c r="H10" s="13"/>
      <c r="I10" s="13"/>
      <c r="J10" s="13"/>
      <c r="K10" s="145" t="str">
        <f>IFERROR(IF(البيانات!B9="","",البيانات!Q9),0)</f>
        <v/>
      </c>
      <c r="L10" s="146" t="str">
        <f>IF(البيانات!B9="","",البيانات!G9)</f>
        <v/>
      </c>
      <c r="M10" s="147" t="str">
        <f>IF(البيانات!B9="","",البيانات!H9)</f>
        <v/>
      </c>
      <c r="N10" s="26">
        <f t="shared" ref="N10:S38" si="3">IFERROR(HLOOKUP(N$7,$G$7:$M$39,$A10+2,FALSE)*N$8/HLOOKUP(N$7,$G$7:$M$39,COUNT($A$9:$A$38)+3,FALSE),0)</f>
        <v>0</v>
      </c>
      <c r="O10" s="26">
        <f t="shared" si="1"/>
        <v>0</v>
      </c>
      <c r="P10" s="26">
        <f t="shared" si="1"/>
        <v>0</v>
      </c>
      <c r="Q10" s="26">
        <f t="shared" si="1"/>
        <v>0</v>
      </c>
      <c r="R10" s="26">
        <f t="shared" si="1"/>
        <v>0</v>
      </c>
      <c r="S10" s="26">
        <f t="shared" si="1"/>
        <v>0</v>
      </c>
      <c r="T10" s="24"/>
      <c r="U10" s="25">
        <f t="shared" ref="U10:Y40" si="4">IFERROR(SUMIF($N$6:$S$6,U$6,$N10:$S10),0)</f>
        <v>0</v>
      </c>
      <c r="V10" s="25">
        <f t="shared" si="2"/>
        <v>0</v>
      </c>
      <c r="W10" s="25">
        <f t="shared" si="2"/>
        <v>0</v>
      </c>
      <c r="X10" s="25">
        <f t="shared" si="2"/>
        <v>0</v>
      </c>
      <c r="Y10" s="25">
        <f t="shared" si="2"/>
        <v>0</v>
      </c>
      <c r="Z10" s="134">
        <f t="shared" ref="Z10:Z38" si="5">IFERROR(((S10*S$5)+(R10*R$5)+(Q10*Q$5)+(P10*P$5)+(O10*O$5)+(N10*N$5)),0)</f>
        <v>0</v>
      </c>
      <c r="AA10" s="148">
        <f t="shared" ref="AA10:AA38" si="6">IFERROR(Z10/L10,0)</f>
        <v>0</v>
      </c>
      <c r="AB10" s="148">
        <f t="shared" ref="AB10:AB38" si="7">IFERROR(Z10/M10,0)</f>
        <v>0</v>
      </c>
    </row>
    <row r="11" spans="1:28" ht="15" x14ac:dyDescent="0.2">
      <c r="A11" s="29">
        <v>3</v>
      </c>
      <c r="B11" s="226" t="str">
        <f>IF(البيانات!B10="","",البيانات!B10)</f>
        <v/>
      </c>
      <c r="C11" s="227"/>
      <c r="D11" s="151" t="str">
        <f>IFERROR(IF(B11="","",VLOOKUP(B11,items!$A$3:$C$894,2,FALSE)),"الصنف غير موجود")</f>
        <v/>
      </c>
      <c r="E11" s="151"/>
      <c r="F11" s="97" t="str">
        <f>IFERROR(IF(B11="","",VLOOKUP(B11,items!$A$3:$C$894,3,FALSE)),"لايوجد")</f>
        <v/>
      </c>
      <c r="G11" s="13"/>
      <c r="H11" s="13"/>
      <c r="I11" s="13"/>
      <c r="J11" s="13"/>
      <c r="K11" s="145" t="str">
        <f>IFERROR(IF(البيانات!B10="","",البيانات!Q10),0)</f>
        <v/>
      </c>
      <c r="L11" s="146" t="str">
        <f>IF(البيانات!B10="","",البيانات!G10)</f>
        <v/>
      </c>
      <c r="M11" s="147" t="str">
        <f>IF(البيانات!B10="","",البيانات!H10)</f>
        <v/>
      </c>
      <c r="N11" s="26">
        <f t="shared" si="3"/>
        <v>0</v>
      </c>
      <c r="O11" s="26">
        <f t="shared" si="1"/>
        <v>0</v>
      </c>
      <c r="P11" s="26">
        <f t="shared" si="1"/>
        <v>0</v>
      </c>
      <c r="Q11" s="26">
        <f t="shared" si="1"/>
        <v>0</v>
      </c>
      <c r="R11" s="26">
        <f t="shared" si="1"/>
        <v>0</v>
      </c>
      <c r="S11" s="26">
        <f t="shared" si="1"/>
        <v>0</v>
      </c>
      <c r="T11" s="24"/>
      <c r="U11" s="25">
        <f t="shared" si="4"/>
        <v>0</v>
      </c>
      <c r="V11" s="25">
        <f t="shared" si="2"/>
        <v>0</v>
      </c>
      <c r="W11" s="25">
        <f t="shared" si="2"/>
        <v>0</v>
      </c>
      <c r="X11" s="25">
        <f t="shared" si="2"/>
        <v>0</v>
      </c>
      <c r="Y11" s="25">
        <f t="shared" si="2"/>
        <v>0</v>
      </c>
      <c r="Z11" s="134">
        <f t="shared" si="5"/>
        <v>0</v>
      </c>
      <c r="AA11" s="148">
        <f t="shared" si="6"/>
        <v>0</v>
      </c>
      <c r="AB11" s="148">
        <f t="shared" si="7"/>
        <v>0</v>
      </c>
    </row>
    <row r="12" spans="1:28" ht="15" x14ac:dyDescent="0.2">
      <c r="A12" s="29">
        <v>4</v>
      </c>
      <c r="B12" s="226" t="str">
        <f>IF(البيانات!B11="","",البيانات!B11)</f>
        <v/>
      </c>
      <c r="C12" s="227"/>
      <c r="D12" s="151" t="str">
        <f>IFERROR(IF(B12="","",VLOOKUP(B12,items!$A$3:$C$894,2,FALSE)),"الصنف غير موجود")</f>
        <v/>
      </c>
      <c r="E12" s="151"/>
      <c r="F12" s="97" t="str">
        <f>IFERROR(IF(B12="","",VLOOKUP(B12,items!$A$3:$C$894,3,FALSE)),"لايوجد")</f>
        <v/>
      </c>
      <c r="G12" s="13"/>
      <c r="H12" s="13"/>
      <c r="I12" s="13"/>
      <c r="J12" s="13"/>
      <c r="K12" s="145" t="str">
        <f>IFERROR(IF(البيانات!B11="","",البيانات!Q11),0)</f>
        <v/>
      </c>
      <c r="L12" s="146" t="str">
        <f>IF(البيانات!B11="","",البيانات!G11)</f>
        <v/>
      </c>
      <c r="M12" s="147" t="str">
        <f>IF(البيانات!B11="","",البيانات!H11)</f>
        <v/>
      </c>
      <c r="N12" s="26">
        <f t="shared" si="3"/>
        <v>0</v>
      </c>
      <c r="O12" s="26">
        <f t="shared" si="1"/>
        <v>0</v>
      </c>
      <c r="P12" s="26">
        <f t="shared" si="1"/>
        <v>0</v>
      </c>
      <c r="Q12" s="26">
        <f t="shared" si="1"/>
        <v>0</v>
      </c>
      <c r="R12" s="26">
        <f t="shared" si="1"/>
        <v>0</v>
      </c>
      <c r="S12" s="26">
        <f t="shared" si="1"/>
        <v>0</v>
      </c>
      <c r="T12" s="24"/>
      <c r="U12" s="25">
        <f t="shared" si="4"/>
        <v>0</v>
      </c>
      <c r="V12" s="25">
        <f t="shared" si="2"/>
        <v>0</v>
      </c>
      <c r="W12" s="25">
        <f t="shared" si="2"/>
        <v>0</v>
      </c>
      <c r="X12" s="25">
        <f t="shared" si="2"/>
        <v>0</v>
      </c>
      <c r="Y12" s="25">
        <f t="shared" si="2"/>
        <v>0</v>
      </c>
      <c r="Z12" s="134">
        <f t="shared" si="5"/>
        <v>0</v>
      </c>
      <c r="AA12" s="148">
        <f t="shared" si="6"/>
        <v>0</v>
      </c>
      <c r="AB12" s="148">
        <f t="shared" si="7"/>
        <v>0</v>
      </c>
    </row>
    <row r="13" spans="1:28" ht="15" x14ac:dyDescent="0.2">
      <c r="A13" s="29">
        <v>5</v>
      </c>
      <c r="B13" s="226" t="str">
        <f>IF(البيانات!B12="","",البيانات!B12)</f>
        <v/>
      </c>
      <c r="C13" s="227"/>
      <c r="D13" s="151" t="str">
        <f>IFERROR(IF(B13="","",VLOOKUP(B13,items!$A$3:$C$894,2,FALSE)),"الصنف غير موجود")</f>
        <v/>
      </c>
      <c r="E13" s="151"/>
      <c r="F13" s="97" t="str">
        <f>IFERROR(IF(B13="","",VLOOKUP(B13,items!$A$3:$C$894,3,FALSE)),"لايوجد")</f>
        <v/>
      </c>
      <c r="G13" s="13"/>
      <c r="H13" s="13"/>
      <c r="I13" s="13"/>
      <c r="J13" s="13"/>
      <c r="K13" s="145" t="str">
        <f>IFERROR(IF(البيانات!B12="","",البيانات!Q12),0)</f>
        <v/>
      </c>
      <c r="L13" s="146" t="str">
        <f>IF(البيانات!B12="","",البيانات!G12)</f>
        <v/>
      </c>
      <c r="M13" s="147" t="str">
        <f>IF(البيانات!B12="","",البيانات!H12)</f>
        <v/>
      </c>
      <c r="N13" s="26">
        <f t="shared" si="3"/>
        <v>0</v>
      </c>
      <c r="O13" s="26">
        <f t="shared" si="1"/>
        <v>0</v>
      </c>
      <c r="P13" s="26">
        <f t="shared" si="1"/>
        <v>0</v>
      </c>
      <c r="Q13" s="26">
        <f t="shared" si="1"/>
        <v>0</v>
      </c>
      <c r="R13" s="26">
        <f t="shared" si="1"/>
        <v>0</v>
      </c>
      <c r="S13" s="26">
        <f t="shared" si="1"/>
        <v>0</v>
      </c>
      <c r="T13" s="24"/>
      <c r="U13" s="25">
        <f t="shared" si="4"/>
        <v>0</v>
      </c>
      <c r="V13" s="25">
        <f t="shared" si="2"/>
        <v>0</v>
      </c>
      <c r="W13" s="25">
        <f t="shared" si="2"/>
        <v>0</v>
      </c>
      <c r="X13" s="25">
        <f t="shared" si="2"/>
        <v>0</v>
      </c>
      <c r="Y13" s="25">
        <f t="shared" si="2"/>
        <v>0</v>
      </c>
      <c r="Z13" s="134">
        <f t="shared" si="5"/>
        <v>0</v>
      </c>
      <c r="AA13" s="148">
        <f t="shared" si="6"/>
        <v>0</v>
      </c>
      <c r="AB13" s="148">
        <f t="shared" si="7"/>
        <v>0</v>
      </c>
    </row>
    <row r="14" spans="1:28" ht="15" x14ac:dyDescent="0.2">
      <c r="A14" s="29">
        <v>6</v>
      </c>
      <c r="B14" s="226" t="str">
        <f>IF(البيانات!B13="","",البيانات!B13)</f>
        <v/>
      </c>
      <c r="C14" s="227"/>
      <c r="D14" s="151" t="str">
        <f>IFERROR(IF(B14="","",VLOOKUP(B14,items!$A$3:$C$894,2,FALSE)),"الصنف غير موجود")</f>
        <v/>
      </c>
      <c r="E14" s="151"/>
      <c r="F14" s="97" t="str">
        <f>IFERROR(IF(B14="","",VLOOKUP(B14,items!$A$3:$C$894,3,FALSE)),"لايوجد")</f>
        <v/>
      </c>
      <c r="G14" s="13"/>
      <c r="H14" s="13"/>
      <c r="I14" s="13"/>
      <c r="J14" s="13"/>
      <c r="K14" s="145" t="str">
        <f>IFERROR(IF(البيانات!B13="","",البيانات!Q13),0)</f>
        <v/>
      </c>
      <c r="L14" s="146" t="str">
        <f>IF(البيانات!B13="","",البيانات!G13)</f>
        <v/>
      </c>
      <c r="M14" s="147" t="str">
        <f>IF(البيانات!B13="","",البيانات!H13)</f>
        <v/>
      </c>
      <c r="N14" s="26">
        <f t="shared" si="3"/>
        <v>0</v>
      </c>
      <c r="O14" s="26">
        <f t="shared" si="1"/>
        <v>0</v>
      </c>
      <c r="P14" s="26">
        <f t="shared" si="1"/>
        <v>0</v>
      </c>
      <c r="Q14" s="26">
        <f t="shared" si="1"/>
        <v>0</v>
      </c>
      <c r="R14" s="26">
        <f t="shared" si="1"/>
        <v>0</v>
      </c>
      <c r="S14" s="26">
        <f t="shared" si="1"/>
        <v>0</v>
      </c>
      <c r="T14" s="24"/>
      <c r="U14" s="25">
        <f t="shared" si="4"/>
        <v>0</v>
      </c>
      <c r="V14" s="25">
        <f t="shared" si="2"/>
        <v>0</v>
      </c>
      <c r="W14" s="25">
        <f t="shared" si="2"/>
        <v>0</v>
      </c>
      <c r="X14" s="25">
        <f t="shared" si="2"/>
        <v>0</v>
      </c>
      <c r="Y14" s="25">
        <f t="shared" si="2"/>
        <v>0</v>
      </c>
      <c r="Z14" s="134">
        <f t="shared" si="5"/>
        <v>0</v>
      </c>
      <c r="AA14" s="148">
        <f t="shared" si="6"/>
        <v>0</v>
      </c>
      <c r="AB14" s="148">
        <f t="shared" si="7"/>
        <v>0</v>
      </c>
    </row>
    <row r="15" spans="1:28" ht="15" x14ac:dyDescent="0.2">
      <c r="A15" s="29">
        <v>7</v>
      </c>
      <c r="B15" s="226" t="str">
        <f>IF(البيانات!B14="","",البيانات!B14)</f>
        <v/>
      </c>
      <c r="C15" s="227"/>
      <c r="D15" s="151" t="str">
        <f>IFERROR(IF(B15="","",VLOOKUP(B15,items!$A$3:$C$894,2,FALSE)),"الصنف غير موجود")</f>
        <v/>
      </c>
      <c r="E15" s="151"/>
      <c r="F15" s="97" t="str">
        <f>IFERROR(IF(B15="","",VLOOKUP(B15,items!$A$3:$C$894,3,FALSE)),"لايوجد")</f>
        <v/>
      </c>
      <c r="G15" s="13"/>
      <c r="H15" s="13"/>
      <c r="I15" s="13"/>
      <c r="J15" s="13"/>
      <c r="K15" s="145" t="str">
        <f>IFERROR(IF(البيانات!B14="","",البيانات!Q14),0)</f>
        <v/>
      </c>
      <c r="L15" s="146" t="str">
        <f>IF(البيانات!B14="","",البيانات!G14)</f>
        <v/>
      </c>
      <c r="M15" s="147" t="str">
        <f>IF(البيانات!B14="","",البيانات!H14)</f>
        <v/>
      </c>
      <c r="N15" s="26">
        <f t="shared" si="3"/>
        <v>0</v>
      </c>
      <c r="O15" s="26">
        <f t="shared" si="1"/>
        <v>0</v>
      </c>
      <c r="P15" s="26">
        <f t="shared" si="1"/>
        <v>0</v>
      </c>
      <c r="Q15" s="26">
        <f t="shared" si="1"/>
        <v>0</v>
      </c>
      <c r="R15" s="26">
        <f t="shared" si="1"/>
        <v>0</v>
      </c>
      <c r="S15" s="26">
        <f t="shared" si="1"/>
        <v>0</v>
      </c>
      <c r="T15" s="24"/>
      <c r="U15" s="25">
        <f t="shared" si="4"/>
        <v>0</v>
      </c>
      <c r="V15" s="25">
        <f t="shared" si="2"/>
        <v>0</v>
      </c>
      <c r="W15" s="25">
        <f t="shared" si="2"/>
        <v>0</v>
      </c>
      <c r="X15" s="25">
        <f t="shared" si="2"/>
        <v>0</v>
      </c>
      <c r="Y15" s="25">
        <f t="shared" si="2"/>
        <v>0</v>
      </c>
      <c r="Z15" s="134">
        <f t="shared" si="5"/>
        <v>0</v>
      </c>
      <c r="AA15" s="148">
        <f t="shared" si="6"/>
        <v>0</v>
      </c>
      <c r="AB15" s="148">
        <f t="shared" si="7"/>
        <v>0</v>
      </c>
    </row>
    <row r="16" spans="1:28" ht="15" x14ac:dyDescent="0.2">
      <c r="A16" s="29">
        <v>8</v>
      </c>
      <c r="B16" s="226" t="str">
        <f>IF(البيانات!B15="","",البيانات!B15)</f>
        <v/>
      </c>
      <c r="C16" s="227"/>
      <c r="D16" s="151" t="str">
        <f>IFERROR(IF(B16="","",VLOOKUP(B16,items!$A$3:$C$894,2,FALSE)),"الصنف غير موجود")</f>
        <v/>
      </c>
      <c r="E16" s="151"/>
      <c r="F16" s="97" t="str">
        <f>IFERROR(IF(B16="","",VLOOKUP(B16,items!$A$3:$C$894,3,FALSE)),"لايوجد")</f>
        <v/>
      </c>
      <c r="G16" s="13"/>
      <c r="H16" s="13"/>
      <c r="I16" s="13"/>
      <c r="J16" s="13"/>
      <c r="K16" s="145" t="str">
        <f>IFERROR(IF(البيانات!B15="","",البيانات!Q15),0)</f>
        <v/>
      </c>
      <c r="L16" s="146" t="str">
        <f>IF(البيانات!B15="","",البيانات!G15)</f>
        <v/>
      </c>
      <c r="M16" s="147" t="str">
        <f>IF(البيانات!B15="","",البيانات!H15)</f>
        <v/>
      </c>
      <c r="N16" s="26">
        <f t="shared" si="3"/>
        <v>0</v>
      </c>
      <c r="O16" s="26">
        <f t="shared" si="1"/>
        <v>0</v>
      </c>
      <c r="P16" s="26">
        <f t="shared" si="1"/>
        <v>0</v>
      </c>
      <c r="Q16" s="26">
        <f t="shared" si="1"/>
        <v>0</v>
      </c>
      <c r="R16" s="26">
        <f t="shared" si="1"/>
        <v>0</v>
      </c>
      <c r="S16" s="26">
        <f t="shared" si="1"/>
        <v>0</v>
      </c>
      <c r="T16" s="24"/>
      <c r="U16" s="25">
        <f t="shared" si="4"/>
        <v>0</v>
      </c>
      <c r="V16" s="25">
        <f t="shared" si="2"/>
        <v>0</v>
      </c>
      <c r="W16" s="25">
        <f t="shared" si="2"/>
        <v>0</v>
      </c>
      <c r="X16" s="25">
        <f t="shared" si="2"/>
        <v>0</v>
      </c>
      <c r="Y16" s="25">
        <f t="shared" si="2"/>
        <v>0</v>
      </c>
      <c r="Z16" s="134">
        <f t="shared" si="5"/>
        <v>0</v>
      </c>
      <c r="AA16" s="148">
        <f t="shared" si="6"/>
        <v>0</v>
      </c>
      <c r="AB16" s="148">
        <f t="shared" si="7"/>
        <v>0</v>
      </c>
    </row>
    <row r="17" spans="1:28" ht="15" x14ac:dyDescent="0.2">
      <c r="A17" s="29">
        <v>9</v>
      </c>
      <c r="B17" s="226" t="str">
        <f>IF(البيانات!B16="","",البيانات!B16)</f>
        <v/>
      </c>
      <c r="C17" s="227"/>
      <c r="D17" s="151" t="str">
        <f>IFERROR(IF(B17="","",VLOOKUP(B17,items!$A$3:$C$894,2,FALSE)),"الصنف غير موجود")</f>
        <v/>
      </c>
      <c r="E17" s="151"/>
      <c r="F17" s="97" t="str">
        <f>IFERROR(IF(B17="","",VLOOKUP(B17,items!$A$3:$C$894,3,FALSE)),"لايوجد")</f>
        <v/>
      </c>
      <c r="G17" s="13"/>
      <c r="H17" s="13"/>
      <c r="I17" s="13"/>
      <c r="J17" s="13"/>
      <c r="K17" s="145" t="str">
        <f>IFERROR(IF(البيانات!B16="","",البيانات!Q16),0)</f>
        <v/>
      </c>
      <c r="L17" s="146" t="str">
        <f>IF(البيانات!B16="","",البيانات!G16)</f>
        <v/>
      </c>
      <c r="M17" s="147" t="str">
        <f>IF(البيانات!B16="","",البيانات!H16)</f>
        <v/>
      </c>
      <c r="N17" s="26">
        <f t="shared" si="3"/>
        <v>0</v>
      </c>
      <c r="O17" s="26">
        <f t="shared" si="1"/>
        <v>0</v>
      </c>
      <c r="P17" s="26">
        <f t="shared" si="1"/>
        <v>0</v>
      </c>
      <c r="Q17" s="26">
        <f t="shared" si="1"/>
        <v>0</v>
      </c>
      <c r="R17" s="26">
        <f t="shared" si="1"/>
        <v>0</v>
      </c>
      <c r="S17" s="26">
        <f t="shared" si="1"/>
        <v>0</v>
      </c>
      <c r="T17" s="24"/>
      <c r="U17" s="25">
        <f t="shared" si="4"/>
        <v>0</v>
      </c>
      <c r="V17" s="25">
        <f t="shared" si="2"/>
        <v>0</v>
      </c>
      <c r="W17" s="25">
        <f t="shared" si="2"/>
        <v>0</v>
      </c>
      <c r="X17" s="25">
        <f t="shared" si="2"/>
        <v>0</v>
      </c>
      <c r="Y17" s="25">
        <f t="shared" si="2"/>
        <v>0</v>
      </c>
      <c r="Z17" s="134">
        <f t="shared" si="5"/>
        <v>0</v>
      </c>
      <c r="AA17" s="148">
        <f t="shared" si="6"/>
        <v>0</v>
      </c>
      <c r="AB17" s="148">
        <f t="shared" si="7"/>
        <v>0</v>
      </c>
    </row>
    <row r="18" spans="1:28" ht="15" x14ac:dyDescent="0.2">
      <c r="A18" s="29">
        <v>10</v>
      </c>
      <c r="B18" s="226" t="str">
        <f>IF(البيانات!B17="","",البيانات!B17)</f>
        <v/>
      </c>
      <c r="C18" s="227"/>
      <c r="D18" s="151" t="str">
        <f>IFERROR(IF(B18="","",VLOOKUP(B18,items!$A$3:$C$894,2,FALSE)),"الصنف غير موجود")</f>
        <v/>
      </c>
      <c r="E18" s="151"/>
      <c r="F18" s="97" t="str">
        <f>IFERROR(IF(B18="","",VLOOKUP(B18,items!$A$3:$C$894,3,FALSE)),"لايوجد")</f>
        <v/>
      </c>
      <c r="G18" s="13"/>
      <c r="H18" s="13"/>
      <c r="I18" s="13"/>
      <c r="J18" s="13"/>
      <c r="K18" s="145" t="str">
        <f>IFERROR(IF(البيانات!B17="","",البيانات!Q17),0)</f>
        <v/>
      </c>
      <c r="L18" s="146" t="str">
        <f>IF(البيانات!B17="","",البيانات!G17)</f>
        <v/>
      </c>
      <c r="M18" s="147" t="str">
        <f>IF(البيانات!B17="","",البيانات!H17)</f>
        <v/>
      </c>
      <c r="N18" s="26">
        <f t="shared" si="3"/>
        <v>0</v>
      </c>
      <c r="O18" s="26">
        <f t="shared" si="1"/>
        <v>0</v>
      </c>
      <c r="P18" s="26">
        <f t="shared" si="1"/>
        <v>0</v>
      </c>
      <c r="Q18" s="26">
        <f t="shared" si="1"/>
        <v>0</v>
      </c>
      <c r="R18" s="26">
        <f t="shared" si="1"/>
        <v>0</v>
      </c>
      <c r="S18" s="26">
        <f t="shared" si="1"/>
        <v>0</v>
      </c>
      <c r="T18" s="24"/>
      <c r="U18" s="25">
        <f t="shared" si="4"/>
        <v>0</v>
      </c>
      <c r="V18" s="25">
        <f t="shared" si="2"/>
        <v>0</v>
      </c>
      <c r="W18" s="25">
        <f t="shared" si="2"/>
        <v>0</v>
      </c>
      <c r="X18" s="25">
        <f t="shared" si="2"/>
        <v>0</v>
      </c>
      <c r="Y18" s="25">
        <f t="shared" si="2"/>
        <v>0</v>
      </c>
      <c r="Z18" s="134">
        <f t="shared" si="5"/>
        <v>0</v>
      </c>
      <c r="AA18" s="148">
        <f t="shared" si="6"/>
        <v>0</v>
      </c>
      <c r="AB18" s="148">
        <f t="shared" si="7"/>
        <v>0</v>
      </c>
    </row>
    <row r="19" spans="1:28" ht="15" x14ac:dyDescent="0.2">
      <c r="A19" s="29">
        <v>11</v>
      </c>
      <c r="B19" s="226" t="str">
        <f>IF(البيانات!B18="","",البيانات!B18)</f>
        <v/>
      </c>
      <c r="C19" s="227"/>
      <c r="D19" s="151" t="str">
        <f>IFERROR(IF(B19="","",VLOOKUP(B19,items!$A$3:$C$894,2,FALSE)),"الصنف غير موجود")</f>
        <v/>
      </c>
      <c r="E19" s="151"/>
      <c r="F19" s="97" t="str">
        <f>IFERROR(IF(B19="","",VLOOKUP(B19,items!$A$3:$C$894,3,FALSE)),"لايوجد")</f>
        <v/>
      </c>
      <c r="G19" s="13"/>
      <c r="H19" s="13"/>
      <c r="I19" s="13"/>
      <c r="J19" s="13"/>
      <c r="K19" s="145" t="str">
        <f>IFERROR(IF(البيانات!B18="","",البيانات!Q18),0)</f>
        <v/>
      </c>
      <c r="L19" s="146" t="str">
        <f>IF(البيانات!B18="","",البيانات!G18)</f>
        <v/>
      </c>
      <c r="M19" s="147" t="str">
        <f>IF(البيانات!B18="","",البيانات!H18)</f>
        <v/>
      </c>
      <c r="N19" s="26">
        <f t="shared" si="3"/>
        <v>0</v>
      </c>
      <c r="O19" s="26">
        <f t="shared" si="1"/>
        <v>0</v>
      </c>
      <c r="P19" s="26">
        <f t="shared" si="1"/>
        <v>0</v>
      </c>
      <c r="Q19" s="26">
        <f t="shared" si="1"/>
        <v>0</v>
      </c>
      <c r="R19" s="26">
        <f t="shared" si="1"/>
        <v>0</v>
      </c>
      <c r="S19" s="26">
        <f t="shared" si="1"/>
        <v>0</v>
      </c>
      <c r="T19" s="24"/>
      <c r="U19" s="25">
        <f t="shared" si="4"/>
        <v>0</v>
      </c>
      <c r="V19" s="25">
        <f t="shared" si="2"/>
        <v>0</v>
      </c>
      <c r="W19" s="25">
        <f t="shared" si="2"/>
        <v>0</v>
      </c>
      <c r="X19" s="25">
        <f t="shared" si="2"/>
        <v>0</v>
      </c>
      <c r="Y19" s="25">
        <f t="shared" si="2"/>
        <v>0</v>
      </c>
      <c r="Z19" s="134">
        <f t="shared" si="5"/>
        <v>0</v>
      </c>
      <c r="AA19" s="148">
        <f t="shared" si="6"/>
        <v>0</v>
      </c>
      <c r="AB19" s="148">
        <f t="shared" si="7"/>
        <v>0</v>
      </c>
    </row>
    <row r="20" spans="1:28" ht="15" x14ac:dyDescent="0.2">
      <c r="A20" s="29">
        <v>12</v>
      </c>
      <c r="B20" s="226" t="str">
        <f>IF(البيانات!B19="","",البيانات!B19)</f>
        <v/>
      </c>
      <c r="C20" s="227"/>
      <c r="D20" s="151" t="str">
        <f>IFERROR(IF(B20="","",VLOOKUP(B20,items!$A$3:$C$894,2,FALSE)),"الصنف غير موجود")</f>
        <v/>
      </c>
      <c r="E20" s="151"/>
      <c r="F20" s="97" t="str">
        <f>IFERROR(IF(B20="","",VLOOKUP(B20,items!$A$3:$C$894,3,FALSE)),"لايوجد")</f>
        <v/>
      </c>
      <c r="G20" s="13"/>
      <c r="H20" s="13"/>
      <c r="I20" s="13"/>
      <c r="J20" s="13"/>
      <c r="K20" s="145" t="str">
        <f>IFERROR(IF(البيانات!B19="","",البيانات!Q19),0)</f>
        <v/>
      </c>
      <c r="L20" s="146" t="str">
        <f>IF(البيانات!B19="","",البيانات!G19)</f>
        <v/>
      </c>
      <c r="M20" s="147" t="str">
        <f>IF(البيانات!B19="","",البيانات!H19)</f>
        <v/>
      </c>
      <c r="N20" s="26">
        <f t="shared" si="3"/>
        <v>0</v>
      </c>
      <c r="O20" s="26">
        <f t="shared" si="1"/>
        <v>0</v>
      </c>
      <c r="P20" s="26">
        <f t="shared" si="1"/>
        <v>0</v>
      </c>
      <c r="Q20" s="26">
        <f t="shared" si="1"/>
        <v>0</v>
      </c>
      <c r="R20" s="26">
        <f t="shared" si="1"/>
        <v>0</v>
      </c>
      <c r="S20" s="26">
        <f t="shared" si="1"/>
        <v>0</v>
      </c>
      <c r="T20" s="24"/>
      <c r="U20" s="25">
        <f t="shared" si="4"/>
        <v>0</v>
      </c>
      <c r="V20" s="25">
        <f t="shared" si="2"/>
        <v>0</v>
      </c>
      <c r="W20" s="25">
        <f t="shared" si="2"/>
        <v>0</v>
      </c>
      <c r="X20" s="25">
        <f t="shared" si="2"/>
        <v>0</v>
      </c>
      <c r="Y20" s="25">
        <f t="shared" si="2"/>
        <v>0</v>
      </c>
      <c r="Z20" s="134">
        <f t="shared" si="5"/>
        <v>0</v>
      </c>
      <c r="AA20" s="148">
        <f t="shared" si="6"/>
        <v>0</v>
      </c>
      <c r="AB20" s="148">
        <f t="shared" si="7"/>
        <v>0</v>
      </c>
    </row>
    <row r="21" spans="1:28" ht="15" x14ac:dyDescent="0.2">
      <c r="A21" s="29">
        <v>13</v>
      </c>
      <c r="B21" s="226" t="str">
        <f>IF(البيانات!B20="","",البيانات!B20)</f>
        <v/>
      </c>
      <c r="C21" s="227"/>
      <c r="D21" s="151" t="str">
        <f>IFERROR(IF(B21="","",VLOOKUP(B21,items!$A$3:$C$894,2,FALSE)),"الصنف غير موجود")</f>
        <v/>
      </c>
      <c r="E21" s="151"/>
      <c r="F21" s="97" t="str">
        <f>IFERROR(IF(B21="","",VLOOKUP(B21,items!$A$3:$C$894,3,FALSE)),"لايوجد")</f>
        <v/>
      </c>
      <c r="G21" s="13"/>
      <c r="H21" s="13"/>
      <c r="I21" s="13"/>
      <c r="J21" s="13"/>
      <c r="K21" s="145" t="str">
        <f>IFERROR(IF(البيانات!B20="","",البيانات!Q20),0)</f>
        <v/>
      </c>
      <c r="L21" s="146" t="str">
        <f>IF(البيانات!B20="","",البيانات!G20)</f>
        <v/>
      </c>
      <c r="M21" s="147" t="str">
        <f>IF(البيانات!B20="","",البيانات!H20)</f>
        <v/>
      </c>
      <c r="N21" s="26">
        <f t="shared" si="3"/>
        <v>0</v>
      </c>
      <c r="O21" s="26">
        <f t="shared" si="1"/>
        <v>0</v>
      </c>
      <c r="P21" s="26">
        <f t="shared" si="1"/>
        <v>0</v>
      </c>
      <c r="Q21" s="26">
        <f t="shared" si="1"/>
        <v>0</v>
      </c>
      <c r="R21" s="26">
        <f t="shared" si="1"/>
        <v>0</v>
      </c>
      <c r="S21" s="26">
        <f t="shared" si="1"/>
        <v>0</v>
      </c>
      <c r="T21" s="24"/>
      <c r="U21" s="25">
        <f t="shared" si="4"/>
        <v>0</v>
      </c>
      <c r="V21" s="25">
        <f t="shared" si="2"/>
        <v>0</v>
      </c>
      <c r="W21" s="25">
        <f t="shared" si="2"/>
        <v>0</v>
      </c>
      <c r="X21" s="25">
        <f t="shared" si="2"/>
        <v>0</v>
      </c>
      <c r="Y21" s="25">
        <f t="shared" si="2"/>
        <v>0</v>
      </c>
      <c r="Z21" s="134">
        <f t="shared" si="5"/>
        <v>0</v>
      </c>
      <c r="AA21" s="148">
        <f t="shared" si="6"/>
        <v>0</v>
      </c>
      <c r="AB21" s="148">
        <f t="shared" si="7"/>
        <v>0</v>
      </c>
    </row>
    <row r="22" spans="1:28" ht="15" x14ac:dyDescent="0.2">
      <c r="A22" s="29">
        <v>14</v>
      </c>
      <c r="B22" s="226" t="str">
        <f>IF(البيانات!B21="","",البيانات!B21)</f>
        <v/>
      </c>
      <c r="C22" s="227"/>
      <c r="D22" s="151" t="str">
        <f>IFERROR(IF(B22="","",VLOOKUP(B22,items!$A$3:$C$894,2,FALSE)),"الصنف غير موجود")</f>
        <v/>
      </c>
      <c r="E22" s="151"/>
      <c r="F22" s="97" t="str">
        <f>IFERROR(IF(B22="","",VLOOKUP(B22,items!$A$3:$C$894,3,FALSE)),"لايوجد")</f>
        <v/>
      </c>
      <c r="G22" s="13"/>
      <c r="H22" s="13"/>
      <c r="I22" s="13"/>
      <c r="J22" s="13"/>
      <c r="K22" s="145" t="str">
        <f>IFERROR(IF(البيانات!B21="","",البيانات!Q21),0)</f>
        <v/>
      </c>
      <c r="L22" s="146" t="str">
        <f>IF(البيانات!B21="","",البيانات!G21)</f>
        <v/>
      </c>
      <c r="M22" s="147" t="str">
        <f>IF(البيانات!B21="","",البيانات!H21)</f>
        <v/>
      </c>
      <c r="N22" s="26">
        <f t="shared" si="3"/>
        <v>0</v>
      </c>
      <c r="O22" s="26">
        <f t="shared" si="1"/>
        <v>0</v>
      </c>
      <c r="P22" s="26">
        <f t="shared" si="1"/>
        <v>0</v>
      </c>
      <c r="Q22" s="26">
        <f t="shared" si="1"/>
        <v>0</v>
      </c>
      <c r="R22" s="26">
        <f t="shared" si="1"/>
        <v>0</v>
      </c>
      <c r="S22" s="26">
        <f t="shared" si="1"/>
        <v>0</v>
      </c>
      <c r="T22" s="24"/>
      <c r="U22" s="25">
        <f t="shared" si="4"/>
        <v>0</v>
      </c>
      <c r="V22" s="25">
        <f t="shared" si="2"/>
        <v>0</v>
      </c>
      <c r="W22" s="25">
        <f t="shared" si="2"/>
        <v>0</v>
      </c>
      <c r="X22" s="25">
        <f t="shared" si="2"/>
        <v>0</v>
      </c>
      <c r="Y22" s="25">
        <f t="shared" si="2"/>
        <v>0</v>
      </c>
      <c r="Z22" s="134">
        <f t="shared" si="5"/>
        <v>0</v>
      </c>
      <c r="AA22" s="148">
        <f t="shared" si="6"/>
        <v>0</v>
      </c>
      <c r="AB22" s="148">
        <f t="shared" si="7"/>
        <v>0</v>
      </c>
    </row>
    <row r="23" spans="1:28" ht="15" x14ac:dyDescent="0.2">
      <c r="A23" s="29">
        <v>15</v>
      </c>
      <c r="B23" s="226" t="str">
        <f>IF(البيانات!B22="","",البيانات!B22)</f>
        <v/>
      </c>
      <c r="C23" s="227"/>
      <c r="D23" s="151" t="str">
        <f>IFERROR(IF(B23="","",VLOOKUP(B23,items!$A$3:$C$894,2,FALSE)),"الصنف غير موجود")</f>
        <v/>
      </c>
      <c r="E23" s="151"/>
      <c r="F23" s="97" t="str">
        <f>IFERROR(IF(B23="","",VLOOKUP(B23,items!$A$3:$C$894,3,FALSE)),"لايوجد")</f>
        <v/>
      </c>
      <c r="G23" s="13"/>
      <c r="H23" s="13"/>
      <c r="I23" s="13"/>
      <c r="J23" s="13"/>
      <c r="K23" s="145" t="str">
        <f>IFERROR(IF(البيانات!B22="","",البيانات!Q22),0)</f>
        <v/>
      </c>
      <c r="L23" s="146" t="str">
        <f>IF(البيانات!B22="","",البيانات!G22)</f>
        <v/>
      </c>
      <c r="M23" s="147" t="str">
        <f>IF(البيانات!B22="","",البيانات!H22)</f>
        <v/>
      </c>
      <c r="N23" s="26">
        <f t="shared" si="3"/>
        <v>0</v>
      </c>
      <c r="O23" s="26">
        <f t="shared" si="1"/>
        <v>0</v>
      </c>
      <c r="P23" s="26">
        <f t="shared" si="1"/>
        <v>0</v>
      </c>
      <c r="Q23" s="26">
        <f t="shared" si="1"/>
        <v>0</v>
      </c>
      <c r="R23" s="26">
        <f t="shared" si="1"/>
        <v>0</v>
      </c>
      <c r="S23" s="26">
        <f t="shared" si="1"/>
        <v>0</v>
      </c>
      <c r="T23" s="24"/>
      <c r="U23" s="25">
        <f t="shared" si="4"/>
        <v>0</v>
      </c>
      <c r="V23" s="25">
        <f t="shared" si="2"/>
        <v>0</v>
      </c>
      <c r="W23" s="25">
        <f t="shared" si="2"/>
        <v>0</v>
      </c>
      <c r="X23" s="25">
        <f t="shared" si="2"/>
        <v>0</v>
      </c>
      <c r="Y23" s="25">
        <f t="shared" si="2"/>
        <v>0</v>
      </c>
      <c r="Z23" s="134">
        <f t="shared" si="5"/>
        <v>0</v>
      </c>
      <c r="AA23" s="148">
        <f t="shared" si="6"/>
        <v>0</v>
      </c>
      <c r="AB23" s="148">
        <f t="shared" si="7"/>
        <v>0</v>
      </c>
    </row>
    <row r="24" spans="1:28" ht="15" x14ac:dyDescent="0.2">
      <c r="A24" s="29">
        <v>16</v>
      </c>
      <c r="B24" s="226" t="str">
        <f>IF(البيانات!B23="","",البيانات!B23)</f>
        <v/>
      </c>
      <c r="C24" s="227"/>
      <c r="D24" s="151" t="str">
        <f>IFERROR(IF(B24="","",VLOOKUP(B24,items!$A$3:$C$894,2,FALSE)),"الصنف غير موجود")</f>
        <v/>
      </c>
      <c r="E24" s="151"/>
      <c r="F24" s="97" t="str">
        <f>IFERROR(IF(B24="","",VLOOKUP(B24,items!$A$3:$C$894,3,FALSE)),"لايوجد")</f>
        <v/>
      </c>
      <c r="G24" s="13"/>
      <c r="H24" s="13"/>
      <c r="I24" s="13"/>
      <c r="J24" s="13"/>
      <c r="K24" s="145" t="str">
        <f>IFERROR(IF(البيانات!B23="","",البيانات!Q23),0)</f>
        <v/>
      </c>
      <c r="L24" s="146" t="str">
        <f>IF(البيانات!B23="","",البيانات!G23)</f>
        <v/>
      </c>
      <c r="M24" s="147" t="str">
        <f>IF(البيانات!B23="","",البيانات!H23)</f>
        <v/>
      </c>
      <c r="N24" s="26">
        <f t="shared" si="3"/>
        <v>0</v>
      </c>
      <c r="O24" s="26">
        <f t="shared" si="1"/>
        <v>0</v>
      </c>
      <c r="P24" s="26">
        <f t="shared" si="1"/>
        <v>0</v>
      </c>
      <c r="Q24" s="26">
        <f t="shared" si="1"/>
        <v>0</v>
      </c>
      <c r="R24" s="26">
        <f t="shared" si="1"/>
        <v>0</v>
      </c>
      <c r="S24" s="26">
        <f t="shared" si="1"/>
        <v>0</v>
      </c>
      <c r="T24" s="24"/>
      <c r="U24" s="25">
        <f t="shared" si="4"/>
        <v>0</v>
      </c>
      <c r="V24" s="25">
        <f t="shared" si="2"/>
        <v>0</v>
      </c>
      <c r="W24" s="25">
        <f t="shared" si="2"/>
        <v>0</v>
      </c>
      <c r="X24" s="25">
        <f t="shared" si="2"/>
        <v>0</v>
      </c>
      <c r="Y24" s="25">
        <f t="shared" si="2"/>
        <v>0</v>
      </c>
      <c r="Z24" s="134">
        <f t="shared" si="5"/>
        <v>0</v>
      </c>
      <c r="AA24" s="148">
        <f t="shared" si="6"/>
        <v>0</v>
      </c>
      <c r="AB24" s="148">
        <f t="shared" si="7"/>
        <v>0</v>
      </c>
    </row>
    <row r="25" spans="1:28" ht="15" x14ac:dyDescent="0.2">
      <c r="A25" s="29">
        <v>17</v>
      </c>
      <c r="B25" s="226" t="str">
        <f>IF(البيانات!B24="","",البيانات!B24)</f>
        <v/>
      </c>
      <c r="C25" s="227"/>
      <c r="D25" s="151" t="str">
        <f>IFERROR(IF(B25="","",VLOOKUP(B25,items!$A$3:$C$894,2,FALSE)),"الصنف غير موجود")</f>
        <v/>
      </c>
      <c r="E25" s="151"/>
      <c r="F25" s="97" t="str">
        <f>IFERROR(IF(B25="","",VLOOKUP(B25,items!$A$3:$C$894,3,FALSE)),"لايوجد")</f>
        <v/>
      </c>
      <c r="G25" s="13"/>
      <c r="H25" s="13"/>
      <c r="I25" s="13"/>
      <c r="J25" s="13"/>
      <c r="K25" s="145" t="str">
        <f>IFERROR(IF(البيانات!B24="","",البيانات!Q24),0)</f>
        <v/>
      </c>
      <c r="L25" s="146" t="str">
        <f>IF(البيانات!B24="","",البيانات!G24)</f>
        <v/>
      </c>
      <c r="M25" s="147" t="str">
        <f>IF(البيانات!B24="","",البيانات!H24)</f>
        <v/>
      </c>
      <c r="N25" s="26">
        <f t="shared" si="3"/>
        <v>0</v>
      </c>
      <c r="O25" s="26">
        <f t="shared" si="3"/>
        <v>0</v>
      </c>
      <c r="P25" s="26">
        <f t="shared" si="3"/>
        <v>0</v>
      </c>
      <c r="Q25" s="26">
        <f t="shared" si="3"/>
        <v>0</v>
      </c>
      <c r="R25" s="26">
        <f t="shared" si="3"/>
        <v>0</v>
      </c>
      <c r="S25" s="26">
        <f t="shared" si="3"/>
        <v>0</v>
      </c>
      <c r="T25" s="24"/>
      <c r="U25" s="25">
        <f t="shared" si="4"/>
        <v>0</v>
      </c>
      <c r="V25" s="25">
        <f t="shared" si="4"/>
        <v>0</v>
      </c>
      <c r="W25" s="25">
        <f t="shared" si="4"/>
        <v>0</v>
      </c>
      <c r="X25" s="25">
        <f t="shared" si="4"/>
        <v>0</v>
      </c>
      <c r="Y25" s="25">
        <f t="shared" si="4"/>
        <v>0</v>
      </c>
      <c r="Z25" s="134">
        <f t="shared" si="5"/>
        <v>0</v>
      </c>
      <c r="AA25" s="148">
        <f t="shared" si="6"/>
        <v>0</v>
      </c>
      <c r="AB25" s="148">
        <f t="shared" si="7"/>
        <v>0</v>
      </c>
    </row>
    <row r="26" spans="1:28" ht="15" x14ac:dyDescent="0.2">
      <c r="A26" s="29">
        <v>18</v>
      </c>
      <c r="B26" s="226" t="str">
        <f>IF(البيانات!B25="","",البيانات!B25)</f>
        <v/>
      </c>
      <c r="C26" s="227"/>
      <c r="D26" s="151" t="str">
        <f>IFERROR(IF(B26="","",VLOOKUP(B26,items!$A$3:$C$894,2,FALSE)),"الصنف غير موجود")</f>
        <v/>
      </c>
      <c r="E26" s="151"/>
      <c r="F26" s="97" t="str">
        <f>IFERROR(IF(B26="","",VLOOKUP(B26,items!$A$3:$C$894,3,FALSE)),"لايوجد")</f>
        <v/>
      </c>
      <c r="G26" s="13"/>
      <c r="H26" s="13"/>
      <c r="I26" s="13"/>
      <c r="J26" s="13"/>
      <c r="K26" s="145" t="str">
        <f>IFERROR(IF(البيانات!B25="","",البيانات!Q25),0)</f>
        <v/>
      </c>
      <c r="L26" s="146" t="str">
        <f>IF(البيانات!B25="","",البيانات!G25)</f>
        <v/>
      </c>
      <c r="M26" s="147" t="str">
        <f>IF(البيانات!B25="","",البيانات!H25)</f>
        <v/>
      </c>
      <c r="N26" s="26">
        <f t="shared" si="3"/>
        <v>0</v>
      </c>
      <c r="O26" s="26">
        <f t="shared" si="3"/>
        <v>0</v>
      </c>
      <c r="P26" s="26">
        <f t="shared" si="3"/>
        <v>0</v>
      </c>
      <c r="Q26" s="26">
        <f t="shared" si="3"/>
        <v>0</v>
      </c>
      <c r="R26" s="26">
        <f t="shared" si="3"/>
        <v>0</v>
      </c>
      <c r="S26" s="26">
        <f t="shared" si="3"/>
        <v>0</v>
      </c>
      <c r="T26" s="24"/>
      <c r="U26" s="25">
        <f t="shared" si="4"/>
        <v>0</v>
      </c>
      <c r="V26" s="25">
        <f t="shared" si="4"/>
        <v>0</v>
      </c>
      <c r="W26" s="25">
        <f t="shared" si="4"/>
        <v>0</v>
      </c>
      <c r="X26" s="25">
        <f t="shared" si="4"/>
        <v>0</v>
      </c>
      <c r="Y26" s="25">
        <f t="shared" si="4"/>
        <v>0</v>
      </c>
      <c r="Z26" s="134">
        <f t="shared" si="5"/>
        <v>0</v>
      </c>
      <c r="AA26" s="148">
        <f t="shared" si="6"/>
        <v>0</v>
      </c>
      <c r="AB26" s="148">
        <f t="shared" si="7"/>
        <v>0</v>
      </c>
    </row>
    <row r="27" spans="1:28" ht="15" x14ac:dyDescent="0.2">
      <c r="A27" s="29">
        <v>19</v>
      </c>
      <c r="B27" s="226" t="str">
        <f>IF(البيانات!B26="","",البيانات!B26)</f>
        <v/>
      </c>
      <c r="C27" s="227"/>
      <c r="D27" s="151" t="str">
        <f>IFERROR(IF(B27="","",VLOOKUP(B27,items!$A$3:$C$894,2,FALSE)),"الصنف غير موجود")</f>
        <v/>
      </c>
      <c r="E27" s="151"/>
      <c r="F27" s="97" t="str">
        <f>IFERROR(IF(B27="","",VLOOKUP(B27,items!$A$3:$C$894,3,FALSE)),"لايوجد")</f>
        <v/>
      </c>
      <c r="G27" s="13"/>
      <c r="H27" s="13"/>
      <c r="I27" s="13"/>
      <c r="J27" s="13"/>
      <c r="K27" s="145" t="str">
        <f>IFERROR(IF(البيانات!B26="","",البيانات!Q26),0)</f>
        <v/>
      </c>
      <c r="L27" s="146" t="str">
        <f>IF(البيانات!B26="","",البيانات!G26)</f>
        <v/>
      </c>
      <c r="M27" s="147" t="str">
        <f>IF(البيانات!B26="","",البيانات!H26)</f>
        <v/>
      </c>
      <c r="N27" s="26">
        <f t="shared" si="3"/>
        <v>0</v>
      </c>
      <c r="O27" s="26">
        <f t="shared" si="3"/>
        <v>0</v>
      </c>
      <c r="P27" s="26">
        <f t="shared" si="3"/>
        <v>0</v>
      </c>
      <c r="Q27" s="26">
        <f t="shared" si="3"/>
        <v>0</v>
      </c>
      <c r="R27" s="26">
        <f t="shared" si="3"/>
        <v>0</v>
      </c>
      <c r="S27" s="26">
        <f t="shared" si="3"/>
        <v>0</v>
      </c>
      <c r="T27" s="24"/>
      <c r="U27" s="25">
        <f t="shared" si="4"/>
        <v>0</v>
      </c>
      <c r="V27" s="25">
        <f t="shared" si="4"/>
        <v>0</v>
      </c>
      <c r="W27" s="25">
        <f t="shared" si="4"/>
        <v>0</v>
      </c>
      <c r="X27" s="25">
        <f t="shared" si="4"/>
        <v>0</v>
      </c>
      <c r="Y27" s="25">
        <f t="shared" si="4"/>
        <v>0</v>
      </c>
      <c r="Z27" s="134">
        <f t="shared" si="5"/>
        <v>0</v>
      </c>
      <c r="AA27" s="148">
        <f t="shared" si="6"/>
        <v>0</v>
      </c>
      <c r="AB27" s="148">
        <f t="shared" si="7"/>
        <v>0</v>
      </c>
    </row>
    <row r="28" spans="1:28" ht="15" x14ac:dyDescent="0.2">
      <c r="A28" s="29">
        <v>20</v>
      </c>
      <c r="B28" s="226" t="str">
        <f>IF(البيانات!B27="","",البيانات!B27)</f>
        <v/>
      </c>
      <c r="C28" s="227"/>
      <c r="D28" s="151" t="str">
        <f>IFERROR(IF(B28="","",VLOOKUP(B28,items!$A$3:$C$894,2,FALSE)),"الصنف غير موجود")</f>
        <v/>
      </c>
      <c r="E28" s="151"/>
      <c r="F28" s="97" t="str">
        <f>IFERROR(IF(B28="","",VLOOKUP(B28,items!$A$3:$C$894,3,FALSE)),"لايوجد")</f>
        <v/>
      </c>
      <c r="G28" s="13"/>
      <c r="H28" s="13"/>
      <c r="I28" s="13"/>
      <c r="J28" s="13"/>
      <c r="K28" s="145" t="str">
        <f>IFERROR(IF(البيانات!B27="","",البيانات!Q27),0)</f>
        <v/>
      </c>
      <c r="L28" s="146" t="str">
        <f>IF(البيانات!B27="","",البيانات!G27)</f>
        <v/>
      </c>
      <c r="M28" s="147" t="str">
        <f>IF(البيانات!B27="","",البيانات!H27)</f>
        <v/>
      </c>
      <c r="N28" s="26">
        <f t="shared" si="3"/>
        <v>0</v>
      </c>
      <c r="O28" s="26">
        <f t="shared" si="3"/>
        <v>0</v>
      </c>
      <c r="P28" s="26">
        <f t="shared" si="3"/>
        <v>0</v>
      </c>
      <c r="Q28" s="26">
        <f t="shared" si="3"/>
        <v>0</v>
      </c>
      <c r="R28" s="26">
        <f t="shared" si="3"/>
        <v>0</v>
      </c>
      <c r="S28" s="26">
        <f t="shared" si="3"/>
        <v>0</v>
      </c>
      <c r="T28" s="24"/>
      <c r="U28" s="25">
        <f t="shared" si="4"/>
        <v>0</v>
      </c>
      <c r="V28" s="25">
        <f t="shared" si="4"/>
        <v>0</v>
      </c>
      <c r="W28" s="25">
        <f t="shared" si="4"/>
        <v>0</v>
      </c>
      <c r="X28" s="25">
        <f t="shared" si="4"/>
        <v>0</v>
      </c>
      <c r="Y28" s="25">
        <f t="shared" si="4"/>
        <v>0</v>
      </c>
      <c r="Z28" s="134">
        <f t="shared" si="5"/>
        <v>0</v>
      </c>
      <c r="AA28" s="148">
        <f t="shared" si="6"/>
        <v>0</v>
      </c>
      <c r="AB28" s="148">
        <f t="shared" si="7"/>
        <v>0</v>
      </c>
    </row>
    <row r="29" spans="1:28" ht="15" x14ac:dyDescent="0.2">
      <c r="A29" s="29">
        <v>21</v>
      </c>
      <c r="B29" s="226" t="str">
        <f>IF(البيانات!B28="","",البيانات!B28)</f>
        <v/>
      </c>
      <c r="C29" s="227"/>
      <c r="D29" s="151" t="str">
        <f>IFERROR(IF(B29="","",VLOOKUP(B29,items!$A$3:$C$894,2,FALSE)),"الصنف غير موجود")</f>
        <v/>
      </c>
      <c r="E29" s="151"/>
      <c r="F29" s="97" t="str">
        <f>IFERROR(IF(B29="","",VLOOKUP(B29,items!$A$3:$C$894,3,FALSE)),"لايوجد")</f>
        <v/>
      </c>
      <c r="G29" s="13"/>
      <c r="H29" s="13"/>
      <c r="I29" s="13"/>
      <c r="J29" s="13"/>
      <c r="K29" s="145" t="str">
        <f>IFERROR(IF(البيانات!B28="","",البيانات!Q28),0)</f>
        <v/>
      </c>
      <c r="L29" s="146" t="str">
        <f>IF(البيانات!B28="","",البيانات!G28)</f>
        <v/>
      </c>
      <c r="M29" s="147" t="str">
        <f>IF(البيانات!B28="","",البيانات!H28)</f>
        <v/>
      </c>
      <c r="N29" s="26">
        <f t="shared" si="3"/>
        <v>0</v>
      </c>
      <c r="O29" s="26">
        <f t="shared" si="3"/>
        <v>0</v>
      </c>
      <c r="P29" s="26">
        <f t="shared" si="3"/>
        <v>0</v>
      </c>
      <c r="Q29" s="26">
        <f t="shared" si="3"/>
        <v>0</v>
      </c>
      <c r="R29" s="26">
        <f t="shared" si="3"/>
        <v>0</v>
      </c>
      <c r="S29" s="26">
        <f t="shared" si="3"/>
        <v>0</v>
      </c>
      <c r="T29" s="24"/>
      <c r="U29" s="25">
        <f t="shared" si="4"/>
        <v>0</v>
      </c>
      <c r="V29" s="25">
        <f t="shared" si="4"/>
        <v>0</v>
      </c>
      <c r="W29" s="25">
        <f t="shared" si="4"/>
        <v>0</v>
      </c>
      <c r="X29" s="25">
        <f t="shared" si="4"/>
        <v>0</v>
      </c>
      <c r="Y29" s="25">
        <f t="shared" si="4"/>
        <v>0</v>
      </c>
      <c r="Z29" s="134">
        <f t="shared" si="5"/>
        <v>0</v>
      </c>
      <c r="AA29" s="148">
        <f t="shared" si="6"/>
        <v>0</v>
      </c>
      <c r="AB29" s="148">
        <f t="shared" si="7"/>
        <v>0</v>
      </c>
    </row>
    <row r="30" spans="1:28" ht="15" x14ac:dyDescent="0.2">
      <c r="A30" s="29">
        <v>22</v>
      </c>
      <c r="B30" s="226" t="str">
        <f>IF(البيانات!B29="","",البيانات!B29)</f>
        <v/>
      </c>
      <c r="C30" s="227"/>
      <c r="D30" s="151" t="str">
        <f>IFERROR(IF(B30="","",VLOOKUP(B30,items!$A$3:$C$894,2,FALSE)),"الصنف غير موجود")</f>
        <v/>
      </c>
      <c r="E30" s="151"/>
      <c r="F30" s="97" t="str">
        <f>IFERROR(IF(B30="","",VLOOKUP(B30,items!$A$3:$C$894,3,FALSE)),"لايوجد")</f>
        <v/>
      </c>
      <c r="G30" s="13"/>
      <c r="H30" s="13"/>
      <c r="I30" s="13"/>
      <c r="J30" s="13"/>
      <c r="K30" s="145" t="str">
        <f>IFERROR(IF(البيانات!B29="","",البيانات!Q29),0)</f>
        <v/>
      </c>
      <c r="L30" s="146" t="str">
        <f>IF(البيانات!B29="","",البيانات!G29)</f>
        <v/>
      </c>
      <c r="M30" s="147" t="str">
        <f>IF(البيانات!B29="","",البيانات!H29)</f>
        <v/>
      </c>
      <c r="N30" s="26">
        <f t="shared" si="3"/>
        <v>0</v>
      </c>
      <c r="O30" s="26">
        <f t="shared" si="3"/>
        <v>0</v>
      </c>
      <c r="P30" s="26">
        <f t="shared" si="3"/>
        <v>0</v>
      </c>
      <c r="Q30" s="26">
        <f t="shared" si="3"/>
        <v>0</v>
      </c>
      <c r="R30" s="26">
        <f t="shared" si="3"/>
        <v>0</v>
      </c>
      <c r="S30" s="26">
        <f t="shared" si="3"/>
        <v>0</v>
      </c>
      <c r="T30" s="24"/>
      <c r="U30" s="25">
        <f t="shared" si="4"/>
        <v>0</v>
      </c>
      <c r="V30" s="25">
        <f t="shared" si="4"/>
        <v>0</v>
      </c>
      <c r="W30" s="25">
        <f t="shared" si="4"/>
        <v>0</v>
      </c>
      <c r="X30" s="25">
        <f t="shared" si="4"/>
        <v>0</v>
      </c>
      <c r="Y30" s="25">
        <f t="shared" si="4"/>
        <v>0</v>
      </c>
      <c r="Z30" s="134">
        <f t="shared" si="5"/>
        <v>0</v>
      </c>
      <c r="AA30" s="148">
        <f t="shared" si="6"/>
        <v>0</v>
      </c>
      <c r="AB30" s="148">
        <f t="shared" si="7"/>
        <v>0</v>
      </c>
    </row>
    <row r="31" spans="1:28" ht="15" x14ac:dyDescent="0.2">
      <c r="A31" s="29">
        <v>23</v>
      </c>
      <c r="B31" s="226" t="str">
        <f>IF(البيانات!B30="","",البيانات!B30)</f>
        <v/>
      </c>
      <c r="C31" s="227"/>
      <c r="D31" s="151" t="str">
        <f>IFERROR(IF(B31="","",VLOOKUP(B31,items!$A$3:$C$894,2,FALSE)),"الصنف غير موجود")</f>
        <v/>
      </c>
      <c r="E31" s="151"/>
      <c r="F31" s="97" t="str">
        <f>IFERROR(IF(B31="","",VLOOKUP(B31,items!$A$3:$C$894,3,FALSE)),"لايوجد")</f>
        <v/>
      </c>
      <c r="G31" s="13"/>
      <c r="H31" s="13"/>
      <c r="I31" s="13"/>
      <c r="J31" s="13"/>
      <c r="K31" s="145" t="str">
        <f>IFERROR(IF(البيانات!B30="","",البيانات!Q30),0)</f>
        <v/>
      </c>
      <c r="L31" s="146" t="str">
        <f>IF(البيانات!B30="","",البيانات!G30)</f>
        <v/>
      </c>
      <c r="M31" s="147" t="str">
        <f>IF(البيانات!B30="","",البيانات!H30)</f>
        <v/>
      </c>
      <c r="N31" s="26">
        <f t="shared" si="3"/>
        <v>0</v>
      </c>
      <c r="O31" s="26">
        <f t="shared" si="3"/>
        <v>0</v>
      </c>
      <c r="P31" s="26">
        <f t="shared" si="3"/>
        <v>0</v>
      </c>
      <c r="Q31" s="26">
        <f t="shared" si="3"/>
        <v>0</v>
      </c>
      <c r="R31" s="26">
        <f t="shared" si="3"/>
        <v>0</v>
      </c>
      <c r="S31" s="26">
        <f t="shared" si="3"/>
        <v>0</v>
      </c>
      <c r="T31" s="24"/>
      <c r="U31" s="25">
        <f t="shared" si="4"/>
        <v>0</v>
      </c>
      <c r="V31" s="25">
        <f t="shared" si="4"/>
        <v>0</v>
      </c>
      <c r="W31" s="25">
        <f t="shared" si="4"/>
        <v>0</v>
      </c>
      <c r="X31" s="25">
        <f t="shared" si="4"/>
        <v>0</v>
      </c>
      <c r="Y31" s="25">
        <f t="shared" si="4"/>
        <v>0</v>
      </c>
      <c r="Z31" s="134">
        <f t="shared" si="5"/>
        <v>0</v>
      </c>
      <c r="AA31" s="148">
        <f t="shared" si="6"/>
        <v>0</v>
      </c>
      <c r="AB31" s="148">
        <f t="shared" si="7"/>
        <v>0</v>
      </c>
    </row>
    <row r="32" spans="1:28" ht="15" x14ac:dyDescent="0.2">
      <c r="A32" s="29">
        <v>24</v>
      </c>
      <c r="B32" s="226" t="str">
        <f>IF(البيانات!B31="","",البيانات!B31)</f>
        <v/>
      </c>
      <c r="C32" s="227"/>
      <c r="D32" s="151" t="str">
        <f>IFERROR(IF(B32="","",VLOOKUP(B32,items!$A$3:$C$894,2,FALSE)),"الصنف غير موجود")</f>
        <v/>
      </c>
      <c r="E32" s="151"/>
      <c r="F32" s="97" t="str">
        <f>IFERROR(IF(B32="","",VLOOKUP(B32,items!$A$3:$C$894,3,FALSE)),"لايوجد")</f>
        <v/>
      </c>
      <c r="G32" s="13"/>
      <c r="H32" s="13"/>
      <c r="I32" s="13"/>
      <c r="J32" s="13"/>
      <c r="K32" s="145" t="str">
        <f>IFERROR(IF(البيانات!B31="","",البيانات!Q31),0)</f>
        <v/>
      </c>
      <c r="L32" s="146" t="str">
        <f>IF(البيانات!B31="","",البيانات!G31)</f>
        <v/>
      </c>
      <c r="M32" s="147" t="str">
        <f>IF(البيانات!B31="","",البيانات!H31)</f>
        <v/>
      </c>
      <c r="N32" s="26">
        <f t="shared" si="3"/>
        <v>0</v>
      </c>
      <c r="O32" s="26">
        <f t="shared" si="3"/>
        <v>0</v>
      </c>
      <c r="P32" s="26">
        <f t="shared" si="3"/>
        <v>0</v>
      </c>
      <c r="Q32" s="26">
        <f t="shared" si="3"/>
        <v>0</v>
      </c>
      <c r="R32" s="26">
        <f t="shared" si="3"/>
        <v>0</v>
      </c>
      <c r="S32" s="26">
        <f t="shared" si="3"/>
        <v>0</v>
      </c>
      <c r="T32" s="24"/>
      <c r="U32" s="25">
        <f t="shared" si="4"/>
        <v>0</v>
      </c>
      <c r="V32" s="25">
        <f t="shared" si="4"/>
        <v>0</v>
      </c>
      <c r="W32" s="25">
        <f t="shared" si="4"/>
        <v>0</v>
      </c>
      <c r="X32" s="25">
        <f t="shared" si="4"/>
        <v>0</v>
      </c>
      <c r="Y32" s="25">
        <f t="shared" si="4"/>
        <v>0</v>
      </c>
      <c r="Z32" s="134">
        <f t="shared" si="5"/>
        <v>0</v>
      </c>
      <c r="AA32" s="148">
        <f t="shared" si="6"/>
        <v>0</v>
      </c>
      <c r="AB32" s="148">
        <f t="shared" si="7"/>
        <v>0</v>
      </c>
    </row>
    <row r="33" spans="1:28" ht="15" x14ac:dyDescent="0.2">
      <c r="A33" s="29">
        <v>25</v>
      </c>
      <c r="B33" s="226" t="str">
        <f>IF(البيانات!B32="","",البيانات!B32)</f>
        <v/>
      </c>
      <c r="C33" s="227"/>
      <c r="D33" s="151" t="str">
        <f>IFERROR(IF(B33="","",VLOOKUP(B33,items!$A$3:$C$894,2,FALSE)),"الصنف غير موجود")</f>
        <v/>
      </c>
      <c r="E33" s="151"/>
      <c r="F33" s="97" t="str">
        <f>IFERROR(IF(B33="","",VLOOKUP(B33,items!$A$3:$C$894,3,FALSE)),"لايوجد")</f>
        <v/>
      </c>
      <c r="G33" s="13"/>
      <c r="H33" s="13"/>
      <c r="I33" s="13"/>
      <c r="J33" s="13"/>
      <c r="K33" s="145" t="str">
        <f>IFERROR(IF(البيانات!B32="","",البيانات!Q32),0)</f>
        <v/>
      </c>
      <c r="L33" s="146" t="str">
        <f>IF(البيانات!B32="","",البيانات!G32)</f>
        <v/>
      </c>
      <c r="M33" s="147" t="str">
        <f>IF(البيانات!B32="","",البيانات!H32)</f>
        <v/>
      </c>
      <c r="N33" s="26">
        <f t="shared" si="3"/>
        <v>0</v>
      </c>
      <c r="O33" s="26">
        <f t="shared" si="3"/>
        <v>0</v>
      </c>
      <c r="P33" s="26">
        <f t="shared" si="3"/>
        <v>0</v>
      </c>
      <c r="Q33" s="26">
        <f t="shared" si="3"/>
        <v>0</v>
      </c>
      <c r="R33" s="26">
        <f t="shared" si="3"/>
        <v>0</v>
      </c>
      <c r="S33" s="26">
        <f t="shared" si="3"/>
        <v>0</v>
      </c>
      <c r="T33" s="24"/>
      <c r="U33" s="25">
        <f t="shared" si="4"/>
        <v>0</v>
      </c>
      <c r="V33" s="25">
        <f t="shared" si="4"/>
        <v>0</v>
      </c>
      <c r="W33" s="25">
        <f t="shared" si="4"/>
        <v>0</v>
      </c>
      <c r="X33" s="25">
        <f t="shared" si="4"/>
        <v>0</v>
      </c>
      <c r="Y33" s="25">
        <f t="shared" si="4"/>
        <v>0</v>
      </c>
      <c r="Z33" s="134">
        <f t="shared" si="5"/>
        <v>0</v>
      </c>
      <c r="AA33" s="148">
        <f t="shared" si="6"/>
        <v>0</v>
      </c>
      <c r="AB33" s="148">
        <f t="shared" si="7"/>
        <v>0</v>
      </c>
    </row>
    <row r="34" spans="1:28" ht="15" x14ac:dyDescent="0.2">
      <c r="A34" s="29">
        <v>26</v>
      </c>
      <c r="B34" s="226" t="str">
        <f>IF(البيانات!B34="","",البيانات!B34)</f>
        <v/>
      </c>
      <c r="C34" s="227"/>
      <c r="D34" s="151" t="str">
        <f>IFERROR(IF(B34="","",VLOOKUP(B34,items!$A$3:$C$894,2,FALSE)),"الصنف غير موجود")</f>
        <v/>
      </c>
      <c r="E34" s="151"/>
      <c r="F34" s="97" t="str">
        <f>IFERROR(IF(B34="","",VLOOKUP(B34,items!$A$3:$C$894,3,FALSE)),"لايوجد")</f>
        <v/>
      </c>
      <c r="G34" s="13"/>
      <c r="H34" s="13"/>
      <c r="I34" s="13"/>
      <c r="J34" s="13"/>
      <c r="K34" s="145" t="str">
        <f>IFERROR(IF(البيانات!B34="","",البيانات!Q34),0)</f>
        <v/>
      </c>
      <c r="L34" s="146" t="str">
        <f>IF(البيانات!B34="","",البيانات!G34)</f>
        <v/>
      </c>
      <c r="M34" s="147" t="str">
        <f>IF(البيانات!B34="","",البيانات!H34)</f>
        <v/>
      </c>
      <c r="N34" s="26">
        <f t="shared" si="3"/>
        <v>0</v>
      </c>
      <c r="O34" s="26">
        <f t="shared" si="3"/>
        <v>0</v>
      </c>
      <c r="P34" s="26">
        <f t="shared" si="3"/>
        <v>0</v>
      </c>
      <c r="Q34" s="26">
        <f t="shared" si="3"/>
        <v>0</v>
      </c>
      <c r="R34" s="26">
        <f t="shared" si="3"/>
        <v>0</v>
      </c>
      <c r="S34" s="26">
        <f t="shared" si="3"/>
        <v>0</v>
      </c>
      <c r="T34" s="24"/>
      <c r="U34" s="25">
        <f t="shared" si="4"/>
        <v>0</v>
      </c>
      <c r="V34" s="25">
        <f t="shared" si="4"/>
        <v>0</v>
      </c>
      <c r="W34" s="25">
        <f t="shared" si="4"/>
        <v>0</v>
      </c>
      <c r="X34" s="25">
        <f t="shared" si="4"/>
        <v>0</v>
      </c>
      <c r="Y34" s="25">
        <f t="shared" si="4"/>
        <v>0</v>
      </c>
      <c r="Z34" s="134">
        <f t="shared" si="5"/>
        <v>0</v>
      </c>
      <c r="AA34" s="148">
        <f t="shared" si="6"/>
        <v>0</v>
      </c>
      <c r="AB34" s="148">
        <f t="shared" si="7"/>
        <v>0</v>
      </c>
    </row>
    <row r="35" spans="1:28" ht="15" x14ac:dyDescent="0.2">
      <c r="A35" s="29">
        <v>27</v>
      </c>
      <c r="B35" s="226" t="str">
        <f>IF(البيانات!B35="","",البيانات!B35)</f>
        <v/>
      </c>
      <c r="C35" s="227"/>
      <c r="D35" s="151" t="str">
        <f>IFERROR(IF(B35="","",VLOOKUP(B35,items!$A$3:$C$894,2,FALSE)),"الصنف غير موجود")</f>
        <v/>
      </c>
      <c r="E35" s="151"/>
      <c r="F35" s="97" t="str">
        <f>IFERROR(IF(B35="","",VLOOKUP(B35,items!$A$3:$C$894,3,FALSE)),"لايوجد")</f>
        <v/>
      </c>
      <c r="G35" s="13"/>
      <c r="H35" s="13"/>
      <c r="I35" s="13"/>
      <c r="J35" s="13"/>
      <c r="K35" s="145" t="str">
        <f>IFERROR(IF(البيانات!B35="","",البيانات!Q35),0)</f>
        <v/>
      </c>
      <c r="L35" s="146" t="str">
        <f>IF(البيانات!B35="","",البيانات!G35)</f>
        <v/>
      </c>
      <c r="M35" s="147" t="str">
        <f>IF(البيانات!B35="","",البيانات!H35)</f>
        <v/>
      </c>
      <c r="N35" s="26">
        <f t="shared" si="3"/>
        <v>0</v>
      </c>
      <c r="O35" s="26">
        <f t="shared" si="3"/>
        <v>0</v>
      </c>
      <c r="P35" s="26">
        <f t="shared" si="3"/>
        <v>0</v>
      </c>
      <c r="Q35" s="26">
        <f t="shared" si="3"/>
        <v>0</v>
      </c>
      <c r="R35" s="26">
        <f t="shared" si="3"/>
        <v>0</v>
      </c>
      <c r="S35" s="26">
        <f t="shared" si="3"/>
        <v>0</v>
      </c>
      <c r="T35" s="24"/>
      <c r="U35" s="25">
        <f t="shared" si="4"/>
        <v>0</v>
      </c>
      <c r="V35" s="25">
        <f t="shared" si="4"/>
        <v>0</v>
      </c>
      <c r="W35" s="25">
        <f t="shared" si="4"/>
        <v>0</v>
      </c>
      <c r="X35" s="25">
        <f t="shared" si="4"/>
        <v>0</v>
      </c>
      <c r="Y35" s="25">
        <f t="shared" si="4"/>
        <v>0</v>
      </c>
      <c r="Z35" s="134">
        <f t="shared" si="5"/>
        <v>0</v>
      </c>
      <c r="AA35" s="148">
        <f t="shared" si="6"/>
        <v>0</v>
      </c>
      <c r="AB35" s="148">
        <f t="shared" si="7"/>
        <v>0</v>
      </c>
    </row>
    <row r="36" spans="1:28" ht="15" x14ac:dyDescent="0.2">
      <c r="A36" s="29">
        <v>28</v>
      </c>
      <c r="B36" s="226" t="str">
        <f>IF(البيانات!B36="","",البيانات!B36)</f>
        <v/>
      </c>
      <c r="C36" s="227"/>
      <c r="D36" s="151" t="str">
        <f>IFERROR(IF(B36="","",VLOOKUP(B36,items!$A$3:$C$894,2,FALSE)),"الصنف غير موجود")</f>
        <v/>
      </c>
      <c r="E36" s="151"/>
      <c r="F36" s="97" t="str">
        <f>IFERROR(IF(B36="","",VLOOKUP(B36,items!$A$3:$C$894,3,FALSE)),"لايوجد")</f>
        <v/>
      </c>
      <c r="G36" s="13"/>
      <c r="H36" s="13"/>
      <c r="I36" s="13"/>
      <c r="J36" s="13"/>
      <c r="K36" s="145" t="str">
        <f>IFERROR(IF(البيانات!B36="","",البيانات!Q36),0)</f>
        <v/>
      </c>
      <c r="L36" s="146" t="str">
        <f>IF(البيانات!B36="","",البيانات!G36)</f>
        <v/>
      </c>
      <c r="M36" s="147" t="str">
        <f>IF(البيانات!B36="","",البيانات!H36)</f>
        <v/>
      </c>
      <c r="N36" s="26">
        <f t="shared" si="3"/>
        <v>0</v>
      </c>
      <c r="O36" s="26">
        <f t="shared" si="3"/>
        <v>0</v>
      </c>
      <c r="P36" s="26">
        <f t="shared" si="3"/>
        <v>0</v>
      </c>
      <c r="Q36" s="26">
        <f t="shared" si="3"/>
        <v>0</v>
      </c>
      <c r="R36" s="26">
        <f t="shared" si="3"/>
        <v>0</v>
      </c>
      <c r="S36" s="26">
        <f t="shared" si="3"/>
        <v>0</v>
      </c>
      <c r="T36" s="24"/>
      <c r="U36" s="25">
        <f t="shared" si="4"/>
        <v>0</v>
      </c>
      <c r="V36" s="25">
        <f t="shared" si="4"/>
        <v>0</v>
      </c>
      <c r="W36" s="25">
        <f t="shared" si="4"/>
        <v>0</v>
      </c>
      <c r="X36" s="25">
        <f t="shared" si="4"/>
        <v>0</v>
      </c>
      <c r="Y36" s="25">
        <f t="shared" si="4"/>
        <v>0</v>
      </c>
      <c r="Z36" s="134">
        <f t="shared" si="5"/>
        <v>0</v>
      </c>
      <c r="AA36" s="148">
        <f t="shared" si="6"/>
        <v>0</v>
      </c>
      <c r="AB36" s="148">
        <f t="shared" si="7"/>
        <v>0</v>
      </c>
    </row>
    <row r="37" spans="1:28" ht="15" x14ac:dyDescent="0.2">
      <c r="A37" s="29">
        <v>29</v>
      </c>
      <c r="B37" s="226" t="str">
        <f>IF(البيانات!B37="","",البيانات!B37)</f>
        <v/>
      </c>
      <c r="C37" s="227"/>
      <c r="D37" s="151" t="str">
        <f>IFERROR(IF(B37="","",VLOOKUP(B37,items!$A$3:$C$894,2,FALSE)),"الصنف غير موجود")</f>
        <v/>
      </c>
      <c r="E37" s="151"/>
      <c r="F37" s="97" t="str">
        <f>IFERROR(IF(B37="","",VLOOKUP(B37,items!$A$3:$C$894,3,FALSE)),"لايوجد")</f>
        <v/>
      </c>
      <c r="G37" s="13"/>
      <c r="H37" s="13"/>
      <c r="I37" s="13"/>
      <c r="J37" s="13"/>
      <c r="K37" s="145" t="str">
        <f>IFERROR(IF(البيانات!B37="","",البيانات!Q37),0)</f>
        <v/>
      </c>
      <c r="L37" s="146" t="str">
        <f>IF(البيانات!B37="","",البيانات!G37)</f>
        <v/>
      </c>
      <c r="M37" s="147" t="str">
        <f>IF(البيانات!B37="","",البيانات!H37)</f>
        <v/>
      </c>
      <c r="N37" s="26">
        <f t="shared" si="3"/>
        <v>0</v>
      </c>
      <c r="O37" s="26">
        <f t="shared" si="3"/>
        <v>0</v>
      </c>
      <c r="P37" s="26">
        <f t="shared" si="3"/>
        <v>0</v>
      </c>
      <c r="Q37" s="26">
        <f t="shared" si="3"/>
        <v>0</v>
      </c>
      <c r="R37" s="26">
        <f t="shared" si="3"/>
        <v>0</v>
      </c>
      <c r="S37" s="26">
        <f t="shared" si="3"/>
        <v>0</v>
      </c>
      <c r="T37" s="24"/>
      <c r="U37" s="25">
        <f t="shared" si="4"/>
        <v>0</v>
      </c>
      <c r="V37" s="25">
        <f t="shared" si="4"/>
        <v>0</v>
      </c>
      <c r="W37" s="25">
        <f t="shared" si="4"/>
        <v>0</v>
      </c>
      <c r="X37" s="25">
        <f t="shared" si="4"/>
        <v>0</v>
      </c>
      <c r="Y37" s="25">
        <f t="shared" si="4"/>
        <v>0</v>
      </c>
      <c r="Z37" s="134">
        <f t="shared" si="5"/>
        <v>0</v>
      </c>
      <c r="AA37" s="148">
        <f t="shared" si="6"/>
        <v>0</v>
      </c>
      <c r="AB37" s="148">
        <f t="shared" si="7"/>
        <v>0</v>
      </c>
    </row>
    <row r="38" spans="1:28" ht="15" x14ac:dyDescent="0.2">
      <c r="A38" s="29">
        <v>30</v>
      </c>
      <c r="B38" s="226" t="str">
        <f>IF(البيانات!B38="","",البيانات!B38)</f>
        <v/>
      </c>
      <c r="C38" s="227"/>
      <c r="D38" s="151" t="str">
        <f>IFERROR(IF(B38="","",VLOOKUP(B38,items!$A$3:$C$894,2,FALSE)),"الصنف غير موجود")</f>
        <v/>
      </c>
      <c r="E38" s="151"/>
      <c r="F38" s="97" t="str">
        <f>IFERROR(IF(B38="","",VLOOKUP(B38,items!$A$3:$C$894,3,FALSE)),"لايوجد")</f>
        <v/>
      </c>
      <c r="G38" s="13"/>
      <c r="H38" s="13"/>
      <c r="I38" s="13"/>
      <c r="J38" s="13"/>
      <c r="K38" s="145" t="str">
        <f>IFERROR(IF(البيانات!B38="","",البيانات!Q38),0)</f>
        <v/>
      </c>
      <c r="L38" s="146" t="str">
        <f>IF(البيانات!B38="","",البيانات!G38)</f>
        <v/>
      </c>
      <c r="M38" s="147" t="str">
        <f>IF(البيانات!B38="","",البيانات!H38)</f>
        <v/>
      </c>
      <c r="N38" s="26">
        <f t="shared" si="3"/>
        <v>0</v>
      </c>
      <c r="O38" s="26">
        <f t="shared" si="3"/>
        <v>0</v>
      </c>
      <c r="P38" s="26">
        <f t="shared" si="3"/>
        <v>0</v>
      </c>
      <c r="Q38" s="26">
        <f t="shared" si="3"/>
        <v>0</v>
      </c>
      <c r="R38" s="26">
        <f t="shared" si="3"/>
        <v>0</v>
      </c>
      <c r="S38" s="26">
        <f t="shared" si="3"/>
        <v>0</v>
      </c>
      <c r="T38" s="24"/>
      <c r="U38" s="25">
        <f t="shared" si="4"/>
        <v>0</v>
      </c>
      <c r="V38" s="25">
        <f t="shared" si="4"/>
        <v>0</v>
      </c>
      <c r="W38" s="25">
        <f t="shared" si="4"/>
        <v>0</v>
      </c>
      <c r="X38" s="25">
        <f t="shared" si="4"/>
        <v>0</v>
      </c>
      <c r="Y38" s="25">
        <f t="shared" si="4"/>
        <v>0</v>
      </c>
      <c r="Z38" s="134">
        <f t="shared" si="5"/>
        <v>0</v>
      </c>
      <c r="AA38" s="148">
        <f t="shared" si="6"/>
        <v>0</v>
      </c>
      <c r="AB38" s="148">
        <f t="shared" si="7"/>
        <v>0</v>
      </c>
    </row>
    <row r="39" spans="1:28" ht="15" x14ac:dyDescent="0.2">
      <c r="A39" s="166" t="s">
        <v>11</v>
      </c>
      <c r="B39" s="166"/>
      <c r="C39" s="166"/>
      <c r="D39" s="166"/>
      <c r="E39" s="166"/>
      <c r="F39" s="166"/>
      <c r="G39" s="30">
        <f t="shared" ref="G39:N39" si="8">SUM(G9:G38)</f>
        <v>0</v>
      </c>
      <c r="H39" s="30">
        <f t="shared" si="8"/>
        <v>0</v>
      </c>
      <c r="I39" s="30">
        <f t="shared" si="8"/>
        <v>0</v>
      </c>
      <c r="J39" s="30">
        <f t="shared" si="8"/>
        <v>0</v>
      </c>
      <c r="K39" s="37">
        <f t="shared" si="8"/>
        <v>0</v>
      </c>
      <c r="L39" s="30">
        <f t="shared" si="8"/>
        <v>0</v>
      </c>
      <c r="M39" s="30">
        <f t="shared" si="8"/>
        <v>0</v>
      </c>
      <c r="N39" s="37">
        <f t="shared" si="8"/>
        <v>0</v>
      </c>
      <c r="O39" s="37">
        <f t="shared" ref="O39:S39" si="9">SUM(O9:O38)</f>
        <v>0</v>
      </c>
      <c r="P39" s="37">
        <f t="shared" si="9"/>
        <v>0</v>
      </c>
      <c r="Q39" s="37">
        <f t="shared" si="9"/>
        <v>0</v>
      </c>
      <c r="R39" s="37">
        <f t="shared" si="9"/>
        <v>0</v>
      </c>
      <c r="S39" s="37">
        <f t="shared" si="9"/>
        <v>0</v>
      </c>
      <c r="T39" s="31"/>
      <c r="U39" s="37">
        <f>SUM(U9:U38)</f>
        <v>0</v>
      </c>
      <c r="V39" s="37">
        <f t="shared" ref="V39:Y39" si="10">SUM(V9:V38)</f>
        <v>0</v>
      </c>
      <c r="W39" s="37">
        <f t="shared" si="10"/>
        <v>0</v>
      </c>
      <c r="X39" s="37">
        <f t="shared" si="10"/>
        <v>0</v>
      </c>
      <c r="Y39" s="37">
        <f t="shared" si="10"/>
        <v>0</v>
      </c>
      <c r="Z39" s="37">
        <f>SUM(Z9:Z38)</f>
        <v>0</v>
      </c>
      <c r="AA39" s="37"/>
      <c r="AB39" s="37"/>
    </row>
    <row r="40" spans="1:28" ht="15" x14ac:dyDescent="0.2">
      <c r="A40" s="207" t="s">
        <v>1686</v>
      </c>
      <c r="B40" s="207"/>
      <c r="C40" s="207"/>
      <c r="D40" s="207"/>
      <c r="E40" s="207"/>
      <c r="F40" s="207"/>
      <c r="G40" s="207"/>
      <c r="H40" s="207"/>
      <c r="I40" s="207"/>
      <c r="J40" s="207"/>
      <c r="K40" s="207"/>
      <c r="L40" s="207"/>
      <c r="M40" s="207"/>
      <c r="N40" s="143">
        <f>IFERROR(N39*N5,0)</f>
        <v>0</v>
      </c>
      <c r="O40" s="143">
        <f t="shared" ref="O40:S40" si="11">IFERROR(O39*O5,0)</f>
        <v>0</v>
      </c>
      <c r="P40" s="143">
        <f t="shared" si="11"/>
        <v>0</v>
      </c>
      <c r="Q40" s="143">
        <f t="shared" si="11"/>
        <v>0</v>
      </c>
      <c r="R40" s="143">
        <f t="shared" si="11"/>
        <v>0</v>
      </c>
      <c r="S40" s="143">
        <f t="shared" si="11"/>
        <v>0</v>
      </c>
      <c r="T40" s="143" t="e">
        <f t="shared" ref="T40" si="12">T39/$Z$2</f>
        <v>#DIV/0!</v>
      </c>
      <c r="U40" s="143">
        <f t="shared" si="4"/>
        <v>0</v>
      </c>
      <c r="V40" s="143">
        <f t="shared" si="4"/>
        <v>0</v>
      </c>
      <c r="W40" s="143">
        <f t="shared" si="4"/>
        <v>0</v>
      </c>
      <c r="X40" s="143">
        <f t="shared" si="4"/>
        <v>0</v>
      </c>
      <c r="Y40" s="143">
        <f>IFERROR(SUMIF($N$6:$S$6,Y$6,$N40:$S40),0)</f>
        <v>0</v>
      </c>
      <c r="Z40" s="143">
        <f>Z39</f>
        <v>0</v>
      </c>
      <c r="AA40" s="143"/>
      <c r="AB40" s="143"/>
    </row>
    <row r="41" spans="1:28" ht="15" customHeight="1" x14ac:dyDescent="0.2">
      <c r="N41" s="240" t="str">
        <f>$H$4&amp;" مقابل "&amp;N3</f>
        <v>دولار امريكي مقابل ريال يمني</v>
      </c>
      <c r="O41" s="240" t="str">
        <f t="shared" ref="O41:S41" si="13">$H$4&amp;" مقابل "&amp;O3</f>
        <v>دولار امريكي مقابل دولار امريكي</v>
      </c>
      <c r="P41" s="240" t="str">
        <f t="shared" si="13"/>
        <v>دولار امريكي مقابل ريال يمني</v>
      </c>
      <c r="Q41" s="240" t="str">
        <f t="shared" si="13"/>
        <v>دولار امريكي مقابل ريال يمني</v>
      </c>
      <c r="R41" s="240" t="str">
        <f t="shared" si="13"/>
        <v>دولار امريكي مقابل ريال يمني</v>
      </c>
      <c r="S41" s="240" t="str">
        <f t="shared" si="13"/>
        <v>دولار امريكي مقابل ريال يمني</v>
      </c>
      <c r="T41" s="144" t="str">
        <f t="shared" ref="T41" si="14">$H$4&amp;" / "&amp;T3</f>
        <v xml:space="preserve">دولار امريكي / </v>
      </c>
    </row>
    <row r="42" spans="1:28" ht="14.25" customHeight="1" x14ac:dyDescent="0.2">
      <c r="N42" s="240"/>
      <c r="O42" s="240"/>
      <c r="P42" s="240"/>
      <c r="Q42" s="240"/>
      <c r="R42" s="240"/>
      <c r="S42" s="240"/>
    </row>
  </sheetData>
  <sheetProtection sheet="1" objects="1" scenarios="1" formatCells="0" formatColumns="0" formatRows="0"/>
  <mergeCells count="86">
    <mergeCell ref="S41:S42"/>
    <mergeCell ref="N41:N42"/>
    <mergeCell ref="O41:O42"/>
    <mergeCell ref="P41:P42"/>
    <mergeCell ref="Q41:Q42"/>
    <mergeCell ref="R41:R42"/>
    <mergeCell ref="AB6:AB8"/>
    <mergeCell ref="U3:Y3"/>
    <mergeCell ref="X6:X8"/>
    <mergeCell ref="B11:C11"/>
    <mergeCell ref="D11:E11"/>
    <mergeCell ref="Z6:Z8"/>
    <mergeCell ref="AA6:AA8"/>
    <mergeCell ref="F4:G4"/>
    <mergeCell ref="H4:J4"/>
    <mergeCell ref="Y6:Y8"/>
    <mergeCell ref="W6:W8"/>
    <mergeCell ref="U6:U8"/>
    <mergeCell ref="V6:V8"/>
    <mergeCell ref="U4:Y4"/>
    <mergeCell ref="B25:C25"/>
    <mergeCell ref="D25:E25"/>
    <mergeCell ref="B26:C26"/>
    <mergeCell ref="D26:E26"/>
    <mergeCell ref="B24:C24"/>
    <mergeCell ref="D24:E24"/>
    <mergeCell ref="B23:C23"/>
    <mergeCell ref="D23:E23"/>
    <mergeCell ref="B19:C19"/>
    <mergeCell ref="D19:E19"/>
    <mergeCell ref="B20:C20"/>
    <mergeCell ref="D20:E20"/>
    <mergeCell ref="B21:C21"/>
    <mergeCell ref="D21:E21"/>
    <mergeCell ref="B22:C22"/>
    <mergeCell ref="D22:E22"/>
    <mergeCell ref="D13:E13"/>
    <mergeCell ref="B14:C14"/>
    <mergeCell ref="D14:E14"/>
    <mergeCell ref="B15:C15"/>
    <mergeCell ref="D15:E15"/>
    <mergeCell ref="B33:C33"/>
    <mergeCell ref="D33:E33"/>
    <mergeCell ref="B34:C34"/>
    <mergeCell ref="D34:E34"/>
    <mergeCell ref="B35:C35"/>
    <mergeCell ref="D35:E35"/>
    <mergeCell ref="A39:F39"/>
    <mergeCell ref="B36:C36"/>
    <mergeCell ref="D36:E36"/>
    <mergeCell ref="B37:C37"/>
    <mergeCell ref="D37:E37"/>
    <mergeCell ref="B38:C38"/>
    <mergeCell ref="D38:E38"/>
    <mergeCell ref="B27:C27"/>
    <mergeCell ref="D27:E27"/>
    <mergeCell ref="B32:C32"/>
    <mergeCell ref="D32:E32"/>
    <mergeCell ref="K1:P1"/>
    <mergeCell ref="G8:M8"/>
    <mergeCell ref="B9:C9"/>
    <mergeCell ref="D9:E9"/>
    <mergeCell ref="B10:C10"/>
    <mergeCell ref="D10:E10"/>
    <mergeCell ref="B12:C12"/>
    <mergeCell ref="D12:E12"/>
    <mergeCell ref="D31:E31"/>
    <mergeCell ref="B16:C16"/>
    <mergeCell ref="D16:E16"/>
    <mergeCell ref="B13:C13"/>
    <mergeCell ref="A40:M40"/>
    <mergeCell ref="A6:A8"/>
    <mergeCell ref="F6:F8"/>
    <mergeCell ref="D6:E8"/>
    <mergeCell ref="B6:C8"/>
    <mergeCell ref="B28:C28"/>
    <mergeCell ref="D28:E28"/>
    <mergeCell ref="B29:C29"/>
    <mergeCell ref="D29:E29"/>
    <mergeCell ref="B17:C17"/>
    <mergeCell ref="D17:E17"/>
    <mergeCell ref="B18:C18"/>
    <mergeCell ref="D18:E18"/>
    <mergeCell ref="B30:C30"/>
    <mergeCell ref="D30:E30"/>
    <mergeCell ref="B31:C31"/>
  </mergeCells>
  <conditionalFormatting sqref="U9:Y38">
    <cfRule type="cellIs" dxfId="4" priority="22" operator="equal">
      <formula>0</formula>
    </cfRule>
  </conditionalFormatting>
  <conditionalFormatting sqref="AA9:AA38">
    <cfRule type="cellIs" dxfId="3" priority="21" operator="equal">
      <formula>0</formula>
    </cfRule>
  </conditionalFormatting>
  <conditionalFormatting sqref="N9:S38">
    <cfRule type="cellIs" dxfId="2" priority="20" operator="equal">
      <formula>0</formula>
    </cfRule>
  </conditionalFormatting>
  <conditionalFormatting sqref="AB9:AB38">
    <cfRule type="cellIs" dxfId="1" priority="6" operator="equal">
      <formula>0</formula>
    </cfRule>
  </conditionalFormatting>
  <conditionalFormatting sqref="Z9:Z38">
    <cfRule type="cellIs" dxfId="0" priority="1" operator="equal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67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j!$D$5:$D$9</xm:f>
          </x14:formula1>
          <xm:sqref>N6:T6 U6:Y8</xm:sqref>
        </x14:dataValidation>
        <x14:dataValidation type="list" allowBlank="1" showInputMessage="1" showErrorMessage="1">
          <x14:formula1>
            <xm:f>البيانات!$F$217:$F$222</xm:f>
          </x14:formula1>
          <xm:sqref>N3:S3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2"/>
  <sheetViews>
    <sheetView rightToLeft="1" zoomScaleNormal="100" workbookViewId="0">
      <selection activeCell="F8" sqref="F8"/>
    </sheetView>
  </sheetViews>
  <sheetFormatPr defaultColWidth="9" defaultRowHeight="15" x14ac:dyDescent="0.2"/>
  <cols>
    <col min="1" max="1" width="2.75" style="17" customWidth="1"/>
    <col min="2" max="2" width="5.75" style="17" customWidth="1"/>
    <col min="3" max="4" width="10.625" style="17" customWidth="1"/>
    <col min="5" max="5" width="13.375" style="17" customWidth="1"/>
    <col min="6" max="6" width="9.125" style="17" customWidth="1"/>
    <col min="7" max="7" width="8.125" style="17" customWidth="1"/>
    <col min="8" max="16384" width="9" style="17"/>
  </cols>
  <sheetData>
    <row r="1" spans="2:9" x14ac:dyDescent="0.2">
      <c r="B1" s="12"/>
      <c r="C1" s="12"/>
      <c r="D1" s="167" t="s">
        <v>1677</v>
      </c>
      <c r="E1" s="167"/>
      <c r="F1" s="167"/>
      <c r="G1" s="167"/>
      <c r="H1" s="70" t="s">
        <v>1469</v>
      </c>
      <c r="I1" s="72" t="str">
        <f>IF(البيانات!I1="","",البيانات!I1)</f>
        <v/>
      </c>
    </row>
    <row r="2" spans="2:9" x14ac:dyDescent="0.2">
      <c r="B2" s="166" t="s">
        <v>0</v>
      </c>
      <c r="C2" s="166"/>
      <c r="D2" s="72" t="str">
        <f>IF(البيانات!D2="","",البيانات!D2)</f>
        <v/>
      </c>
      <c r="E2" s="70" t="s">
        <v>1</v>
      </c>
      <c r="F2" s="72" t="str">
        <f>IF(البيانات!F2="","",البيانات!F2)</f>
        <v/>
      </c>
      <c r="G2" s="70" t="s">
        <v>2</v>
      </c>
      <c r="H2" s="243" t="str">
        <f>IF(البيانات!H2="","",البيانات!H2)</f>
        <v/>
      </c>
      <c r="I2" s="243"/>
    </row>
    <row r="3" spans="2:9" x14ac:dyDescent="0.2">
      <c r="B3" s="69" t="s">
        <v>1428</v>
      </c>
      <c r="C3" s="149" t="str">
        <f>IF(البيانات!C3="","",البيانات!C3)</f>
        <v/>
      </c>
      <c r="D3" s="149"/>
      <c r="E3" s="70" t="s">
        <v>30</v>
      </c>
      <c r="F3" s="149" t="str">
        <f>IF(البيانات!F3="","",البيانات!F3)</f>
        <v/>
      </c>
      <c r="G3" s="149"/>
      <c r="H3" s="70" t="s">
        <v>766</v>
      </c>
      <c r="I3" s="72" t="str">
        <f>IF(البيانات!I3="","",البيانات!I3)</f>
        <v/>
      </c>
    </row>
    <row r="4" spans="2:9" x14ac:dyDescent="0.2">
      <c r="B4" s="166" t="s">
        <v>1663</v>
      </c>
      <c r="C4" s="166"/>
      <c r="D4" s="149" t="str">
        <f>IF(البيانات!D4="","",البيانات!D4)</f>
        <v>دولار امريكي</v>
      </c>
      <c r="E4" s="149"/>
      <c r="F4" s="70" t="s">
        <v>803</v>
      </c>
      <c r="G4" s="82">
        <f>IF(البيانات!G4="","",البيانات!G4)</f>
        <v>600</v>
      </c>
      <c r="H4" s="70" t="s">
        <v>715</v>
      </c>
      <c r="I4" s="72" t="str">
        <f>IF(البيانات!I4="","",البيانات!I4)</f>
        <v/>
      </c>
    </row>
    <row r="6" spans="2:9" x14ac:dyDescent="0.2">
      <c r="B6" s="70" t="s">
        <v>1378</v>
      </c>
      <c r="C6" s="155" t="s">
        <v>1523</v>
      </c>
      <c r="D6" s="155"/>
      <c r="E6" s="155"/>
      <c r="F6" s="70" t="s">
        <v>1524</v>
      </c>
      <c r="G6" s="70" t="s">
        <v>1525</v>
      </c>
      <c r="H6" s="155" t="s">
        <v>44</v>
      </c>
      <c r="I6" s="155"/>
    </row>
    <row r="7" spans="2:9" x14ac:dyDescent="0.2">
      <c r="B7" s="6">
        <v>1</v>
      </c>
      <c r="C7" s="242" t="s">
        <v>1665</v>
      </c>
      <c r="D7" s="242"/>
      <c r="E7" s="242"/>
      <c r="F7" s="10"/>
      <c r="G7" s="11"/>
      <c r="H7" s="241"/>
      <c r="I7" s="241"/>
    </row>
    <row r="8" spans="2:9" x14ac:dyDescent="0.2">
      <c r="B8" s="6">
        <v>2</v>
      </c>
      <c r="C8" s="242" t="s">
        <v>1667</v>
      </c>
      <c r="D8" s="242"/>
      <c r="E8" s="242"/>
      <c r="F8" s="10"/>
      <c r="G8" s="11"/>
      <c r="H8" s="241"/>
      <c r="I8" s="241"/>
    </row>
    <row r="9" spans="2:9" x14ac:dyDescent="0.2">
      <c r="B9" s="6">
        <v>3</v>
      </c>
      <c r="C9" s="242" t="s">
        <v>1666</v>
      </c>
      <c r="D9" s="242"/>
      <c r="E9" s="242"/>
      <c r="F9" s="10"/>
      <c r="G9" s="11"/>
      <c r="H9" s="241"/>
      <c r="I9" s="241"/>
    </row>
    <row r="10" spans="2:9" x14ac:dyDescent="0.2">
      <c r="B10" s="6">
        <v>4</v>
      </c>
      <c r="C10" s="242"/>
      <c r="D10" s="242"/>
      <c r="E10" s="242"/>
      <c r="F10" s="11"/>
      <c r="G10" s="11"/>
      <c r="H10" s="241"/>
      <c r="I10" s="241"/>
    </row>
    <row r="11" spans="2:9" x14ac:dyDescent="0.2">
      <c r="B11" s="6">
        <v>5</v>
      </c>
      <c r="C11" s="242"/>
      <c r="D11" s="242"/>
      <c r="E11" s="242"/>
      <c r="F11" s="11"/>
      <c r="G11" s="11"/>
      <c r="H11" s="241"/>
      <c r="I11" s="241"/>
    </row>
    <row r="12" spans="2:9" x14ac:dyDescent="0.2">
      <c r="B12" s="6">
        <v>6</v>
      </c>
      <c r="C12" s="242"/>
      <c r="D12" s="242"/>
      <c r="E12" s="242"/>
      <c r="F12" s="11"/>
      <c r="G12" s="11"/>
      <c r="H12" s="241"/>
      <c r="I12" s="241"/>
    </row>
    <row r="13" spans="2:9" x14ac:dyDescent="0.2">
      <c r="B13" s="6">
        <v>7</v>
      </c>
      <c r="C13" s="242"/>
      <c r="D13" s="242"/>
      <c r="E13" s="242"/>
      <c r="F13" s="11"/>
      <c r="G13" s="11"/>
      <c r="H13" s="241"/>
      <c r="I13" s="241"/>
    </row>
    <row r="14" spans="2:9" x14ac:dyDescent="0.2">
      <c r="B14" s="6">
        <v>8</v>
      </c>
      <c r="C14" s="242"/>
      <c r="D14" s="242"/>
      <c r="E14" s="242"/>
      <c r="F14" s="11"/>
      <c r="G14" s="11"/>
      <c r="H14" s="241"/>
      <c r="I14" s="241"/>
    </row>
    <row r="15" spans="2:9" x14ac:dyDescent="0.2">
      <c r="B15" s="6">
        <v>9</v>
      </c>
      <c r="C15" s="242"/>
      <c r="D15" s="242"/>
      <c r="E15" s="242"/>
      <c r="F15" s="11"/>
      <c r="G15" s="11"/>
      <c r="H15" s="241"/>
      <c r="I15" s="241"/>
    </row>
    <row r="16" spans="2:9" x14ac:dyDescent="0.2">
      <c r="B16" s="6">
        <v>10</v>
      </c>
      <c r="C16" s="242"/>
      <c r="D16" s="242"/>
      <c r="E16" s="242"/>
      <c r="F16" s="11"/>
      <c r="G16" s="11"/>
      <c r="H16" s="241"/>
      <c r="I16" s="241"/>
    </row>
    <row r="17" spans="2:9" x14ac:dyDescent="0.2">
      <c r="B17" s="6">
        <v>11</v>
      </c>
      <c r="C17" s="242"/>
      <c r="D17" s="242"/>
      <c r="E17" s="242"/>
      <c r="F17" s="11"/>
      <c r="G17" s="11"/>
      <c r="H17" s="241"/>
      <c r="I17" s="241"/>
    </row>
    <row r="18" spans="2:9" x14ac:dyDescent="0.2">
      <c r="B18" s="6">
        <v>12</v>
      </c>
      <c r="C18" s="242"/>
      <c r="D18" s="242"/>
      <c r="E18" s="242"/>
      <c r="F18" s="11"/>
      <c r="G18" s="11"/>
      <c r="H18" s="241"/>
      <c r="I18" s="241"/>
    </row>
    <row r="19" spans="2:9" x14ac:dyDescent="0.2">
      <c r="B19" s="6">
        <v>13</v>
      </c>
      <c r="C19" s="242"/>
      <c r="D19" s="242"/>
      <c r="E19" s="242"/>
      <c r="F19" s="11"/>
      <c r="G19" s="11"/>
      <c r="H19" s="241"/>
      <c r="I19" s="241"/>
    </row>
    <row r="20" spans="2:9" x14ac:dyDescent="0.2">
      <c r="B20" s="6">
        <v>14</v>
      </c>
      <c r="C20" s="242"/>
      <c r="D20" s="242"/>
      <c r="E20" s="242"/>
      <c r="F20" s="11"/>
      <c r="G20" s="11"/>
      <c r="H20" s="241"/>
      <c r="I20" s="241"/>
    </row>
    <row r="21" spans="2:9" x14ac:dyDescent="0.2">
      <c r="B21" s="6">
        <v>15</v>
      </c>
      <c r="C21" s="242"/>
      <c r="D21" s="242"/>
      <c r="E21" s="242"/>
      <c r="F21" s="11"/>
      <c r="G21" s="11"/>
      <c r="H21" s="241"/>
      <c r="I21" s="241"/>
    </row>
    <row r="22" spans="2:9" x14ac:dyDescent="0.2">
      <c r="C22" s="57"/>
      <c r="D22" s="57"/>
      <c r="E22" s="57"/>
    </row>
  </sheetData>
  <sheetProtection sheet="1" objects="1" scenarios="1" formatCells="0" formatColumns="0" formatRows="0"/>
  <mergeCells count="39">
    <mergeCell ref="C18:E18"/>
    <mergeCell ref="C19:E19"/>
    <mergeCell ref="C20:E20"/>
    <mergeCell ref="C21:E21"/>
    <mergeCell ref="D1:G1"/>
    <mergeCell ref="B2:C2"/>
    <mergeCell ref="C11:E11"/>
    <mergeCell ref="C12:E12"/>
    <mergeCell ref="C13:E13"/>
    <mergeCell ref="C14:E14"/>
    <mergeCell ref="C6:E6"/>
    <mergeCell ref="C7:E7"/>
    <mergeCell ref="C8:E8"/>
    <mergeCell ref="C9:E9"/>
    <mergeCell ref="C10:E10"/>
    <mergeCell ref="C15:E15"/>
    <mergeCell ref="C16:E16"/>
    <mergeCell ref="C17:E17"/>
    <mergeCell ref="H2:I2"/>
    <mergeCell ref="C3:D3"/>
    <mergeCell ref="F3:G3"/>
    <mergeCell ref="H6:I6"/>
    <mergeCell ref="H7:I7"/>
    <mergeCell ref="H8:I8"/>
    <mergeCell ref="H9:I9"/>
    <mergeCell ref="H10:I10"/>
    <mergeCell ref="H11:I11"/>
    <mergeCell ref="H12:I12"/>
    <mergeCell ref="B4:C4"/>
    <mergeCell ref="D4:E4"/>
    <mergeCell ref="H18:I18"/>
    <mergeCell ref="H19:I19"/>
    <mergeCell ref="H20:I20"/>
    <mergeCell ref="H21:I21"/>
    <mergeCell ref="H13:I13"/>
    <mergeCell ref="H14:I14"/>
    <mergeCell ref="H15:I15"/>
    <mergeCell ref="H16:I16"/>
    <mergeCell ref="H17:I17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2"/>
  <sheetViews>
    <sheetView rightToLeft="1" topLeftCell="A13" zoomScaleNormal="100" workbookViewId="0">
      <selection activeCell="B8" sqref="B8:C8"/>
    </sheetView>
  </sheetViews>
  <sheetFormatPr defaultColWidth="9" defaultRowHeight="15" x14ac:dyDescent="0.2"/>
  <cols>
    <col min="1" max="1" width="2.75" style="17" customWidth="1"/>
    <col min="2" max="2" width="5.75" style="17" customWidth="1"/>
    <col min="3" max="3" width="6.5" style="17" customWidth="1"/>
    <col min="4" max="4" width="10.625" style="17" customWidth="1"/>
    <col min="5" max="5" width="11.875" style="17" customWidth="1"/>
    <col min="6" max="6" width="9.125" style="17" customWidth="1"/>
    <col min="7" max="7" width="8.125" style="17" customWidth="1"/>
    <col min="8" max="8" width="9" style="17"/>
    <col min="9" max="9" width="11.625" style="17" customWidth="1"/>
    <col min="10" max="10" width="8.875" style="17" customWidth="1"/>
    <col min="11" max="16384" width="9" style="17"/>
  </cols>
  <sheetData>
    <row r="1" spans="2:10" x14ac:dyDescent="0.2">
      <c r="B1" s="12"/>
      <c r="C1" s="12"/>
      <c r="D1" s="167" t="s">
        <v>1677</v>
      </c>
      <c r="E1" s="167"/>
      <c r="F1" s="167"/>
      <c r="G1" s="167"/>
      <c r="H1" s="70" t="s">
        <v>1469</v>
      </c>
      <c r="I1" s="251" t="str">
        <f>IF(البيانات!I1="","",البيانات!I1)</f>
        <v/>
      </c>
      <c r="J1" s="252"/>
    </row>
    <row r="2" spans="2:10" x14ac:dyDescent="0.2">
      <c r="B2" s="166" t="s">
        <v>0</v>
      </c>
      <c r="C2" s="166"/>
      <c r="D2" s="72" t="str">
        <f>IF(البيانات!D2="","",البيانات!D2)</f>
        <v/>
      </c>
      <c r="E2" s="70" t="s">
        <v>1</v>
      </c>
      <c r="F2" s="72" t="str">
        <f>IF(البيانات!F2="","",البيانات!F2)</f>
        <v/>
      </c>
      <c r="G2" s="70" t="s">
        <v>2</v>
      </c>
      <c r="H2" s="243" t="str">
        <f>IF(البيانات!H2="","",البيانات!H2)</f>
        <v/>
      </c>
      <c r="I2" s="243"/>
      <c r="J2" s="243"/>
    </row>
    <row r="3" spans="2:10" x14ac:dyDescent="0.2">
      <c r="B3" s="69" t="s">
        <v>1428</v>
      </c>
      <c r="C3" s="149" t="str">
        <f>IF(البيانات!C3="","",البيانات!C3)</f>
        <v/>
      </c>
      <c r="D3" s="149"/>
      <c r="E3" s="70" t="s">
        <v>30</v>
      </c>
      <c r="F3" s="149" t="str">
        <f>IF(البيانات!F3="","",البيانات!F3)</f>
        <v/>
      </c>
      <c r="G3" s="149"/>
      <c r="H3" s="70" t="s">
        <v>766</v>
      </c>
      <c r="I3" s="251" t="str">
        <f>IF(البيانات!I3="","",البيانات!I3)</f>
        <v/>
      </c>
      <c r="J3" s="252"/>
    </row>
    <row r="4" spans="2:10" x14ac:dyDescent="0.2">
      <c r="B4" s="166" t="s">
        <v>1663</v>
      </c>
      <c r="C4" s="166"/>
      <c r="D4" s="149" t="str">
        <f>IF(البيانات!D4="","",البيانات!D4)</f>
        <v>دولار امريكي</v>
      </c>
      <c r="E4" s="149"/>
      <c r="F4" s="70" t="s">
        <v>803</v>
      </c>
      <c r="G4" s="82">
        <f>IF(البيانات!G4="","",البيانات!G4)</f>
        <v>600</v>
      </c>
      <c r="H4" s="70" t="s">
        <v>715</v>
      </c>
      <c r="I4" s="251" t="str">
        <f>IF(البيانات!I4="","",البيانات!I4)</f>
        <v/>
      </c>
      <c r="J4" s="252"/>
    </row>
    <row r="6" spans="2:10" x14ac:dyDescent="0.2">
      <c r="B6" s="161" t="s">
        <v>769</v>
      </c>
      <c r="C6" s="162"/>
      <c r="D6" s="163"/>
      <c r="E6" s="38"/>
      <c r="F6" s="38"/>
    </row>
    <row r="7" spans="2:10" x14ac:dyDescent="0.2">
      <c r="B7" s="174" t="s">
        <v>21</v>
      </c>
      <c r="C7" s="174"/>
      <c r="D7" s="175" t="s">
        <v>22</v>
      </c>
      <c r="E7" s="175"/>
      <c r="F7" s="58" t="s">
        <v>24</v>
      </c>
      <c r="G7" s="58" t="s">
        <v>25</v>
      </c>
      <c r="H7" s="58" t="s">
        <v>768</v>
      </c>
      <c r="I7" s="58" t="s">
        <v>1674</v>
      </c>
      <c r="J7" s="58" t="s">
        <v>23</v>
      </c>
    </row>
    <row r="8" spans="2:10" x14ac:dyDescent="0.2">
      <c r="B8" s="244" t="str">
        <f>IF(البيانات!B8="","",البيانات!B8)</f>
        <v/>
      </c>
      <c r="C8" s="245"/>
      <c r="D8" s="246" t="str">
        <f>IF(البيانات!D8="","",البيانات!D8)</f>
        <v/>
      </c>
      <c r="E8" s="247"/>
      <c r="F8" s="68" t="str">
        <f>IF(البيانات!F8="","",البيانات!F8)</f>
        <v/>
      </c>
      <c r="G8" s="127" t="str">
        <f>IF(البيانات!G8="","",البيانات!G8)</f>
        <v/>
      </c>
      <c r="H8" s="130" t="str">
        <f>IF(البيانات!AB8=0,"",البيانات!AB8)</f>
        <v/>
      </c>
      <c r="I8" s="127" t="str">
        <f>IF(البيانات!AA8=0,"",البيانات!AA8)</f>
        <v/>
      </c>
      <c r="J8" s="127" t="str">
        <f>IF(البيانات!H8="","",البيانات!H8)</f>
        <v/>
      </c>
    </row>
    <row r="9" spans="2:10" x14ac:dyDescent="0.2">
      <c r="B9" s="244" t="str">
        <f>IF(البيانات!B9="","",البيانات!B9)</f>
        <v/>
      </c>
      <c r="C9" s="245"/>
      <c r="D9" s="246" t="str">
        <f>IF(البيانات!D9="","",البيانات!D9)</f>
        <v/>
      </c>
      <c r="E9" s="247"/>
      <c r="F9" s="68" t="str">
        <f>IF(البيانات!F9="","",البيانات!F9)</f>
        <v/>
      </c>
      <c r="G9" s="127" t="str">
        <f>IF(البيانات!G9="","",البيانات!G9)</f>
        <v/>
      </c>
      <c r="H9" s="130" t="str">
        <f>IF(البيانات!AB9=0,"",البيانات!AB9)</f>
        <v/>
      </c>
      <c r="I9" s="127" t="str">
        <f>IF(البيانات!AA9=0,"",البيانات!AA9)</f>
        <v/>
      </c>
      <c r="J9" s="127" t="str">
        <f>IF(البيانات!H9="","",البيانات!H9)</f>
        <v/>
      </c>
    </row>
    <row r="10" spans="2:10" x14ac:dyDescent="0.2">
      <c r="B10" s="244" t="str">
        <f>IF(البيانات!B10="","",البيانات!B10)</f>
        <v/>
      </c>
      <c r="C10" s="245"/>
      <c r="D10" s="246" t="str">
        <f>IF(البيانات!D10="","",البيانات!D10)</f>
        <v/>
      </c>
      <c r="E10" s="247"/>
      <c r="F10" s="68" t="str">
        <f>IF(البيانات!F10="","",البيانات!F10)</f>
        <v/>
      </c>
      <c r="G10" s="127" t="str">
        <f>IF(البيانات!G10="","",البيانات!G10)</f>
        <v/>
      </c>
      <c r="H10" s="130" t="str">
        <f>IF(البيانات!AB10=0,"",البيانات!AB10)</f>
        <v/>
      </c>
      <c r="I10" s="127" t="str">
        <f>IF(البيانات!AA10=0,"",البيانات!AA10)</f>
        <v/>
      </c>
      <c r="J10" s="127" t="str">
        <f>IF(البيانات!H10="","",البيانات!H10)</f>
        <v/>
      </c>
    </row>
    <row r="11" spans="2:10" x14ac:dyDescent="0.2">
      <c r="B11" s="244" t="str">
        <f>IF(البيانات!B11="","",البيانات!B11)</f>
        <v/>
      </c>
      <c r="C11" s="245"/>
      <c r="D11" s="246" t="str">
        <f>IF(البيانات!D11="","",البيانات!D11)</f>
        <v/>
      </c>
      <c r="E11" s="247"/>
      <c r="F11" s="68" t="str">
        <f>IF(البيانات!F11="","",البيانات!F11)</f>
        <v/>
      </c>
      <c r="G11" s="127" t="str">
        <f>IF(البيانات!G11="","",البيانات!G11)</f>
        <v/>
      </c>
      <c r="H11" s="130" t="str">
        <f>IF(البيانات!AB11=0,"",البيانات!AB11)</f>
        <v/>
      </c>
      <c r="I11" s="127" t="str">
        <f>IF(البيانات!AA11=0,"",البيانات!AA11)</f>
        <v/>
      </c>
      <c r="J11" s="127" t="str">
        <f>IF(البيانات!H11="","",البيانات!H11)</f>
        <v/>
      </c>
    </row>
    <row r="12" spans="2:10" x14ac:dyDescent="0.2">
      <c r="B12" s="244" t="str">
        <f>IF(البيانات!B12="","",البيانات!B12)</f>
        <v/>
      </c>
      <c r="C12" s="245"/>
      <c r="D12" s="246" t="str">
        <f>IF(البيانات!D12="","",البيانات!D12)</f>
        <v/>
      </c>
      <c r="E12" s="247"/>
      <c r="F12" s="68" t="str">
        <f>IF(البيانات!F12="","",البيانات!F12)</f>
        <v/>
      </c>
      <c r="G12" s="127" t="str">
        <f>IF(البيانات!G12="","",البيانات!G12)</f>
        <v/>
      </c>
      <c r="H12" s="130" t="str">
        <f>IF(البيانات!AB12=0,"",البيانات!AB12)</f>
        <v/>
      </c>
      <c r="I12" s="127" t="str">
        <f>IF(البيانات!AA12=0,"",البيانات!AA12)</f>
        <v/>
      </c>
      <c r="J12" s="127" t="str">
        <f>IF(البيانات!H12="","",البيانات!H12)</f>
        <v/>
      </c>
    </row>
    <row r="13" spans="2:10" x14ac:dyDescent="0.2">
      <c r="B13" s="244" t="str">
        <f>IF(البيانات!B13="","",البيانات!B13)</f>
        <v/>
      </c>
      <c r="C13" s="245"/>
      <c r="D13" s="246" t="str">
        <f>IF(البيانات!D13="","",البيانات!D13)</f>
        <v/>
      </c>
      <c r="E13" s="247"/>
      <c r="F13" s="68" t="str">
        <f>IF(البيانات!F13="","",البيانات!F13)</f>
        <v/>
      </c>
      <c r="G13" s="127" t="str">
        <f>IF(البيانات!G13="","",البيانات!G13)</f>
        <v/>
      </c>
      <c r="H13" s="130" t="str">
        <f>IF(البيانات!AB13=0,"",البيانات!AB13)</f>
        <v/>
      </c>
      <c r="I13" s="127" t="str">
        <f>IF(البيانات!AA13=0,"",البيانات!AA13)</f>
        <v/>
      </c>
      <c r="J13" s="127" t="str">
        <f>IF(البيانات!H13="","",البيانات!H13)</f>
        <v/>
      </c>
    </row>
    <row r="14" spans="2:10" x14ac:dyDescent="0.2">
      <c r="B14" s="244" t="str">
        <f>IF(البيانات!B14="","",البيانات!B14)</f>
        <v/>
      </c>
      <c r="C14" s="245"/>
      <c r="D14" s="246" t="str">
        <f>IF(البيانات!D14="","",البيانات!D14)</f>
        <v/>
      </c>
      <c r="E14" s="247"/>
      <c r="F14" s="68" t="str">
        <f>IF(البيانات!F14="","",البيانات!F14)</f>
        <v/>
      </c>
      <c r="G14" s="127" t="str">
        <f>IF(البيانات!G14="","",البيانات!G14)</f>
        <v/>
      </c>
      <c r="H14" s="130" t="str">
        <f>IF(البيانات!AB14=0,"",البيانات!AB14)</f>
        <v/>
      </c>
      <c r="I14" s="127" t="str">
        <f>IF(البيانات!AA14=0,"",البيانات!AA14)</f>
        <v/>
      </c>
      <c r="J14" s="127" t="str">
        <f>IF(البيانات!H14="","",البيانات!H14)</f>
        <v/>
      </c>
    </row>
    <row r="15" spans="2:10" x14ac:dyDescent="0.2">
      <c r="B15" s="244" t="str">
        <f>IF(البيانات!B15="","",البيانات!B15)</f>
        <v/>
      </c>
      <c r="C15" s="245"/>
      <c r="D15" s="246" t="str">
        <f>IF(البيانات!D15="","",البيانات!D15)</f>
        <v/>
      </c>
      <c r="E15" s="247"/>
      <c r="F15" s="68" t="str">
        <f>IF(البيانات!F15="","",البيانات!F15)</f>
        <v/>
      </c>
      <c r="G15" s="127" t="str">
        <f>IF(البيانات!G15="","",البيانات!G15)</f>
        <v/>
      </c>
      <c r="H15" s="130" t="str">
        <f>IF(البيانات!AB15=0,"",البيانات!AB15)</f>
        <v/>
      </c>
      <c r="I15" s="127" t="str">
        <f>IF(البيانات!AA15=0,"",البيانات!AA15)</f>
        <v/>
      </c>
      <c r="J15" s="127" t="str">
        <f>IF(البيانات!H15="","",البيانات!H15)</f>
        <v/>
      </c>
    </row>
    <row r="16" spans="2:10" x14ac:dyDescent="0.2">
      <c r="B16" s="244" t="str">
        <f>IF(البيانات!B16="","",البيانات!B16)</f>
        <v/>
      </c>
      <c r="C16" s="245"/>
      <c r="D16" s="246" t="str">
        <f>IF(البيانات!D16="","",البيانات!D16)</f>
        <v/>
      </c>
      <c r="E16" s="247"/>
      <c r="F16" s="68" t="str">
        <f>IF(البيانات!F16="","",البيانات!F16)</f>
        <v/>
      </c>
      <c r="G16" s="127" t="str">
        <f>IF(البيانات!G16="","",البيانات!G16)</f>
        <v/>
      </c>
      <c r="H16" s="130" t="str">
        <f>IF(البيانات!AB16=0,"",البيانات!AB16)</f>
        <v/>
      </c>
      <c r="I16" s="127" t="str">
        <f>IF(البيانات!AA16=0,"",البيانات!AA16)</f>
        <v/>
      </c>
      <c r="J16" s="127" t="str">
        <f>IF(البيانات!H16="","",البيانات!H16)</f>
        <v/>
      </c>
    </row>
    <row r="17" spans="2:10" x14ac:dyDescent="0.2">
      <c r="B17" s="244" t="str">
        <f>IF(البيانات!B17="","",البيانات!B17)</f>
        <v/>
      </c>
      <c r="C17" s="245"/>
      <c r="D17" s="246" t="str">
        <f>IF(البيانات!D17="","",البيانات!D17)</f>
        <v/>
      </c>
      <c r="E17" s="247"/>
      <c r="F17" s="68" t="str">
        <f>IF(البيانات!F17="","",البيانات!F17)</f>
        <v/>
      </c>
      <c r="G17" s="127" t="str">
        <f>IF(البيانات!G17="","",البيانات!G17)</f>
        <v/>
      </c>
      <c r="H17" s="130" t="str">
        <f>IF(البيانات!AB17=0,"",البيانات!AB17)</f>
        <v/>
      </c>
      <c r="I17" s="127" t="str">
        <f>IF(البيانات!AA17=0,"",البيانات!AA17)</f>
        <v/>
      </c>
      <c r="J17" s="127" t="str">
        <f>IF(البيانات!H17="","",البيانات!H17)</f>
        <v/>
      </c>
    </row>
    <row r="18" spans="2:10" x14ac:dyDescent="0.2">
      <c r="B18" s="244" t="str">
        <f>IF(البيانات!B18="","",البيانات!B18)</f>
        <v/>
      </c>
      <c r="C18" s="245"/>
      <c r="D18" s="246" t="str">
        <f>IF(البيانات!D18="","",البيانات!D18)</f>
        <v/>
      </c>
      <c r="E18" s="247"/>
      <c r="F18" s="68" t="str">
        <f>IF(البيانات!F18="","",البيانات!F18)</f>
        <v/>
      </c>
      <c r="G18" s="127" t="str">
        <f>IF(البيانات!G18="","",البيانات!G18)</f>
        <v/>
      </c>
      <c r="H18" s="130" t="str">
        <f>IF(البيانات!AB18=0,"",البيانات!AB18)</f>
        <v/>
      </c>
      <c r="I18" s="127" t="str">
        <f>IF(البيانات!AA18=0,"",البيانات!AA18)</f>
        <v/>
      </c>
      <c r="J18" s="127" t="str">
        <f>IF(البيانات!H18="","",البيانات!H18)</f>
        <v/>
      </c>
    </row>
    <row r="19" spans="2:10" x14ac:dyDescent="0.2">
      <c r="B19" s="244" t="str">
        <f>IF(البيانات!B19="","",البيانات!B19)</f>
        <v/>
      </c>
      <c r="C19" s="245"/>
      <c r="D19" s="246" t="str">
        <f>IF(البيانات!D19="","",البيانات!D19)</f>
        <v/>
      </c>
      <c r="E19" s="247"/>
      <c r="F19" s="68" t="str">
        <f>IF(البيانات!F19="","",البيانات!F19)</f>
        <v/>
      </c>
      <c r="G19" s="127" t="str">
        <f>IF(البيانات!G19="","",البيانات!G19)</f>
        <v/>
      </c>
      <c r="H19" s="130" t="str">
        <f>IF(البيانات!AB19=0,"",البيانات!AB19)</f>
        <v/>
      </c>
      <c r="I19" s="127" t="str">
        <f>IF(البيانات!AA19=0,"",البيانات!AA19)</f>
        <v/>
      </c>
      <c r="J19" s="127" t="str">
        <f>IF(البيانات!H19="","",البيانات!H19)</f>
        <v/>
      </c>
    </row>
    <row r="20" spans="2:10" x14ac:dyDescent="0.2">
      <c r="B20" s="244" t="str">
        <f>IF(البيانات!B20="","",البيانات!B20)</f>
        <v/>
      </c>
      <c r="C20" s="245"/>
      <c r="D20" s="246" t="str">
        <f>IF(البيانات!D20="","",البيانات!D20)</f>
        <v/>
      </c>
      <c r="E20" s="247"/>
      <c r="F20" s="68" t="str">
        <f>IF(البيانات!F20="","",البيانات!F20)</f>
        <v/>
      </c>
      <c r="G20" s="127" t="str">
        <f>IF(البيانات!G20="","",البيانات!G20)</f>
        <v/>
      </c>
      <c r="H20" s="130" t="str">
        <f>IF(البيانات!AB20=0,"",البيانات!AB20)</f>
        <v/>
      </c>
      <c r="I20" s="127" t="str">
        <f>IF(البيانات!AA20=0,"",البيانات!AA20)</f>
        <v/>
      </c>
      <c r="J20" s="127" t="str">
        <f>IF(البيانات!H20="","",البيانات!H20)</f>
        <v/>
      </c>
    </row>
    <row r="21" spans="2:10" x14ac:dyDescent="0.2">
      <c r="B21" s="244" t="str">
        <f>IF(البيانات!B21="","",البيانات!B21)</f>
        <v/>
      </c>
      <c r="C21" s="245"/>
      <c r="D21" s="246" t="str">
        <f>IF(البيانات!D21="","",البيانات!D21)</f>
        <v/>
      </c>
      <c r="E21" s="247"/>
      <c r="F21" s="68" t="str">
        <f>IF(البيانات!F21="","",البيانات!F21)</f>
        <v/>
      </c>
      <c r="G21" s="127" t="str">
        <f>IF(البيانات!G21="","",البيانات!G21)</f>
        <v/>
      </c>
      <c r="H21" s="130" t="str">
        <f>IF(البيانات!AB21=0,"",البيانات!AB21)</f>
        <v/>
      </c>
      <c r="I21" s="127" t="str">
        <f>IF(البيانات!AA21=0,"",البيانات!AA21)</f>
        <v/>
      </c>
      <c r="J21" s="127" t="str">
        <f>IF(البيانات!H21="","",البيانات!H21)</f>
        <v/>
      </c>
    </row>
    <row r="22" spans="2:10" x14ac:dyDescent="0.2">
      <c r="B22" s="244" t="str">
        <f>IF(البيانات!B22="","",البيانات!B22)</f>
        <v/>
      </c>
      <c r="C22" s="245"/>
      <c r="D22" s="246" t="str">
        <f>IF(البيانات!D22="","",البيانات!D22)</f>
        <v/>
      </c>
      <c r="E22" s="247"/>
      <c r="F22" s="68" t="str">
        <f>IF(البيانات!F22="","",البيانات!F22)</f>
        <v/>
      </c>
      <c r="G22" s="127" t="str">
        <f>IF(البيانات!G22="","",البيانات!G22)</f>
        <v/>
      </c>
      <c r="H22" s="130" t="str">
        <f>IF(البيانات!AB22=0,"",البيانات!AB22)</f>
        <v/>
      </c>
      <c r="I22" s="127" t="str">
        <f>IF(البيانات!AA22=0,"",البيانات!AA22)</f>
        <v/>
      </c>
      <c r="J22" s="127" t="str">
        <f>IF(البيانات!H22="","",البيانات!H22)</f>
        <v/>
      </c>
    </row>
    <row r="23" spans="2:10" x14ac:dyDescent="0.2">
      <c r="B23" s="244" t="str">
        <f>IF(البيانات!B23="","",البيانات!B23)</f>
        <v/>
      </c>
      <c r="C23" s="245"/>
      <c r="D23" s="246" t="str">
        <f>IF(البيانات!D23="","",البيانات!D23)</f>
        <v/>
      </c>
      <c r="E23" s="247"/>
      <c r="F23" s="68" t="str">
        <f>IF(البيانات!F23="","",البيانات!F23)</f>
        <v/>
      </c>
      <c r="G23" s="127" t="str">
        <f>IF(البيانات!G23="","",البيانات!G23)</f>
        <v/>
      </c>
      <c r="H23" s="130" t="str">
        <f>IF(البيانات!AB23=0,"",البيانات!AB23)</f>
        <v/>
      </c>
      <c r="I23" s="127" t="str">
        <f>IF(البيانات!AA23=0,"",البيانات!AA23)</f>
        <v/>
      </c>
      <c r="J23" s="127" t="str">
        <f>IF(البيانات!H23="","",البيانات!H23)</f>
        <v/>
      </c>
    </row>
    <row r="24" spans="2:10" x14ac:dyDescent="0.2">
      <c r="B24" s="244" t="str">
        <f>IF(البيانات!B32="","",البيانات!B32)</f>
        <v/>
      </c>
      <c r="C24" s="245"/>
      <c r="D24" s="246" t="str">
        <f>IF(البيانات!D32="","",البيانات!D32)</f>
        <v/>
      </c>
      <c r="E24" s="247"/>
      <c r="F24" s="68" t="str">
        <f>IF(البيانات!F32="","",البيانات!F32)</f>
        <v/>
      </c>
      <c r="G24" s="127" t="str">
        <f>IF(البيانات!G32="","",البيانات!G32)</f>
        <v/>
      </c>
      <c r="H24" s="130" t="str">
        <f>IF(البيانات!AB32=0,"",البيانات!AB32)</f>
        <v/>
      </c>
      <c r="I24" s="127" t="str">
        <f>IF(البيانات!AA32=0,"",البيانات!AA32)</f>
        <v/>
      </c>
      <c r="J24" s="127" t="str">
        <f>IF(البيانات!H32="","",البيانات!H32)</f>
        <v/>
      </c>
    </row>
    <row r="25" spans="2:10" x14ac:dyDescent="0.2">
      <c r="B25" s="248" t="str">
        <f>البيانات!B33</f>
        <v>الإجمالي</v>
      </c>
      <c r="C25" s="249"/>
      <c r="D25" s="249"/>
      <c r="E25" s="250"/>
      <c r="F25" s="128">
        <f>البيانات!F33</f>
        <v>0</v>
      </c>
      <c r="G25" s="37">
        <f>البيانات!G33</f>
        <v>0</v>
      </c>
      <c r="H25" s="128">
        <f>البيانات!AB33</f>
        <v>0</v>
      </c>
      <c r="I25" s="37">
        <f>البيانات!AA33</f>
        <v>0</v>
      </c>
      <c r="J25" s="37">
        <f>البيانات!H33</f>
        <v>0</v>
      </c>
    </row>
    <row r="26" spans="2:10" x14ac:dyDescent="0.2">
      <c r="B26" s="244" t="str">
        <f>IF(البيانات!B34="","",البيانات!B34)</f>
        <v/>
      </c>
      <c r="C26" s="245"/>
      <c r="D26" s="246" t="str">
        <f>IF(البيانات!D34="","",البيانات!D34)</f>
        <v/>
      </c>
      <c r="E26" s="247"/>
      <c r="F26" s="68" t="str">
        <f>IF(البيانات!F34="","",البيانات!F34)</f>
        <v/>
      </c>
      <c r="G26" s="127" t="str">
        <f>IF(البيانات!G34="","",البيانات!G34)</f>
        <v/>
      </c>
      <c r="H26" s="130" t="str">
        <f>IF(البيانات!AB34=0,"",البيانات!AB34)</f>
        <v/>
      </c>
      <c r="I26" s="127" t="str">
        <f>IF(البيانات!AA34=0,"",البيانات!AA34)</f>
        <v/>
      </c>
      <c r="J26" s="127" t="str">
        <f>IF(البيانات!H34="","",البيانات!H34)</f>
        <v/>
      </c>
    </row>
    <row r="27" spans="2:10" x14ac:dyDescent="0.2">
      <c r="B27" s="244" t="str">
        <f>IF(البيانات!B35="","",البيانات!B35)</f>
        <v/>
      </c>
      <c r="C27" s="245"/>
      <c r="D27" s="246" t="str">
        <f>IF(البيانات!D35="","",البيانات!D35)</f>
        <v/>
      </c>
      <c r="E27" s="247"/>
      <c r="F27" s="68" t="str">
        <f>IF(البيانات!F35="","",البيانات!F35)</f>
        <v/>
      </c>
      <c r="G27" s="127" t="str">
        <f>IF(البيانات!G35="","",البيانات!G35)</f>
        <v/>
      </c>
      <c r="H27" s="130" t="str">
        <f>IF(البيانات!AB35=0,"",البيانات!AB35)</f>
        <v/>
      </c>
      <c r="I27" s="127" t="str">
        <f>IF(البيانات!AA35=0,"",البيانات!AA35)</f>
        <v/>
      </c>
      <c r="J27" s="127" t="str">
        <f>IF(البيانات!H35="","",البيانات!H35)</f>
        <v/>
      </c>
    </row>
    <row r="28" spans="2:10" x14ac:dyDescent="0.2">
      <c r="B28" s="244" t="str">
        <f>IF(البيانات!B36="","",البيانات!B36)</f>
        <v/>
      </c>
      <c r="C28" s="245"/>
      <c r="D28" s="246" t="str">
        <f>IF(البيانات!D36="","",البيانات!D36)</f>
        <v/>
      </c>
      <c r="E28" s="247"/>
      <c r="F28" s="68" t="str">
        <f>IF(البيانات!F36="","",البيانات!F36)</f>
        <v/>
      </c>
      <c r="G28" s="127" t="str">
        <f>IF(البيانات!G36="","",البيانات!G36)</f>
        <v/>
      </c>
      <c r="H28" s="130" t="str">
        <f>IF(البيانات!AB36=0,"",البيانات!AB36)</f>
        <v/>
      </c>
      <c r="I28" s="127" t="str">
        <f>IF(البيانات!AA36=0,"",البيانات!AA36)</f>
        <v/>
      </c>
      <c r="J28" s="127" t="str">
        <f>IF(البيانات!H36="","",البيانات!H36)</f>
        <v/>
      </c>
    </row>
    <row r="29" spans="2:10" x14ac:dyDescent="0.2">
      <c r="B29" s="244" t="str">
        <f>IF(البيانات!B37="","",البيانات!B37)</f>
        <v/>
      </c>
      <c r="C29" s="245"/>
      <c r="D29" s="246" t="str">
        <f>IF(البيانات!D37="","",البيانات!D37)</f>
        <v/>
      </c>
      <c r="E29" s="247"/>
      <c r="F29" s="68" t="str">
        <f>IF(البيانات!F37="","",البيانات!F37)</f>
        <v/>
      </c>
      <c r="G29" s="127" t="str">
        <f>IF(البيانات!G37="","",البيانات!G37)</f>
        <v/>
      </c>
      <c r="H29" s="130" t="str">
        <f>IF(البيانات!AB37=0,"",البيانات!AB37)</f>
        <v/>
      </c>
      <c r="I29" s="127" t="str">
        <f>IF(البيانات!AA37=0,"",البيانات!AA37)</f>
        <v/>
      </c>
      <c r="J29" s="127" t="str">
        <f>IF(البيانات!H37="","",البيانات!H37)</f>
        <v/>
      </c>
    </row>
    <row r="30" spans="2:10" x14ac:dyDescent="0.2">
      <c r="B30" s="244" t="str">
        <f>IF(البيانات!B38="","",البيانات!B38)</f>
        <v/>
      </c>
      <c r="C30" s="245"/>
      <c r="D30" s="246" t="str">
        <f>IF(البيانات!D38="","",البيانات!D38)</f>
        <v/>
      </c>
      <c r="E30" s="247"/>
      <c r="F30" s="68" t="str">
        <f>IF(البيانات!F38="","",البيانات!F38)</f>
        <v/>
      </c>
      <c r="G30" s="127" t="str">
        <f>IF(البيانات!G38="","",البيانات!G38)</f>
        <v/>
      </c>
      <c r="H30" s="130" t="str">
        <f>IF(البيانات!AB38=0,"",البيانات!AB38)</f>
        <v/>
      </c>
      <c r="I30" s="127" t="str">
        <f>IF(البيانات!AA38=0,"",البيانات!AA38)</f>
        <v/>
      </c>
      <c r="J30" s="127" t="str">
        <f>IF(البيانات!H38="","",البيانات!H38)</f>
        <v/>
      </c>
    </row>
    <row r="31" spans="2:10" x14ac:dyDescent="0.2">
      <c r="B31" s="248" t="str">
        <f>البيانات!B39</f>
        <v>الإجمالي</v>
      </c>
      <c r="C31" s="249"/>
      <c r="D31" s="249"/>
      <c r="E31" s="250"/>
      <c r="F31" s="6">
        <f>البيانات!F39</f>
        <v>0</v>
      </c>
      <c r="G31" s="37">
        <f>البيانات!G39</f>
        <v>0</v>
      </c>
      <c r="H31" s="128">
        <f>البيانات!AB39</f>
        <v>0</v>
      </c>
      <c r="I31" s="37">
        <f>البيانات!AA39</f>
        <v>0</v>
      </c>
      <c r="J31" s="37">
        <f>البيانات!H39</f>
        <v>0</v>
      </c>
    </row>
    <row r="32" spans="2:10" x14ac:dyDescent="0.2">
      <c r="B32" s="248" t="str">
        <f>البيانات!B40</f>
        <v>الإجمالي الكلي</v>
      </c>
      <c r="C32" s="249"/>
      <c r="D32" s="249"/>
      <c r="E32" s="250"/>
      <c r="F32" s="128">
        <f>البيانات!F40</f>
        <v>0</v>
      </c>
      <c r="G32" s="37">
        <f>البيانات!G40</f>
        <v>0</v>
      </c>
      <c r="H32" s="128">
        <f>البيانات!AB40</f>
        <v>0</v>
      </c>
      <c r="I32" s="37">
        <f>البيانات!AA40</f>
        <v>0</v>
      </c>
      <c r="J32" s="37">
        <f>البيانات!H40</f>
        <v>0</v>
      </c>
    </row>
  </sheetData>
  <sheetProtection sheet="1" objects="1" scenarios="1" formatCells="0" formatColumns="0" formatRows="0"/>
  <mergeCells count="60">
    <mergeCell ref="D1:G1"/>
    <mergeCell ref="B2:C2"/>
    <mergeCell ref="C3:D3"/>
    <mergeCell ref="F3:G3"/>
    <mergeCell ref="B4:C4"/>
    <mergeCell ref="D4:E4"/>
    <mergeCell ref="B19:C19"/>
    <mergeCell ref="D19:E19"/>
    <mergeCell ref="B17:C17"/>
    <mergeCell ref="D17:E17"/>
    <mergeCell ref="B12:C12"/>
    <mergeCell ref="D12:E12"/>
    <mergeCell ref="B13:C13"/>
    <mergeCell ref="D13:E13"/>
    <mergeCell ref="B9:C9"/>
    <mergeCell ref="D9:E9"/>
    <mergeCell ref="B10:C10"/>
    <mergeCell ref="B18:C18"/>
    <mergeCell ref="D18:E18"/>
    <mergeCell ref="D10:E10"/>
    <mergeCell ref="B11:C11"/>
    <mergeCell ref="D11:E11"/>
    <mergeCell ref="B14:C14"/>
    <mergeCell ref="D14:E14"/>
    <mergeCell ref="B15:C15"/>
    <mergeCell ref="D15:E15"/>
    <mergeCell ref="B16:C16"/>
    <mergeCell ref="D16:E16"/>
    <mergeCell ref="B6:D6"/>
    <mergeCell ref="B7:C7"/>
    <mergeCell ref="D7:E7"/>
    <mergeCell ref="B8:C8"/>
    <mergeCell ref="D8:E8"/>
    <mergeCell ref="B20:C20"/>
    <mergeCell ref="D20:E20"/>
    <mergeCell ref="B21:C21"/>
    <mergeCell ref="D21:E21"/>
    <mergeCell ref="B22:C22"/>
    <mergeCell ref="D22:E22"/>
    <mergeCell ref="B24:C24"/>
    <mergeCell ref="D24:E24"/>
    <mergeCell ref="B25:E25"/>
    <mergeCell ref="B26:C26"/>
    <mergeCell ref="D26:E26"/>
    <mergeCell ref="B30:C30"/>
    <mergeCell ref="D30:E30"/>
    <mergeCell ref="B31:E31"/>
    <mergeCell ref="B32:E32"/>
    <mergeCell ref="I1:J1"/>
    <mergeCell ref="I3:J3"/>
    <mergeCell ref="I4:J4"/>
    <mergeCell ref="H2:J2"/>
    <mergeCell ref="B27:C27"/>
    <mergeCell ref="D27:E27"/>
    <mergeCell ref="B28:C28"/>
    <mergeCell ref="D28:E28"/>
    <mergeCell ref="B29:C29"/>
    <mergeCell ref="D29:E29"/>
    <mergeCell ref="B23:C23"/>
    <mergeCell ref="D23:E2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rightToLeft="1" zoomScale="115" zoomScaleNormal="115" zoomScalePageLayoutView="145" workbookViewId="0">
      <selection activeCell="C4" sqref="C4:D4"/>
    </sheetView>
  </sheetViews>
  <sheetFormatPr defaultColWidth="9" defaultRowHeight="15" x14ac:dyDescent="0.2"/>
  <cols>
    <col min="1" max="1" width="2.75" style="75" customWidth="1"/>
    <col min="2" max="2" width="6" style="62" customWidth="1"/>
    <col min="3" max="7" width="9" style="62"/>
    <col min="8" max="8" width="11.125" style="62" bestFit="1" customWidth="1"/>
    <col min="9" max="9" width="8.875" style="62" customWidth="1"/>
    <col min="10" max="10" width="10.375" style="62" customWidth="1"/>
    <col min="11" max="16384" width="9" style="62"/>
  </cols>
  <sheetData>
    <row r="1" spans="1:10" x14ac:dyDescent="0.2">
      <c r="A1" s="17"/>
      <c r="B1" s="12"/>
      <c r="C1" s="12"/>
      <c r="D1" s="167" t="s">
        <v>1651</v>
      </c>
      <c r="E1" s="167"/>
      <c r="F1" s="167"/>
      <c r="G1" s="167"/>
      <c r="H1" s="167"/>
      <c r="I1" s="59" t="s">
        <v>1469</v>
      </c>
      <c r="J1" s="61" t="str">
        <f>IF(البيانات!I1="","",البيانات!I1)</f>
        <v/>
      </c>
    </row>
    <row r="2" spans="1:10" x14ac:dyDescent="0.2">
      <c r="A2" s="17"/>
      <c r="B2" s="166" t="s">
        <v>0</v>
      </c>
      <c r="C2" s="166"/>
      <c r="D2" s="61" t="str">
        <f>IF(البيانات!D2="","",البيانات!D2)</f>
        <v/>
      </c>
      <c r="E2" s="155" t="s">
        <v>1</v>
      </c>
      <c r="F2" s="155"/>
      <c r="G2" s="61" t="str">
        <f>IF(البيانات!F2="","",البيانات!F2)</f>
        <v/>
      </c>
      <c r="H2" s="59" t="s">
        <v>2</v>
      </c>
      <c r="I2" s="243" t="str">
        <f>IF(البيانات!H2="","",البيانات!H2)</f>
        <v/>
      </c>
      <c r="J2" s="243"/>
    </row>
    <row r="3" spans="1:10" x14ac:dyDescent="0.2">
      <c r="A3" s="17"/>
      <c r="B3" s="60" t="s">
        <v>1428</v>
      </c>
      <c r="C3" s="149" t="str">
        <f>IF(البيانات!C3="","",البيانات!C3)</f>
        <v/>
      </c>
      <c r="D3" s="149"/>
      <c r="E3" s="155" t="s">
        <v>30</v>
      </c>
      <c r="F3" s="155"/>
      <c r="G3" s="149" t="str">
        <f>IF(البيانات!F3="","",البيانات!F3)</f>
        <v/>
      </c>
      <c r="H3" s="149"/>
      <c r="I3" s="59" t="s">
        <v>766</v>
      </c>
      <c r="J3" s="61" t="str">
        <f>IF(البيانات!I3="","",البيانات!I3)</f>
        <v/>
      </c>
    </row>
    <row r="4" spans="1:10" x14ac:dyDescent="0.2">
      <c r="A4" s="17"/>
      <c r="B4" s="60" t="s">
        <v>50</v>
      </c>
      <c r="C4" s="149" t="str">
        <f>IF(البيانات!D4="","",البيانات!D4)</f>
        <v>دولار امريكي</v>
      </c>
      <c r="D4" s="149"/>
      <c r="E4" s="155" t="s">
        <v>803</v>
      </c>
      <c r="F4" s="155"/>
      <c r="G4" s="149">
        <f>IF(البيانات!G4="","",البيانات!G4)</f>
        <v>600</v>
      </c>
      <c r="H4" s="149"/>
      <c r="I4" s="59" t="s">
        <v>715</v>
      </c>
      <c r="J4" s="72" t="str">
        <f>IF(البيانات!I4="","",البيانات!I4)</f>
        <v/>
      </c>
    </row>
    <row r="7" spans="1:10" x14ac:dyDescent="0.2">
      <c r="B7" s="254" t="s">
        <v>35</v>
      </c>
      <c r="C7" s="254"/>
      <c r="D7" s="254"/>
    </row>
    <row r="8" spans="1:10" x14ac:dyDescent="0.2">
      <c r="B8" s="255" t="s">
        <v>1655</v>
      </c>
      <c r="C8" s="255"/>
      <c r="D8" s="67" t="s">
        <v>1658</v>
      </c>
      <c r="E8" s="67" t="s">
        <v>50</v>
      </c>
      <c r="F8" s="67" t="s">
        <v>1659</v>
      </c>
      <c r="G8" s="67" t="s">
        <v>1660</v>
      </c>
      <c r="H8" s="67" t="s">
        <v>1661</v>
      </c>
      <c r="I8" s="67" t="s">
        <v>1662</v>
      </c>
      <c r="J8" s="67" t="s">
        <v>11</v>
      </c>
    </row>
    <row r="9" spans="1:10" x14ac:dyDescent="0.2">
      <c r="B9" s="253" t="str">
        <f>البيانات!B54</f>
        <v>جمارك عدن</v>
      </c>
      <c r="C9" s="253"/>
      <c r="D9" s="65"/>
      <c r="E9" s="65"/>
      <c r="F9" s="63">
        <f>D9-SUM(G9:I9)</f>
        <v>0</v>
      </c>
      <c r="G9" s="65"/>
      <c r="H9" s="65"/>
      <c r="I9" s="65"/>
      <c r="J9" s="64">
        <f t="shared" ref="J9:J19" si="0">SUM(F9:I9)</f>
        <v>0</v>
      </c>
    </row>
    <row r="10" spans="1:10" x14ac:dyDescent="0.2">
      <c r="B10" s="253" t="str">
        <f>البيانات!B55</f>
        <v>أجور نقل مع النفالة</v>
      </c>
      <c r="C10" s="253"/>
      <c r="D10" s="65"/>
      <c r="E10" s="65"/>
      <c r="F10" s="63">
        <f t="shared" ref="F10:F19" si="1">D10-SUM(G10:I10)</f>
        <v>0</v>
      </c>
      <c r="G10" s="65"/>
      <c r="H10" s="65"/>
      <c r="I10" s="65"/>
      <c r="J10" s="64">
        <f t="shared" si="0"/>
        <v>0</v>
      </c>
    </row>
    <row r="11" spans="1:10" x14ac:dyDescent="0.2">
      <c r="B11" s="253" t="str">
        <f>البيانات!B56</f>
        <v>جمارك اب</v>
      </c>
      <c r="C11" s="253"/>
      <c r="D11" s="65"/>
      <c r="E11" s="65"/>
      <c r="F11" s="63">
        <f t="shared" si="1"/>
        <v>0</v>
      </c>
      <c r="G11" s="65"/>
      <c r="H11" s="65"/>
      <c r="I11" s="65"/>
      <c r="J11" s="64">
        <f t="shared" si="0"/>
        <v>0</v>
      </c>
    </row>
    <row r="12" spans="1:10" x14ac:dyDescent="0.2">
      <c r="B12" s="253" t="str">
        <f>البيانات!B57</f>
        <v>رسوم أرضية ,ودمريج</v>
      </c>
      <c r="C12" s="253"/>
      <c r="D12" s="65"/>
      <c r="E12" s="65"/>
      <c r="F12" s="63">
        <f t="shared" si="1"/>
        <v>0</v>
      </c>
      <c r="G12" s="65"/>
      <c r="H12" s="65"/>
      <c r="I12" s="65"/>
      <c r="J12" s="64">
        <f t="shared" si="0"/>
        <v>0</v>
      </c>
    </row>
    <row r="13" spans="1:10" x14ac:dyDescent="0.2">
      <c r="B13" s="253" t="str">
        <f>البيانات!B58</f>
        <v>ضريبة مبيعات جمركية</v>
      </c>
      <c r="C13" s="253"/>
      <c r="D13" s="65"/>
      <c r="E13" s="65"/>
      <c r="F13" s="63">
        <f t="shared" si="1"/>
        <v>0</v>
      </c>
      <c r="G13" s="65"/>
      <c r="H13" s="65"/>
      <c r="I13" s="65"/>
      <c r="J13" s="64">
        <f t="shared" si="0"/>
        <v>0</v>
      </c>
    </row>
    <row r="14" spans="1:10" x14ac:dyDescent="0.2">
      <c r="B14" s="253" t="str">
        <f>البيانات!B59</f>
        <v>فوارق مصاريف مشتريات</v>
      </c>
      <c r="C14" s="253"/>
      <c r="D14" s="65"/>
      <c r="E14" s="65"/>
      <c r="F14" s="63">
        <f t="shared" si="1"/>
        <v>0</v>
      </c>
      <c r="G14" s="65"/>
      <c r="H14" s="65"/>
      <c r="I14" s="65"/>
      <c r="J14" s="64">
        <f t="shared" si="0"/>
        <v>0</v>
      </c>
    </row>
    <row r="15" spans="1:10" x14ac:dyDescent="0.2">
      <c r="B15" s="253" t="str">
        <f>البيانات!B60</f>
        <v>أجور نقل مع النفالة</v>
      </c>
      <c r="C15" s="253"/>
      <c r="D15" s="65"/>
      <c r="E15" s="65"/>
      <c r="F15" s="63">
        <f t="shared" si="1"/>
        <v>0</v>
      </c>
      <c r="G15" s="65"/>
      <c r="H15" s="65"/>
      <c r="I15" s="65"/>
      <c r="J15" s="64">
        <f t="shared" si="0"/>
        <v>0</v>
      </c>
    </row>
    <row r="16" spans="1:10" x14ac:dyDescent="0.2">
      <c r="B16" s="253">
        <f>البيانات!B61</f>
        <v>0</v>
      </c>
      <c r="C16" s="253"/>
      <c r="D16" s="65"/>
      <c r="E16" s="65"/>
      <c r="F16" s="63">
        <f t="shared" si="1"/>
        <v>0</v>
      </c>
      <c r="G16" s="65"/>
      <c r="H16" s="65"/>
      <c r="I16" s="65"/>
      <c r="J16" s="64">
        <f t="shared" si="0"/>
        <v>0</v>
      </c>
    </row>
    <row r="17" spans="2:10" x14ac:dyDescent="0.2">
      <c r="B17" s="253">
        <f>البيانات!B62</f>
        <v>0</v>
      </c>
      <c r="C17" s="253"/>
      <c r="D17" s="65"/>
      <c r="E17" s="65"/>
      <c r="F17" s="63">
        <f t="shared" si="1"/>
        <v>0</v>
      </c>
      <c r="G17" s="65"/>
      <c r="H17" s="65"/>
      <c r="I17" s="65"/>
      <c r="J17" s="64">
        <f t="shared" si="0"/>
        <v>0</v>
      </c>
    </row>
    <row r="18" spans="2:10" x14ac:dyDescent="0.2">
      <c r="B18" s="253">
        <f>البيانات!B63</f>
        <v>0</v>
      </c>
      <c r="C18" s="253"/>
      <c r="D18" s="65"/>
      <c r="E18" s="65"/>
      <c r="F18" s="63">
        <f t="shared" si="1"/>
        <v>0</v>
      </c>
      <c r="G18" s="65"/>
      <c r="H18" s="65"/>
      <c r="I18" s="65"/>
      <c r="J18" s="64">
        <f t="shared" si="0"/>
        <v>0</v>
      </c>
    </row>
    <row r="19" spans="2:10" x14ac:dyDescent="0.2">
      <c r="B19" s="253">
        <f>البيانات!B64</f>
        <v>0</v>
      </c>
      <c r="C19" s="253"/>
      <c r="D19" s="65"/>
      <c r="E19" s="65"/>
      <c r="F19" s="63">
        <f t="shared" si="1"/>
        <v>0</v>
      </c>
      <c r="G19" s="65"/>
      <c r="H19" s="65"/>
      <c r="I19" s="65"/>
      <c r="J19" s="64">
        <f t="shared" si="0"/>
        <v>0</v>
      </c>
    </row>
    <row r="20" spans="2:10" x14ac:dyDescent="0.2">
      <c r="B20" s="256" t="s">
        <v>926</v>
      </c>
      <c r="C20" s="257"/>
      <c r="D20" s="66">
        <f>SUM(D9:D19)</f>
        <v>0</v>
      </c>
      <c r="E20" s="66"/>
      <c r="F20" s="66">
        <f t="shared" ref="F20:G20" si="2">SUM(F9:F19)</f>
        <v>0</v>
      </c>
      <c r="G20" s="66">
        <f t="shared" si="2"/>
        <v>0</v>
      </c>
      <c r="H20" s="66">
        <f>SUM(H9:H19)</f>
        <v>0</v>
      </c>
      <c r="I20" s="66" t="str">
        <f>C4</f>
        <v>دولار امريكي</v>
      </c>
      <c r="J20" s="66"/>
    </row>
  </sheetData>
  <sheetProtection sheet="1" objects="1" scenarios="1" formatCells="0" formatColumns="0" formatRows="0"/>
  <mergeCells count="24">
    <mergeCell ref="B20:C20"/>
    <mergeCell ref="B14:C14"/>
    <mergeCell ref="B15:C15"/>
    <mergeCell ref="B16:C16"/>
    <mergeCell ref="B17:C17"/>
    <mergeCell ref="B18:C18"/>
    <mergeCell ref="B19:C19"/>
    <mergeCell ref="B13:C13"/>
    <mergeCell ref="B7:D7"/>
    <mergeCell ref="C4:D4"/>
    <mergeCell ref="G4:H4"/>
    <mergeCell ref="D1:H1"/>
    <mergeCell ref="B2:C2"/>
    <mergeCell ref="E4:F4"/>
    <mergeCell ref="B8:C8"/>
    <mergeCell ref="B9:C9"/>
    <mergeCell ref="B10:C10"/>
    <mergeCell ref="B11:C11"/>
    <mergeCell ref="B12:C12"/>
    <mergeCell ref="I2:J2"/>
    <mergeCell ref="C3:D3"/>
    <mergeCell ref="G3:H3"/>
    <mergeCell ref="E2:F2"/>
    <mergeCell ref="E3:F3"/>
  </mergeCells>
  <dataValidations count="1">
    <dataValidation type="list" allowBlank="1" showInputMessage="1" showErrorMessage="1" sqref="G7">
      <formula1>#REF!</formula1>
    </dataValidation>
  </dataValidations>
  <printOptions horizontalCentered="1"/>
  <pageMargins left="0.78740157480314965" right="0.78740157480314965" top="0.74803149606299213" bottom="0.74803149606299213" header="0.31496062992125984" footer="0.31496062992125984"/>
  <pageSetup paperSize="9" scale="89" orientation="portrait" r:id="rId1"/>
  <headerFooter>
    <oddHeader>&amp;Lصفحة &amp;P من &amp;N&amp;R&amp;D    &amp;T</oddHead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البيانات!$F$217:$F$222</xm:f>
          </x14:formula1>
          <xm:sqref>E9:E19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1"/>
  <sheetViews>
    <sheetView rightToLeft="1" zoomScale="115" zoomScaleNormal="115" zoomScaleSheetLayoutView="70" workbookViewId="0">
      <pane ySplit="4" topLeftCell="A5" activePane="bottomLeft" state="frozen"/>
      <selection pane="bottomLeft" activeCell="A62" sqref="A62"/>
    </sheetView>
  </sheetViews>
  <sheetFormatPr defaultColWidth="9.125" defaultRowHeight="14.25" x14ac:dyDescent="0.2"/>
  <cols>
    <col min="1" max="12" width="6.25" style="8" customWidth="1"/>
    <col min="13" max="16384" width="9.125" style="8"/>
  </cols>
  <sheetData>
    <row r="1" spans="1:12" ht="15" x14ac:dyDescent="0.2">
      <c r="A1" s="17"/>
      <c r="B1" s="12"/>
      <c r="C1" s="12"/>
      <c r="D1" s="167" t="s">
        <v>1651</v>
      </c>
      <c r="E1" s="167"/>
      <c r="F1" s="167"/>
      <c r="G1" s="167"/>
      <c r="H1" s="167"/>
      <c r="I1" s="70" t="s">
        <v>1469</v>
      </c>
      <c r="J1" s="72" t="str">
        <f>IF(البيانات!I1="","",البيانات!I1)</f>
        <v/>
      </c>
    </row>
    <row r="2" spans="1:12" ht="15" x14ac:dyDescent="0.2">
      <c r="A2" s="17"/>
      <c r="B2" s="166" t="s">
        <v>0</v>
      </c>
      <c r="C2" s="166"/>
      <c r="D2" s="72" t="str">
        <f>IF(البيانات!D2="","",البيانات!D2)</f>
        <v/>
      </c>
      <c r="E2" s="155" t="s">
        <v>1</v>
      </c>
      <c r="F2" s="155"/>
      <c r="G2" s="72" t="str">
        <f>IF(البيانات!F2="","",البيانات!F2)</f>
        <v/>
      </c>
      <c r="H2" s="70" t="s">
        <v>2</v>
      </c>
      <c r="I2" s="243" t="str">
        <f>IF(البيانات!H2="","",البيانات!H2)</f>
        <v/>
      </c>
      <c r="J2" s="243"/>
    </row>
    <row r="3" spans="1:12" ht="15" x14ac:dyDescent="0.2">
      <c r="A3" s="17"/>
      <c r="B3" s="69" t="s">
        <v>1428</v>
      </c>
      <c r="C3" s="149" t="str">
        <f>IF(البيانات!C3="","",البيانات!C3)</f>
        <v/>
      </c>
      <c r="D3" s="149"/>
      <c r="E3" s="155" t="s">
        <v>30</v>
      </c>
      <c r="F3" s="155"/>
      <c r="G3" s="149" t="str">
        <f>IF(البيانات!F3="","",البيانات!F3)</f>
        <v/>
      </c>
      <c r="H3" s="149"/>
      <c r="I3" s="70" t="s">
        <v>766</v>
      </c>
      <c r="J3" s="72" t="str">
        <f>IF(البيانات!I3="","",البيانات!I3)</f>
        <v/>
      </c>
    </row>
    <row r="4" spans="1:12" ht="15" x14ac:dyDescent="0.2">
      <c r="A4" s="17"/>
      <c r="B4" s="69" t="s">
        <v>50</v>
      </c>
      <c r="C4" s="149" t="str">
        <f>IF(البيانات!D4="","",البيانات!D4)</f>
        <v>دولار امريكي</v>
      </c>
      <c r="D4" s="149"/>
      <c r="E4" s="155" t="s">
        <v>803</v>
      </c>
      <c r="F4" s="155"/>
      <c r="G4" s="149">
        <f>IF(البيانات!G4="","",البيانات!G4)</f>
        <v>600</v>
      </c>
      <c r="H4" s="149"/>
      <c r="I4" s="70" t="s">
        <v>715</v>
      </c>
      <c r="J4" s="72" t="str">
        <f>IF(البيانات!I4="","",البيانات!I4)</f>
        <v/>
      </c>
    </row>
    <row r="5" spans="1:12" ht="15" thickBot="1" x14ac:dyDescent="0.25"/>
    <row r="6" spans="1:12" ht="15" x14ac:dyDescent="0.2">
      <c r="A6" s="258" t="s">
        <v>1471</v>
      </c>
      <c r="B6" s="259"/>
      <c r="C6" s="259"/>
      <c r="D6" s="259"/>
      <c r="E6" s="259"/>
      <c r="F6" s="259"/>
      <c r="G6" s="259"/>
      <c r="H6" s="259"/>
      <c r="I6" s="259"/>
      <c r="J6" s="259"/>
      <c r="K6" s="259"/>
      <c r="L6" s="260"/>
    </row>
    <row r="7" spans="1:12" ht="15" x14ac:dyDescent="0.2">
      <c r="A7" s="261" t="s">
        <v>1472</v>
      </c>
      <c r="B7" s="262"/>
      <c r="C7" s="263">
        <f>A19+A30+A41</f>
        <v>0</v>
      </c>
      <c r="D7" s="263"/>
      <c r="E7" s="264" t="s">
        <v>1473</v>
      </c>
      <c r="F7" s="265"/>
      <c r="G7" s="263"/>
      <c r="H7" s="263"/>
      <c r="I7" s="262" t="s">
        <v>926</v>
      </c>
      <c r="J7" s="262"/>
      <c r="K7" s="266">
        <f>G7+C7</f>
        <v>0</v>
      </c>
      <c r="L7" s="267"/>
    </row>
    <row r="8" spans="1:12" ht="15" x14ac:dyDescent="0.2">
      <c r="A8" s="261" t="s">
        <v>1474</v>
      </c>
      <c r="B8" s="262"/>
      <c r="C8" s="263"/>
      <c r="D8" s="263"/>
      <c r="E8" s="264" t="s">
        <v>1475</v>
      </c>
      <c r="F8" s="265"/>
      <c r="G8" s="263"/>
      <c r="H8" s="263"/>
      <c r="I8" s="262" t="s">
        <v>773</v>
      </c>
      <c r="J8" s="262"/>
      <c r="K8" s="266">
        <f>G8-C8</f>
        <v>0</v>
      </c>
      <c r="L8" s="267"/>
    </row>
    <row r="9" spans="1:12" x14ac:dyDescent="0.2">
      <c r="A9" s="39"/>
      <c r="B9" s="40"/>
      <c r="C9" s="40"/>
      <c r="D9" s="40"/>
      <c r="E9" s="40"/>
      <c r="F9" s="40"/>
      <c r="G9" s="40"/>
      <c r="H9" s="40"/>
      <c r="I9" s="40"/>
      <c r="J9" s="40"/>
      <c r="K9" s="40"/>
      <c r="L9" s="41"/>
    </row>
    <row r="10" spans="1:12" ht="15" x14ac:dyDescent="0.2">
      <c r="A10" s="42"/>
      <c r="B10" s="268" t="str">
        <f>IFERROR(IF(A10="","",VLOOKUP(A10,items!$A$1:$D$700,2,FALSE)),"صنف غير موجود")</f>
        <v/>
      </c>
      <c r="C10" s="268"/>
      <c r="D10" s="268"/>
      <c r="E10" s="268"/>
      <c r="F10" s="43" t="str">
        <f>IFERROR(IF(A10="","",VLOOKUP(A10,items!$A$1:$D$700,3,FALSE)),"")</f>
        <v/>
      </c>
      <c r="G10" s="44"/>
      <c r="H10" s="268" t="str">
        <f>IFERROR(IF(G10="","",VLOOKUP(G10,items!$A$1:$D$700,2,FALSE)),"صنف غير موجود")</f>
        <v/>
      </c>
      <c r="I10" s="268"/>
      <c r="J10" s="268"/>
      <c r="K10" s="268"/>
      <c r="L10" s="43" t="str">
        <f>IFERROR(IF(G10="","",VLOOKUP(G10,items!$A$1:$D$700,3,FALSE)),"")</f>
        <v/>
      </c>
    </row>
    <row r="11" spans="1:12" ht="15" x14ac:dyDescent="0.2">
      <c r="A11" s="45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7"/>
    </row>
    <row r="12" spans="1:12" ht="15" x14ac:dyDescent="0.2">
      <c r="A12" s="48"/>
      <c r="B12" s="49"/>
      <c r="C12" s="49"/>
      <c r="D12" s="49"/>
      <c r="E12" s="49"/>
      <c r="F12" s="49"/>
      <c r="G12" s="50"/>
      <c r="H12" s="50"/>
      <c r="I12" s="50"/>
      <c r="J12" s="50"/>
      <c r="K12" s="50"/>
      <c r="L12" s="51"/>
    </row>
    <row r="13" spans="1:12" ht="15" x14ac:dyDescent="0.2">
      <c r="A13" s="48"/>
      <c r="B13" s="49"/>
      <c r="C13" s="49"/>
      <c r="D13" s="49"/>
      <c r="E13" s="49"/>
      <c r="F13" s="49"/>
      <c r="G13" s="50"/>
      <c r="H13" s="50"/>
      <c r="I13" s="50"/>
      <c r="J13" s="50"/>
      <c r="K13" s="50"/>
      <c r="L13" s="51"/>
    </row>
    <row r="14" spans="1:12" ht="15" x14ac:dyDescent="0.2">
      <c r="A14" s="48"/>
      <c r="B14" s="49"/>
      <c r="C14" s="49"/>
      <c r="D14" s="49"/>
      <c r="E14" s="49"/>
      <c r="F14" s="49"/>
      <c r="G14" s="50"/>
      <c r="H14" s="50"/>
      <c r="I14" s="50"/>
      <c r="J14" s="50"/>
      <c r="K14" s="50"/>
      <c r="L14" s="51"/>
    </row>
    <row r="15" spans="1:12" ht="15" x14ac:dyDescent="0.2">
      <c r="A15" s="48"/>
      <c r="B15" s="49"/>
      <c r="C15" s="49"/>
      <c r="D15" s="49"/>
      <c r="E15" s="49"/>
      <c r="F15" s="49"/>
      <c r="G15" s="50"/>
      <c r="H15" s="50"/>
      <c r="I15" s="50"/>
      <c r="J15" s="50"/>
      <c r="K15" s="50"/>
      <c r="L15" s="51"/>
    </row>
    <row r="16" spans="1:12" ht="15" x14ac:dyDescent="0.2">
      <c r="A16" s="48"/>
      <c r="B16" s="49"/>
      <c r="C16" s="49"/>
      <c r="D16" s="49"/>
      <c r="E16" s="49"/>
      <c r="F16" s="49"/>
      <c r="G16" s="50"/>
      <c r="H16" s="50"/>
      <c r="I16" s="50"/>
      <c r="J16" s="50"/>
      <c r="K16" s="50"/>
      <c r="L16" s="51"/>
    </row>
    <row r="17" spans="1:12" ht="15" x14ac:dyDescent="0.2">
      <c r="A17" s="52">
        <f>IF(AND(A11="",A13&lt;&gt;"*"),SUM(A12:A16),IF(AND(A11="",A13="*"),(A12*A14)+A15+A16,0))</f>
        <v>0</v>
      </c>
      <c r="B17" s="9">
        <f t="shared" ref="B17:L17" si="0">IF(AND(B11="",B13&lt;&gt;"*"),SUM(B12:B16),IF(AND(B11="",B13="*"),(B12*B14)+B15+B16,0))</f>
        <v>0</v>
      </c>
      <c r="C17" s="9">
        <f t="shared" si="0"/>
        <v>0</v>
      </c>
      <c r="D17" s="9">
        <f t="shared" si="0"/>
        <v>0</v>
      </c>
      <c r="E17" s="9">
        <f t="shared" si="0"/>
        <v>0</v>
      </c>
      <c r="F17" s="9">
        <f>IF(AND(F11="",F13&lt;&gt;"*"),SUM(F12:F16),IF(AND(F11="",F13="*"),(F12*F14)+F15+F16,0))</f>
        <v>0</v>
      </c>
      <c r="G17" s="9">
        <f t="shared" si="0"/>
        <v>0</v>
      </c>
      <c r="H17" s="9">
        <f t="shared" si="0"/>
        <v>0</v>
      </c>
      <c r="I17" s="9">
        <f t="shared" si="0"/>
        <v>0</v>
      </c>
      <c r="J17" s="9">
        <f t="shared" si="0"/>
        <v>0</v>
      </c>
      <c r="K17" s="9">
        <f t="shared" si="0"/>
        <v>0</v>
      </c>
      <c r="L17" s="53">
        <f t="shared" si="0"/>
        <v>0</v>
      </c>
    </row>
    <row r="18" spans="1:12" ht="15" x14ac:dyDescent="0.2">
      <c r="A18" s="272">
        <f>SUM(A17:F17)</f>
        <v>0</v>
      </c>
      <c r="B18" s="273"/>
      <c r="C18" s="273"/>
      <c r="D18" s="273"/>
      <c r="E18" s="273"/>
      <c r="F18" s="274"/>
      <c r="G18" s="275">
        <f>SUM(G17:L17)</f>
        <v>0</v>
      </c>
      <c r="H18" s="276"/>
      <c r="I18" s="276"/>
      <c r="J18" s="276"/>
      <c r="K18" s="276"/>
      <c r="L18" s="277"/>
    </row>
    <row r="19" spans="1:12" ht="15" x14ac:dyDescent="0.2">
      <c r="A19" s="269">
        <f>A18+G18</f>
        <v>0</v>
      </c>
      <c r="B19" s="270"/>
      <c r="C19" s="270"/>
      <c r="D19" s="270"/>
      <c r="E19" s="270"/>
      <c r="F19" s="270"/>
      <c r="G19" s="270"/>
      <c r="H19" s="270"/>
      <c r="I19" s="270"/>
      <c r="J19" s="270"/>
      <c r="K19" s="270"/>
      <c r="L19" s="271"/>
    </row>
    <row r="20" spans="1:12" x14ac:dyDescent="0.2">
      <c r="A20" s="54"/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6"/>
    </row>
    <row r="21" spans="1:12" ht="15" x14ac:dyDescent="0.2">
      <c r="A21" s="42"/>
      <c r="B21" s="268" t="str">
        <f>IFERROR(IF(A21="","",VLOOKUP(A21,items!$A$1:$D$700,2,FALSE)),"صنف غير موجود")</f>
        <v/>
      </c>
      <c r="C21" s="268"/>
      <c r="D21" s="268"/>
      <c r="E21" s="268"/>
      <c r="F21" s="43" t="str">
        <f>IFERROR(IF(A21="","",VLOOKUP(A21,items!$A$1:$D$700,3,FALSE)),"")</f>
        <v/>
      </c>
      <c r="G21" s="44"/>
      <c r="H21" s="268" t="str">
        <f>IFERROR(IF(G21="","",VLOOKUP(G21,items!$A$1:$D$700,2,FALSE)),"صنف غير موجود")</f>
        <v/>
      </c>
      <c r="I21" s="268"/>
      <c r="J21" s="268"/>
      <c r="K21" s="268"/>
      <c r="L21" s="43" t="str">
        <f>IFERROR(IF(G21="","",VLOOKUP(G21,items!$A$1:$D$700,3,FALSE)),"")</f>
        <v/>
      </c>
    </row>
    <row r="22" spans="1:12" ht="15" x14ac:dyDescent="0.2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7"/>
    </row>
    <row r="23" spans="1:12" ht="15" x14ac:dyDescent="0.2">
      <c r="A23" s="48"/>
      <c r="B23" s="49"/>
      <c r="C23" s="49"/>
      <c r="D23" s="49"/>
      <c r="E23" s="49"/>
      <c r="F23" s="49"/>
      <c r="G23" s="50"/>
      <c r="H23" s="50"/>
      <c r="I23" s="50"/>
      <c r="J23" s="50"/>
      <c r="K23" s="50"/>
      <c r="L23" s="51"/>
    </row>
    <row r="24" spans="1:12" ht="15" x14ac:dyDescent="0.2">
      <c r="A24" s="48"/>
      <c r="B24" s="49"/>
      <c r="C24" s="49"/>
      <c r="D24" s="49"/>
      <c r="E24" s="49"/>
      <c r="F24" s="49"/>
      <c r="G24" s="50"/>
      <c r="H24" s="50"/>
      <c r="I24" s="50"/>
      <c r="J24" s="50"/>
      <c r="K24" s="50"/>
      <c r="L24" s="51"/>
    </row>
    <row r="25" spans="1:12" ht="15" x14ac:dyDescent="0.2">
      <c r="A25" s="48"/>
      <c r="B25" s="49"/>
      <c r="C25" s="49"/>
      <c r="D25" s="49"/>
      <c r="E25" s="49"/>
      <c r="F25" s="49"/>
      <c r="G25" s="50"/>
      <c r="H25" s="50"/>
      <c r="I25" s="50"/>
      <c r="J25" s="50"/>
      <c r="K25" s="50"/>
      <c r="L25" s="51"/>
    </row>
    <row r="26" spans="1:12" ht="15" x14ac:dyDescent="0.2">
      <c r="A26" s="48"/>
      <c r="B26" s="49"/>
      <c r="C26" s="49"/>
      <c r="D26" s="49"/>
      <c r="E26" s="49"/>
      <c r="F26" s="49"/>
      <c r="G26" s="50"/>
      <c r="H26" s="50"/>
      <c r="I26" s="50"/>
      <c r="J26" s="50"/>
      <c r="K26" s="50"/>
      <c r="L26" s="51"/>
    </row>
    <row r="27" spans="1:12" ht="15" x14ac:dyDescent="0.2">
      <c r="A27" s="48"/>
      <c r="B27" s="49"/>
      <c r="C27" s="49"/>
      <c r="D27" s="49"/>
      <c r="E27" s="49"/>
      <c r="F27" s="49"/>
      <c r="G27" s="50"/>
      <c r="H27" s="50"/>
      <c r="I27" s="50"/>
      <c r="J27" s="50"/>
      <c r="K27" s="50"/>
      <c r="L27" s="51"/>
    </row>
    <row r="28" spans="1:12" ht="15" x14ac:dyDescent="0.2">
      <c r="A28" s="52">
        <f>IF(AND(A22="",A24&lt;&gt;"*"),SUM(A23:A27),IF(AND(A22="",A24="*"),(A23*A25)+A26+A27,0))</f>
        <v>0</v>
      </c>
      <c r="B28" s="9">
        <f t="shared" ref="B28:E28" si="1">IF(AND(B22="",B24&lt;&gt;"*"),SUM(B23:B27),IF(AND(B22="",B24="*"),(B23*B25)+B26+B27,0))</f>
        <v>0</v>
      </c>
      <c r="C28" s="9">
        <f t="shared" si="1"/>
        <v>0</v>
      </c>
      <c r="D28" s="9">
        <f t="shared" si="1"/>
        <v>0</v>
      </c>
      <c r="E28" s="9">
        <f t="shared" si="1"/>
        <v>0</v>
      </c>
      <c r="F28" s="9">
        <f>IF(AND(F22="",F24&lt;&gt;"*"),SUM(F23:F27),IF(AND(F22="",F24="*"),(F23*F25)+F26+F27,0))</f>
        <v>0</v>
      </c>
      <c r="G28" s="9">
        <f t="shared" ref="G28:L28" si="2">IF(AND(G22="",G24&lt;&gt;"*"),SUM(G23:G27),IF(AND(G22="",G24="*"),(G23*G25)+G26+G27,0))</f>
        <v>0</v>
      </c>
      <c r="H28" s="9">
        <f t="shared" si="2"/>
        <v>0</v>
      </c>
      <c r="I28" s="9">
        <f t="shared" si="2"/>
        <v>0</v>
      </c>
      <c r="J28" s="9">
        <f t="shared" si="2"/>
        <v>0</v>
      </c>
      <c r="K28" s="9">
        <f t="shared" si="2"/>
        <v>0</v>
      </c>
      <c r="L28" s="53">
        <f t="shared" si="2"/>
        <v>0</v>
      </c>
    </row>
    <row r="29" spans="1:12" ht="15" x14ac:dyDescent="0.2">
      <c r="A29" s="272">
        <f>SUM(A28:F28)</f>
        <v>0</v>
      </c>
      <c r="B29" s="273"/>
      <c r="C29" s="273"/>
      <c r="D29" s="273"/>
      <c r="E29" s="273"/>
      <c r="F29" s="274"/>
      <c r="G29" s="275">
        <f>SUM(G28:L28)</f>
        <v>0</v>
      </c>
      <c r="H29" s="276"/>
      <c r="I29" s="276"/>
      <c r="J29" s="276"/>
      <c r="K29" s="276"/>
      <c r="L29" s="277"/>
    </row>
    <row r="30" spans="1:12" ht="15" x14ac:dyDescent="0.2">
      <c r="A30" s="269">
        <f>A29+G29</f>
        <v>0</v>
      </c>
      <c r="B30" s="270"/>
      <c r="C30" s="270"/>
      <c r="D30" s="270"/>
      <c r="E30" s="270"/>
      <c r="F30" s="270"/>
      <c r="G30" s="270"/>
      <c r="H30" s="270"/>
      <c r="I30" s="270"/>
      <c r="J30" s="270"/>
      <c r="K30" s="270"/>
      <c r="L30" s="271"/>
    </row>
    <row r="31" spans="1:12" x14ac:dyDescent="0.2">
      <c r="A31" s="54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6"/>
    </row>
    <row r="32" spans="1:12" ht="15" x14ac:dyDescent="0.2">
      <c r="A32" s="42"/>
      <c r="B32" s="268" t="str">
        <f>IFERROR(IF(A32="","",VLOOKUP(A32,items!$A$1:$D$700,2,FALSE)),"صنف غير موجود")</f>
        <v/>
      </c>
      <c r="C32" s="268"/>
      <c r="D32" s="268"/>
      <c r="E32" s="268"/>
      <c r="F32" s="43" t="str">
        <f>IFERROR(IF(A32="","",VLOOKUP(A32,items!$A$1:$D$700,3,FALSE)),"")</f>
        <v/>
      </c>
      <c r="G32" s="44"/>
      <c r="H32" s="268" t="str">
        <f>IFERROR(IF(G32="","",VLOOKUP(G32,items!$A$1:$D$700,2,FALSE)),"صنف غير موجود")</f>
        <v/>
      </c>
      <c r="I32" s="268"/>
      <c r="J32" s="268"/>
      <c r="K32" s="268"/>
      <c r="L32" s="43" t="str">
        <f>IFERROR(IF(G32="","",VLOOKUP(G32,items!$A$1:$D$700,3,FALSE)),"")</f>
        <v/>
      </c>
    </row>
    <row r="33" spans="1:12" ht="15" x14ac:dyDescent="0.2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7"/>
    </row>
    <row r="34" spans="1:12" ht="15" x14ac:dyDescent="0.2">
      <c r="A34" s="48"/>
      <c r="B34" s="49"/>
      <c r="C34" s="49"/>
      <c r="D34" s="49"/>
      <c r="E34" s="49"/>
      <c r="F34" s="49"/>
      <c r="G34" s="50"/>
      <c r="H34" s="50"/>
      <c r="I34" s="50"/>
      <c r="J34" s="50"/>
      <c r="K34" s="50"/>
      <c r="L34" s="51"/>
    </row>
    <row r="35" spans="1:12" ht="15" x14ac:dyDescent="0.2">
      <c r="A35" s="48"/>
      <c r="B35" s="49"/>
      <c r="C35" s="49"/>
      <c r="D35" s="49"/>
      <c r="E35" s="49"/>
      <c r="F35" s="49"/>
      <c r="G35" s="50"/>
      <c r="H35" s="50"/>
      <c r="I35" s="50"/>
      <c r="J35" s="50"/>
      <c r="K35" s="50"/>
      <c r="L35" s="51"/>
    </row>
    <row r="36" spans="1:12" ht="15" x14ac:dyDescent="0.2">
      <c r="A36" s="48"/>
      <c r="B36" s="49"/>
      <c r="C36" s="49"/>
      <c r="D36" s="49"/>
      <c r="E36" s="49"/>
      <c r="F36" s="49"/>
      <c r="G36" s="50"/>
      <c r="H36" s="50"/>
      <c r="I36" s="50"/>
      <c r="J36" s="50"/>
      <c r="K36" s="50"/>
      <c r="L36" s="51"/>
    </row>
    <row r="37" spans="1:12" ht="15" x14ac:dyDescent="0.2">
      <c r="A37" s="48"/>
      <c r="B37" s="49"/>
      <c r="C37" s="49"/>
      <c r="D37" s="49"/>
      <c r="E37" s="49"/>
      <c r="F37" s="49"/>
      <c r="G37" s="50"/>
      <c r="H37" s="50"/>
      <c r="I37" s="50"/>
      <c r="J37" s="50"/>
      <c r="K37" s="50"/>
      <c r="L37" s="51"/>
    </row>
    <row r="38" spans="1:12" ht="15" x14ac:dyDescent="0.2">
      <c r="A38" s="48"/>
      <c r="B38" s="49"/>
      <c r="C38" s="49"/>
      <c r="D38" s="49"/>
      <c r="E38" s="49"/>
      <c r="F38" s="49"/>
      <c r="G38" s="50"/>
      <c r="H38" s="50"/>
      <c r="I38" s="50"/>
      <c r="J38" s="50"/>
      <c r="K38" s="50"/>
      <c r="L38" s="51"/>
    </row>
    <row r="39" spans="1:12" ht="15" x14ac:dyDescent="0.2">
      <c r="A39" s="52">
        <f>IF(AND(A33="",A35&lt;&gt;"*"),SUM(A34:A38),IF(AND(A33="",A35="*"),(A34*A36)+A37+A38,0))</f>
        <v>0</v>
      </c>
      <c r="B39" s="9">
        <f t="shared" ref="B39:E39" si="3">IF(AND(B33="",B35&lt;&gt;"*"),SUM(B34:B38),IF(AND(B33="",B35="*"),(B34*B36)+B37+B38,0))</f>
        <v>0</v>
      </c>
      <c r="C39" s="9">
        <f t="shared" si="3"/>
        <v>0</v>
      </c>
      <c r="D39" s="9">
        <f t="shared" si="3"/>
        <v>0</v>
      </c>
      <c r="E39" s="9">
        <f t="shared" si="3"/>
        <v>0</v>
      </c>
      <c r="F39" s="9">
        <f>IF(AND(F33="",F35&lt;&gt;"*"),SUM(F34:F38),IF(AND(F33="",F35="*"),(F34*F36)+F37+F38,0))</f>
        <v>0</v>
      </c>
      <c r="G39" s="9">
        <f t="shared" ref="G39:L39" si="4">IF(AND(G33="",G35&lt;&gt;"*"),SUM(G34:G38),IF(AND(G33="",G35="*"),(G34*G36)+G37+G38,0))</f>
        <v>0</v>
      </c>
      <c r="H39" s="9">
        <f t="shared" si="4"/>
        <v>0</v>
      </c>
      <c r="I39" s="9">
        <f t="shared" si="4"/>
        <v>0</v>
      </c>
      <c r="J39" s="9">
        <f t="shared" si="4"/>
        <v>0</v>
      </c>
      <c r="K39" s="9">
        <f t="shared" si="4"/>
        <v>0</v>
      </c>
      <c r="L39" s="53">
        <f t="shared" si="4"/>
        <v>0</v>
      </c>
    </row>
    <row r="40" spans="1:12" ht="15" x14ac:dyDescent="0.2">
      <c r="A40" s="272">
        <f>SUM(A39:F39)</f>
        <v>0</v>
      </c>
      <c r="B40" s="273"/>
      <c r="C40" s="273"/>
      <c r="D40" s="273"/>
      <c r="E40" s="273"/>
      <c r="F40" s="274"/>
      <c r="G40" s="275">
        <f>SUM(G39:L39)</f>
        <v>0</v>
      </c>
      <c r="H40" s="276"/>
      <c r="I40" s="276"/>
      <c r="J40" s="276"/>
      <c r="K40" s="276"/>
      <c r="L40" s="277"/>
    </row>
    <row r="41" spans="1:12" ht="15.75" thickBot="1" x14ac:dyDescent="0.25">
      <c r="A41" s="278">
        <f>A40+G40</f>
        <v>0</v>
      </c>
      <c r="B41" s="279"/>
      <c r="C41" s="279"/>
      <c r="D41" s="279"/>
      <c r="E41" s="279"/>
      <c r="F41" s="279"/>
      <c r="G41" s="279"/>
      <c r="H41" s="279"/>
      <c r="I41" s="279"/>
      <c r="J41" s="279"/>
      <c r="K41" s="279"/>
      <c r="L41" s="280"/>
    </row>
    <row r="55" spans="1:12" ht="15" thickBot="1" x14ac:dyDescent="0.25"/>
    <row r="56" spans="1:12" ht="15" x14ac:dyDescent="0.2">
      <c r="A56" s="258" t="s">
        <v>1471</v>
      </c>
      <c r="B56" s="259"/>
      <c r="C56" s="259"/>
      <c r="D56" s="259"/>
      <c r="E56" s="259"/>
      <c r="F56" s="259"/>
      <c r="G56" s="259"/>
      <c r="H56" s="259"/>
      <c r="I56" s="259"/>
      <c r="J56" s="259"/>
      <c r="K56" s="259"/>
      <c r="L56" s="260"/>
    </row>
    <row r="57" spans="1:12" ht="15" x14ac:dyDescent="0.2">
      <c r="A57" s="261" t="s">
        <v>1472</v>
      </c>
      <c r="B57" s="262"/>
      <c r="C57" s="263">
        <f>A69+A80+A91</f>
        <v>0</v>
      </c>
      <c r="D57" s="263"/>
      <c r="E57" s="264" t="s">
        <v>1473</v>
      </c>
      <c r="F57" s="265"/>
      <c r="G57" s="263"/>
      <c r="H57" s="263"/>
      <c r="I57" s="262" t="s">
        <v>926</v>
      </c>
      <c r="J57" s="262"/>
      <c r="K57" s="266">
        <f>G57+C57</f>
        <v>0</v>
      </c>
      <c r="L57" s="267"/>
    </row>
    <row r="58" spans="1:12" ht="15" x14ac:dyDescent="0.2">
      <c r="A58" s="261" t="s">
        <v>1474</v>
      </c>
      <c r="B58" s="262"/>
      <c r="C58" s="263"/>
      <c r="D58" s="263"/>
      <c r="E58" s="264" t="s">
        <v>1475</v>
      </c>
      <c r="F58" s="265"/>
      <c r="G58" s="263"/>
      <c r="H58" s="263"/>
      <c r="I58" s="262" t="s">
        <v>773</v>
      </c>
      <c r="J58" s="262"/>
      <c r="K58" s="266">
        <f>G58-C58</f>
        <v>0</v>
      </c>
      <c r="L58" s="267"/>
    </row>
    <row r="59" spans="1:12" x14ac:dyDescent="0.2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1"/>
    </row>
    <row r="60" spans="1:12" ht="15" x14ac:dyDescent="0.2">
      <c r="A60" s="42"/>
      <c r="B60" s="268" t="str">
        <f>IFERROR(IF(A60="","",VLOOKUP(A60,items!$A$1:$D$700,2,FALSE)),"صنف غير موجود")</f>
        <v/>
      </c>
      <c r="C60" s="268"/>
      <c r="D60" s="268"/>
      <c r="E60" s="268"/>
      <c r="F60" s="43" t="str">
        <f>IFERROR(IF(A60="","",VLOOKUP(A60,items!$A$1:$D$700,3,FALSE)),"")</f>
        <v/>
      </c>
      <c r="G60" s="44"/>
      <c r="H60" s="268" t="str">
        <f>IFERROR(IF(G60="","",VLOOKUP(G60,items!$A$1:$D$700,2,FALSE)),"صنف غير موجود")</f>
        <v/>
      </c>
      <c r="I60" s="268"/>
      <c r="J60" s="268"/>
      <c r="K60" s="268"/>
      <c r="L60" s="43" t="str">
        <f>IFERROR(IF(G60="","",VLOOKUP(G60,items!$A$1:$D$700,3,FALSE)),"")</f>
        <v/>
      </c>
    </row>
    <row r="61" spans="1:12" ht="15" x14ac:dyDescent="0.2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7"/>
    </row>
    <row r="62" spans="1:12" ht="15" x14ac:dyDescent="0.2">
      <c r="A62" s="48"/>
      <c r="B62" s="49"/>
      <c r="C62" s="49"/>
      <c r="D62" s="49"/>
      <c r="E62" s="49"/>
      <c r="F62" s="49"/>
      <c r="G62" s="50"/>
      <c r="H62" s="50"/>
      <c r="I62" s="50"/>
      <c r="J62" s="50"/>
      <c r="K62" s="50"/>
      <c r="L62" s="51"/>
    </row>
    <row r="63" spans="1:12" ht="15" x14ac:dyDescent="0.2">
      <c r="A63" s="48"/>
      <c r="B63" s="49"/>
      <c r="C63" s="49"/>
      <c r="D63" s="49"/>
      <c r="E63" s="49"/>
      <c r="F63" s="49"/>
      <c r="G63" s="50"/>
      <c r="H63" s="50"/>
      <c r="I63" s="50"/>
      <c r="J63" s="50"/>
      <c r="K63" s="50"/>
      <c r="L63" s="51"/>
    </row>
    <row r="64" spans="1:12" ht="15" x14ac:dyDescent="0.2">
      <c r="A64" s="48"/>
      <c r="B64" s="49"/>
      <c r="C64" s="49"/>
      <c r="D64" s="49"/>
      <c r="E64" s="49"/>
      <c r="F64" s="49"/>
      <c r="G64" s="50"/>
      <c r="H64" s="50"/>
      <c r="I64" s="50"/>
      <c r="J64" s="50"/>
      <c r="K64" s="50"/>
      <c r="L64" s="51"/>
    </row>
    <row r="65" spans="1:12" ht="15" x14ac:dyDescent="0.2">
      <c r="A65" s="48"/>
      <c r="B65" s="49"/>
      <c r="C65" s="49"/>
      <c r="D65" s="49"/>
      <c r="E65" s="49"/>
      <c r="F65" s="49"/>
      <c r="G65" s="50"/>
      <c r="H65" s="50"/>
      <c r="I65" s="50"/>
      <c r="J65" s="50"/>
      <c r="K65" s="50"/>
      <c r="L65" s="51"/>
    </row>
    <row r="66" spans="1:12" ht="15" x14ac:dyDescent="0.2">
      <c r="A66" s="48"/>
      <c r="B66" s="49"/>
      <c r="C66" s="49"/>
      <c r="D66" s="49"/>
      <c r="E66" s="49"/>
      <c r="F66" s="49"/>
      <c r="G66" s="50"/>
      <c r="H66" s="50"/>
      <c r="I66" s="50"/>
      <c r="J66" s="50"/>
      <c r="K66" s="50"/>
      <c r="L66" s="51"/>
    </row>
    <row r="67" spans="1:12" ht="15" x14ac:dyDescent="0.2">
      <c r="A67" s="52">
        <f>IF(AND(A61="",A63&lt;&gt;"*"),SUM(A62:A66),IF(AND(A61="",A63="*"),(A62*A64)+A65+A66,0))</f>
        <v>0</v>
      </c>
      <c r="B67" s="9">
        <f t="shared" ref="B67:E67" si="5">IF(AND(B61="",B63&lt;&gt;"*"),SUM(B62:B66),IF(AND(B61="",B63="*"),(B62*B64)+B65+B66,0))</f>
        <v>0</v>
      </c>
      <c r="C67" s="9">
        <f t="shared" si="5"/>
        <v>0</v>
      </c>
      <c r="D67" s="9">
        <f t="shared" si="5"/>
        <v>0</v>
      </c>
      <c r="E67" s="9">
        <f t="shared" si="5"/>
        <v>0</v>
      </c>
      <c r="F67" s="9">
        <f>IF(AND(F61="",F63&lt;&gt;"*"),SUM(F62:F66),IF(AND(F61="",F63="*"),(F62*F64)+F65+F66,0))</f>
        <v>0</v>
      </c>
      <c r="G67" s="9">
        <f t="shared" ref="G67:L67" si="6">IF(AND(G61="",G63&lt;&gt;"*"),SUM(G62:G66),IF(AND(G61="",G63="*"),(G62*G64)+G65+G66,0))</f>
        <v>0</v>
      </c>
      <c r="H67" s="9">
        <f t="shared" si="6"/>
        <v>0</v>
      </c>
      <c r="I67" s="9">
        <f t="shared" si="6"/>
        <v>0</v>
      </c>
      <c r="J67" s="9">
        <f t="shared" si="6"/>
        <v>0</v>
      </c>
      <c r="K67" s="9">
        <f t="shared" si="6"/>
        <v>0</v>
      </c>
      <c r="L67" s="53">
        <f t="shared" si="6"/>
        <v>0</v>
      </c>
    </row>
    <row r="68" spans="1:12" ht="15" x14ac:dyDescent="0.2">
      <c r="A68" s="272">
        <f>SUM(A67:F67)</f>
        <v>0</v>
      </c>
      <c r="B68" s="273"/>
      <c r="C68" s="273"/>
      <c r="D68" s="273"/>
      <c r="E68" s="273"/>
      <c r="F68" s="274"/>
      <c r="G68" s="275">
        <f>SUM(G67:L67)</f>
        <v>0</v>
      </c>
      <c r="H68" s="276"/>
      <c r="I68" s="276"/>
      <c r="J68" s="276"/>
      <c r="K68" s="276"/>
      <c r="L68" s="277"/>
    </row>
    <row r="69" spans="1:12" ht="15" x14ac:dyDescent="0.2">
      <c r="A69" s="269">
        <f>A68+G68</f>
        <v>0</v>
      </c>
      <c r="B69" s="270"/>
      <c r="C69" s="270"/>
      <c r="D69" s="270"/>
      <c r="E69" s="270"/>
      <c r="F69" s="270"/>
      <c r="G69" s="270"/>
      <c r="H69" s="270"/>
      <c r="I69" s="270"/>
      <c r="J69" s="270"/>
      <c r="K69" s="270"/>
      <c r="L69" s="271"/>
    </row>
    <row r="70" spans="1:12" x14ac:dyDescent="0.2">
      <c r="A70" s="54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6"/>
    </row>
    <row r="71" spans="1:12" ht="15" x14ac:dyDescent="0.2">
      <c r="A71" s="42"/>
      <c r="B71" s="268" t="str">
        <f>IFERROR(IF(A71="","",VLOOKUP(A71,items!$A$1:$D$700,2,FALSE)),"صنف غير موجود")</f>
        <v/>
      </c>
      <c r="C71" s="268"/>
      <c r="D71" s="268"/>
      <c r="E71" s="268"/>
      <c r="F71" s="43" t="str">
        <f>IFERROR(IF(A71="","",VLOOKUP(A71,items!$A$1:$D$700,3,FALSE)),"")</f>
        <v/>
      </c>
      <c r="G71" s="44"/>
      <c r="H71" s="268" t="str">
        <f>IFERROR(IF(G71="","",VLOOKUP(G71,items!$A$1:$D$700,2,FALSE)),"صنف غير موجود")</f>
        <v/>
      </c>
      <c r="I71" s="268"/>
      <c r="J71" s="268"/>
      <c r="K71" s="268"/>
      <c r="L71" s="43" t="str">
        <f>IFERROR(IF(G71="","",VLOOKUP(G71,items!$A$1:$D$700,3,FALSE)),"")</f>
        <v/>
      </c>
    </row>
    <row r="72" spans="1:12" ht="15" x14ac:dyDescent="0.2">
      <c r="A72" s="45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7"/>
    </row>
    <row r="73" spans="1:12" ht="15" x14ac:dyDescent="0.2">
      <c r="A73" s="48"/>
      <c r="B73" s="49"/>
      <c r="C73" s="49"/>
      <c r="D73" s="49"/>
      <c r="E73" s="49"/>
      <c r="F73" s="49"/>
      <c r="G73" s="50"/>
      <c r="H73" s="50"/>
      <c r="I73" s="50"/>
      <c r="J73" s="50"/>
      <c r="K73" s="50"/>
      <c r="L73" s="51"/>
    </row>
    <row r="74" spans="1:12" ht="15" x14ac:dyDescent="0.2">
      <c r="A74" s="48"/>
      <c r="B74" s="49"/>
      <c r="C74" s="49"/>
      <c r="D74" s="49"/>
      <c r="E74" s="49"/>
      <c r="F74" s="49"/>
      <c r="G74" s="50"/>
      <c r="H74" s="50"/>
      <c r="I74" s="50"/>
      <c r="J74" s="50"/>
      <c r="K74" s="50"/>
      <c r="L74" s="51"/>
    </row>
    <row r="75" spans="1:12" ht="15" x14ac:dyDescent="0.2">
      <c r="A75" s="48"/>
      <c r="B75" s="49"/>
      <c r="C75" s="49"/>
      <c r="D75" s="49"/>
      <c r="E75" s="49"/>
      <c r="F75" s="49"/>
      <c r="G75" s="50"/>
      <c r="H75" s="50"/>
      <c r="I75" s="50"/>
      <c r="J75" s="50"/>
      <c r="K75" s="50"/>
      <c r="L75" s="51"/>
    </row>
    <row r="76" spans="1:12" ht="15" x14ac:dyDescent="0.2">
      <c r="A76" s="48"/>
      <c r="B76" s="49"/>
      <c r="C76" s="49"/>
      <c r="D76" s="49"/>
      <c r="E76" s="49"/>
      <c r="F76" s="49"/>
      <c r="G76" s="50"/>
      <c r="H76" s="50"/>
      <c r="I76" s="50"/>
      <c r="J76" s="50"/>
      <c r="K76" s="50"/>
      <c r="L76" s="51"/>
    </row>
    <row r="77" spans="1:12" ht="15" x14ac:dyDescent="0.2">
      <c r="A77" s="48"/>
      <c r="B77" s="49"/>
      <c r="C77" s="49"/>
      <c r="D77" s="49"/>
      <c r="E77" s="49"/>
      <c r="F77" s="49"/>
      <c r="G77" s="50"/>
      <c r="H77" s="50"/>
      <c r="I77" s="50"/>
      <c r="J77" s="50"/>
      <c r="K77" s="50"/>
      <c r="L77" s="51"/>
    </row>
    <row r="78" spans="1:12" ht="15" x14ac:dyDescent="0.2">
      <c r="A78" s="52">
        <f>IF(AND(A72="",A74&lt;&gt;"*"),SUM(A73:A77),IF(AND(A72="",A74="*"),(A73*A75)+A76+A77,0))</f>
        <v>0</v>
      </c>
      <c r="B78" s="9">
        <f t="shared" ref="B78:E78" si="7">IF(AND(B72="",B74&lt;&gt;"*"),SUM(B73:B77),IF(AND(B72="",B74="*"),(B73*B75)+B76+B77,0))</f>
        <v>0</v>
      </c>
      <c r="C78" s="9">
        <f t="shared" si="7"/>
        <v>0</v>
      </c>
      <c r="D78" s="9">
        <f t="shared" si="7"/>
        <v>0</v>
      </c>
      <c r="E78" s="9">
        <f t="shared" si="7"/>
        <v>0</v>
      </c>
      <c r="F78" s="9">
        <f>IF(AND(F72="",F74&lt;&gt;"*"),SUM(F73:F77),IF(AND(F72="",F74="*"),(F73*F75)+F76+F77,0))</f>
        <v>0</v>
      </c>
      <c r="G78" s="9">
        <f t="shared" ref="G78:L78" si="8">IF(AND(G72="",G74&lt;&gt;"*"),SUM(G73:G77),IF(AND(G72="",G74="*"),(G73*G75)+G76+G77,0))</f>
        <v>0</v>
      </c>
      <c r="H78" s="9">
        <f t="shared" si="8"/>
        <v>0</v>
      </c>
      <c r="I78" s="9">
        <f t="shared" si="8"/>
        <v>0</v>
      </c>
      <c r="J78" s="9">
        <f t="shared" si="8"/>
        <v>0</v>
      </c>
      <c r="K78" s="9">
        <f t="shared" si="8"/>
        <v>0</v>
      </c>
      <c r="L78" s="53">
        <f t="shared" si="8"/>
        <v>0</v>
      </c>
    </row>
    <row r="79" spans="1:12" ht="15" x14ac:dyDescent="0.2">
      <c r="A79" s="272">
        <f>SUM(A78:F78)</f>
        <v>0</v>
      </c>
      <c r="B79" s="273"/>
      <c r="C79" s="273"/>
      <c r="D79" s="273"/>
      <c r="E79" s="273"/>
      <c r="F79" s="274"/>
      <c r="G79" s="275">
        <f>SUM(G78:L78)</f>
        <v>0</v>
      </c>
      <c r="H79" s="276"/>
      <c r="I79" s="276"/>
      <c r="J79" s="276"/>
      <c r="K79" s="276"/>
      <c r="L79" s="277"/>
    </row>
    <row r="80" spans="1:12" ht="15" x14ac:dyDescent="0.2">
      <c r="A80" s="269">
        <f>A79+G79</f>
        <v>0</v>
      </c>
      <c r="B80" s="270"/>
      <c r="C80" s="270"/>
      <c r="D80" s="270"/>
      <c r="E80" s="270"/>
      <c r="F80" s="270"/>
      <c r="G80" s="270"/>
      <c r="H80" s="270"/>
      <c r="I80" s="270"/>
      <c r="J80" s="270"/>
      <c r="K80" s="270"/>
      <c r="L80" s="271"/>
    </row>
    <row r="81" spans="1:12" x14ac:dyDescent="0.2">
      <c r="A81" s="54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6"/>
    </row>
    <row r="82" spans="1:12" ht="15" x14ac:dyDescent="0.2">
      <c r="A82" s="42"/>
      <c r="B82" s="268" t="str">
        <f>IFERROR(IF(A82="","",VLOOKUP(A82,items!$A$1:$D$700,2,FALSE)),"صنف غير موجود")</f>
        <v/>
      </c>
      <c r="C82" s="268"/>
      <c r="D82" s="268"/>
      <c r="E82" s="268"/>
      <c r="F82" s="43" t="str">
        <f>IFERROR(IF(A82="","",VLOOKUP(A82,items!$A$1:$D$700,3,FALSE)),"")</f>
        <v/>
      </c>
      <c r="G82" s="44"/>
      <c r="H82" s="268" t="str">
        <f>IFERROR(IF(G82="","",VLOOKUP(G82,items!$A$1:$D$700,2,FALSE)),"صنف غير موجود")</f>
        <v/>
      </c>
      <c r="I82" s="268"/>
      <c r="J82" s="268"/>
      <c r="K82" s="268"/>
      <c r="L82" s="43" t="str">
        <f>IFERROR(IF(G82="","",VLOOKUP(G82,items!$A$1:$D$700,3,FALSE)),"")</f>
        <v/>
      </c>
    </row>
    <row r="83" spans="1:12" ht="15" x14ac:dyDescent="0.2">
      <c r="A83" s="45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7"/>
    </row>
    <row r="84" spans="1:12" ht="15" x14ac:dyDescent="0.2">
      <c r="A84" s="48"/>
      <c r="B84" s="49"/>
      <c r="C84" s="49"/>
      <c r="D84" s="49"/>
      <c r="E84" s="49"/>
      <c r="F84" s="49"/>
      <c r="G84" s="50"/>
      <c r="H84" s="50"/>
      <c r="I84" s="50"/>
      <c r="J84" s="50"/>
      <c r="K84" s="50"/>
      <c r="L84" s="51"/>
    </row>
    <row r="85" spans="1:12" ht="15" x14ac:dyDescent="0.2">
      <c r="A85" s="48"/>
      <c r="B85" s="49"/>
      <c r="C85" s="49"/>
      <c r="D85" s="49"/>
      <c r="E85" s="49"/>
      <c r="F85" s="49"/>
      <c r="G85" s="50"/>
      <c r="H85" s="50"/>
      <c r="I85" s="50"/>
      <c r="J85" s="50"/>
      <c r="K85" s="50"/>
      <c r="L85" s="51"/>
    </row>
    <row r="86" spans="1:12" ht="15" x14ac:dyDescent="0.2">
      <c r="A86" s="48"/>
      <c r="B86" s="49"/>
      <c r="C86" s="49"/>
      <c r="D86" s="49"/>
      <c r="E86" s="49"/>
      <c r="F86" s="49"/>
      <c r="G86" s="50"/>
      <c r="H86" s="50"/>
      <c r="I86" s="50"/>
      <c r="J86" s="50"/>
      <c r="K86" s="50"/>
      <c r="L86" s="51"/>
    </row>
    <row r="87" spans="1:12" ht="15" x14ac:dyDescent="0.2">
      <c r="A87" s="48"/>
      <c r="B87" s="49"/>
      <c r="C87" s="49"/>
      <c r="D87" s="49"/>
      <c r="E87" s="49"/>
      <c r="F87" s="49"/>
      <c r="G87" s="50"/>
      <c r="H87" s="50"/>
      <c r="I87" s="50"/>
      <c r="J87" s="50"/>
      <c r="K87" s="50"/>
      <c r="L87" s="51"/>
    </row>
    <row r="88" spans="1:12" ht="15" x14ac:dyDescent="0.2">
      <c r="A88" s="48"/>
      <c r="B88" s="49"/>
      <c r="C88" s="49"/>
      <c r="D88" s="49"/>
      <c r="E88" s="49"/>
      <c r="F88" s="49"/>
      <c r="G88" s="50"/>
      <c r="H88" s="50"/>
      <c r="I88" s="50"/>
      <c r="J88" s="50"/>
      <c r="K88" s="50"/>
      <c r="L88" s="51"/>
    </row>
    <row r="89" spans="1:12" ht="15" x14ac:dyDescent="0.2">
      <c r="A89" s="52">
        <f>IF(AND(A83="",A85&lt;&gt;"*"),SUM(A84:A88),IF(AND(A83="",A85="*"),(A84*A86)+A87+A88,0))</f>
        <v>0</v>
      </c>
      <c r="B89" s="9">
        <f t="shared" ref="B89:E89" si="9">IF(AND(B83="",B85&lt;&gt;"*"),SUM(B84:B88),IF(AND(B83="",B85="*"),(B84*B86)+B87+B88,0))</f>
        <v>0</v>
      </c>
      <c r="C89" s="9">
        <f t="shared" si="9"/>
        <v>0</v>
      </c>
      <c r="D89" s="9">
        <f t="shared" si="9"/>
        <v>0</v>
      </c>
      <c r="E89" s="9">
        <f t="shared" si="9"/>
        <v>0</v>
      </c>
      <c r="F89" s="9">
        <f>IF(AND(F83="",F85&lt;&gt;"*"),SUM(F84:F88),IF(AND(F83="",F85="*"),(F84*F86)+F87+F88,0))</f>
        <v>0</v>
      </c>
      <c r="G89" s="9">
        <f t="shared" ref="G89:L89" si="10">IF(AND(G83="",G85&lt;&gt;"*"),SUM(G84:G88),IF(AND(G83="",G85="*"),(G84*G86)+G87+G88,0))</f>
        <v>0</v>
      </c>
      <c r="H89" s="9">
        <f t="shared" si="10"/>
        <v>0</v>
      </c>
      <c r="I89" s="9">
        <f t="shared" si="10"/>
        <v>0</v>
      </c>
      <c r="J89" s="9">
        <f t="shared" si="10"/>
        <v>0</v>
      </c>
      <c r="K89" s="9">
        <f t="shared" si="10"/>
        <v>0</v>
      </c>
      <c r="L89" s="53">
        <f t="shared" si="10"/>
        <v>0</v>
      </c>
    </row>
    <row r="90" spans="1:12" ht="15" x14ac:dyDescent="0.2">
      <c r="A90" s="272">
        <f>SUM(A89:F89)</f>
        <v>0</v>
      </c>
      <c r="B90" s="273"/>
      <c r="C90" s="273"/>
      <c r="D90" s="273"/>
      <c r="E90" s="273"/>
      <c r="F90" s="274"/>
      <c r="G90" s="275">
        <f>SUM(G89:L89)</f>
        <v>0</v>
      </c>
      <c r="H90" s="276"/>
      <c r="I90" s="276"/>
      <c r="J90" s="276"/>
      <c r="K90" s="276"/>
      <c r="L90" s="277"/>
    </row>
    <row r="91" spans="1:12" ht="15.75" thickBot="1" x14ac:dyDescent="0.25">
      <c r="A91" s="278">
        <f>A90+G90</f>
        <v>0</v>
      </c>
      <c r="B91" s="279"/>
      <c r="C91" s="279"/>
      <c r="D91" s="279"/>
      <c r="E91" s="279"/>
      <c r="F91" s="279"/>
      <c r="G91" s="279"/>
      <c r="H91" s="279"/>
      <c r="I91" s="279"/>
      <c r="J91" s="279"/>
      <c r="K91" s="279"/>
      <c r="L91" s="280"/>
    </row>
    <row r="105" spans="1:12" ht="15" thickBot="1" x14ac:dyDescent="0.25"/>
    <row r="106" spans="1:12" ht="15" x14ac:dyDescent="0.2">
      <c r="A106" s="258" t="s">
        <v>1471</v>
      </c>
      <c r="B106" s="259"/>
      <c r="C106" s="259"/>
      <c r="D106" s="259"/>
      <c r="E106" s="259"/>
      <c r="F106" s="259"/>
      <c r="G106" s="259"/>
      <c r="H106" s="259"/>
      <c r="I106" s="259"/>
      <c r="J106" s="259"/>
      <c r="K106" s="259"/>
      <c r="L106" s="260"/>
    </row>
    <row r="107" spans="1:12" ht="15" x14ac:dyDescent="0.2">
      <c r="A107" s="261" t="s">
        <v>1472</v>
      </c>
      <c r="B107" s="262"/>
      <c r="C107" s="263">
        <f>A119+A130+A141</f>
        <v>0</v>
      </c>
      <c r="D107" s="263"/>
      <c r="E107" s="264" t="s">
        <v>1473</v>
      </c>
      <c r="F107" s="265"/>
      <c r="G107" s="263"/>
      <c r="H107" s="263"/>
      <c r="I107" s="262" t="s">
        <v>926</v>
      </c>
      <c r="J107" s="262"/>
      <c r="K107" s="266">
        <f>G107+C107</f>
        <v>0</v>
      </c>
      <c r="L107" s="267"/>
    </row>
    <row r="108" spans="1:12" ht="15" x14ac:dyDescent="0.2">
      <c r="A108" s="261" t="s">
        <v>1474</v>
      </c>
      <c r="B108" s="262"/>
      <c r="C108" s="263"/>
      <c r="D108" s="263"/>
      <c r="E108" s="264" t="s">
        <v>1475</v>
      </c>
      <c r="F108" s="265"/>
      <c r="G108" s="263"/>
      <c r="H108" s="263"/>
      <c r="I108" s="262" t="s">
        <v>773</v>
      </c>
      <c r="J108" s="262"/>
      <c r="K108" s="266">
        <f>G108-C108</f>
        <v>0</v>
      </c>
      <c r="L108" s="267"/>
    </row>
    <row r="109" spans="1:12" x14ac:dyDescent="0.2">
      <c r="A109" s="39"/>
      <c r="B109" s="40"/>
      <c r="C109" s="40"/>
      <c r="D109" s="40"/>
      <c r="E109" s="40"/>
      <c r="F109" s="40"/>
      <c r="G109" s="40"/>
      <c r="H109" s="40"/>
      <c r="I109" s="40"/>
      <c r="J109" s="40"/>
      <c r="K109" s="40"/>
      <c r="L109" s="41"/>
    </row>
    <row r="110" spans="1:12" ht="15" x14ac:dyDescent="0.2">
      <c r="A110" s="42"/>
      <c r="B110" s="268" t="str">
        <f>IFERROR(IF(A110="","",VLOOKUP(A110,items!$A$1:$D$700,2,FALSE)),"صنف غير موجود")</f>
        <v/>
      </c>
      <c r="C110" s="268"/>
      <c r="D110" s="268"/>
      <c r="E110" s="268"/>
      <c r="F110" s="43" t="str">
        <f>IFERROR(IF(A110="","",VLOOKUP(A110,items!$A$1:$D$700,3,FALSE)),"")</f>
        <v/>
      </c>
      <c r="G110" s="44"/>
      <c r="H110" s="268" t="str">
        <f>IFERROR(IF(G110="","",VLOOKUP(G110,items!$A$1:$D$700,2,FALSE)),"صنف غير موجود")</f>
        <v/>
      </c>
      <c r="I110" s="268"/>
      <c r="J110" s="268"/>
      <c r="K110" s="268"/>
      <c r="L110" s="43" t="str">
        <f>IFERROR(IF(G110="","",VLOOKUP(G110,items!$A$1:$D$700,3,FALSE)),"")</f>
        <v/>
      </c>
    </row>
    <row r="111" spans="1:12" ht="15" x14ac:dyDescent="0.2">
      <c r="A111" s="45"/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7"/>
    </row>
    <row r="112" spans="1:12" ht="15" x14ac:dyDescent="0.2">
      <c r="A112" s="48"/>
      <c r="B112" s="49"/>
      <c r="C112" s="49"/>
      <c r="D112" s="49"/>
      <c r="E112" s="49"/>
      <c r="F112" s="49"/>
      <c r="G112" s="50"/>
      <c r="H112" s="50"/>
      <c r="I112" s="50"/>
      <c r="J112" s="50"/>
      <c r="K112" s="50"/>
      <c r="L112" s="51"/>
    </row>
    <row r="113" spans="1:12" ht="15" x14ac:dyDescent="0.2">
      <c r="A113" s="48"/>
      <c r="B113" s="49"/>
      <c r="C113" s="49"/>
      <c r="D113" s="49"/>
      <c r="E113" s="49"/>
      <c r="F113" s="49"/>
      <c r="G113" s="50"/>
      <c r="H113" s="50"/>
      <c r="I113" s="50"/>
      <c r="J113" s="50"/>
      <c r="K113" s="50"/>
      <c r="L113" s="51"/>
    </row>
    <row r="114" spans="1:12" ht="15" x14ac:dyDescent="0.2">
      <c r="A114" s="48"/>
      <c r="B114" s="49"/>
      <c r="C114" s="49"/>
      <c r="D114" s="49"/>
      <c r="E114" s="49"/>
      <c r="F114" s="49"/>
      <c r="G114" s="50"/>
      <c r="H114" s="50"/>
      <c r="I114" s="50"/>
      <c r="J114" s="50"/>
      <c r="K114" s="50"/>
      <c r="L114" s="51"/>
    </row>
    <row r="115" spans="1:12" ht="15" x14ac:dyDescent="0.2">
      <c r="A115" s="48"/>
      <c r="B115" s="49"/>
      <c r="C115" s="49"/>
      <c r="D115" s="49"/>
      <c r="E115" s="49"/>
      <c r="F115" s="49"/>
      <c r="G115" s="50"/>
      <c r="H115" s="50"/>
      <c r="I115" s="50"/>
      <c r="J115" s="50"/>
      <c r="K115" s="50"/>
      <c r="L115" s="51"/>
    </row>
    <row r="116" spans="1:12" ht="15" x14ac:dyDescent="0.2">
      <c r="A116" s="48"/>
      <c r="B116" s="49"/>
      <c r="C116" s="49"/>
      <c r="D116" s="49"/>
      <c r="E116" s="49"/>
      <c r="F116" s="49"/>
      <c r="G116" s="50"/>
      <c r="H116" s="50"/>
      <c r="I116" s="50"/>
      <c r="J116" s="50"/>
      <c r="K116" s="50"/>
      <c r="L116" s="51"/>
    </row>
    <row r="117" spans="1:12" ht="15" x14ac:dyDescent="0.2">
      <c r="A117" s="52">
        <f>IF(AND(A111="",A113&lt;&gt;"*"),SUM(A112:A116),IF(AND(A111="",A113="*"),(A112*A114)+A115+A116,0))</f>
        <v>0</v>
      </c>
      <c r="B117" s="9">
        <f t="shared" ref="B117:E117" si="11">IF(AND(B111="",B113&lt;&gt;"*"),SUM(B112:B116),IF(AND(B111="",B113="*"),(B112*B114)+B115+B116,0))</f>
        <v>0</v>
      </c>
      <c r="C117" s="9">
        <f t="shared" si="11"/>
        <v>0</v>
      </c>
      <c r="D117" s="9">
        <f t="shared" si="11"/>
        <v>0</v>
      </c>
      <c r="E117" s="9">
        <f t="shared" si="11"/>
        <v>0</v>
      </c>
      <c r="F117" s="9">
        <f>IF(AND(F111="",F113&lt;&gt;"*"),SUM(F112:F116),IF(AND(F111="",F113="*"),(F112*F114)+F115+F116,0))</f>
        <v>0</v>
      </c>
      <c r="G117" s="9">
        <f t="shared" ref="G117:L117" si="12">IF(AND(G111="",G113&lt;&gt;"*"),SUM(G112:G116),IF(AND(G111="",G113="*"),(G112*G114)+G115+G116,0))</f>
        <v>0</v>
      </c>
      <c r="H117" s="9">
        <f t="shared" si="12"/>
        <v>0</v>
      </c>
      <c r="I117" s="9">
        <f t="shared" si="12"/>
        <v>0</v>
      </c>
      <c r="J117" s="9">
        <f t="shared" si="12"/>
        <v>0</v>
      </c>
      <c r="K117" s="9">
        <f t="shared" si="12"/>
        <v>0</v>
      </c>
      <c r="L117" s="53">
        <f t="shared" si="12"/>
        <v>0</v>
      </c>
    </row>
    <row r="118" spans="1:12" ht="15" x14ac:dyDescent="0.2">
      <c r="A118" s="272">
        <f>SUM(A117:F117)</f>
        <v>0</v>
      </c>
      <c r="B118" s="273"/>
      <c r="C118" s="273"/>
      <c r="D118" s="273"/>
      <c r="E118" s="273"/>
      <c r="F118" s="274"/>
      <c r="G118" s="275">
        <f>SUM(G117:L117)</f>
        <v>0</v>
      </c>
      <c r="H118" s="276"/>
      <c r="I118" s="276"/>
      <c r="J118" s="276"/>
      <c r="K118" s="276"/>
      <c r="L118" s="277"/>
    </row>
    <row r="119" spans="1:12" ht="15" x14ac:dyDescent="0.2">
      <c r="A119" s="269">
        <f>A118+G118</f>
        <v>0</v>
      </c>
      <c r="B119" s="270"/>
      <c r="C119" s="270"/>
      <c r="D119" s="270"/>
      <c r="E119" s="270"/>
      <c r="F119" s="270"/>
      <c r="G119" s="270"/>
      <c r="H119" s="270"/>
      <c r="I119" s="270"/>
      <c r="J119" s="270"/>
      <c r="K119" s="270"/>
      <c r="L119" s="271"/>
    </row>
    <row r="120" spans="1:12" x14ac:dyDescent="0.2">
      <c r="A120" s="54"/>
      <c r="B120" s="55"/>
      <c r="C120" s="55"/>
      <c r="D120" s="55"/>
      <c r="E120" s="55"/>
      <c r="F120" s="55"/>
      <c r="G120" s="55"/>
      <c r="H120" s="55"/>
      <c r="I120" s="55"/>
      <c r="J120" s="55"/>
      <c r="K120" s="55"/>
      <c r="L120" s="56"/>
    </row>
    <row r="121" spans="1:12" ht="15" x14ac:dyDescent="0.2">
      <c r="A121" s="42"/>
      <c r="B121" s="268" t="str">
        <f>IFERROR(IF(A121="","",VLOOKUP(A121,items!$A$1:$D$700,2,FALSE)),"صنف غير موجود")</f>
        <v/>
      </c>
      <c r="C121" s="268"/>
      <c r="D121" s="268"/>
      <c r="E121" s="268"/>
      <c r="F121" s="43" t="str">
        <f>IFERROR(IF(A121="","",VLOOKUP(A121,items!$A$1:$D$700,3,FALSE)),"")</f>
        <v/>
      </c>
      <c r="G121" s="44"/>
      <c r="H121" s="268" t="str">
        <f>IFERROR(IF(G121="","",VLOOKUP(G121,items!$A$1:$D$700,2,FALSE)),"صنف غير موجود")</f>
        <v/>
      </c>
      <c r="I121" s="268"/>
      <c r="J121" s="268"/>
      <c r="K121" s="268"/>
      <c r="L121" s="43" t="str">
        <f>IFERROR(IF(G121="","",VLOOKUP(G121,items!$A$1:$D$700,3,FALSE)),"")</f>
        <v/>
      </c>
    </row>
    <row r="122" spans="1:12" ht="15" x14ac:dyDescent="0.2">
      <c r="A122" s="45"/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7"/>
    </row>
    <row r="123" spans="1:12" ht="15" x14ac:dyDescent="0.2">
      <c r="A123" s="48"/>
      <c r="B123" s="49"/>
      <c r="C123" s="49"/>
      <c r="D123" s="49"/>
      <c r="E123" s="49"/>
      <c r="F123" s="49"/>
      <c r="G123" s="50"/>
      <c r="H123" s="50"/>
      <c r="I123" s="50"/>
      <c r="J123" s="50"/>
      <c r="K123" s="50"/>
      <c r="L123" s="51"/>
    </row>
    <row r="124" spans="1:12" ht="15" x14ac:dyDescent="0.2">
      <c r="A124" s="48"/>
      <c r="B124" s="49"/>
      <c r="C124" s="49"/>
      <c r="D124" s="49"/>
      <c r="E124" s="49"/>
      <c r="F124" s="49"/>
      <c r="G124" s="50"/>
      <c r="H124" s="50"/>
      <c r="I124" s="50"/>
      <c r="J124" s="50"/>
      <c r="K124" s="50"/>
      <c r="L124" s="51"/>
    </row>
    <row r="125" spans="1:12" ht="15" x14ac:dyDescent="0.2">
      <c r="A125" s="48"/>
      <c r="B125" s="49"/>
      <c r="C125" s="49"/>
      <c r="D125" s="49"/>
      <c r="E125" s="49"/>
      <c r="F125" s="49"/>
      <c r="G125" s="50"/>
      <c r="H125" s="50"/>
      <c r="I125" s="50"/>
      <c r="J125" s="50"/>
      <c r="K125" s="50"/>
      <c r="L125" s="51"/>
    </row>
    <row r="126" spans="1:12" ht="15" x14ac:dyDescent="0.2">
      <c r="A126" s="48"/>
      <c r="B126" s="49"/>
      <c r="C126" s="49"/>
      <c r="D126" s="49"/>
      <c r="E126" s="49"/>
      <c r="F126" s="49"/>
      <c r="G126" s="50"/>
      <c r="H126" s="50"/>
      <c r="I126" s="50"/>
      <c r="J126" s="50"/>
      <c r="K126" s="50"/>
      <c r="L126" s="51"/>
    </row>
    <row r="127" spans="1:12" ht="15" x14ac:dyDescent="0.2">
      <c r="A127" s="48"/>
      <c r="B127" s="49"/>
      <c r="C127" s="49"/>
      <c r="D127" s="49"/>
      <c r="E127" s="49"/>
      <c r="F127" s="49"/>
      <c r="G127" s="50"/>
      <c r="H127" s="50"/>
      <c r="I127" s="50"/>
      <c r="J127" s="50"/>
      <c r="K127" s="50"/>
      <c r="L127" s="51"/>
    </row>
    <row r="128" spans="1:12" ht="15" x14ac:dyDescent="0.2">
      <c r="A128" s="52">
        <f>IF(AND(A122="",A124&lt;&gt;"*"),SUM(A123:A127),IF(AND(A122="",A124="*"),(A123*A125)+A126+A127,0))</f>
        <v>0</v>
      </c>
      <c r="B128" s="9">
        <f t="shared" ref="B128:E128" si="13">IF(AND(B122="",B124&lt;&gt;"*"),SUM(B123:B127),IF(AND(B122="",B124="*"),(B123*B125)+B126+B127,0))</f>
        <v>0</v>
      </c>
      <c r="C128" s="9">
        <f t="shared" si="13"/>
        <v>0</v>
      </c>
      <c r="D128" s="9">
        <f t="shared" si="13"/>
        <v>0</v>
      </c>
      <c r="E128" s="9">
        <f t="shared" si="13"/>
        <v>0</v>
      </c>
      <c r="F128" s="9">
        <f>IF(AND(F122="",F124&lt;&gt;"*"),SUM(F123:F127),IF(AND(F122="",F124="*"),(F123*F125)+F126+F127,0))</f>
        <v>0</v>
      </c>
      <c r="G128" s="9">
        <f t="shared" ref="G128:L128" si="14">IF(AND(G122="",G124&lt;&gt;"*"),SUM(G123:G127),IF(AND(G122="",G124="*"),(G123*G125)+G126+G127,0))</f>
        <v>0</v>
      </c>
      <c r="H128" s="9">
        <f t="shared" si="14"/>
        <v>0</v>
      </c>
      <c r="I128" s="9">
        <f t="shared" si="14"/>
        <v>0</v>
      </c>
      <c r="J128" s="9">
        <f t="shared" si="14"/>
        <v>0</v>
      </c>
      <c r="K128" s="9">
        <f t="shared" si="14"/>
        <v>0</v>
      </c>
      <c r="L128" s="53">
        <f t="shared" si="14"/>
        <v>0</v>
      </c>
    </row>
    <row r="129" spans="1:12" ht="15" x14ac:dyDescent="0.2">
      <c r="A129" s="272">
        <f>SUM(A128:F128)</f>
        <v>0</v>
      </c>
      <c r="B129" s="273"/>
      <c r="C129" s="273"/>
      <c r="D129" s="273"/>
      <c r="E129" s="273"/>
      <c r="F129" s="274"/>
      <c r="G129" s="275">
        <f>SUM(G128:L128)</f>
        <v>0</v>
      </c>
      <c r="H129" s="276"/>
      <c r="I129" s="276"/>
      <c r="J129" s="276"/>
      <c r="K129" s="276"/>
      <c r="L129" s="277"/>
    </row>
    <row r="130" spans="1:12" ht="15" x14ac:dyDescent="0.2">
      <c r="A130" s="269">
        <f>A129+G129</f>
        <v>0</v>
      </c>
      <c r="B130" s="270"/>
      <c r="C130" s="270"/>
      <c r="D130" s="270"/>
      <c r="E130" s="270"/>
      <c r="F130" s="270"/>
      <c r="G130" s="270"/>
      <c r="H130" s="270"/>
      <c r="I130" s="270"/>
      <c r="J130" s="270"/>
      <c r="K130" s="270"/>
      <c r="L130" s="271"/>
    </row>
    <row r="131" spans="1:12" x14ac:dyDescent="0.2">
      <c r="A131" s="54"/>
      <c r="B131" s="55"/>
      <c r="C131" s="55"/>
      <c r="D131" s="55"/>
      <c r="E131" s="55"/>
      <c r="F131" s="55"/>
      <c r="G131" s="55"/>
      <c r="H131" s="55"/>
      <c r="I131" s="55"/>
      <c r="J131" s="55"/>
      <c r="K131" s="55"/>
      <c r="L131" s="56"/>
    </row>
    <row r="132" spans="1:12" ht="15" x14ac:dyDescent="0.2">
      <c r="A132" s="42"/>
      <c r="B132" s="268" t="str">
        <f>IFERROR(IF(A132="","",VLOOKUP(A132,items!$A$1:$D$700,2,FALSE)),"صنف غير موجود")</f>
        <v/>
      </c>
      <c r="C132" s="268"/>
      <c r="D132" s="268"/>
      <c r="E132" s="268"/>
      <c r="F132" s="43" t="str">
        <f>IFERROR(IF(A132="","",VLOOKUP(A132,items!$A$1:$D$700,3,FALSE)),"")</f>
        <v/>
      </c>
      <c r="G132" s="44"/>
      <c r="H132" s="268" t="str">
        <f>IFERROR(IF(G132="","",VLOOKUP(G132,items!$A$1:$D$700,2,FALSE)),"صنف غير موجود")</f>
        <v/>
      </c>
      <c r="I132" s="268"/>
      <c r="J132" s="268"/>
      <c r="K132" s="268"/>
      <c r="L132" s="43" t="str">
        <f>IFERROR(IF(G132="","",VLOOKUP(G132,items!$A$1:$D$700,3,FALSE)),"")</f>
        <v/>
      </c>
    </row>
    <row r="133" spans="1:12" ht="15" x14ac:dyDescent="0.2">
      <c r="A133" s="45"/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7"/>
    </row>
    <row r="134" spans="1:12" ht="15" x14ac:dyDescent="0.2">
      <c r="A134" s="48"/>
      <c r="B134" s="49"/>
      <c r="C134" s="49"/>
      <c r="D134" s="49"/>
      <c r="E134" s="49"/>
      <c r="F134" s="49"/>
      <c r="G134" s="50"/>
      <c r="H134" s="50"/>
      <c r="I134" s="50"/>
      <c r="J134" s="50"/>
      <c r="K134" s="50"/>
      <c r="L134" s="51"/>
    </row>
    <row r="135" spans="1:12" ht="15" x14ac:dyDescent="0.2">
      <c r="A135" s="48"/>
      <c r="B135" s="49"/>
      <c r="C135" s="49"/>
      <c r="D135" s="49"/>
      <c r="E135" s="49"/>
      <c r="F135" s="49"/>
      <c r="G135" s="50"/>
      <c r="H135" s="50"/>
      <c r="I135" s="50"/>
      <c r="J135" s="50"/>
      <c r="K135" s="50"/>
      <c r="L135" s="51"/>
    </row>
    <row r="136" spans="1:12" ht="15" x14ac:dyDescent="0.2">
      <c r="A136" s="48"/>
      <c r="B136" s="49"/>
      <c r="C136" s="49"/>
      <c r="D136" s="49"/>
      <c r="E136" s="49"/>
      <c r="F136" s="49"/>
      <c r="G136" s="50"/>
      <c r="H136" s="50"/>
      <c r="I136" s="50"/>
      <c r="J136" s="50"/>
      <c r="K136" s="50"/>
      <c r="L136" s="51"/>
    </row>
    <row r="137" spans="1:12" ht="15" x14ac:dyDescent="0.2">
      <c r="A137" s="48"/>
      <c r="B137" s="49"/>
      <c r="C137" s="49"/>
      <c r="D137" s="49"/>
      <c r="E137" s="49"/>
      <c r="F137" s="49"/>
      <c r="G137" s="50"/>
      <c r="H137" s="50"/>
      <c r="I137" s="50"/>
      <c r="J137" s="50"/>
      <c r="K137" s="50"/>
      <c r="L137" s="51"/>
    </row>
    <row r="138" spans="1:12" ht="15" x14ac:dyDescent="0.2">
      <c r="A138" s="48"/>
      <c r="B138" s="49"/>
      <c r="C138" s="49"/>
      <c r="D138" s="49"/>
      <c r="E138" s="49"/>
      <c r="F138" s="49"/>
      <c r="G138" s="50"/>
      <c r="H138" s="50"/>
      <c r="I138" s="50"/>
      <c r="J138" s="50"/>
      <c r="K138" s="50"/>
      <c r="L138" s="51"/>
    </row>
    <row r="139" spans="1:12" ht="15" x14ac:dyDescent="0.2">
      <c r="A139" s="52">
        <f>IF(AND(A133="",A135&lt;&gt;"*"),SUM(A134:A138),IF(AND(A133="",A135="*"),(A134*A136)+A137+A138,0))</f>
        <v>0</v>
      </c>
      <c r="B139" s="9">
        <f t="shared" ref="B139:E139" si="15">IF(AND(B133="",B135&lt;&gt;"*"),SUM(B134:B138),IF(AND(B133="",B135="*"),(B134*B136)+B137+B138,0))</f>
        <v>0</v>
      </c>
      <c r="C139" s="9">
        <f t="shared" si="15"/>
        <v>0</v>
      </c>
      <c r="D139" s="9">
        <f t="shared" si="15"/>
        <v>0</v>
      </c>
      <c r="E139" s="9">
        <f t="shared" si="15"/>
        <v>0</v>
      </c>
      <c r="F139" s="9">
        <f>IF(AND(F133="",F135&lt;&gt;"*"),SUM(F134:F138),IF(AND(F133="",F135="*"),(F134*F136)+F137+F138,0))</f>
        <v>0</v>
      </c>
      <c r="G139" s="9">
        <f t="shared" ref="G139:L139" si="16">IF(AND(G133="",G135&lt;&gt;"*"),SUM(G134:G138),IF(AND(G133="",G135="*"),(G134*G136)+G137+G138,0))</f>
        <v>0</v>
      </c>
      <c r="H139" s="9">
        <f t="shared" si="16"/>
        <v>0</v>
      </c>
      <c r="I139" s="9">
        <f t="shared" si="16"/>
        <v>0</v>
      </c>
      <c r="J139" s="9">
        <f t="shared" si="16"/>
        <v>0</v>
      </c>
      <c r="K139" s="9">
        <f t="shared" si="16"/>
        <v>0</v>
      </c>
      <c r="L139" s="53">
        <f t="shared" si="16"/>
        <v>0</v>
      </c>
    </row>
    <row r="140" spans="1:12" ht="15" x14ac:dyDescent="0.2">
      <c r="A140" s="272">
        <f>SUM(A139:F139)</f>
        <v>0</v>
      </c>
      <c r="B140" s="273"/>
      <c r="C140" s="273"/>
      <c r="D140" s="273"/>
      <c r="E140" s="273"/>
      <c r="F140" s="274"/>
      <c r="G140" s="275">
        <f>SUM(G139:L139)</f>
        <v>0</v>
      </c>
      <c r="H140" s="276"/>
      <c r="I140" s="276"/>
      <c r="J140" s="276"/>
      <c r="K140" s="276"/>
      <c r="L140" s="277"/>
    </row>
    <row r="141" spans="1:12" ht="15.75" thickBot="1" x14ac:dyDescent="0.25">
      <c r="A141" s="278">
        <f>A140+G140</f>
        <v>0</v>
      </c>
      <c r="B141" s="279"/>
      <c r="C141" s="279"/>
      <c r="D141" s="279"/>
      <c r="E141" s="279"/>
      <c r="F141" s="279"/>
      <c r="G141" s="279"/>
      <c r="H141" s="279"/>
      <c r="I141" s="279"/>
      <c r="J141" s="279"/>
      <c r="K141" s="279"/>
      <c r="L141" s="280"/>
    </row>
    <row r="155" spans="1:12" ht="15" thickBot="1" x14ac:dyDescent="0.25"/>
    <row r="156" spans="1:12" ht="15" x14ac:dyDescent="0.2">
      <c r="A156" s="258" t="s">
        <v>1471</v>
      </c>
      <c r="B156" s="259"/>
      <c r="C156" s="259"/>
      <c r="D156" s="259"/>
      <c r="E156" s="259"/>
      <c r="F156" s="259"/>
      <c r="G156" s="259"/>
      <c r="H156" s="259"/>
      <c r="I156" s="259"/>
      <c r="J156" s="259"/>
      <c r="K156" s="259"/>
      <c r="L156" s="260"/>
    </row>
    <row r="157" spans="1:12" ht="15" x14ac:dyDescent="0.2">
      <c r="A157" s="261" t="s">
        <v>1472</v>
      </c>
      <c r="B157" s="262"/>
      <c r="C157" s="263">
        <f>A169+A180+A191</f>
        <v>0</v>
      </c>
      <c r="D157" s="263"/>
      <c r="E157" s="264" t="s">
        <v>1473</v>
      </c>
      <c r="F157" s="265"/>
      <c r="G157" s="263"/>
      <c r="H157" s="263"/>
      <c r="I157" s="262" t="s">
        <v>926</v>
      </c>
      <c r="J157" s="262"/>
      <c r="K157" s="266">
        <f>G157+C157</f>
        <v>0</v>
      </c>
      <c r="L157" s="267"/>
    </row>
    <row r="158" spans="1:12" ht="15" x14ac:dyDescent="0.2">
      <c r="A158" s="261" t="s">
        <v>1474</v>
      </c>
      <c r="B158" s="262"/>
      <c r="C158" s="263"/>
      <c r="D158" s="263"/>
      <c r="E158" s="264" t="s">
        <v>1475</v>
      </c>
      <c r="F158" s="265"/>
      <c r="G158" s="263"/>
      <c r="H158" s="263"/>
      <c r="I158" s="262" t="s">
        <v>773</v>
      </c>
      <c r="J158" s="262"/>
      <c r="K158" s="266">
        <f>G158-C158</f>
        <v>0</v>
      </c>
      <c r="L158" s="267"/>
    </row>
    <row r="159" spans="1:12" x14ac:dyDescent="0.2">
      <c r="A159" s="39"/>
      <c r="B159" s="40"/>
      <c r="C159" s="40"/>
      <c r="D159" s="40"/>
      <c r="E159" s="40"/>
      <c r="F159" s="40"/>
      <c r="G159" s="40"/>
      <c r="H159" s="40"/>
      <c r="I159" s="40"/>
      <c r="J159" s="40"/>
      <c r="K159" s="40"/>
      <c r="L159" s="41"/>
    </row>
    <row r="160" spans="1:12" ht="15" x14ac:dyDescent="0.2">
      <c r="A160" s="42"/>
      <c r="B160" s="268" t="str">
        <f>IFERROR(IF(A160="","",VLOOKUP(A160,items!$A$1:$D$700,2,FALSE)),"صنف غير موجود")</f>
        <v/>
      </c>
      <c r="C160" s="268"/>
      <c r="D160" s="268"/>
      <c r="E160" s="268"/>
      <c r="F160" s="43" t="str">
        <f>IFERROR(IF(A160="","",VLOOKUP(A160,items!$A$1:$D$700,3,FALSE)),"")</f>
        <v/>
      </c>
      <c r="G160" s="44"/>
      <c r="H160" s="268" t="str">
        <f>IFERROR(IF(G160="","",VLOOKUP(G160,items!$A$1:$D$700,2,FALSE)),"صنف غير موجود")</f>
        <v/>
      </c>
      <c r="I160" s="268"/>
      <c r="J160" s="268"/>
      <c r="K160" s="268"/>
      <c r="L160" s="43" t="str">
        <f>IFERROR(IF(G160="","",VLOOKUP(G160,items!$A$1:$D$700,3,FALSE)),"")</f>
        <v/>
      </c>
    </row>
    <row r="161" spans="1:12" ht="15" x14ac:dyDescent="0.2">
      <c r="A161" s="45"/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7"/>
    </row>
    <row r="162" spans="1:12" ht="15" x14ac:dyDescent="0.2">
      <c r="A162" s="48"/>
      <c r="B162" s="49"/>
      <c r="C162" s="49"/>
      <c r="D162" s="49"/>
      <c r="E162" s="49"/>
      <c r="F162" s="49"/>
      <c r="G162" s="50"/>
      <c r="H162" s="50"/>
      <c r="I162" s="50"/>
      <c r="J162" s="50"/>
      <c r="K162" s="50"/>
      <c r="L162" s="51"/>
    </row>
    <row r="163" spans="1:12" ht="15" x14ac:dyDescent="0.2">
      <c r="A163" s="48"/>
      <c r="B163" s="49"/>
      <c r="C163" s="49"/>
      <c r="D163" s="49"/>
      <c r="E163" s="49"/>
      <c r="F163" s="49"/>
      <c r="G163" s="50"/>
      <c r="H163" s="50"/>
      <c r="I163" s="50"/>
      <c r="J163" s="50"/>
      <c r="K163" s="50"/>
      <c r="L163" s="51"/>
    </row>
    <row r="164" spans="1:12" ht="15" x14ac:dyDescent="0.2">
      <c r="A164" s="48"/>
      <c r="B164" s="49"/>
      <c r="C164" s="49"/>
      <c r="D164" s="49"/>
      <c r="E164" s="49"/>
      <c r="F164" s="49"/>
      <c r="G164" s="50"/>
      <c r="H164" s="50"/>
      <c r="I164" s="50"/>
      <c r="J164" s="50"/>
      <c r="K164" s="50"/>
      <c r="L164" s="51"/>
    </row>
    <row r="165" spans="1:12" ht="15" x14ac:dyDescent="0.2">
      <c r="A165" s="48"/>
      <c r="B165" s="49"/>
      <c r="C165" s="49"/>
      <c r="D165" s="49"/>
      <c r="E165" s="49"/>
      <c r="F165" s="49"/>
      <c r="G165" s="50"/>
      <c r="H165" s="50"/>
      <c r="I165" s="50"/>
      <c r="J165" s="50"/>
      <c r="K165" s="50"/>
      <c r="L165" s="51"/>
    </row>
    <row r="166" spans="1:12" ht="15" x14ac:dyDescent="0.2">
      <c r="A166" s="48"/>
      <c r="B166" s="49"/>
      <c r="C166" s="49"/>
      <c r="D166" s="49"/>
      <c r="E166" s="49"/>
      <c r="F166" s="49"/>
      <c r="G166" s="50"/>
      <c r="H166" s="50"/>
      <c r="I166" s="50"/>
      <c r="J166" s="50"/>
      <c r="K166" s="50"/>
      <c r="L166" s="51"/>
    </row>
    <row r="167" spans="1:12" ht="15" x14ac:dyDescent="0.2">
      <c r="A167" s="52">
        <f>IF(AND(A161="",A163&lt;&gt;"*"),SUM(A162:A166),IF(AND(A161="",A163="*"),(A162*A164)+A165+A166,0))</f>
        <v>0</v>
      </c>
      <c r="B167" s="9">
        <f t="shared" ref="B167:E167" si="17">IF(AND(B161="",B163&lt;&gt;"*"),SUM(B162:B166),IF(AND(B161="",B163="*"),(B162*B164)+B165+B166,0))</f>
        <v>0</v>
      </c>
      <c r="C167" s="9">
        <f t="shared" si="17"/>
        <v>0</v>
      </c>
      <c r="D167" s="9">
        <f t="shared" si="17"/>
        <v>0</v>
      </c>
      <c r="E167" s="9">
        <f t="shared" si="17"/>
        <v>0</v>
      </c>
      <c r="F167" s="9">
        <f>IF(AND(F161="",F163&lt;&gt;"*"),SUM(F162:F166),IF(AND(F161="",F163="*"),(F162*F164)+F165+F166,0))</f>
        <v>0</v>
      </c>
      <c r="G167" s="9">
        <f t="shared" ref="G167:L167" si="18">IF(AND(G161="",G163&lt;&gt;"*"),SUM(G162:G166),IF(AND(G161="",G163="*"),(G162*G164)+G165+G166,0))</f>
        <v>0</v>
      </c>
      <c r="H167" s="9">
        <f t="shared" si="18"/>
        <v>0</v>
      </c>
      <c r="I167" s="9">
        <f t="shared" si="18"/>
        <v>0</v>
      </c>
      <c r="J167" s="9">
        <f t="shared" si="18"/>
        <v>0</v>
      </c>
      <c r="K167" s="9">
        <f t="shared" si="18"/>
        <v>0</v>
      </c>
      <c r="L167" s="53">
        <f t="shared" si="18"/>
        <v>0</v>
      </c>
    </row>
    <row r="168" spans="1:12" ht="15" x14ac:dyDescent="0.2">
      <c r="A168" s="272">
        <f>SUM(A167:F167)</f>
        <v>0</v>
      </c>
      <c r="B168" s="273"/>
      <c r="C168" s="273"/>
      <c r="D168" s="273"/>
      <c r="E168" s="273"/>
      <c r="F168" s="274"/>
      <c r="G168" s="275">
        <f>SUM(G167:L167)</f>
        <v>0</v>
      </c>
      <c r="H168" s="276"/>
      <c r="I168" s="276"/>
      <c r="J168" s="276"/>
      <c r="K168" s="276"/>
      <c r="L168" s="277"/>
    </row>
    <row r="169" spans="1:12" ht="15" x14ac:dyDescent="0.2">
      <c r="A169" s="269">
        <f>A168+G168</f>
        <v>0</v>
      </c>
      <c r="B169" s="270"/>
      <c r="C169" s="270"/>
      <c r="D169" s="270"/>
      <c r="E169" s="270"/>
      <c r="F169" s="270"/>
      <c r="G169" s="270"/>
      <c r="H169" s="270"/>
      <c r="I169" s="270"/>
      <c r="J169" s="270"/>
      <c r="K169" s="270"/>
      <c r="L169" s="271"/>
    </row>
    <row r="170" spans="1:12" x14ac:dyDescent="0.2">
      <c r="A170" s="54"/>
      <c r="B170" s="55"/>
      <c r="C170" s="55"/>
      <c r="D170" s="55"/>
      <c r="E170" s="55"/>
      <c r="F170" s="55"/>
      <c r="G170" s="55"/>
      <c r="H170" s="55"/>
      <c r="I170" s="55"/>
      <c r="J170" s="55"/>
      <c r="K170" s="55"/>
      <c r="L170" s="56"/>
    </row>
    <row r="171" spans="1:12" ht="15" x14ac:dyDescent="0.2">
      <c r="A171" s="42"/>
      <c r="B171" s="268" t="str">
        <f>IFERROR(IF(A171="","",VLOOKUP(A171,items!$A$1:$D$700,2,FALSE)),"صنف غير موجود")</f>
        <v/>
      </c>
      <c r="C171" s="268"/>
      <c r="D171" s="268"/>
      <c r="E171" s="268"/>
      <c r="F171" s="43" t="str">
        <f>IFERROR(IF(A171="","",VLOOKUP(A171,items!$A$1:$D$700,3,FALSE)),"")</f>
        <v/>
      </c>
      <c r="G171" s="44"/>
      <c r="H171" s="268" t="str">
        <f>IFERROR(IF(G171="","",VLOOKUP(G171,items!$A$1:$D$700,2,FALSE)),"صنف غير موجود")</f>
        <v/>
      </c>
      <c r="I171" s="268"/>
      <c r="J171" s="268"/>
      <c r="K171" s="268"/>
      <c r="L171" s="43" t="str">
        <f>IFERROR(IF(G171="","",VLOOKUP(G171,items!$A$1:$D$700,3,FALSE)),"")</f>
        <v/>
      </c>
    </row>
    <row r="172" spans="1:12" ht="15" x14ac:dyDescent="0.2">
      <c r="A172" s="45"/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7"/>
    </row>
    <row r="173" spans="1:12" ht="15" x14ac:dyDescent="0.2">
      <c r="A173" s="48"/>
      <c r="B173" s="49"/>
      <c r="C173" s="49"/>
      <c r="D173" s="49"/>
      <c r="E173" s="49"/>
      <c r="F173" s="49"/>
      <c r="G173" s="50"/>
      <c r="H173" s="50"/>
      <c r="I173" s="50"/>
      <c r="J173" s="50"/>
      <c r="K173" s="50"/>
      <c r="L173" s="51"/>
    </row>
    <row r="174" spans="1:12" ht="15" x14ac:dyDescent="0.2">
      <c r="A174" s="48"/>
      <c r="B174" s="49"/>
      <c r="C174" s="49"/>
      <c r="D174" s="49"/>
      <c r="E174" s="49"/>
      <c r="F174" s="49"/>
      <c r="G174" s="50"/>
      <c r="H174" s="50"/>
      <c r="I174" s="50"/>
      <c r="J174" s="50"/>
      <c r="K174" s="50"/>
      <c r="L174" s="51"/>
    </row>
    <row r="175" spans="1:12" ht="15" x14ac:dyDescent="0.2">
      <c r="A175" s="48"/>
      <c r="B175" s="49"/>
      <c r="C175" s="49"/>
      <c r="D175" s="49"/>
      <c r="E175" s="49"/>
      <c r="F175" s="49"/>
      <c r="G175" s="50"/>
      <c r="H175" s="50"/>
      <c r="I175" s="50"/>
      <c r="J175" s="50"/>
      <c r="K175" s="50"/>
      <c r="L175" s="51"/>
    </row>
    <row r="176" spans="1:12" ht="15" x14ac:dyDescent="0.2">
      <c r="A176" s="48"/>
      <c r="B176" s="49"/>
      <c r="C176" s="49"/>
      <c r="D176" s="49"/>
      <c r="E176" s="49"/>
      <c r="F176" s="49"/>
      <c r="G176" s="50"/>
      <c r="H176" s="50"/>
      <c r="I176" s="50"/>
      <c r="J176" s="50"/>
      <c r="K176" s="50"/>
      <c r="L176" s="51"/>
    </row>
    <row r="177" spans="1:12" ht="15" x14ac:dyDescent="0.2">
      <c r="A177" s="48"/>
      <c r="B177" s="49"/>
      <c r="C177" s="49"/>
      <c r="D177" s="49"/>
      <c r="E177" s="49"/>
      <c r="F177" s="49"/>
      <c r="G177" s="50"/>
      <c r="H177" s="50"/>
      <c r="I177" s="50"/>
      <c r="J177" s="50"/>
      <c r="K177" s="50"/>
      <c r="L177" s="51"/>
    </row>
    <row r="178" spans="1:12" ht="15" x14ac:dyDescent="0.2">
      <c r="A178" s="52">
        <f>IF(AND(A172="",A174&lt;&gt;"*"),SUM(A173:A177),IF(AND(A172="",A174="*"),(A173*A175)+A176+A177,0))</f>
        <v>0</v>
      </c>
      <c r="B178" s="9">
        <f t="shared" ref="B178:E178" si="19">IF(AND(B172="",B174&lt;&gt;"*"),SUM(B173:B177),IF(AND(B172="",B174="*"),(B173*B175)+B176+B177,0))</f>
        <v>0</v>
      </c>
      <c r="C178" s="9">
        <f t="shared" si="19"/>
        <v>0</v>
      </c>
      <c r="D178" s="9">
        <f t="shared" si="19"/>
        <v>0</v>
      </c>
      <c r="E178" s="9">
        <f t="shared" si="19"/>
        <v>0</v>
      </c>
      <c r="F178" s="9">
        <f>IF(AND(F172="",F174&lt;&gt;"*"),SUM(F173:F177),IF(AND(F172="",F174="*"),(F173*F175)+F176+F177,0))</f>
        <v>0</v>
      </c>
      <c r="G178" s="9">
        <f t="shared" ref="G178:L178" si="20">IF(AND(G172="",G174&lt;&gt;"*"),SUM(G173:G177),IF(AND(G172="",G174="*"),(G173*G175)+G176+G177,0))</f>
        <v>0</v>
      </c>
      <c r="H178" s="9">
        <f t="shared" si="20"/>
        <v>0</v>
      </c>
      <c r="I178" s="9">
        <f t="shared" si="20"/>
        <v>0</v>
      </c>
      <c r="J178" s="9">
        <f t="shared" si="20"/>
        <v>0</v>
      </c>
      <c r="K178" s="9">
        <f t="shared" si="20"/>
        <v>0</v>
      </c>
      <c r="L178" s="53">
        <f t="shared" si="20"/>
        <v>0</v>
      </c>
    </row>
    <row r="179" spans="1:12" ht="15" x14ac:dyDescent="0.2">
      <c r="A179" s="272">
        <f>SUM(A178:F178)</f>
        <v>0</v>
      </c>
      <c r="B179" s="273"/>
      <c r="C179" s="273"/>
      <c r="D179" s="273"/>
      <c r="E179" s="273"/>
      <c r="F179" s="274"/>
      <c r="G179" s="275">
        <f>SUM(G178:L178)</f>
        <v>0</v>
      </c>
      <c r="H179" s="276"/>
      <c r="I179" s="276"/>
      <c r="J179" s="276"/>
      <c r="K179" s="276"/>
      <c r="L179" s="277"/>
    </row>
    <row r="180" spans="1:12" ht="15" x14ac:dyDescent="0.2">
      <c r="A180" s="269">
        <f>A179+G179</f>
        <v>0</v>
      </c>
      <c r="B180" s="270"/>
      <c r="C180" s="270"/>
      <c r="D180" s="270"/>
      <c r="E180" s="270"/>
      <c r="F180" s="270"/>
      <c r="G180" s="270"/>
      <c r="H180" s="270"/>
      <c r="I180" s="270"/>
      <c r="J180" s="270"/>
      <c r="K180" s="270"/>
      <c r="L180" s="271"/>
    </row>
    <row r="181" spans="1:12" x14ac:dyDescent="0.2">
      <c r="A181" s="54"/>
      <c r="B181" s="55"/>
      <c r="C181" s="55"/>
      <c r="D181" s="55"/>
      <c r="E181" s="55"/>
      <c r="F181" s="55"/>
      <c r="G181" s="55"/>
      <c r="H181" s="55"/>
      <c r="I181" s="55"/>
      <c r="J181" s="55"/>
      <c r="K181" s="55"/>
      <c r="L181" s="56"/>
    </row>
    <row r="182" spans="1:12" ht="15" x14ac:dyDescent="0.2">
      <c r="A182" s="42"/>
      <c r="B182" s="268" t="str">
        <f>IFERROR(IF(A182="","",VLOOKUP(A182,items!$A$1:$D$700,2,FALSE)),"صنف غير موجود")</f>
        <v/>
      </c>
      <c r="C182" s="268"/>
      <c r="D182" s="268"/>
      <c r="E182" s="268"/>
      <c r="F182" s="43" t="str">
        <f>IFERROR(IF(A182="","",VLOOKUP(A182,items!$A$1:$D$700,3,FALSE)),"")</f>
        <v/>
      </c>
      <c r="G182" s="44"/>
      <c r="H182" s="268" t="str">
        <f>IFERROR(IF(G182="","",VLOOKUP(G182,items!$A$1:$D$700,2,FALSE)),"صنف غير موجود")</f>
        <v/>
      </c>
      <c r="I182" s="268"/>
      <c r="J182" s="268"/>
      <c r="K182" s="268"/>
      <c r="L182" s="43" t="str">
        <f>IFERROR(IF(G182="","",VLOOKUP(G182,items!$A$1:$D$700,3,FALSE)),"")</f>
        <v/>
      </c>
    </row>
    <row r="183" spans="1:12" ht="15" x14ac:dyDescent="0.2">
      <c r="A183" s="45"/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7"/>
    </row>
    <row r="184" spans="1:12" ht="15" x14ac:dyDescent="0.2">
      <c r="A184" s="48"/>
      <c r="B184" s="49"/>
      <c r="C184" s="49"/>
      <c r="D184" s="49"/>
      <c r="E184" s="49"/>
      <c r="F184" s="49"/>
      <c r="G184" s="50"/>
      <c r="H184" s="50"/>
      <c r="I184" s="50"/>
      <c r="J184" s="50"/>
      <c r="K184" s="50"/>
      <c r="L184" s="51"/>
    </row>
    <row r="185" spans="1:12" ht="15" x14ac:dyDescent="0.2">
      <c r="A185" s="48"/>
      <c r="B185" s="49"/>
      <c r="C185" s="49"/>
      <c r="D185" s="49"/>
      <c r="E185" s="49"/>
      <c r="F185" s="49"/>
      <c r="G185" s="50"/>
      <c r="H185" s="50"/>
      <c r="I185" s="50"/>
      <c r="J185" s="50"/>
      <c r="K185" s="50"/>
      <c r="L185" s="51"/>
    </row>
    <row r="186" spans="1:12" ht="15" x14ac:dyDescent="0.2">
      <c r="A186" s="48"/>
      <c r="B186" s="49"/>
      <c r="C186" s="49"/>
      <c r="D186" s="49"/>
      <c r="E186" s="49"/>
      <c r="F186" s="49"/>
      <c r="G186" s="50"/>
      <c r="H186" s="50"/>
      <c r="I186" s="50"/>
      <c r="J186" s="50"/>
      <c r="K186" s="50"/>
      <c r="L186" s="51"/>
    </row>
    <row r="187" spans="1:12" ht="15" x14ac:dyDescent="0.2">
      <c r="A187" s="48"/>
      <c r="B187" s="49"/>
      <c r="C187" s="49"/>
      <c r="D187" s="49"/>
      <c r="E187" s="49"/>
      <c r="F187" s="49"/>
      <c r="G187" s="50"/>
      <c r="H187" s="50"/>
      <c r="I187" s="50"/>
      <c r="J187" s="50"/>
      <c r="K187" s="50"/>
      <c r="L187" s="51"/>
    </row>
    <row r="188" spans="1:12" ht="15" x14ac:dyDescent="0.2">
      <c r="A188" s="48"/>
      <c r="B188" s="49"/>
      <c r="C188" s="49"/>
      <c r="D188" s="49"/>
      <c r="E188" s="49"/>
      <c r="F188" s="49"/>
      <c r="G188" s="50"/>
      <c r="H188" s="50"/>
      <c r="I188" s="50"/>
      <c r="J188" s="50"/>
      <c r="K188" s="50"/>
      <c r="L188" s="51"/>
    </row>
    <row r="189" spans="1:12" ht="15" x14ac:dyDescent="0.2">
      <c r="A189" s="52">
        <f>IF(AND(A183="",A185&lt;&gt;"*"),SUM(A184:A188),IF(AND(A183="",A185="*"),(A184*A186)+A187+A188,0))</f>
        <v>0</v>
      </c>
      <c r="B189" s="9">
        <f t="shared" ref="B189:E189" si="21">IF(AND(B183="",B185&lt;&gt;"*"),SUM(B184:B188),IF(AND(B183="",B185="*"),(B184*B186)+B187+B188,0))</f>
        <v>0</v>
      </c>
      <c r="C189" s="9">
        <f t="shared" si="21"/>
        <v>0</v>
      </c>
      <c r="D189" s="9">
        <f t="shared" si="21"/>
        <v>0</v>
      </c>
      <c r="E189" s="9">
        <f t="shared" si="21"/>
        <v>0</v>
      </c>
      <c r="F189" s="9">
        <f>IF(AND(F183="",F185&lt;&gt;"*"),SUM(F184:F188),IF(AND(F183="",F185="*"),(F184*F186)+F187+F188,0))</f>
        <v>0</v>
      </c>
      <c r="G189" s="9">
        <f t="shared" ref="G189:L189" si="22">IF(AND(G183="",G185&lt;&gt;"*"),SUM(G184:G188),IF(AND(G183="",G185="*"),(G184*G186)+G187+G188,0))</f>
        <v>0</v>
      </c>
      <c r="H189" s="9">
        <f t="shared" si="22"/>
        <v>0</v>
      </c>
      <c r="I189" s="9">
        <f t="shared" si="22"/>
        <v>0</v>
      </c>
      <c r="J189" s="9">
        <f t="shared" si="22"/>
        <v>0</v>
      </c>
      <c r="K189" s="9">
        <f t="shared" si="22"/>
        <v>0</v>
      </c>
      <c r="L189" s="53">
        <f t="shared" si="22"/>
        <v>0</v>
      </c>
    </row>
    <row r="190" spans="1:12" ht="15" x14ac:dyDescent="0.2">
      <c r="A190" s="272">
        <f>SUM(A189:F189)</f>
        <v>0</v>
      </c>
      <c r="B190" s="273"/>
      <c r="C190" s="273"/>
      <c r="D190" s="273"/>
      <c r="E190" s="273"/>
      <c r="F190" s="274"/>
      <c r="G190" s="275">
        <f>SUM(G189:L189)</f>
        <v>0</v>
      </c>
      <c r="H190" s="276"/>
      <c r="I190" s="276"/>
      <c r="J190" s="276"/>
      <c r="K190" s="276"/>
      <c r="L190" s="277"/>
    </row>
    <row r="191" spans="1:12" ht="15.75" thickBot="1" x14ac:dyDescent="0.25">
      <c r="A191" s="278">
        <f>A190+G190</f>
        <v>0</v>
      </c>
      <c r="B191" s="279"/>
      <c r="C191" s="279"/>
      <c r="D191" s="279"/>
      <c r="E191" s="279"/>
      <c r="F191" s="279"/>
      <c r="G191" s="279"/>
      <c r="H191" s="279"/>
      <c r="I191" s="279"/>
      <c r="J191" s="279"/>
      <c r="K191" s="279"/>
      <c r="L191" s="280"/>
    </row>
  </sheetData>
  <sheetProtection formatCells="0" formatColumns="0" formatRows="0" insertColumns="0" insertRows="0" insertHyperlinks="0" deleteColumns="0" deleteRows="0" sort="0" autoFilter="0" pivotTables="0"/>
  <mergeCells count="122">
    <mergeCell ref="A129:F129"/>
    <mergeCell ref="G129:L129"/>
    <mergeCell ref="A130:L130"/>
    <mergeCell ref="B132:E132"/>
    <mergeCell ref="H132:K132"/>
    <mergeCell ref="A140:F140"/>
    <mergeCell ref="G140:L140"/>
    <mergeCell ref="G168:L168"/>
    <mergeCell ref="A169:L169"/>
    <mergeCell ref="A156:L156"/>
    <mergeCell ref="H160:K160"/>
    <mergeCell ref="A141:L141"/>
    <mergeCell ref="A58:B58"/>
    <mergeCell ref="C58:D58"/>
    <mergeCell ref="E58:F58"/>
    <mergeCell ref="G58:H58"/>
    <mergeCell ref="I58:J58"/>
    <mergeCell ref="K58:L58"/>
    <mergeCell ref="B60:E60"/>
    <mergeCell ref="H60:K60"/>
    <mergeCell ref="A68:F68"/>
    <mergeCell ref="G68:L68"/>
    <mergeCell ref="A40:F40"/>
    <mergeCell ref="G40:L40"/>
    <mergeCell ref="A41:L41"/>
    <mergeCell ref="A56:L56"/>
    <mergeCell ref="A57:B57"/>
    <mergeCell ref="C57:D57"/>
    <mergeCell ref="E57:F57"/>
    <mergeCell ref="G57:H57"/>
    <mergeCell ref="I57:J57"/>
    <mergeCell ref="K57:L57"/>
    <mergeCell ref="A190:F190"/>
    <mergeCell ref="G190:L190"/>
    <mergeCell ref="A191:L191"/>
    <mergeCell ref="C157:D157"/>
    <mergeCell ref="E157:F157"/>
    <mergeCell ref="G157:H157"/>
    <mergeCell ref="C158:D158"/>
    <mergeCell ref="E158:F158"/>
    <mergeCell ref="G158:H158"/>
    <mergeCell ref="A168:F168"/>
    <mergeCell ref="B171:E171"/>
    <mergeCell ref="H171:K171"/>
    <mergeCell ref="A179:F179"/>
    <mergeCell ref="G179:L179"/>
    <mergeCell ref="A180:L180"/>
    <mergeCell ref="B182:E182"/>
    <mergeCell ref="H182:K182"/>
    <mergeCell ref="A157:B157"/>
    <mergeCell ref="I157:J157"/>
    <mergeCell ref="K157:L157"/>
    <mergeCell ref="A158:B158"/>
    <mergeCell ref="I158:J158"/>
    <mergeCell ref="K158:L158"/>
    <mergeCell ref="B160:E160"/>
    <mergeCell ref="B121:E121"/>
    <mergeCell ref="A90:F90"/>
    <mergeCell ref="G90:L90"/>
    <mergeCell ref="A91:L91"/>
    <mergeCell ref="A106:L106"/>
    <mergeCell ref="A107:B107"/>
    <mergeCell ref="C107:D107"/>
    <mergeCell ref="E107:F107"/>
    <mergeCell ref="G107:H107"/>
    <mergeCell ref="I107:J107"/>
    <mergeCell ref="K107:L107"/>
    <mergeCell ref="A108:B108"/>
    <mergeCell ref="C108:D108"/>
    <mergeCell ref="E108:F108"/>
    <mergeCell ref="G108:H108"/>
    <mergeCell ref="I108:J108"/>
    <mergeCell ref="K108:L108"/>
    <mergeCell ref="B110:E110"/>
    <mergeCell ref="H110:K110"/>
    <mergeCell ref="A118:F118"/>
    <mergeCell ref="G118:L118"/>
    <mergeCell ref="A119:L119"/>
    <mergeCell ref="H121:K121"/>
    <mergeCell ref="B71:E71"/>
    <mergeCell ref="A69:L69"/>
    <mergeCell ref="H71:K71"/>
    <mergeCell ref="A79:F79"/>
    <mergeCell ref="G79:L79"/>
    <mergeCell ref="A80:L80"/>
    <mergeCell ref="B82:E82"/>
    <mergeCell ref="H82:K82"/>
    <mergeCell ref="G3:H3"/>
    <mergeCell ref="E3:F3"/>
    <mergeCell ref="C3:D3"/>
    <mergeCell ref="K8:L8"/>
    <mergeCell ref="B10:E10"/>
    <mergeCell ref="H10:K10"/>
    <mergeCell ref="A18:F18"/>
    <mergeCell ref="G18:L18"/>
    <mergeCell ref="A19:L19"/>
    <mergeCell ref="B21:E21"/>
    <mergeCell ref="H21:K21"/>
    <mergeCell ref="A29:F29"/>
    <mergeCell ref="G29:L29"/>
    <mergeCell ref="A30:L30"/>
    <mergeCell ref="B32:E32"/>
    <mergeCell ref="H32:K32"/>
    <mergeCell ref="D1:H1"/>
    <mergeCell ref="A6:L6"/>
    <mergeCell ref="A7:B7"/>
    <mergeCell ref="C7:D7"/>
    <mergeCell ref="E7:F7"/>
    <mergeCell ref="G7:H7"/>
    <mergeCell ref="I7:J7"/>
    <mergeCell ref="K7:L7"/>
    <mergeCell ref="A8:B8"/>
    <mergeCell ref="C8:D8"/>
    <mergeCell ref="E8:F8"/>
    <mergeCell ref="G8:H8"/>
    <mergeCell ref="I8:J8"/>
    <mergeCell ref="B2:C2"/>
    <mergeCell ref="I2:J2"/>
    <mergeCell ref="C4:D4"/>
    <mergeCell ref="E4:F4"/>
    <mergeCell ref="G4:H4"/>
    <mergeCell ref="E2:F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1:C894"/>
  <sheetViews>
    <sheetView rightToLeft="1" zoomScale="115" zoomScaleNormal="115" workbookViewId="0">
      <pane ySplit="2" topLeftCell="A784" activePane="bottomLeft" state="frozen"/>
      <selection pane="bottomLeft" activeCell="B789" sqref="B789"/>
    </sheetView>
  </sheetViews>
  <sheetFormatPr defaultColWidth="9" defaultRowHeight="14.25" x14ac:dyDescent="0.2"/>
  <cols>
    <col min="1" max="1" width="9" style="1"/>
    <col min="2" max="2" width="54.375" style="4" bestFit="1" customWidth="1"/>
    <col min="3" max="16384" width="9" style="1"/>
  </cols>
  <sheetData>
    <row r="1" spans="1:3" ht="15" x14ac:dyDescent="0.2">
      <c r="B1" s="14" t="s">
        <v>1284</v>
      </c>
    </row>
    <row r="2" spans="1:3" ht="15" x14ac:dyDescent="0.2">
      <c r="A2" s="14" t="s">
        <v>712</v>
      </c>
      <c r="B2" s="14" t="s">
        <v>713</v>
      </c>
      <c r="C2" s="14" t="s">
        <v>714</v>
      </c>
    </row>
    <row r="3" spans="1:3" ht="15" x14ac:dyDescent="0.2">
      <c r="A3" s="3">
        <v>0</v>
      </c>
      <c r="B3" s="2" t="s">
        <v>1416</v>
      </c>
      <c r="C3" s="3" t="s">
        <v>767</v>
      </c>
    </row>
    <row r="4" spans="1:3" ht="15" x14ac:dyDescent="0.2">
      <c r="A4" s="3">
        <v>1</v>
      </c>
      <c r="B4" s="2" t="s">
        <v>1432</v>
      </c>
      <c r="C4" s="3" t="s">
        <v>53</v>
      </c>
    </row>
    <row r="5" spans="1:3" ht="15" x14ac:dyDescent="0.2">
      <c r="A5" s="3" t="s">
        <v>51</v>
      </c>
      <c r="B5" s="2" t="s">
        <v>52</v>
      </c>
      <c r="C5" s="3" t="s">
        <v>53</v>
      </c>
    </row>
    <row r="6" spans="1:3" ht="15" x14ac:dyDescent="0.2">
      <c r="A6" s="3" t="s">
        <v>54</v>
      </c>
      <c r="B6" s="2" t="s">
        <v>55</v>
      </c>
      <c r="C6" s="3" t="s">
        <v>53</v>
      </c>
    </row>
    <row r="7" spans="1:3" ht="15" x14ac:dyDescent="0.2">
      <c r="A7" s="3" t="s">
        <v>56</v>
      </c>
      <c r="B7" s="2" t="s">
        <v>57</v>
      </c>
      <c r="C7" s="3" t="s">
        <v>53</v>
      </c>
    </row>
    <row r="8" spans="1:3" ht="15" x14ac:dyDescent="0.2">
      <c r="A8" s="3" t="s">
        <v>58</v>
      </c>
      <c r="B8" s="2" t="s">
        <v>59</v>
      </c>
      <c r="C8" s="3" t="s">
        <v>53</v>
      </c>
    </row>
    <row r="9" spans="1:3" ht="15" x14ac:dyDescent="0.2">
      <c r="A9" s="3" t="s">
        <v>60</v>
      </c>
      <c r="B9" s="2" t="s">
        <v>61</v>
      </c>
      <c r="C9" s="3" t="s">
        <v>53</v>
      </c>
    </row>
    <row r="10" spans="1:3" ht="15" x14ac:dyDescent="0.2">
      <c r="A10" s="3" t="s">
        <v>62</v>
      </c>
      <c r="B10" s="2" t="s">
        <v>63</v>
      </c>
      <c r="C10" s="3" t="s">
        <v>53</v>
      </c>
    </row>
    <row r="11" spans="1:3" ht="15" x14ac:dyDescent="0.2">
      <c r="A11" s="3" t="s">
        <v>64</v>
      </c>
      <c r="B11" s="2" t="s">
        <v>65</v>
      </c>
      <c r="C11" s="3" t="s">
        <v>53</v>
      </c>
    </row>
    <row r="12" spans="1:3" ht="15" x14ac:dyDescent="0.2">
      <c r="A12" s="3" t="s">
        <v>66</v>
      </c>
      <c r="B12" s="2" t="s">
        <v>67</v>
      </c>
      <c r="C12" s="3" t="s">
        <v>53</v>
      </c>
    </row>
    <row r="13" spans="1:3" ht="15" x14ac:dyDescent="0.2">
      <c r="A13" s="3" t="s">
        <v>68</v>
      </c>
      <c r="B13" s="2" t="s">
        <v>69</v>
      </c>
      <c r="C13" s="3" t="s">
        <v>53</v>
      </c>
    </row>
    <row r="14" spans="1:3" ht="15" x14ac:dyDescent="0.2">
      <c r="A14" s="3" t="s">
        <v>70</v>
      </c>
      <c r="B14" s="2" t="s">
        <v>71</v>
      </c>
      <c r="C14" s="3" t="s">
        <v>53</v>
      </c>
    </row>
    <row r="15" spans="1:3" ht="15" x14ac:dyDescent="0.2">
      <c r="A15" s="3" t="s">
        <v>72</v>
      </c>
      <c r="B15" s="2" t="s">
        <v>73</v>
      </c>
      <c r="C15" s="3" t="s">
        <v>53</v>
      </c>
    </row>
    <row r="16" spans="1:3" ht="15" x14ac:dyDescent="0.2">
      <c r="A16" s="3" t="s">
        <v>74</v>
      </c>
      <c r="B16" s="2" t="s">
        <v>75</v>
      </c>
      <c r="C16" s="3" t="s">
        <v>53</v>
      </c>
    </row>
    <row r="17" spans="1:3" ht="15" x14ac:dyDescent="0.2">
      <c r="A17" s="3" t="s">
        <v>76</v>
      </c>
      <c r="B17" s="2" t="s">
        <v>77</v>
      </c>
      <c r="C17" s="3" t="s">
        <v>53</v>
      </c>
    </row>
    <row r="18" spans="1:3" ht="15" x14ac:dyDescent="0.2">
      <c r="A18" s="3" t="s">
        <v>78</v>
      </c>
      <c r="B18" s="2" t="s">
        <v>79</v>
      </c>
      <c r="C18" s="3" t="s">
        <v>53</v>
      </c>
    </row>
    <row r="19" spans="1:3" ht="15" x14ac:dyDescent="0.2">
      <c r="A19" s="3" t="s">
        <v>80</v>
      </c>
      <c r="B19" s="2" t="s">
        <v>81</v>
      </c>
      <c r="C19" s="3" t="s">
        <v>53</v>
      </c>
    </row>
    <row r="20" spans="1:3" ht="15" x14ac:dyDescent="0.2">
      <c r="A20" s="3" t="s">
        <v>82</v>
      </c>
      <c r="B20" s="2" t="s">
        <v>83</v>
      </c>
      <c r="C20" s="3" t="s">
        <v>53</v>
      </c>
    </row>
    <row r="21" spans="1:3" ht="15" x14ac:dyDescent="0.2">
      <c r="A21" s="3" t="s">
        <v>84</v>
      </c>
      <c r="B21" s="2" t="s">
        <v>1526</v>
      </c>
      <c r="C21" s="3" t="s">
        <v>53</v>
      </c>
    </row>
    <row r="22" spans="1:3" ht="15" x14ac:dyDescent="0.2">
      <c r="A22" s="3" t="s">
        <v>85</v>
      </c>
      <c r="B22" s="2" t="s">
        <v>86</v>
      </c>
      <c r="C22" s="3" t="s">
        <v>53</v>
      </c>
    </row>
    <row r="23" spans="1:3" ht="15" x14ac:dyDescent="0.2">
      <c r="A23" s="3" t="s">
        <v>87</v>
      </c>
      <c r="B23" s="2" t="s">
        <v>88</v>
      </c>
      <c r="C23" s="3" t="s">
        <v>53</v>
      </c>
    </row>
    <row r="24" spans="1:3" ht="15" x14ac:dyDescent="0.2">
      <c r="A24" s="3" t="s">
        <v>89</v>
      </c>
      <c r="B24" s="2" t="s">
        <v>90</v>
      </c>
      <c r="C24" s="3" t="s">
        <v>53</v>
      </c>
    </row>
    <row r="25" spans="1:3" ht="15" x14ac:dyDescent="0.2">
      <c r="A25" s="3" t="s">
        <v>91</v>
      </c>
      <c r="B25" s="2" t="s">
        <v>1338</v>
      </c>
      <c r="C25" s="3" t="s">
        <v>53</v>
      </c>
    </row>
    <row r="26" spans="1:3" ht="15" x14ac:dyDescent="0.2">
      <c r="A26" s="3" t="s">
        <v>92</v>
      </c>
      <c r="B26" s="2" t="s">
        <v>929</v>
      </c>
      <c r="C26" s="3" t="s">
        <v>53</v>
      </c>
    </row>
    <row r="27" spans="1:3" ht="15" x14ac:dyDescent="0.2">
      <c r="A27" s="3" t="s">
        <v>93</v>
      </c>
      <c r="B27" s="2" t="s">
        <v>94</v>
      </c>
      <c r="C27" s="3" t="s">
        <v>53</v>
      </c>
    </row>
    <row r="28" spans="1:3" ht="15" x14ac:dyDescent="0.2">
      <c r="A28" s="3" t="s">
        <v>95</v>
      </c>
      <c r="B28" s="2" t="s">
        <v>96</v>
      </c>
      <c r="C28" s="3" t="s">
        <v>53</v>
      </c>
    </row>
    <row r="29" spans="1:3" ht="15" x14ac:dyDescent="0.2">
      <c r="A29" s="3" t="s">
        <v>97</v>
      </c>
      <c r="B29" s="2" t="s">
        <v>98</v>
      </c>
      <c r="C29" s="3" t="s">
        <v>53</v>
      </c>
    </row>
    <row r="30" spans="1:3" ht="15" x14ac:dyDescent="0.2">
      <c r="A30" s="3" t="s">
        <v>99</v>
      </c>
      <c r="B30" s="2" t="s">
        <v>100</v>
      </c>
      <c r="C30" s="3" t="s">
        <v>53</v>
      </c>
    </row>
    <row r="31" spans="1:3" ht="15" x14ac:dyDescent="0.2">
      <c r="A31" s="3" t="s">
        <v>101</v>
      </c>
      <c r="B31" s="2" t="s">
        <v>930</v>
      </c>
      <c r="C31" s="3" t="s">
        <v>53</v>
      </c>
    </row>
    <row r="32" spans="1:3" ht="15" x14ac:dyDescent="0.2">
      <c r="A32" s="3" t="s">
        <v>102</v>
      </c>
      <c r="B32" s="2" t="s">
        <v>103</v>
      </c>
      <c r="C32" s="3" t="s">
        <v>53</v>
      </c>
    </row>
    <row r="33" spans="1:3" ht="15" x14ac:dyDescent="0.2">
      <c r="A33" s="3" t="s">
        <v>104</v>
      </c>
      <c r="B33" s="2" t="s">
        <v>105</v>
      </c>
      <c r="C33" s="3" t="s">
        <v>53</v>
      </c>
    </row>
    <row r="34" spans="1:3" ht="15" x14ac:dyDescent="0.2">
      <c r="A34" s="3" t="s">
        <v>106</v>
      </c>
      <c r="B34" s="2" t="s">
        <v>931</v>
      </c>
      <c r="C34" s="3" t="s">
        <v>53</v>
      </c>
    </row>
    <row r="35" spans="1:3" ht="15" x14ac:dyDescent="0.2">
      <c r="A35" s="3" t="s">
        <v>107</v>
      </c>
      <c r="B35" s="2" t="s">
        <v>108</v>
      </c>
      <c r="C35" s="3" t="s">
        <v>53</v>
      </c>
    </row>
    <row r="36" spans="1:3" ht="15" x14ac:dyDescent="0.2">
      <c r="A36" s="3" t="s">
        <v>109</v>
      </c>
      <c r="B36" s="2" t="s">
        <v>110</v>
      </c>
      <c r="C36" s="3" t="s">
        <v>53</v>
      </c>
    </row>
    <row r="37" spans="1:3" ht="15" x14ac:dyDescent="0.2">
      <c r="A37" s="3" t="s">
        <v>111</v>
      </c>
      <c r="B37" s="2" t="s">
        <v>112</v>
      </c>
      <c r="C37" s="3" t="s">
        <v>53</v>
      </c>
    </row>
    <row r="38" spans="1:3" ht="15" x14ac:dyDescent="0.2">
      <c r="A38" s="3" t="s">
        <v>113</v>
      </c>
      <c r="B38" s="2" t="s">
        <v>114</v>
      </c>
      <c r="C38" s="3" t="s">
        <v>53</v>
      </c>
    </row>
    <row r="39" spans="1:3" ht="15" x14ac:dyDescent="0.2">
      <c r="A39" s="3" t="s">
        <v>115</v>
      </c>
      <c r="B39" s="2" t="s">
        <v>116</v>
      </c>
      <c r="C39" s="3" t="s">
        <v>53</v>
      </c>
    </row>
    <row r="40" spans="1:3" ht="15" x14ac:dyDescent="0.2">
      <c r="A40" s="3" t="s">
        <v>117</v>
      </c>
      <c r="B40" s="2" t="s">
        <v>118</v>
      </c>
      <c r="C40" s="3" t="s">
        <v>53</v>
      </c>
    </row>
    <row r="41" spans="1:3" ht="15" x14ac:dyDescent="0.2">
      <c r="A41" s="3" t="s">
        <v>119</v>
      </c>
      <c r="B41" s="2" t="s">
        <v>120</v>
      </c>
      <c r="C41" s="3" t="s">
        <v>53</v>
      </c>
    </row>
    <row r="42" spans="1:3" ht="15" x14ac:dyDescent="0.2">
      <c r="A42" s="3" t="s">
        <v>121</v>
      </c>
      <c r="B42" s="2" t="s">
        <v>122</v>
      </c>
      <c r="C42" s="3" t="s">
        <v>53</v>
      </c>
    </row>
    <row r="43" spans="1:3" ht="15" x14ac:dyDescent="0.2">
      <c r="A43" s="3" t="s">
        <v>123</v>
      </c>
      <c r="B43" s="2" t="s">
        <v>124</v>
      </c>
      <c r="C43" s="3" t="s">
        <v>53</v>
      </c>
    </row>
    <row r="44" spans="1:3" ht="15" x14ac:dyDescent="0.2">
      <c r="A44" s="3" t="s">
        <v>125</v>
      </c>
      <c r="B44" s="2" t="s">
        <v>126</v>
      </c>
      <c r="C44" s="3" t="s">
        <v>53</v>
      </c>
    </row>
    <row r="45" spans="1:3" ht="15" x14ac:dyDescent="0.2">
      <c r="A45" s="3" t="s">
        <v>127</v>
      </c>
      <c r="B45" s="2" t="s">
        <v>128</v>
      </c>
      <c r="C45" s="3" t="s">
        <v>53</v>
      </c>
    </row>
    <row r="46" spans="1:3" ht="15" x14ac:dyDescent="0.2">
      <c r="A46" s="3" t="s">
        <v>129</v>
      </c>
      <c r="B46" s="2" t="s">
        <v>130</v>
      </c>
      <c r="C46" s="3" t="s">
        <v>53</v>
      </c>
    </row>
    <row r="47" spans="1:3" ht="15" x14ac:dyDescent="0.2">
      <c r="A47" s="3" t="s">
        <v>131</v>
      </c>
      <c r="B47" s="2" t="s">
        <v>132</v>
      </c>
      <c r="C47" s="3" t="s">
        <v>53</v>
      </c>
    </row>
    <row r="48" spans="1:3" ht="15" x14ac:dyDescent="0.2">
      <c r="A48" s="3" t="s">
        <v>133</v>
      </c>
      <c r="B48" s="2" t="s">
        <v>134</v>
      </c>
      <c r="C48" s="3" t="s">
        <v>53</v>
      </c>
    </row>
    <row r="49" spans="1:3" ht="15" x14ac:dyDescent="0.2">
      <c r="A49" s="3" t="s">
        <v>135</v>
      </c>
      <c r="B49" s="2" t="s">
        <v>136</v>
      </c>
      <c r="C49" s="3" t="s">
        <v>53</v>
      </c>
    </row>
    <row r="50" spans="1:3" ht="15" x14ac:dyDescent="0.2">
      <c r="A50" s="3" t="s">
        <v>137</v>
      </c>
      <c r="B50" s="2" t="s">
        <v>138</v>
      </c>
      <c r="C50" s="3" t="s">
        <v>53</v>
      </c>
    </row>
    <row r="51" spans="1:3" ht="15" x14ac:dyDescent="0.2">
      <c r="A51" s="3" t="s">
        <v>139</v>
      </c>
      <c r="B51" s="2" t="s">
        <v>932</v>
      </c>
      <c r="C51" s="3" t="s">
        <v>53</v>
      </c>
    </row>
    <row r="52" spans="1:3" ht="15" x14ac:dyDescent="0.2">
      <c r="A52" s="3" t="s">
        <v>140</v>
      </c>
      <c r="B52" s="2" t="s">
        <v>141</v>
      </c>
      <c r="C52" s="3" t="s">
        <v>53</v>
      </c>
    </row>
    <row r="53" spans="1:3" ht="15" x14ac:dyDescent="0.2">
      <c r="A53" s="3" t="s">
        <v>142</v>
      </c>
      <c r="B53" s="2" t="s">
        <v>143</v>
      </c>
      <c r="C53" s="3" t="s">
        <v>53</v>
      </c>
    </row>
    <row r="54" spans="1:3" ht="15" x14ac:dyDescent="0.2">
      <c r="A54" s="3" t="s">
        <v>144</v>
      </c>
      <c r="B54" s="2" t="s">
        <v>145</v>
      </c>
      <c r="C54" s="3" t="s">
        <v>53</v>
      </c>
    </row>
    <row r="55" spans="1:3" ht="15" x14ac:dyDescent="0.2">
      <c r="A55" s="3" t="s">
        <v>146</v>
      </c>
      <c r="B55" s="2" t="s">
        <v>147</v>
      </c>
      <c r="C55" s="3" t="s">
        <v>53</v>
      </c>
    </row>
    <row r="56" spans="1:3" ht="15" x14ac:dyDescent="0.2">
      <c r="A56" s="3" t="s">
        <v>148</v>
      </c>
      <c r="B56" s="2" t="s">
        <v>149</v>
      </c>
      <c r="C56" s="3" t="s">
        <v>53</v>
      </c>
    </row>
    <row r="57" spans="1:3" ht="15" x14ac:dyDescent="0.2">
      <c r="A57" s="3" t="s">
        <v>150</v>
      </c>
      <c r="B57" s="2" t="s">
        <v>151</v>
      </c>
      <c r="C57" s="3" t="s">
        <v>53</v>
      </c>
    </row>
    <row r="58" spans="1:3" ht="15" x14ac:dyDescent="0.2">
      <c r="A58" s="3" t="s">
        <v>152</v>
      </c>
      <c r="B58" s="2" t="s">
        <v>153</v>
      </c>
      <c r="C58" s="3" t="s">
        <v>53</v>
      </c>
    </row>
    <row r="59" spans="1:3" ht="15" x14ac:dyDescent="0.2">
      <c r="A59" s="3" t="s">
        <v>154</v>
      </c>
      <c r="B59" s="2" t="s">
        <v>155</v>
      </c>
      <c r="C59" s="3" t="s">
        <v>53</v>
      </c>
    </row>
    <row r="60" spans="1:3" ht="15" x14ac:dyDescent="0.2">
      <c r="A60" s="3" t="s">
        <v>156</v>
      </c>
      <c r="B60" s="2" t="s">
        <v>157</v>
      </c>
      <c r="C60" s="3" t="s">
        <v>53</v>
      </c>
    </row>
    <row r="61" spans="1:3" ht="15" x14ac:dyDescent="0.2">
      <c r="A61" s="3" t="s">
        <v>158</v>
      </c>
      <c r="B61" s="2" t="s">
        <v>159</v>
      </c>
      <c r="C61" s="3" t="s">
        <v>53</v>
      </c>
    </row>
    <row r="62" spans="1:3" ht="15" x14ac:dyDescent="0.2">
      <c r="A62" s="3" t="s">
        <v>160</v>
      </c>
      <c r="B62" s="2" t="s">
        <v>933</v>
      </c>
      <c r="C62" s="3" t="s">
        <v>53</v>
      </c>
    </row>
    <row r="63" spans="1:3" ht="15" x14ac:dyDescent="0.2">
      <c r="A63" s="3" t="s">
        <v>161</v>
      </c>
      <c r="B63" s="2" t="s">
        <v>162</v>
      </c>
      <c r="C63" s="3" t="s">
        <v>53</v>
      </c>
    </row>
    <row r="64" spans="1:3" ht="15" x14ac:dyDescent="0.2">
      <c r="A64" s="3" t="s">
        <v>163</v>
      </c>
      <c r="B64" s="2" t="s">
        <v>164</v>
      </c>
      <c r="C64" s="3" t="s">
        <v>53</v>
      </c>
    </row>
    <row r="65" spans="1:3" ht="15" x14ac:dyDescent="0.2">
      <c r="A65" s="3" t="s">
        <v>165</v>
      </c>
      <c r="B65" s="2" t="s">
        <v>166</v>
      </c>
      <c r="C65" s="3" t="s">
        <v>53</v>
      </c>
    </row>
    <row r="66" spans="1:3" ht="15" x14ac:dyDescent="0.2">
      <c r="A66" s="3" t="s">
        <v>167</v>
      </c>
      <c r="B66" s="2" t="s">
        <v>168</v>
      </c>
      <c r="C66" s="3" t="s">
        <v>53</v>
      </c>
    </row>
    <row r="67" spans="1:3" ht="15" x14ac:dyDescent="0.2">
      <c r="A67" s="3" t="s">
        <v>169</v>
      </c>
      <c r="B67" s="2" t="s">
        <v>170</v>
      </c>
      <c r="C67" s="3" t="s">
        <v>53</v>
      </c>
    </row>
    <row r="68" spans="1:3" ht="15" x14ac:dyDescent="0.2">
      <c r="A68" s="3" t="s">
        <v>171</v>
      </c>
      <c r="B68" s="2" t="s">
        <v>172</v>
      </c>
      <c r="C68" s="3" t="s">
        <v>53</v>
      </c>
    </row>
    <row r="69" spans="1:3" ht="15" x14ac:dyDescent="0.2">
      <c r="A69" s="3" t="s">
        <v>173</v>
      </c>
      <c r="B69" s="2" t="s">
        <v>174</v>
      </c>
      <c r="C69" s="3" t="s">
        <v>53</v>
      </c>
    </row>
    <row r="70" spans="1:3" ht="15" x14ac:dyDescent="0.2">
      <c r="A70" s="3" t="s">
        <v>175</v>
      </c>
      <c r="B70" s="2" t="s">
        <v>176</v>
      </c>
      <c r="C70" s="3" t="s">
        <v>177</v>
      </c>
    </row>
    <row r="71" spans="1:3" ht="15" x14ac:dyDescent="0.2">
      <c r="A71" s="3" t="s">
        <v>178</v>
      </c>
      <c r="B71" s="2" t="s">
        <v>179</v>
      </c>
      <c r="C71" s="3" t="s">
        <v>53</v>
      </c>
    </row>
    <row r="72" spans="1:3" ht="15" x14ac:dyDescent="0.2">
      <c r="A72" s="3" t="s">
        <v>180</v>
      </c>
      <c r="B72" s="2" t="s">
        <v>181</v>
      </c>
      <c r="C72" s="3" t="s">
        <v>53</v>
      </c>
    </row>
    <row r="73" spans="1:3" ht="15" x14ac:dyDescent="0.2">
      <c r="A73" s="3" t="s">
        <v>182</v>
      </c>
      <c r="B73" s="2" t="s">
        <v>183</v>
      </c>
      <c r="C73" s="3" t="s">
        <v>53</v>
      </c>
    </row>
    <row r="74" spans="1:3" ht="15" x14ac:dyDescent="0.2">
      <c r="A74" s="3" t="s">
        <v>184</v>
      </c>
      <c r="B74" s="2" t="s">
        <v>185</v>
      </c>
      <c r="C74" s="3" t="s">
        <v>177</v>
      </c>
    </row>
    <row r="75" spans="1:3" ht="15" x14ac:dyDescent="0.2">
      <c r="A75" s="3" t="s">
        <v>186</v>
      </c>
      <c r="B75" s="2" t="s">
        <v>187</v>
      </c>
      <c r="C75" s="3" t="s">
        <v>53</v>
      </c>
    </row>
    <row r="76" spans="1:3" ht="15" x14ac:dyDescent="0.2">
      <c r="A76" s="3" t="s">
        <v>188</v>
      </c>
      <c r="B76" s="2" t="s">
        <v>189</v>
      </c>
      <c r="C76" s="3" t="s">
        <v>53</v>
      </c>
    </row>
    <row r="77" spans="1:3" ht="15" x14ac:dyDescent="0.2">
      <c r="A77" s="3" t="s">
        <v>190</v>
      </c>
      <c r="B77" s="2" t="s">
        <v>191</v>
      </c>
      <c r="C77" s="3" t="s">
        <v>53</v>
      </c>
    </row>
    <row r="78" spans="1:3" ht="15" x14ac:dyDescent="0.2">
      <c r="A78" s="3" t="s">
        <v>192</v>
      </c>
      <c r="B78" s="2" t="s">
        <v>193</v>
      </c>
      <c r="C78" s="3" t="s">
        <v>53</v>
      </c>
    </row>
    <row r="79" spans="1:3" ht="15" x14ac:dyDescent="0.2">
      <c r="A79" s="3" t="s">
        <v>194</v>
      </c>
      <c r="B79" s="2" t="s">
        <v>195</v>
      </c>
      <c r="C79" s="3" t="s">
        <v>53</v>
      </c>
    </row>
    <row r="80" spans="1:3" ht="15" x14ac:dyDescent="0.2">
      <c r="A80" s="3" t="s">
        <v>196</v>
      </c>
      <c r="B80" s="2" t="s">
        <v>197</v>
      </c>
      <c r="C80" s="3" t="s">
        <v>53</v>
      </c>
    </row>
    <row r="81" spans="1:3" ht="15" x14ac:dyDescent="0.2">
      <c r="A81" s="3" t="s">
        <v>198</v>
      </c>
      <c r="B81" s="2" t="s">
        <v>199</v>
      </c>
      <c r="C81" s="3" t="s">
        <v>53</v>
      </c>
    </row>
    <row r="82" spans="1:3" ht="15" x14ac:dyDescent="0.2">
      <c r="A82" s="3" t="s">
        <v>200</v>
      </c>
      <c r="B82" s="2" t="s">
        <v>201</v>
      </c>
      <c r="C82" s="3" t="s">
        <v>53</v>
      </c>
    </row>
    <row r="83" spans="1:3" ht="15" x14ac:dyDescent="0.2">
      <c r="A83" s="3" t="s">
        <v>202</v>
      </c>
      <c r="B83" s="2" t="s">
        <v>203</v>
      </c>
      <c r="C83" s="3" t="s">
        <v>53</v>
      </c>
    </row>
    <row r="84" spans="1:3" ht="15" x14ac:dyDescent="0.2">
      <c r="A84" s="3" t="s">
        <v>204</v>
      </c>
      <c r="B84" s="2" t="s">
        <v>205</v>
      </c>
      <c r="C84" s="3" t="s">
        <v>53</v>
      </c>
    </row>
    <row r="85" spans="1:3" ht="15" x14ac:dyDescent="0.2">
      <c r="A85" s="3" t="s">
        <v>206</v>
      </c>
      <c r="B85" s="2" t="s">
        <v>1395</v>
      </c>
      <c r="C85" s="3" t="s">
        <v>53</v>
      </c>
    </row>
    <row r="86" spans="1:3" ht="15" x14ac:dyDescent="0.2">
      <c r="A86" s="3" t="s">
        <v>207</v>
      </c>
      <c r="B86" s="2" t="s">
        <v>208</v>
      </c>
      <c r="C86" s="3" t="s">
        <v>53</v>
      </c>
    </row>
    <row r="87" spans="1:3" ht="15" x14ac:dyDescent="0.2">
      <c r="A87" s="3" t="s">
        <v>209</v>
      </c>
      <c r="B87" s="2" t="s">
        <v>210</v>
      </c>
      <c r="C87" s="3" t="s">
        <v>53</v>
      </c>
    </row>
    <row r="88" spans="1:3" ht="15" x14ac:dyDescent="0.2">
      <c r="A88" s="3" t="s">
        <v>211</v>
      </c>
      <c r="B88" s="2" t="s">
        <v>934</v>
      </c>
      <c r="C88" s="3" t="s">
        <v>53</v>
      </c>
    </row>
    <row r="89" spans="1:3" ht="15" x14ac:dyDescent="0.2">
      <c r="A89" s="3" t="s">
        <v>212</v>
      </c>
      <c r="B89" s="2" t="s">
        <v>213</v>
      </c>
      <c r="C89" s="3" t="s">
        <v>53</v>
      </c>
    </row>
    <row r="90" spans="1:3" ht="15" x14ac:dyDescent="0.2">
      <c r="A90" s="3" t="s">
        <v>214</v>
      </c>
      <c r="B90" s="2" t="s">
        <v>215</v>
      </c>
      <c r="C90" s="3" t="s">
        <v>53</v>
      </c>
    </row>
    <row r="91" spans="1:3" ht="15" x14ac:dyDescent="0.2">
      <c r="A91" s="3" t="s">
        <v>216</v>
      </c>
      <c r="B91" s="2" t="s">
        <v>217</v>
      </c>
      <c r="C91" s="3" t="s">
        <v>53</v>
      </c>
    </row>
    <row r="92" spans="1:3" ht="15" x14ac:dyDescent="0.2">
      <c r="A92" s="3" t="s">
        <v>218</v>
      </c>
      <c r="B92" s="2" t="s">
        <v>219</v>
      </c>
      <c r="C92" s="3" t="s">
        <v>53</v>
      </c>
    </row>
    <row r="93" spans="1:3" ht="15" x14ac:dyDescent="0.2">
      <c r="A93" s="3" t="s">
        <v>220</v>
      </c>
      <c r="B93" s="2" t="s">
        <v>221</v>
      </c>
      <c r="C93" s="3" t="s">
        <v>53</v>
      </c>
    </row>
    <row r="94" spans="1:3" ht="15" x14ac:dyDescent="0.2">
      <c r="A94" s="3" t="s">
        <v>222</v>
      </c>
      <c r="B94" s="2" t="s">
        <v>1527</v>
      </c>
      <c r="C94" s="3" t="s">
        <v>53</v>
      </c>
    </row>
    <row r="95" spans="1:3" ht="15" x14ac:dyDescent="0.2">
      <c r="A95" s="3" t="s">
        <v>223</v>
      </c>
      <c r="B95" s="2" t="s">
        <v>224</v>
      </c>
      <c r="C95" s="3" t="s">
        <v>53</v>
      </c>
    </row>
    <row r="96" spans="1:3" ht="15" x14ac:dyDescent="0.2">
      <c r="A96" s="3" t="s">
        <v>225</v>
      </c>
      <c r="B96" s="2" t="s">
        <v>1339</v>
      </c>
      <c r="C96" s="3" t="s">
        <v>53</v>
      </c>
    </row>
    <row r="97" spans="1:3" ht="15" x14ac:dyDescent="0.2">
      <c r="A97" s="3" t="s">
        <v>226</v>
      </c>
      <c r="B97" s="2" t="s">
        <v>227</v>
      </c>
      <c r="C97" s="3" t="s">
        <v>53</v>
      </c>
    </row>
    <row r="98" spans="1:3" ht="15" x14ac:dyDescent="0.2">
      <c r="A98" s="3" t="s">
        <v>228</v>
      </c>
      <c r="B98" s="2" t="s">
        <v>229</v>
      </c>
      <c r="C98" s="3" t="s">
        <v>53</v>
      </c>
    </row>
    <row r="99" spans="1:3" ht="15" x14ac:dyDescent="0.2">
      <c r="A99" s="3" t="s">
        <v>230</v>
      </c>
      <c r="B99" s="2" t="s">
        <v>935</v>
      </c>
      <c r="C99" s="3" t="s">
        <v>53</v>
      </c>
    </row>
    <row r="100" spans="1:3" ht="15" x14ac:dyDescent="0.2">
      <c r="A100" s="3" t="s">
        <v>231</v>
      </c>
      <c r="B100" s="2" t="s">
        <v>232</v>
      </c>
      <c r="C100" s="3" t="s">
        <v>53</v>
      </c>
    </row>
    <row r="101" spans="1:3" ht="15" x14ac:dyDescent="0.2">
      <c r="A101" s="3" t="s">
        <v>233</v>
      </c>
      <c r="B101" s="2" t="s">
        <v>234</v>
      </c>
      <c r="C101" s="3" t="s">
        <v>53</v>
      </c>
    </row>
    <row r="102" spans="1:3" ht="15" x14ac:dyDescent="0.2">
      <c r="A102" s="3" t="s">
        <v>235</v>
      </c>
      <c r="B102" s="2" t="s">
        <v>936</v>
      </c>
      <c r="C102" s="3" t="s">
        <v>53</v>
      </c>
    </row>
    <row r="103" spans="1:3" ht="15" x14ac:dyDescent="0.2">
      <c r="A103" s="3" t="s">
        <v>236</v>
      </c>
      <c r="B103" s="2" t="s">
        <v>237</v>
      </c>
      <c r="C103" s="3" t="s">
        <v>53</v>
      </c>
    </row>
    <row r="104" spans="1:3" ht="15" x14ac:dyDescent="0.2">
      <c r="A104" s="3" t="s">
        <v>238</v>
      </c>
      <c r="B104" s="2" t="s">
        <v>937</v>
      </c>
      <c r="C104" s="3" t="s">
        <v>53</v>
      </c>
    </row>
    <row r="105" spans="1:3" ht="15" x14ac:dyDescent="0.2">
      <c r="A105" s="3" t="s">
        <v>239</v>
      </c>
      <c r="B105" s="2" t="s">
        <v>1340</v>
      </c>
      <c r="C105" s="3" t="s">
        <v>53</v>
      </c>
    </row>
    <row r="106" spans="1:3" ht="15" x14ac:dyDescent="0.2">
      <c r="A106" s="3" t="s">
        <v>240</v>
      </c>
      <c r="B106" s="2" t="s">
        <v>241</v>
      </c>
      <c r="C106" s="3" t="s">
        <v>53</v>
      </c>
    </row>
    <row r="107" spans="1:3" ht="15" x14ac:dyDescent="0.2">
      <c r="A107" s="3" t="s">
        <v>242</v>
      </c>
      <c r="B107" s="2" t="s">
        <v>938</v>
      </c>
      <c r="C107" s="3" t="s">
        <v>53</v>
      </c>
    </row>
    <row r="108" spans="1:3" ht="15" x14ac:dyDescent="0.2">
      <c r="A108" s="3" t="s">
        <v>243</v>
      </c>
      <c r="B108" s="2" t="s">
        <v>244</v>
      </c>
      <c r="C108" s="3" t="s">
        <v>53</v>
      </c>
    </row>
    <row r="109" spans="1:3" ht="15" x14ac:dyDescent="0.2">
      <c r="A109" s="3" t="s">
        <v>245</v>
      </c>
      <c r="B109" s="2" t="s">
        <v>1528</v>
      </c>
      <c r="C109" s="3" t="s">
        <v>53</v>
      </c>
    </row>
    <row r="110" spans="1:3" ht="15" x14ac:dyDescent="0.2">
      <c r="A110" s="3" t="s">
        <v>246</v>
      </c>
      <c r="B110" s="2" t="s">
        <v>1285</v>
      </c>
      <c r="C110" s="3" t="s">
        <v>53</v>
      </c>
    </row>
    <row r="111" spans="1:3" ht="15" x14ac:dyDescent="0.2">
      <c r="A111" s="3" t="s">
        <v>247</v>
      </c>
      <c r="B111" s="2" t="s">
        <v>248</v>
      </c>
      <c r="C111" s="3" t="s">
        <v>53</v>
      </c>
    </row>
    <row r="112" spans="1:3" ht="15" x14ac:dyDescent="0.2">
      <c r="A112" s="3" t="s">
        <v>249</v>
      </c>
      <c r="B112" s="2" t="s">
        <v>250</v>
      </c>
      <c r="C112" s="3" t="s">
        <v>53</v>
      </c>
    </row>
    <row r="113" spans="1:3" ht="15" x14ac:dyDescent="0.2">
      <c r="A113" s="3" t="s">
        <v>251</v>
      </c>
      <c r="B113" s="2" t="s">
        <v>252</v>
      </c>
      <c r="C113" s="3" t="s">
        <v>53</v>
      </c>
    </row>
    <row r="114" spans="1:3" ht="15" x14ac:dyDescent="0.2">
      <c r="A114" s="3" t="s">
        <v>253</v>
      </c>
      <c r="B114" s="2" t="s">
        <v>254</v>
      </c>
      <c r="C114" s="3" t="s">
        <v>53</v>
      </c>
    </row>
    <row r="115" spans="1:3" ht="15" x14ac:dyDescent="0.2">
      <c r="A115" s="3" t="s">
        <v>255</v>
      </c>
      <c r="B115" s="2" t="s">
        <v>256</v>
      </c>
      <c r="C115" s="3" t="s">
        <v>53</v>
      </c>
    </row>
    <row r="116" spans="1:3" ht="15" x14ac:dyDescent="0.2">
      <c r="A116" s="3" t="s">
        <v>257</v>
      </c>
      <c r="B116" s="2" t="s">
        <v>258</v>
      </c>
      <c r="C116" s="3" t="s">
        <v>53</v>
      </c>
    </row>
    <row r="117" spans="1:3" ht="15" x14ac:dyDescent="0.2">
      <c r="A117" s="3" t="s">
        <v>259</v>
      </c>
      <c r="B117" s="2" t="s">
        <v>260</v>
      </c>
      <c r="C117" s="3" t="s">
        <v>53</v>
      </c>
    </row>
    <row r="118" spans="1:3" ht="15" x14ac:dyDescent="0.2">
      <c r="A118" s="3" t="s">
        <v>261</v>
      </c>
      <c r="B118" s="2" t="s">
        <v>262</v>
      </c>
      <c r="C118" s="3" t="s">
        <v>53</v>
      </c>
    </row>
    <row r="119" spans="1:3" ht="15" x14ac:dyDescent="0.2">
      <c r="A119" s="3" t="s">
        <v>263</v>
      </c>
      <c r="B119" s="2" t="s">
        <v>264</v>
      </c>
      <c r="C119" s="3" t="s">
        <v>53</v>
      </c>
    </row>
    <row r="120" spans="1:3" ht="15" x14ac:dyDescent="0.2">
      <c r="A120" s="3" t="s">
        <v>265</v>
      </c>
      <c r="B120" s="2" t="s">
        <v>266</v>
      </c>
      <c r="C120" s="3" t="s">
        <v>53</v>
      </c>
    </row>
    <row r="121" spans="1:3" ht="15" x14ac:dyDescent="0.2">
      <c r="A121" s="3" t="s">
        <v>267</v>
      </c>
      <c r="B121" s="2" t="s">
        <v>268</v>
      </c>
      <c r="C121" s="3" t="s">
        <v>53</v>
      </c>
    </row>
    <row r="122" spans="1:3" ht="15" x14ac:dyDescent="0.2">
      <c r="A122" s="3" t="s">
        <v>269</v>
      </c>
      <c r="B122" s="2" t="s">
        <v>270</v>
      </c>
      <c r="C122" s="3" t="s">
        <v>53</v>
      </c>
    </row>
    <row r="123" spans="1:3" ht="15" x14ac:dyDescent="0.2">
      <c r="A123" s="3" t="s">
        <v>271</v>
      </c>
      <c r="B123" s="2" t="s">
        <v>272</v>
      </c>
      <c r="C123" s="3" t="s">
        <v>53</v>
      </c>
    </row>
    <row r="124" spans="1:3" ht="15" x14ac:dyDescent="0.2">
      <c r="A124" s="3" t="s">
        <v>273</v>
      </c>
      <c r="B124" s="2" t="s">
        <v>274</v>
      </c>
      <c r="C124" s="3" t="s">
        <v>53</v>
      </c>
    </row>
    <row r="125" spans="1:3" ht="15" x14ac:dyDescent="0.2">
      <c r="A125" s="3" t="s">
        <v>275</v>
      </c>
      <c r="B125" s="2" t="s">
        <v>276</v>
      </c>
      <c r="C125" s="3" t="s">
        <v>53</v>
      </c>
    </row>
    <row r="126" spans="1:3" ht="15" x14ac:dyDescent="0.2">
      <c r="A126" s="3" t="s">
        <v>277</v>
      </c>
      <c r="B126" s="2" t="s">
        <v>278</v>
      </c>
      <c r="C126" s="3" t="s">
        <v>53</v>
      </c>
    </row>
    <row r="127" spans="1:3" ht="15" x14ac:dyDescent="0.2">
      <c r="A127" s="3" t="s">
        <v>279</v>
      </c>
      <c r="B127" s="2" t="s">
        <v>280</v>
      </c>
      <c r="C127" s="3" t="s">
        <v>53</v>
      </c>
    </row>
    <row r="128" spans="1:3" ht="15" x14ac:dyDescent="0.2">
      <c r="A128" s="3" t="s">
        <v>281</v>
      </c>
      <c r="B128" s="2" t="s">
        <v>282</v>
      </c>
      <c r="C128" s="3" t="s">
        <v>53</v>
      </c>
    </row>
    <row r="129" spans="1:3" ht="15" x14ac:dyDescent="0.2">
      <c r="A129" s="3" t="s">
        <v>283</v>
      </c>
      <c r="B129" s="2" t="s">
        <v>284</v>
      </c>
      <c r="C129" s="3" t="s">
        <v>53</v>
      </c>
    </row>
    <row r="130" spans="1:3" ht="15" x14ac:dyDescent="0.2">
      <c r="A130" s="3" t="s">
        <v>285</v>
      </c>
      <c r="B130" s="2" t="s">
        <v>939</v>
      </c>
      <c r="C130" s="3" t="s">
        <v>53</v>
      </c>
    </row>
    <row r="131" spans="1:3" ht="15" x14ac:dyDescent="0.2">
      <c r="A131" s="3" t="s">
        <v>286</v>
      </c>
      <c r="B131" s="2" t="s">
        <v>287</v>
      </c>
      <c r="C131" s="3" t="s">
        <v>53</v>
      </c>
    </row>
    <row r="132" spans="1:3" ht="15" x14ac:dyDescent="0.2">
      <c r="A132" s="3" t="s">
        <v>288</v>
      </c>
      <c r="B132" s="2" t="s">
        <v>940</v>
      </c>
      <c r="C132" s="3" t="s">
        <v>53</v>
      </c>
    </row>
    <row r="133" spans="1:3" ht="15" x14ac:dyDescent="0.2">
      <c r="A133" s="3" t="s">
        <v>289</v>
      </c>
      <c r="B133" s="2" t="s">
        <v>941</v>
      </c>
      <c r="C133" s="3" t="s">
        <v>53</v>
      </c>
    </row>
    <row r="134" spans="1:3" ht="15" x14ac:dyDescent="0.2">
      <c r="A134" s="3" t="s">
        <v>290</v>
      </c>
      <c r="B134" s="2" t="s">
        <v>942</v>
      </c>
      <c r="C134" s="3" t="s">
        <v>53</v>
      </c>
    </row>
    <row r="135" spans="1:3" ht="15" x14ac:dyDescent="0.2">
      <c r="A135" s="3" t="s">
        <v>291</v>
      </c>
      <c r="B135" s="2" t="s">
        <v>943</v>
      </c>
      <c r="C135" s="3" t="s">
        <v>53</v>
      </c>
    </row>
    <row r="136" spans="1:3" ht="15" x14ac:dyDescent="0.2">
      <c r="A136" s="3" t="s">
        <v>292</v>
      </c>
      <c r="B136" s="2" t="s">
        <v>293</v>
      </c>
      <c r="C136" s="3" t="s">
        <v>53</v>
      </c>
    </row>
    <row r="137" spans="1:3" ht="15" x14ac:dyDescent="0.2">
      <c r="A137" s="3" t="s">
        <v>294</v>
      </c>
      <c r="B137" s="2" t="s">
        <v>944</v>
      </c>
      <c r="C137" s="3" t="s">
        <v>53</v>
      </c>
    </row>
    <row r="138" spans="1:3" ht="15" x14ac:dyDescent="0.2">
      <c r="A138" s="3" t="s">
        <v>716</v>
      </c>
      <c r="B138" s="2" t="s">
        <v>945</v>
      </c>
      <c r="C138" s="3" t="s">
        <v>53</v>
      </c>
    </row>
    <row r="139" spans="1:3" ht="15" x14ac:dyDescent="0.2">
      <c r="A139" s="3" t="s">
        <v>764</v>
      </c>
      <c r="B139" s="2" t="s">
        <v>946</v>
      </c>
      <c r="C139" s="3" t="s">
        <v>53</v>
      </c>
    </row>
    <row r="140" spans="1:3" ht="15" x14ac:dyDescent="0.2">
      <c r="A140" s="3" t="s">
        <v>774</v>
      </c>
      <c r="B140" s="2" t="s">
        <v>775</v>
      </c>
      <c r="C140" s="3" t="s">
        <v>53</v>
      </c>
    </row>
    <row r="141" spans="1:3" ht="15" x14ac:dyDescent="0.2">
      <c r="A141" s="3" t="s">
        <v>776</v>
      </c>
      <c r="B141" s="2" t="s">
        <v>947</v>
      </c>
      <c r="C141" s="3" t="s">
        <v>53</v>
      </c>
    </row>
    <row r="142" spans="1:3" ht="15" x14ac:dyDescent="0.2">
      <c r="A142" s="3" t="s">
        <v>805</v>
      </c>
      <c r="B142" s="2" t="s">
        <v>806</v>
      </c>
      <c r="C142" s="3" t="s">
        <v>53</v>
      </c>
    </row>
    <row r="143" spans="1:3" ht="15" x14ac:dyDescent="0.2">
      <c r="A143" s="3" t="s">
        <v>807</v>
      </c>
      <c r="B143" s="2" t="s">
        <v>808</v>
      </c>
      <c r="C143" s="3" t="s">
        <v>53</v>
      </c>
    </row>
    <row r="144" spans="1:3" ht="15" x14ac:dyDescent="0.2">
      <c r="A144" s="3" t="s">
        <v>809</v>
      </c>
      <c r="B144" s="2" t="s">
        <v>1341</v>
      </c>
      <c r="C144" s="3" t="s">
        <v>53</v>
      </c>
    </row>
    <row r="145" spans="1:3" ht="15" x14ac:dyDescent="0.2">
      <c r="A145" s="3" t="s">
        <v>810</v>
      </c>
      <c r="B145" s="2" t="s">
        <v>1342</v>
      </c>
      <c r="C145" s="3" t="s">
        <v>53</v>
      </c>
    </row>
    <row r="146" spans="1:3" ht="15" x14ac:dyDescent="0.2">
      <c r="A146" s="3" t="s">
        <v>853</v>
      </c>
      <c r="B146" s="2" t="s">
        <v>854</v>
      </c>
      <c r="C146" s="3" t="s">
        <v>53</v>
      </c>
    </row>
    <row r="147" spans="1:3" ht="15" x14ac:dyDescent="0.2">
      <c r="A147" s="3" t="s">
        <v>859</v>
      </c>
      <c r="B147" s="2" t="s">
        <v>860</v>
      </c>
      <c r="C147" s="3" t="s">
        <v>53</v>
      </c>
    </row>
    <row r="148" spans="1:3" ht="15" x14ac:dyDescent="0.2">
      <c r="A148" s="3" t="s">
        <v>861</v>
      </c>
      <c r="B148" s="2" t="s">
        <v>862</v>
      </c>
      <c r="C148" s="3" t="s">
        <v>53</v>
      </c>
    </row>
    <row r="149" spans="1:3" ht="15" x14ac:dyDescent="0.2">
      <c r="A149" s="3" t="s">
        <v>894</v>
      </c>
      <c r="B149" s="2" t="s">
        <v>893</v>
      </c>
      <c r="C149" s="3" t="s">
        <v>53</v>
      </c>
    </row>
    <row r="150" spans="1:3" ht="15" x14ac:dyDescent="0.2">
      <c r="A150" s="3" t="s">
        <v>895</v>
      </c>
      <c r="B150" s="2" t="s">
        <v>896</v>
      </c>
      <c r="C150" s="3" t="s">
        <v>53</v>
      </c>
    </row>
    <row r="151" spans="1:3" ht="15" x14ac:dyDescent="0.2">
      <c r="A151" s="3" t="s">
        <v>924</v>
      </c>
      <c r="B151" s="2" t="s">
        <v>948</v>
      </c>
      <c r="C151" s="3" t="s">
        <v>53</v>
      </c>
    </row>
    <row r="152" spans="1:3" ht="15" x14ac:dyDescent="0.2">
      <c r="A152" s="3" t="s">
        <v>949</v>
      </c>
      <c r="B152" s="2" t="s">
        <v>1529</v>
      </c>
      <c r="C152" s="3" t="s">
        <v>53</v>
      </c>
    </row>
    <row r="153" spans="1:3" ht="15" x14ac:dyDescent="0.2">
      <c r="A153" s="3" t="s">
        <v>925</v>
      </c>
      <c r="B153" s="2" t="s">
        <v>1530</v>
      </c>
      <c r="C153" s="3" t="s">
        <v>53</v>
      </c>
    </row>
    <row r="154" spans="1:3" ht="15" x14ac:dyDescent="0.2">
      <c r="A154" s="3" t="s">
        <v>950</v>
      </c>
      <c r="B154" s="2" t="s">
        <v>1343</v>
      </c>
      <c r="C154" s="3" t="s">
        <v>53</v>
      </c>
    </row>
    <row r="155" spans="1:3" ht="15" x14ac:dyDescent="0.2">
      <c r="A155" s="3" t="s">
        <v>1283</v>
      </c>
      <c r="B155" s="2" t="s">
        <v>1286</v>
      </c>
      <c r="C155" s="3" t="s">
        <v>53</v>
      </c>
    </row>
    <row r="156" spans="1:3" ht="15" x14ac:dyDescent="0.2">
      <c r="A156" s="3" t="s">
        <v>1276</v>
      </c>
      <c r="B156" s="2" t="s">
        <v>1277</v>
      </c>
      <c r="C156" s="3" t="s">
        <v>53</v>
      </c>
    </row>
    <row r="157" spans="1:3" ht="15" x14ac:dyDescent="0.2">
      <c r="A157" s="3" t="s">
        <v>1278</v>
      </c>
      <c r="B157" s="2" t="s">
        <v>1279</v>
      </c>
      <c r="C157" s="3" t="s">
        <v>53</v>
      </c>
    </row>
    <row r="158" spans="1:3" ht="15" x14ac:dyDescent="0.2">
      <c r="A158" s="3" t="s">
        <v>1287</v>
      </c>
      <c r="B158" s="2" t="s">
        <v>1288</v>
      </c>
      <c r="C158" s="3" t="s">
        <v>53</v>
      </c>
    </row>
    <row r="159" spans="1:3" ht="15" x14ac:dyDescent="0.2">
      <c r="A159" s="3" t="s">
        <v>1289</v>
      </c>
      <c r="B159" s="2" t="s">
        <v>1290</v>
      </c>
      <c r="C159" s="3" t="s">
        <v>53</v>
      </c>
    </row>
    <row r="160" spans="1:3" ht="15" x14ac:dyDescent="0.2">
      <c r="A160" s="3" t="s">
        <v>1291</v>
      </c>
      <c r="B160" s="2" t="s">
        <v>1292</v>
      </c>
      <c r="C160" s="3" t="s">
        <v>53</v>
      </c>
    </row>
    <row r="161" spans="1:3" ht="15" x14ac:dyDescent="0.2">
      <c r="A161" s="3" t="s">
        <v>1293</v>
      </c>
      <c r="B161" s="2" t="s">
        <v>1294</v>
      </c>
      <c r="C161" s="3" t="s">
        <v>53</v>
      </c>
    </row>
    <row r="162" spans="1:3" ht="15" x14ac:dyDescent="0.2">
      <c r="A162" s="3" t="s">
        <v>1295</v>
      </c>
      <c r="B162" s="2" t="s">
        <v>1396</v>
      </c>
      <c r="C162" s="3" t="s">
        <v>53</v>
      </c>
    </row>
    <row r="163" spans="1:3" ht="15" x14ac:dyDescent="0.2">
      <c r="A163" s="3" t="s">
        <v>1296</v>
      </c>
      <c r="B163" s="2" t="s">
        <v>1297</v>
      </c>
      <c r="C163" s="3" t="s">
        <v>53</v>
      </c>
    </row>
    <row r="164" spans="1:3" ht="15" x14ac:dyDescent="0.2">
      <c r="A164" s="3" t="s">
        <v>1298</v>
      </c>
      <c r="B164" s="2" t="s">
        <v>1299</v>
      </c>
      <c r="C164" s="3" t="s">
        <v>53</v>
      </c>
    </row>
    <row r="165" spans="1:3" ht="15" x14ac:dyDescent="0.2">
      <c r="A165" s="3" t="s">
        <v>1300</v>
      </c>
      <c r="B165" s="2" t="s">
        <v>1301</v>
      </c>
      <c r="C165" s="3" t="s">
        <v>53</v>
      </c>
    </row>
    <row r="166" spans="1:3" ht="15" x14ac:dyDescent="0.2">
      <c r="A166" s="3" t="s">
        <v>1302</v>
      </c>
      <c r="B166" s="2" t="s">
        <v>1303</v>
      </c>
      <c r="C166" s="3" t="s">
        <v>53</v>
      </c>
    </row>
    <row r="167" spans="1:3" ht="15" x14ac:dyDescent="0.2">
      <c r="A167" s="3" t="s">
        <v>1304</v>
      </c>
      <c r="B167" s="2" t="s">
        <v>1305</v>
      </c>
      <c r="C167" s="3" t="s">
        <v>53</v>
      </c>
    </row>
    <row r="168" spans="1:3" ht="15" x14ac:dyDescent="0.2">
      <c r="A168" s="3" t="s">
        <v>1306</v>
      </c>
      <c r="B168" s="2" t="s">
        <v>1397</v>
      </c>
      <c r="C168" s="3" t="s">
        <v>53</v>
      </c>
    </row>
    <row r="169" spans="1:3" ht="15" x14ac:dyDescent="0.2">
      <c r="A169" s="3" t="s">
        <v>1329</v>
      </c>
      <c r="B169" s="2" t="s">
        <v>1344</v>
      </c>
      <c r="C169" s="3" t="s">
        <v>53</v>
      </c>
    </row>
    <row r="170" spans="1:3" ht="15" x14ac:dyDescent="0.2">
      <c r="A170" s="3" t="s">
        <v>1337</v>
      </c>
      <c r="B170" s="2" t="s">
        <v>1345</v>
      </c>
      <c r="C170" s="3" t="s">
        <v>53</v>
      </c>
    </row>
    <row r="171" spans="1:3" ht="15" x14ac:dyDescent="0.2">
      <c r="A171" s="3" t="s">
        <v>1346</v>
      </c>
      <c r="B171" s="2" t="s">
        <v>1398</v>
      </c>
      <c r="C171" s="3" t="s">
        <v>53</v>
      </c>
    </row>
    <row r="172" spans="1:3" ht="15" x14ac:dyDescent="0.2">
      <c r="A172" s="3" t="s">
        <v>1375</v>
      </c>
      <c r="B172" s="2" t="s">
        <v>1376</v>
      </c>
      <c r="C172" s="3" t="s">
        <v>53</v>
      </c>
    </row>
    <row r="173" spans="1:3" ht="15" x14ac:dyDescent="0.2">
      <c r="A173" s="3" t="s">
        <v>1399</v>
      </c>
      <c r="B173" s="2" t="s">
        <v>1400</v>
      </c>
      <c r="C173" s="3" t="s">
        <v>53</v>
      </c>
    </row>
    <row r="174" spans="1:3" ht="15" x14ac:dyDescent="0.2">
      <c r="A174" s="3" t="s">
        <v>1380</v>
      </c>
      <c r="B174" s="2" t="s">
        <v>1401</v>
      </c>
      <c r="C174" s="3" t="s">
        <v>53</v>
      </c>
    </row>
    <row r="175" spans="1:3" ht="15" x14ac:dyDescent="0.2">
      <c r="A175" s="3" t="s">
        <v>1387</v>
      </c>
      <c r="B175" s="2" t="s">
        <v>1388</v>
      </c>
      <c r="C175" s="3" t="s">
        <v>53</v>
      </c>
    </row>
    <row r="176" spans="1:3" ht="15" x14ac:dyDescent="0.2">
      <c r="A176" s="3" t="s">
        <v>1389</v>
      </c>
      <c r="B176" s="2" t="s">
        <v>1390</v>
      </c>
      <c r="C176" s="3" t="s">
        <v>53</v>
      </c>
    </row>
    <row r="177" spans="1:3" ht="15" x14ac:dyDescent="0.2">
      <c r="A177" s="3" t="s">
        <v>1381</v>
      </c>
      <c r="B177" s="2" t="s">
        <v>1384</v>
      </c>
      <c r="C177" s="3" t="s">
        <v>53</v>
      </c>
    </row>
    <row r="178" spans="1:3" ht="15" x14ac:dyDescent="0.2">
      <c r="A178" s="3" t="s">
        <v>1382</v>
      </c>
      <c r="B178" s="2" t="s">
        <v>1385</v>
      </c>
      <c r="C178" s="3" t="s">
        <v>53</v>
      </c>
    </row>
    <row r="179" spans="1:3" ht="15" x14ac:dyDescent="0.2">
      <c r="A179" s="3" t="s">
        <v>1383</v>
      </c>
      <c r="B179" s="2" t="s">
        <v>1386</v>
      </c>
      <c r="C179" s="3" t="s">
        <v>53</v>
      </c>
    </row>
    <row r="180" spans="1:3" ht="15" x14ac:dyDescent="0.2">
      <c r="A180" s="3" t="s">
        <v>1402</v>
      </c>
      <c r="B180" s="2" t="s">
        <v>1403</v>
      </c>
      <c r="C180" s="3" t="s">
        <v>53</v>
      </c>
    </row>
    <row r="181" spans="1:3" ht="15" x14ac:dyDescent="0.2">
      <c r="A181" s="3" t="s">
        <v>1391</v>
      </c>
      <c r="B181" s="2" t="s">
        <v>1392</v>
      </c>
      <c r="C181" s="3" t="s">
        <v>53</v>
      </c>
    </row>
    <row r="182" spans="1:3" ht="15" x14ac:dyDescent="0.2">
      <c r="A182" s="3" t="s">
        <v>1394</v>
      </c>
      <c r="B182" s="2" t="s">
        <v>1404</v>
      </c>
      <c r="C182" s="3" t="s">
        <v>53</v>
      </c>
    </row>
    <row r="183" spans="1:3" ht="15" x14ac:dyDescent="0.2">
      <c r="A183" s="3" t="s">
        <v>1417</v>
      </c>
      <c r="B183" s="2" t="s">
        <v>1418</v>
      </c>
      <c r="C183" s="3" t="s">
        <v>53</v>
      </c>
    </row>
    <row r="184" spans="1:3" ht="15" x14ac:dyDescent="0.2">
      <c r="A184" s="3" t="s">
        <v>1419</v>
      </c>
      <c r="B184" s="2" t="s">
        <v>1531</v>
      </c>
      <c r="C184" s="3" t="s">
        <v>53</v>
      </c>
    </row>
    <row r="185" spans="1:3" ht="15" x14ac:dyDescent="0.2">
      <c r="A185" s="3" t="s">
        <v>1420</v>
      </c>
      <c r="B185" s="2" t="s">
        <v>1532</v>
      </c>
      <c r="C185" s="3" t="s">
        <v>53</v>
      </c>
    </row>
    <row r="186" spans="1:3" ht="15" x14ac:dyDescent="0.2">
      <c r="A186" s="3" t="s">
        <v>1440</v>
      </c>
      <c r="B186" s="2" t="s">
        <v>1533</v>
      </c>
      <c r="C186" s="3" t="s">
        <v>53</v>
      </c>
    </row>
    <row r="187" spans="1:3" ht="15" x14ac:dyDescent="0.2">
      <c r="A187" s="3" t="s">
        <v>1446</v>
      </c>
      <c r="B187" s="2" t="s">
        <v>1534</v>
      </c>
      <c r="C187" s="3" t="s">
        <v>53</v>
      </c>
    </row>
    <row r="188" spans="1:3" ht="15" x14ac:dyDescent="0.2">
      <c r="A188" s="3" t="s">
        <v>1480</v>
      </c>
      <c r="B188" s="2" t="s">
        <v>1535</v>
      </c>
      <c r="C188" s="3" t="s">
        <v>53</v>
      </c>
    </row>
    <row r="189" spans="1:3" ht="15" x14ac:dyDescent="0.2">
      <c r="A189" s="3" t="s">
        <v>1482</v>
      </c>
      <c r="B189" s="2" t="s">
        <v>1536</v>
      </c>
      <c r="C189" s="3" t="s">
        <v>53</v>
      </c>
    </row>
    <row r="190" spans="1:3" ht="15" x14ac:dyDescent="0.2">
      <c r="A190" s="3" t="s">
        <v>1484</v>
      </c>
      <c r="B190" s="2" t="s">
        <v>1537</v>
      </c>
      <c r="C190" s="3" t="s">
        <v>53</v>
      </c>
    </row>
    <row r="191" spans="1:3" ht="15" x14ac:dyDescent="0.2">
      <c r="A191" s="3" t="s">
        <v>1490</v>
      </c>
      <c r="B191" s="2" t="s">
        <v>1491</v>
      </c>
      <c r="C191" s="3" t="s">
        <v>53</v>
      </c>
    </row>
    <row r="192" spans="1:3" ht="15" x14ac:dyDescent="0.2">
      <c r="A192" s="3" t="s">
        <v>1496</v>
      </c>
      <c r="B192" s="2" t="s">
        <v>1497</v>
      </c>
      <c r="C192" s="3" t="s">
        <v>53</v>
      </c>
    </row>
    <row r="193" spans="1:3" ht="15" x14ac:dyDescent="0.2">
      <c r="A193" s="3" t="s">
        <v>1538</v>
      </c>
      <c r="B193" s="2" t="s">
        <v>1539</v>
      </c>
      <c r="C193" s="3" t="s">
        <v>53</v>
      </c>
    </row>
    <row r="194" spans="1:3" ht="15" x14ac:dyDescent="0.2">
      <c r="A194" s="3" t="s">
        <v>1540</v>
      </c>
      <c r="B194" s="2" t="s">
        <v>1541</v>
      </c>
      <c r="C194" s="3" t="s">
        <v>53</v>
      </c>
    </row>
    <row r="195" spans="1:3" ht="15" x14ac:dyDescent="0.2">
      <c r="A195" s="3" t="s">
        <v>1542</v>
      </c>
      <c r="B195" s="2" t="s">
        <v>1543</v>
      </c>
      <c r="C195" s="3" t="s">
        <v>53</v>
      </c>
    </row>
    <row r="196" spans="1:3" ht="15" x14ac:dyDescent="0.2">
      <c r="A196" s="3" t="s">
        <v>295</v>
      </c>
      <c r="B196" s="2" t="s">
        <v>951</v>
      </c>
      <c r="C196" s="3" t="s">
        <v>53</v>
      </c>
    </row>
    <row r="197" spans="1:3" ht="15" x14ac:dyDescent="0.2">
      <c r="A197" s="3" t="s">
        <v>296</v>
      </c>
      <c r="B197" s="2" t="s">
        <v>952</v>
      </c>
      <c r="C197" s="3" t="s">
        <v>53</v>
      </c>
    </row>
    <row r="198" spans="1:3" ht="15" x14ac:dyDescent="0.2">
      <c r="A198" s="3" t="s">
        <v>297</v>
      </c>
      <c r="B198" s="2" t="s">
        <v>953</v>
      </c>
      <c r="C198" s="3" t="s">
        <v>53</v>
      </c>
    </row>
    <row r="199" spans="1:3" ht="15" x14ac:dyDescent="0.2">
      <c r="A199" s="3" t="s">
        <v>298</v>
      </c>
      <c r="B199" s="2" t="s">
        <v>954</v>
      </c>
      <c r="C199" s="3" t="s">
        <v>53</v>
      </c>
    </row>
    <row r="200" spans="1:3" ht="15" x14ac:dyDescent="0.2">
      <c r="A200" s="3" t="s">
        <v>299</v>
      </c>
      <c r="B200" s="2" t="s">
        <v>955</v>
      </c>
      <c r="C200" s="3" t="s">
        <v>53</v>
      </c>
    </row>
    <row r="201" spans="1:3" ht="15" x14ac:dyDescent="0.2">
      <c r="A201" s="3" t="s">
        <v>300</v>
      </c>
      <c r="B201" s="2" t="s">
        <v>956</v>
      </c>
      <c r="C201" s="3" t="s">
        <v>53</v>
      </c>
    </row>
    <row r="202" spans="1:3" ht="15" x14ac:dyDescent="0.2">
      <c r="A202" s="3" t="s">
        <v>301</v>
      </c>
      <c r="B202" s="2" t="s">
        <v>957</v>
      </c>
      <c r="C202" s="3" t="s">
        <v>53</v>
      </c>
    </row>
    <row r="203" spans="1:3" ht="15" x14ac:dyDescent="0.2">
      <c r="A203" s="3" t="s">
        <v>302</v>
      </c>
      <c r="B203" s="2" t="s">
        <v>958</v>
      </c>
      <c r="C203" s="3" t="s">
        <v>53</v>
      </c>
    </row>
    <row r="204" spans="1:3" ht="15" x14ac:dyDescent="0.2">
      <c r="A204" s="3" t="s">
        <v>303</v>
      </c>
      <c r="B204" s="2" t="s">
        <v>959</v>
      </c>
      <c r="C204" s="3" t="s">
        <v>53</v>
      </c>
    </row>
    <row r="205" spans="1:3" ht="15" x14ac:dyDescent="0.2">
      <c r="A205" s="3" t="s">
        <v>304</v>
      </c>
      <c r="B205" s="2" t="s">
        <v>960</v>
      </c>
      <c r="C205" s="3" t="s">
        <v>53</v>
      </c>
    </row>
    <row r="206" spans="1:3" ht="15" x14ac:dyDescent="0.2">
      <c r="A206" s="3" t="s">
        <v>305</v>
      </c>
      <c r="B206" s="2" t="s">
        <v>961</v>
      </c>
      <c r="C206" s="3" t="s">
        <v>53</v>
      </c>
    </row>
    <row r="207" spans="1:3" ht="15" x14ac:dyDescent="0.2">
      <c r="A207" s="3" t="s">
        <v>306</v>
      </c>
      <c r="B207" s="2" t="s">
        <v>962</v>
      </c>
      <c r="C207" s="3" t="s">
        <v>53</v>
      </c>
    </row>
    <row r="208" spans="1:3" ht="15" x14ac:dyDescent="0.2">
      <c r="A208" s="3" t="s">
        <v>307</v>
      </c>
      <c r="B208" s="2" t="s">
        <v>963</v>
      </c>
      <c r="C208" s="3" t="s">
        <v>53</v>
      </c>
    </row>
    <row r="209" spans="1:3" ht="15" x14ac:dyDescent="0.2">
      <c r="A209" s="3" t="s">
        <v>308</v>
      </c>
      <c r="B209" s="2" t="s">
        <v>964</v>
      </c>
      <c r="C209" s="3" t="s">
        <v>53</v>
      </c>
    </row>
    <row r="210" spans="1:3" ht="15" x14ac:dyDescent="0.2">
      <c r="A210" s="3" t="s">
        <v>309</v>
      </c>
      <c r="B210" s="2" t="s">
        <v>310</v>
      </c>
      <c r="C210" s="3" t="s">
        <v>53</v>
      </c>
    </row>
    <row r="211" spans="1:3" ht="15" x14ac:dyDescent="0.2">
      <c r="A211" s="3" t="s">
        <v>311</v>
      </c>
      <c r="B211" s="2" t="s">
        <v>312</v>
      </c>
      <c r="C211" s="3" t="s">
        <v>53</v>
      </c>
    </row>
    <row r="212" spans="1:3" ht="15" x14ac:dyDescent="0.2">
      <c r="A212" s="3" t="s">
        <v>313</v>
      </c>
      <c r="B212" s="2" t="s">
        <v>314</v>
      </c>
      <c r="C212" s="3" t="s">
        <v>53</v>
      </c>
    </row>
    <row r="213" spans="1:3" ht="15" x14ac:dyDescent="0.2">
      <c r="A213" s="3" t="s">
        <v>315</v>
      </c>
      <c r="B213" s="2" t="s">
        <v>811</v>
      </c>
      <c r="C213" s="3" t="s">
        <v>53</v>
      </c>
    </row>
    <row r="214" spans="1:3" ht="15" x14ac:dyDescent="0.2">
      <c r="A214" s="3" t="s">
        <v>316</v>
      </c>
      <c r="B214" s="2" t="s">
        <v>317</v>
      </c>
      <c r="C214" s="3" t="s">
        <v>53</v>
      </c>
    </row>
    <row r="215" spans="1:3" ht="15" x14ac:dyDescent="0.2">
      <c r="A215" s="3" t="s">
        <v>318</v>
      </c>
      <c r="B215" s="2" t="s">
        <v>319</v>
      </c>
      <c r="C215" s="3" t="s">
        <v>53</v>
      </c>
    </row>
    <row r="216" spans="1:3" ht="15" x14ac:dyDescent="0.2">
      <c r="A216" s="3" t="s">
        <v>320</v>
      </c>
      <c r="B216" s="2" t="s">
        <v>321</v>
      </c>
      <c r="C216" s="3" t="s">
        <v>53</v>
      </c>
    </row>
    <row r="217" spans="1:3" ht="15" x14ac:dyDescent="0.2">
      <c r="A217" s="3" t="s">
        <v>322</v>
      </c>
      <c r="B217" s="2" t="s">
        <v>323</v>
      </c>
      <c r="C217" s="3" t="s">
        <v>53</v>
      </c>
    </row>
    <row r="218" spans="1:3" ht="15" x14ac:dyDescent="0.2">
      <c r="A218" s="3" t="s">
        <v>324</v>
      </c>
      <c r="B218" s="2" t="s">
        <v>325</v>
      </c>
      <c r="C218" s="3" t="s">
        <v>53</v>
      </c>
    </row>
    <row r="219" spans="1:3" ht="15" x14ac:dyDescent="0.2">
      <c r="A219" s="3" t="s">
        <v>326</v>
      </c>
      <c r="B219" s="2" t="s">
        <v>327</v>
      </c>
      <c r="C219" s="3" t="s">
        <v>53</v>
      </c>
    </row>
    <row r="220" spans="1:3" ht="15" x14ac:dyDescent="0.2">
      <c r="A220" s="3" t="s">
        <v>328</v>
      </c>
      <c r="B220" s="2" t="s">
        <v>329</v>
      </c>
      <c r="C220" s="3" t="s">
        <v>53</v>
      </c>
    </row>
    <row r="221" spans="1:3" ht="15" x14ac:dyDescent="0.2">
      <c r="A221" s="3" t="s">
        <v>330</v>
      </c>
      <c r="B221" s="2" t="s">
        <v>331</v>
      </c>
      <c r="C221" s="3" t="s">
        <v>53</v>
      </c>
    </row>
    <row r="222" spans="1:3" ht="15" x14ac:dyDescent="0.2">
      <c r="A222" s="3" t="s">
        <v>332</v>
      </c>
      <c r="B222" s="2" t="s">
        <v>333</v>
      </c>
      <c r="C222" s="3" t="s">
        <v>53</v>
      </c>
    </row>
    <row r="223" spans="1:3" ht="15" x14ac:dyDescent="0.2">
      <c r="A223" s="3" t="s">
        <v>334</v>
      </c>
      <c r="B223" s="2" t="s">
        <v>335</v>
      </c>
      <c r="C223" s="3" t="s">
        <v>53</v>
      </c>
    </row>
    <row r="224" spans="1:3" ht="15" x14ac:dyDescent="0.2">
      <c r="A224" s="3" t="s">
        <v>336</v>
      </c>
      <c r="B224" s="2" t="s">
        <v>337</v>
      </c>
      <c r="C224" s="3" t="s">
        <v>53</v>
      </c>
    </row>
    <row r="225" spans="1:3" ht="15" x14ac:dyDescent="0.2">
      <c r="A225" s="3" t="s">
        <v>338</v>
      </c>
      <c r="B225" s="2" t="s">
        <v>339</v>
      </c>
      <c r="C225" s="3" t="s">
        <v>177</v>
      </c>
    </row>
    <row r="226" spans="1:3" ht="15" x14ac:dyDescent="0.2">
      <c r="A226" s="3" t="s">
        <v>340</v>
      </c>
      <c r="B226" s="2" t="s">
        <v>341</v>
      </c>
      <c r="C226" s="3" t="s">
        <v>53</v>
      </c>
    </row>
    <row r="227" spans="1:3" ht="15" x14ac:dyDescent="0.2">
      <c r="A227" s="3" t="s">
        <v>342</v>
      </c>
      <c r="B227" s="2" t="s">
        <v>1544</v>
      </c>
      <c r="C227" s="3" t="s">
        <v>53</v>
      </c>
    </row>
    <row r="228" spans="1:3" ht="15" x14ac:dyDescent="0.2">
      <c r="A228" s="3" t="s">
        <v>343</v>
      </c>
      <c r="B228" s="2" t="s">
        <v>344</v>
      </c>
      <c r="C228" s="3" t="s">
        <v>53</v>
      </c>
    </row>
    <row r="229" spans="1:3" ht="15" x14ac:dyDescent="0.2">
      <c r="A229" s="3" t="s">
        <v>345</v>
      </c>
      <c r="B229" s="2" t="s">
        <v>346</v>
      </c>
      <c r="C229" s="3" t="s">
        <v>53</v>
      </c>
    </row>
    <row r="230" spans="1:3" ht="15" x14ac:dyDescent="0.2">
      <c r="A230" s="3" t="s">
        <v>347</v>
      </c>
      <c r="B230" s="2" t="s">
        <v>348</v>
      </c>
      <c r="C230" s="3" t="s">
        <v>53</v>
      </c>
    </row>
    <row r="231" spans="1:3" ht="15" x14ac:dyDescent="0.2">
      <c r="A231" s="3" t="s">
        <v>349</v>
      </c>
      <c r="B231" s="2" t="s">
        <v>350</v>
      </c>
      <c r="C231" s="3" t="s">
        <v>53</v>
      </c>
    </row>
    <row r="232" spans="1:3" ht="15" x14ac:dyDescent="0.2">
      <c r="A232" s="3" t="s">
        <v>351</v>
      </c>
      <c r="B232" s="2" t="s">
        <v>352</v>
      </c>
      <c r="C232" s="3" t="s">
        <v>53</v>
      </c>
    </row>
    <row r="233" spans="1:3" ht="15" x14ac:dyDescent="0.2">
      <c r="A233" s="3" t="s">
        <v>353</v>
      </c>
      <c r="B233" s="2" t="s">
        <v>354</v>
      </c>
      <c r="C233" s="3" t="s">
        <v>53</v>
      </c>
    </row>
    <row r="234" spans="1:3" ht="15" x14ac:dyDescent="0.2">
      <c r="A234" s="3" t="s">
        <v>355</v>
      </c>
      <c r="B234" s="2" t="s">
        <v>356</v>
      </c>
      <c r="C234" s="3" t="s">
        <v>53</v>
      </c>
    </row>
    <row r="235" spans="1:3" ht="15" x14ac:dyDescent="0.2">
      <c r="A235" s="3" t="s">
        <v>357</v>
      </c>
      <c r="B235" s="2" t="s">
        <v>358</v>
      </c>
      <c r="C235" s="3" t="s">
        <v>53</v>
      </c>
    </row>
    <row r="236" spans="1:3" ht="15" x14ac:dyDescent="0.2">
      <c r="A236" s="3" t="s">
        <v>359</v>
      </c>
      <c r="B236" s="2" t="s">
        <v>965</v>
      </c>
      <c r="C236" s="3" t="s">
        <v>53</v>
      </c>
    </row>
    <row r="237" spans="1:3" ht="15" x14ac:dyDescent="0.2">
      <c r="A237" s="3" t="s">
        <v>360</v>
      </c>
      <c r="B237" s="2" t="s">
        <v>361</v>
      </c>
      <c r="C237" s="3" t="s">
        <v>53</v>
      </c>
    </row>
    <row r="238" spans="1:3" ht="15" x14ac:dyDescent="0.2">
      <c r="A238" s="3" t="s">
        <v>362</v>
      </c>
      <c r="B238" s="2" t="s">
        <v>363</v>
      </c>
      <c r="C238" s="3" t="s">
        <v>53</v>
      </c>
    </row>
    <row r="239" spans="1:3" ht="15" x14ac:dyDescent="0.2">
      <c r="A239" s="3" t="s">
        <v>364</v>
      </c>
      <c r="B239" s="2" t="s">
        <v>365</v>
      </c>
      <c r="C239" s="3" t="s">
        <v>53</v>
      </c>
    </row>
    <row r="240" spans="1:3" ht="15" x14ac:dyDescent="0.2">
      <c r="A240" s="3" t="s">
        <v>366</v>
      </c>
      <c r="B240" s="2" t="s">
        <v>367</v>
      </c>
      <c r="C240" s="3" t="s">
        <v>53</v>
      </c>
    </row>
    <row r="241" spans="1:3" ht="15" x14ac:dyDescent="0.2">
      <c r="A241" s="3" t="s">
        <v>368</v>
      </c>
      <c r="B241" s="2" t="s">
        <v>966</v>
      </c>
      <c r="C241" s="3" t="s">
        <v>53</v>
      </c>
    </row>
    <row r="242" spans="1:3" ht="15" x14ac:dyDescent="0.2">
      <c r="A242" s="3" t="s">
        <v>369</v>
      </c>
      <c r="B242" s="2" t="s">
        <v>370</v>
      </c>
      <c r="C242" s="3" t="s">
        <v>53</v>
      </c>
    </row>
    <row r="243" spans="1:3" ht="15" x14ac:dyDescent="0.2">
      <c r="A243" s="3" t="s">
        <v>371</v>
      </c>
      <c r="B243" s="2" t="s">
        <v>372</v>
      </c>
      <c r="C243" s="3" t="s">
        <v>53</v>
      </c>
    </row>
    <row r="244" spans="1:3" ht="15" x14ac:dyDescent="0.2">
      <c r="A244" s="3" t="s">
        <v>373</v>
      </c>
      <c r="B244" s="2" t="s">
        <v>374</v>
      </c>
      <c r="C244" s="3" t="s">
        <v>53</v>
      </c>
    </row>
    <row r="245" spans="1:3" ht="15" x14ac:dyDescent="0.2">
      <c r="A245" s="3" t="s">
        <v>375</v>
      </c>
      <c r="B245" s="2" t="s">
        <v>376</v>
      </c>
      <c r="C245" s="3" t="s">
        <v>53</v>
      </c>
    </row>
    <row r="246" spans="1:3" ht="15" x14ac:dyDescent="0.2">
      <c r="A246" s="3" t="s">
        <v>377</v>
      </c>
      <c r="B246" s="2" t="s">
        <v>378</v>
      </c>
      <c r="C246" s="3" t="s">
        <v>53</v>
      </c>
    </row>
    <row r="247" spans="1:3" ht="15" x14ac:dyDescent="0.2">
      <c r="A247" s="3" t="s">
        <v>379</v>
      </c>
      <c r="B247" s="2" t="s">
        <v>380</v>
      </c>
      <c r="C247" s="3" t="s">
        <v>53</v>
      </c>
    </row>
    <row r="248" spans="1:3" ht="15" x14ac:dyDescent="0.2">
      <c r="A248" s="3" t="s">
        <v>381</v>
      </c>
      <c r="B248" s="2" t="s">
        <v>967</v>
      </c>
      <c r="C248" s="3" t="s">
        <v>53</v>
      </c>
    </row>
    <row r="249" spans="1:3" ht="15" x14ac:dyDescent="0.2">
      <c r="A249" s="3" t="s">
        <v>382</v>
      </c>
      <c r="B249" s="2" t="s">
        <v>383</v>
      </c>
      <c r="C249" s="3" t="s">
        <v>53</v>
      </c>
    </row>
    <row r="250" spans="1:3" ht="15" x14ac:dyDescent="0.2">
      <c r="A250" s="3" t="s">
        <v>384</v>
      </c>
      <c r="B250" s="2" t="s">
        <v>385</v>
      </c>
      <c r="C250" s="3" t="s">
        <v>53</v>
      </c>
    </row>
    <row r="251" spans="1:3" ht="15" x14ac:dyDescent="0.2">
      <c r="A251" s="3" t="s">
        <v>386</v>
      </c>
      <c r="B251" s="2" t="s">
        <v>387</v>
      </c>
      <c r="C251" s="3" t="s">
        <v>53</v>
      </c>
    </row>
    <row r="252" spans="1:3" ht="15" x14ac:dyDescent="0.2">
      <c r="A252" s="3" t="s">
        <v>388</v>
      </c>
      <c r="B252" s="2" t="s">
        <v>968</v>
      </c>
      <c r="C252" s="3" t="s">
        <v>53</v>
      </c>
    </row>
    <row r="253" spans="1:3" ht="15" x14ac:dyDescent="0.2">
      <c r="A253" s="3" t="s">
        <v>389</v>
      </c>
      <c r="B253" s="2" t="s">
        <v>390</v>
      </c>
      <c r="C253" s="3" t="s">
        <v>53</v>
      </c>
    </row>
    <row r="254" spans="1:3" ht="15" x14ac:dyDescent="0.2">
      <c r="A254" s="3" t="s">
        <v>391</v>
      </c>
      <c r="B254" s="2" t="s">
        <v>392</v>
      </c>
      <c r="C254" s="3" t="s">
        <v>53</v>
      </c>
    </row>
    <row r="255" spans="1:3" ht="15" x14ac:dyDescent="0.2">
      <c r="A255" s="3" t="s">
        <v>393</v>
      </c>
      <c r="B255" s="2" t="s">
        <v>394</v>
      </c>
      <c r="C255" s="3" t="s">
        <v>53</v>
      </c>
    </row>
    <row r="256" spans="1:3" ht="15" x14ac:dyDescent="0.2">
      <c r="A256" s="3" t="s">
        <v>395</v>
      </c>
      <c r="B256" s="2" t="s">
        <v>396</v>
      </c>
      <c r="C256" s="3" t="s">
        <v>53</v>
      </c>
    </row>
    <row r="257" spans="1:3" ht="15" x14ac:dyDescent="0.2">
      <c r="A257" s="3" t="s">
        <v>397</v>
      </c>
      <c r="B257" s="2" t="s">
        <v>969</v>
      </c>
      <c r="C257" s="3" t="s">
        <v>53</v>
      </c>
    </row>
    <row r="258" spans="1:3" ht="15" x14ac:dyDescent="0.2">
      <c r="A258" s="3" t="s">
        <v>398</v>
      </c>
      <c r="B258" s="2" t="s">
        <v>399</v>
      </c>
      <c r="C258" s="3" t="s">
        <v>53</v>
      </c>
    </row>
    <row r="259" spans="1:3" ht="15" x14ac:dyDescent="0.2">
      <c r="A259" s="3" t="s">
        <v>400</v>
      </c>
      <c r="B259" s="2" t="s">
        <v>401</v>
      </c>
      <c r="C259" s="3" t="s">
        <v>53</v>
      </c>
    </row>
    <row r="260" spans="1:3" ht="15" x14ac:dyDescent="0.2">
      <c r="A260" s="3" t="s">
        <v>402</v>
      </c>
      <c r="B260" s="2" t="s">
        <v>403</v>
      </c>
      <c r="C260" s="3" t="s">
        <v>53</v>
      </c>
    </row>
    <row r="261" spans="1:3" ht="15" x14ac:dyDescent="0.2">
      <c r="A261" s="3" t="s">
        <v>404</v>
      </c>
      <c r="B261" s="2" t="s">
        <v>405</v>
      </c>
      <c r="C261" s="3" t="s">
        <v>53</v>
      </c>
    </row>
    <row r="262" spans="1:3" ht="15" x14ac:dyDescent="0.2">
      <c r="A262" s="3" t="s">
        <v>406</v>
      </c>
      <c r="B262" s="2" t="s">
        <v>407</v>
      </c>
      <c r="C262" s="3" t="s">
        <v>53</v>
      </c>
    </row>
    <row r="263" spans="1:3" ht="15" x14ac:dyDescent="0.2">
      <c r="A263" s="3" t="s">
        <v>408</v>
      </c>
      <c r="B263" s="2" t="s">
        <v>409</v>
      </c>
      <c r="C263" s="3" t="s">
        <v>53</v>
      </c>
    </row>
    <row r="264" spans="1:3" ht="15" x14ac:dyDescent="0.2">
      <c r="A264" s="3" t="s">
        <v>410</v>
      </c>
      <c r="B264" s="2" t="s">
        <v>970</v>
      </c>
      <c r="C264" s="3" t="s">
        <v>53</v>
      </c>
    </row>
    <row r="265" spans="1:3" ht="15" x14ac:dyDescent="0.2">
      <c r="A265" s="3" t="s">
        <v>411</v>
      </c>
      <c r="B265" s="2" t="s">
        <v>412</v>
      </c>
      <c r="C265" s="3" t="s">
        <v>53</v>
      </c>
    </row>
    <row r="266" spans="1:3" ht="15" x14ac:dyDescent="0.2">
      <c r="A266" s="3" t="s">
        <v>413</v>
      </c>
      <c r="B266" s="2" t="s">
        <v>971</v>
      </c>
      <c r="C266" s="3" t="s">
        <v>53</v>
      </c>
    </row>
    <row r="267" spans="1:3" ht="15" x14ac:dyDescent="0.2">
      <c r="A267" s="3" t="s">
        <v>414</v>
      </c>
      <c r="B267" s="2" t="s">
        <v>972</v>
      </c>
      <c r="C267" s="3" t="s">
        <v>53</v>
      </c>
    </row>
    <row r="268" spans="1:3" ht="15" x14ac:dyDescent="0.2">
      <c r="A268" s="3" t="s">
        <v>415</v>
      </c>
      <c r="B268" s="2" t="s">
        <v>973</v>
      </c>
      <c r="C268" s="3" t="s">
        <v>53</v>
      </c>
    </row>
    <row r="269" spans="1:3" ht="15" x14ac:dyDescent="0.2">
      <c r="A269" s="3" t="s">
        <v>416</v>
      </c>
      <c r="B269" s="2" t="s">
        <v>1545</v>
      </c>
      <c r="C269" s="3" t="s">
        <v>53</v>
      </c>
    </row>
    <row r="270" spans="1:3" ht="15" x14ac:dyDescent="0.2">
      <c r="A270" s="3" t="s">
        <v>417</v>
      </c>
      <c r="B270" s="2" t="s">
        <v>974</v>
      </c>
      <c r="C270" s="3" t="s">
        <v>53</v>
      </c>
    </row>
    <row r="271" spans="1:3" ht="15" x14ac:dyDescent="0.2">
      <c r="A271" s="3" t="s">
        <v>418</v>
      </c>
      <c r="B271" s="2" t="s">
        <v>975</v>
      </c>
      <c r="C271" s="3" t="s">
        <v>53</v>
      </c>
    </row>
    <row r="272" spans="1:3" ht="15" x14ac:dyDescent="0.2">
      <c r="A272" s="3" t="s">
        <v>419</v>
      </c>
      <c r="B272" s="2" t="s">
        <v>976</v>
      </c>
      <c r="C272" s="3" t="s">
        <v>53</v>
      </c>
    </row>
    <row r="273" spans="1:3" ht="15" x14ac:dyDescent="0.2">
      <c r="A273" s="3" t="s">
        <v>420</v>
      </c>
      <c r="B273" s="2" t="s">
        <v>977</v>
      </c>
      <c r="C273" s="3" t="s">
        <v>53</v>
      </c>
    </row>
    <row r="274" spans="1:3" ht="15" x14ac:dyDescent="0.2">
      <c r="A274" s="3" t="s">
        <v>421</v>
      </c>
      <c r="B274" s="2" t="s">
        <v>978</v>
      </c>
      <c r="C274" s="3" t="s">
        <v>53</v>
      </c>
    </row>
    <row r="275" spans="1:3" ht="15" x14ac:dyDescent="0.2">
      <c r="A275" s="3" t="s">
        <v>422</v>
      </c>
      <c r="B275" s="2" t="s">
        <v>979</v>
      </c>
      <c r="C275" s="3" t="s">
        <v>53</v>
      </c>
    </row>
    <row r="276" spans="1:3" ht="15" x14ac:dyDescent="0.2">
      <c r="A276" s="3" t="s">
        <v>423</v>
      </c>
      <c r="B276" s="2" t="s">
        <v>980</v>
      </c>
      <c r="C276" s="3" t="s">
        <v>53</v>
      </c>
    </row>
    <row r="277" spans="1:3" ht="15" x14ac:dyDescent="0.2">
      <c r="A277" s="3" t="s">
        <v>424</v>
      </c>
      <c r="B277" s="2" t="s">
        <v>425</v>
      </c>
      <c r="C277" s="3" t="s">
        <v>53</v>
      </c>
    </row>
    <row r="278" spans="1:3" ht="15" x14ac:dyDescent="0.2">
      <c r="A278" s="3" t="s">
        <v>426</v>
      </c>
      <c r="B278" s="2" t="s">
        <v>981</v>
      </c>
      <c r="C278" s="3" t="s">
        <v>53</v>
      </c>
    </row>
    <row r="279" spans="1:3" ht="15" x14ac:dyDescent="0.2">
      <c r="A279" s="3" t="s">
        <v>427</v>
      </c>
      <c r="B279" s="2" t="s">
        <v>982</v>
      </c>
      <c r="C279" s="3" t="s">
        <v>53</v>
      </c>
    </row>
    <row r="280" spans="1:3" ht="15" x14ac:dyDescent="0.2">
      <c r="A280" s="3" t="s">
        <v>428</v>
      </c>
      <c r="B280" s="2" t="s">
        <v>983</v>
      </c>
      <c r="C280" s="3" t="s">
        <v>53</v>
      </c>
    </row>
    <row r="281" spans="1:3" ht="15" x14ac:dyDescent="0.2">
      <c r="A281" s="3" t="s">
        <v>429</v>
      </c>
      <c r="B281" s="2" t="s">
        <v>984</v>
      </c>
      <c r="C281" s="3" t="s">
        <v>53</v>
      </c>
    </row>
    <row r="282" spans="1:3" ht="15" x14ac:dyDescent="0.2">
      <c r="A282" s="3" t="s">
        <v>430</v>
      </c>
      <c r="B282" s="2" t="s">
        <v>985</v>
      </c>
      <c r="C282" s="3" t="s">
        <v>53</v>
      </c>
    </row>
    <row r="283" spans="1:3" ht="15" x14ac:dyDescent="0.2">
      <c r="A283" s="3" t="s">
        <v>431</v>
      </c>
      <c r="B283" s="2" t="s">
        <v>986</v>
      </c>
      <c r="C283" s="3" t="s">
        <v>53</v>
      </c>
    </row>
    <row r="284" spans="1:3" ht="15" x14ac:dyDescent="0.2">
      <c r="A284" s="3" t="s">
        <v>432</v>
      </c>
      <c r="B284" s="2" t="s">
        <v>987</v>
      </c>
      <c r="C284" s="3" t="s">
        <v>53</v>
      </c>
    </row>
    <row r="285" spans="1:3" ht="15" x14ac:dyDescent="0.2">
      <c r="A285" s="3" t="s">
        <v>433</v>
      </c>
      <c r="B285" s="2" t="s">
        <v>988</v>
      </c>
      <c r="C285" s="3" t="s">
        <v>53</v>
      </c>
    </row>
    <row r="286" spans="1:3" ht="15" x14ac:dyDescent="0.2">
      <c r="A286" s="3" t="s">
        <v>434</v>
      </c>
      <c r="B286" s="2" t="s">
        <v>989</v>
      </c>
      <c r="C286" s="3" t="s">
        <v>53</v>
      </c>
    </row>
    <row r="287" spans="1:3" ht="15" x14ac:dyDescent="0.2">
      <c r="A287" s="3" t="s">
        <v>435</v>
      </c>
      <c r="B287" s="2" t="s">
        <v>436</v>
      </c>
      <c r="C287" s="3" t="s">
        <v>53</v>
      </c>
    </row>
    <row r="288" spans="1:3" ht="15" x14ac:dyDescent="0.2">
      <c r="A288" s="3" t="s">
        <v>437</v>
      </c>
      <c r="B288" s="2" t="s">
        <v>990</v>
      </c>
      <c r="C288" s="3" t="s">
        <v>53</v>
      </c>
    </row>
    <row r="289" spans="1:3" ht="15" x14ac:dyDescent="0.2">
      <c r="A289" s="3" t="s">
        <v>438</v>
      </c>
      <c r="B289" s="2" t="s">
        <v>991</v>
      </c>
      <c r="C289" s="3" t="s">
        <v>53</v>
      </c>
    </row>
    <row r="290" spans="1:3" ht="15" x14ac:dyDescent="0.2">
      <c r="A290" s="3" t="s">
        <v>439</v>
      </c>
      <c r="B290" s="2" t="s">
        <v>1331</v>
      </c>
      <c r="C290" s="3" t="s">
        <v>53</v>
      </c>
    </row>
    <row r="291" spans="1:3" ht="15" x14ac:dyDescent="0.2">
      <c r="A291" s="3" t="s">
        <v>440</v>
      </c>
      <c r="B291" s="2" t="s">
        <v>992</v>
      </c>
      <c r="C291" s="3" t="s">
        <v>53</v>
      </c>
    </row>
    <row r="292" spans="1:3" ht="15" x14ac:dyDescent="0.2">
      <c r="A292" s="3" t="s">
        <v>772</v>
      </c>
      <c r="B292" s="2" t="s">
        <v>993</v>
      </c>
      <c r="C292" s="3" t="s">
        <v>53</v>
      </c>
    </row>
    <row r="293" spans="1:3" ht="15" x14ac:dyDescent="0.2">
      <c r="A293" s="3" t="s">
        <v>994</v>
      </c>
      <c r="B293" s="2" t="s">
        <v>1330</v>
      </c>
      <c r="C293" s="3" t="s">
        <v>530</v>
      </c>
    </row>
    <row r="294" spans="1:3" ht="15" x14ac:dyDescent="0.2">
      <c r="A294" s="3" t="s">
        <v>995</v>
      </c>
      <c r="B294" s="2" t="s">
        <v>996</v>
      </c>
      <c r="C294" s="3" t="s">
        <v>530</v>
      </c>
    </row>
    <row r="295" spans="1:3" ht="15" x14ac:dyDescent="0.2">
      <c r="A295" s="3" t="s">
        <v>910</v>
      </c>
      <c r="B295" s="2" t="s">
        <v>997</v>
      </c>
      <c r="C295" s="3" t="s">
        <v>53</v>
      </c>
    </row>
    <row r="296" spans="1:3" ht="15" x14ac:dyDescent="0.2">
      <c r="A296" s="3" t="s">
        <v>998</v>
      </c>
      <c r="B296" s="2" t="s">
        <v>1405</v>
      </c>
      <c r="C296" s="3" t="s">
        <v>53</v>
      </c>
    </row>
    <row r="297" spans="1:3" ht="15" x14ac:dyDescent="0.2">
      <c r="A297" s="3" t="s">
        <v>999</v>
      </c>
      <c r="B297" s="2" t="s">
        <v>1000</v>
      </c>
      <c r="C297" s="3" t="s">
        <v>53</v>
      </c>
    </row>
    <row r="298" spans="1:3" ht="15" x14ac:dyDescent="0.2">
      <c r="A298" s="3" t="s">
        <v>1307</v>
      </c>
      <c r="B298" s="2" t="s">
        <v>1406</v>
      </c>
      <c r="C298" s="3" t="s">
        <v>53</v>
      </c>
    </row>
    <row r="299" spans="1:3" ht="15" x14ac:dyDescent="0.2">
      <c r="A299" s="3" t="s">
        <v>1280</v>
      </c>
      <c r="B299" s="2" t="s">
        <v>1281</v>
      </c>
      <c r="C299" s="3" t="s">
        <v>53</v>
      </c>
    </row>
    <row r="300" spans="1:3" ht="15" x14ac:dyDescent="0.2">
      <c r="A300" s="3" t="s">
        <v>1308</v>
      </c>
      <c r="B300" s="2" t="s">
        <v>1407</v>
      </c>
      <c r="C300" s="3" t="s">
        <v>53</v>
      </c>
    </row>
    <row r="301" spans="1:3" ht="15" x14ac:dyDescent="0.2">
      <c r="A301" s="3" t="s">
        <v>1309</v>
      </c>
      <c r="B301" s="2" t="s">
        <v>1310</v>
      </c>
      <c r="C301" s="3" t="s">
        <v>53</v>
      </c>
    </row>
    <row r="302" spans="1:3" ht="15" x14ac:dyDescent="0.2">
      <c r="A302" s="3" t="s">
        <v>1332</v>
      </c>
      <c r="B302" s="2" t="s">
        <v>1333</v>
      </c>
      <c r="C302" s="3" t="s">
        <v>53</v>
      </c>
    </row>
    <row r="303" spans="1:3" ht="15" x14ac:dyDescent="0.2">
      <c r="A303" s="3" t="s">
        <v>1347</v>
      </c>
      <c r="B303" s="2" t="s">
        <v>1408</v>
      </c>
      <c r="C303" s="3" t="s">
        <v>53</v>
      </c>
    </row>
    <row r="304" spans="1:3" ht="15" x14ac:dyDescent="0.2">
      <c r="A304" s="3" t="s">
        <v>1348</v>
      </c>
      <c r="B304" s="2" t="s">
        <v>1349</v>
      </c>
      <c r="C304" s="3" t="s">
        <v>53</v>
      </c>
    </row>
    <row r="305" spans="1:3" ht="15" x14ac:dyDescent="0.2">
      <c r="A305" s="3" t="s">
        <v>1350</v>
      </c>
      <c r="B305" s="2" t="s">
        <v>1351</v>
      </c>
      <c r="C305" s="3" t="s">
        <v>53</v>
      </c>
    </row>
    <row r="306" spans="1:3" ht="15" x14ac:dyDescent="0.2">
      <c r="A306" s="3" t="s">
        <v>1409</v>
      </c>
      <c r="B306" s="2" t="s">
        <v>1410</v>
      </c>
      <c r="C306" s="3" t="s">
        <v>53</v>
      </c>
    </row>
    <row r="307" spans="1:3" ht="15" x14ac:dyDescent="0.2">
      <c r="A307" s="3" t="s">
        <v>1431</v>
      </c>
      <c r="B307" s="2" t="s">
        <v>1546</v>
      </c>
      <c r="C307" s="3" t="s">
        <v>177</v>
      </c>
    </row>
    <row r="308" spans="1:3" ht="15" x14ac:dyDescent="0.2">
      <c r="A308" s="3" t="s">
        <v>1433</v>
      </c>
      <c r="B308" s="2" t="s">
        <v>1547</v>
      </c>
      <c r="C308" s="3" t="s">
        <v>53</v>
      </c>
    </row>
    <row r="309" spans="1:3" ht="15" x14ac:dyDescent="0.2">
      <c r="A309" s="3" t="s">
        <v>1434</v>
      </c>
      <c r="B309" s="2" t="s">
        <v>1548</v>
      </c>
      <c r="C309" s="3" t="s">
        <v>53</v>
      </c>
    </row>
    <row r="310" spans="1:3" ht="15" x14ac:dyDescent="0.2">
      <c r="A310" s="3" t="s">
        <v>1447</v>
      </c>
      <c r="B310" s="2" t="s">
        <v>1549</v>
      </c>
      <c r="C310" s="3" t="s">
        <v>53</v>
      </c>
    </row>
    <row r="311" spans="1:3" ht="15" x14ac:dyDescent="0.2">
      <c r="A311" s="3" t="s">
        <v>1466</v>
      </c>
      <c r="B311" s="2" t="s">
        <v>1550</v>
      </c>
      <c r="C311" s="3" t="s">
        <v>53</v>
      </c>
    </row>
    <row r="312" spans="1:3" ht="15" x14ac:dyDescent="0.2">
      <c r="A312" s="3" t="s">
        <v>1551</v>
      </c>
      <c r="B312" s="2" t="s">
        <v>1552</v>
      </c>
      <c r="C312" s="3" t="s">
        <v>53</v>
      </c>
    </row>
    <row r="313" spans="1:3" ht="15" x14ac:dyDescent="0.2">
      <c r="A313" s="3" t="s">
        <v>441</v>
      </c>
      <c r="B313" s="2" t="s">
        <v>1001</v>
      </c>
      <c r="C313" s="3" t="s">
        <v>53</v>
      </c>
    </row>
    <row r="314" spans="1:3" ht="15" x14ac:dyDescent="0.2">
      <c r="A314" s="3" t="s">
        <v>442</v>
      </c>
      <c r="B314" s="2" t="s">
        <v>1002</v>
      </c>
      <c r="C314" s="3" t="s">
        <v>53</v>
      </c>
    </row>
    <row r="315" spans="1:3" ht="15" x14ac:dyDescent="0.2">
      <c r="A315" s="3" t="s">
        <v>443</v>
      </c>
      <c r="B315" s="2" t="s">
        <v>1003</v>
      </c>
      <c r="C315" s="3" t="s">
        <v>53</v>
      </c>
    </row>
    <row r="316" spans="1:3" ht="15" x14ac:dyDescent="0.2">
      <c r="A316" s="3" t="s">
        <v>444</v>
      </c>
      <c r="B316" s="2" t="s">
        <v>1004</v>
      </c>
      <c r="C316" s="3" t="s">
        <v>53</v>
      </c>
    </row>
    <row r="317" spans="1:3" ht="15" x14ac:dyDescent="0.2">
      <c r="A317" s="3" t="s">
        <v>445</v>
      </c>
      <c r="B317" s="2" t="s">
        <v>446</v>
      </c>
      <c r="C317" s="3" t="s">
        <v>447</v>
      </c>
    </row>
    <row r="318" spans="1:3" ht="15" x14ac:dyDescent="0.2">
      <c r="A318" s="3" t="s">
        <v>448</v>
      </c>
      <c r="B318" s="2" t="s">
        <v>1334</v>
      </c>
      <c r="C318" s="3" t="s">
        <v>447</v>
      </c>
    </row>
    <row r="319" spans="1:3" ht="15" x14ac:dyDescent="0.2">
      <c r="A319" s="3" t="s">
        <v>449</v>
      </c>
      <c r="B319" s="2" t="s">
        <v>450</v>
      </c>
      <c r="C319" s="3" t="s">
        <v>53</v>
      </c>
    </row>
    <row r="320" spans="1:3" ht="15" x14ac:dyDescent="0.2">
      <c r="A320" s="3" t="s">
        <v>451</v>
      </c>
      <c r="B320" s="2" t="s">
        <v>452</v>
      </c>
      <c r="C320" s="3" t="s">
        <v>53</v>
      </c>
    </row>
    <row r="321" spans="1:3" ht="15" x14ac:dyDescent="0.2">
      <c r="A321" s="3" t="s">
        <v>453</v>
      </c>
      <c r="B321" s="2" t="s">
        <v>1553</v>
      </c>
      <c r="C321" s="3" t="s">
        <v>53</v>
      </c>
    </row>
    <row r="322" spans="1:3" ht="15" x14ac:dyDescent="0.2">
      <c r="A322" s="3" t="s">
        <v>454</v>
      </c>
      <c r="B322" s="2" t="s">
        <v>1352</v>
      </c>
      <c r="C322" s="3" t="s">
        <v>53</v>
      </c>
    </row>
    <row r="323" spans="1:3" ht="15" x14ac:dyDescent="0.2">
      <c r="A323" s="3" t="s">
        <v>455</v>
      </c>
      <c r="B323" s="2" t="s">
        <v>1554</v>
      </c>
      <c r="C323" s="3" t="s">
        <v>53</v>
      </c>
    </row>
    <row r="324" spans="1:3" ht="15" x14ac:dyDescent="0.2">
      <c r="A324" s="3" t="s">
        <v>456</v>
      </c>
      <c r="B324" s="2" t="s">
        <v>457</v>
      </c>
      <c r="C324" s="3" t="s">
        <v>53</v>
      </c>
    </row>
    <row r="325" spans="1:3" ht="15" x14ac:dyDescent="0.2">
      <c r="A325" s="3" t="s">
        <v>458</v>
      </c>
      <c r="B325" s="2" t="s">
        <v>1555</v>
      </c>
      <c r="C325" s="3" t="s">
        <v>53</v>
      </c>
    </row>
    <row r="326" spans="1:3" ht="15" x14ac:dyDescent="0.2">
      <c r="A326" s="3" t="s">
        <v>459</v>
      </c>
      <c r="B326" s="2" t="s">
        <v>460</v>
      </c>
      <c r="C326" s="3" t="s">
        <v>53</v>
      </c>
    </row>
    <row r="327" spans="1:3" ht="15" x14ac:dyDescent="0.2">
      <c r="A327" s="3" t="s">
        <v>461</v>
      </c>
      <c r="B327" s="2" t="s">
        <v>462</v>
      </c>
      <c r="C327" s="3" t="s">
        <v>447</v>
      </c>
    </row>
    <row r="328" spans="1:3" ht="15" x14ac:dyDescent="0.2">
      <c r="A328" s="3" t="s">
        <v>463</v>
      </c>
      <c r="B328" s="2" t="s">
        <v>464</v>
      </c>
      <c r="C328" s="3" t="s">
        <v>447</v>
      </c>
    </row>
    <row r="329" spans="1:3" ht="15" x14ac:dyDescent="0.2">
      <c r="A329" s="3" t="s">
        <v>465</v>
      </c>
      <c r="B329" s="2" t="s">
        <v>466</v>
      </c>
      <c r="C329" s="3" t="s">
        <v>53</v>
      </c>
    </row>
    <row r="330" spans="1:3" ht="15" x14ac:dyDescent="0.2">
      <c r="A330" s="3" t="s">
        <v>467</v>
      </c>
      <c r="B330" s="2" t="s">
        <v>468</v>
      </c>
      <c r="C330" s="3" t="s">
        <v>447</v>
      </c>
    </row>
    <row r="331" spans="1:3" ht="15" x14ac:dyDescent="0.2">
      <c r="A331" s="3" t="s">
        <v>469</v>
      </c>
      <c r="B331" s="2" t="s">
        <v>470</v>
      </c>
      <c r="C331" s="3" t="s">
        <v>53</v>
      </c>
    </row>
    <row r="332" spans="1:3" ht="15" x14ac:dyDescent="0.2">
      <c r="A332" s="3" t="s">
        <v>471</v>
      </c>
      <c r="B332" s="2" t="s">
        <v>472</v>
      </c>
      <c r="C332" s="3" t="s">
        <v>447</v>
      </c>
    </row>
    <row r="333" spans="1:3" ht="15" x14ac:dyDescent="0.2">
      <c r="A333" s="3" t="s">
        <v>473</v>
      </c>
      <c r="B333" s="2" t="s">
        <v>474</v>
      </c>
      <c r="C333" s="3" t="s">
        <v>53</v>
      </c>
    </row>
    <row r="334" spans="1:3" ht="15" x14ac:dyDescent="0.2">
      <c r="A334" s="3" t="s">
        <v>475</v>
      </c>
      <c r="B334" s="2" t="s">
        <v>476</v>
      </c>
      <c r="C334" s="3" t="s">
        <v>53</v>
      </c>
    </row>
    <row r="335" spans="1:3" ht="15" x14ac:dyDescent="0.2">
      <c r="A335" s="3" t="s">
        <v>477</v>
      </c>
      <c r="B335" s="2" t="s">
        <v>478</v>
      </c>
      <c r="C335" s="3" t="s">
        <v>53</v>
      </c>
    </row>
    <row r="336" spans="1:3" ht="15" x14ac:dyDescent="0.2">
      <c r="A336" s="3" t="s">
        <v>479</v>
      </c>
      <c r="B336" s="2" t="s">
        <v>480</v>
      </c>
      <c r="C336" s="3" t="s">
        <v>53</v>
      </c>
    </row>
    <row r="337" spans="1:3" ht="15" x14ac:dyDescent="0.2">
      <c r="A337" s="3" t="s">
        <v>481</v>
      </c>
      <c r="B337" s="2" t="s">
        <v>482</v>
      </c>
      <c r="C337" s="3" t="s">
        <v>447</v>
      </c>
    </row>
    <row r="338" spans="1:3" ht="15" x14ac:dyDescent="0.2">
      <c r="A338" s="3" t="s">
        <v>483</v>
      </c>
      <c r="B338" s="2" t="s">
        <v>484</v>
      </c>
      <c r="C338" s="3" t="s">
        <v>447</v>
      </c>
    </row>
    <row r="339" spans="1:3" ht="15" x14ac:dyDescent="0.2">
      <c r="A339" s="3" t="s">
        <v>485</v>
      </c>
      <c r="B339" s="2" t="s">
        <v>486</v>
      </c>
      <c r="C339" s="3" t="s">
        <v>53</v>
      </c>
    </row>
    <row r="340" spans="1:3" ht="15" x14ac:dyDescent="0.2">
      <c r="A340" s="3" t="s">
        <v>487</v>
      </c>
      <c r="B340" s="2" t="s">
        <v>1556</v>
      </c>
      <c r="C340" s="3" t="s">
        <v>53</v>
      </c>
    </row>
    <row r="341" spans="1:3" ht="15" x14ac:dyDescent="0.2">
      <c r="A341" s="3" t="s">
        <v>488</v>
      </c>
      <c r="B341" s="2" t="s">
        <v>489</v>
      </c>
      <c r="C341" s="3" t="s">
        <v>53</v>
      </c>
    </row>
    <row r="342" spans="1:3" ht="15" x14ac:dyDescent="0.2">
      <c r="A342" s="3" t="s">
        <v>490</v>
      </c>
      <c r="B342" s="2" t="s">
        <v>491</v>
      </c>
      <c r="C342" s="3" t="s">
        <v>447</v>
      </c>
    </row>
    <row r="343" spans="1:3" ht="15" x14ac:dyDescent="0.2">
      <c r="A343" s="3" t="s">
        <v>492</v>
      </c>
      <c r="B343" s="2" t="s">
        <v>1557</v>
      </c>
      <c r="C343" s="3" t="s">
        <v>53</v>
      </c>
    </row>
    <row r="344" spans="1:3" ht="15" x14ac:dyDescent="0.2">
      <c r="A344" s="3" t="s">
        <v>493</v>
      </c>
      <c r="B344" s="2" t="s">
        <v>494</v>
      </c>
      <c r="C344" s="3" t="s">
        <v>53</v>
      </c>
    </row>
    <row r="345" spans="1:3" ht="15" x14ac:dyDescent="0.2">
      <c r="A345" s="3" t="s">
        <v>495</v>
      </c>
      <c r="B345" s="2" t="s">
        <v>496</v>
      </c>
      <c r="C345" s="3" t="s">
        <v>53</v>
      </c>
    </row>
    <row r="346" spans="1:3" ht="15" x14ac:dyDescent="0.2">
      <c r="A346" s="3" t="s">
        <v>497</v>
      </c>
      <c r="B346" s="2" t="s">
        <v>498</v>
      </c>
      <c r="C346" s="3" t="s">
        <v>53</v>
      </c>
    </row>
    <row r="347" spans="1:3" ht="15" x14ac:dyDescent="0.2">
      <c r="A347" s="3" t="s">
        <v>499</v>
      </c>
      <c r="B347" s="2" t="s">
        <v>500</v>
      </c>
      <c r="C347" s="3" t="s">
        <v>53</v>
      </c>
    </row>
    <row r="348" spans="1:3" ht="15" x14ac:dyDescent="0.2">
      <c r="A348" s="3" t="s">
        <v>501</v>
      </c>
      <c r="B348" s="2" t="s">
        <v>502</v>
      </c>
      <c r="C348" s="3" t="s">
        <v>53</v>
      </c>
    </row>
    <row r="349" spans="1:3" ht="15" x14ac:dyDescent="0.2">
      <c r="A349" s="3" t="s">
        <v>503</v>
      </c>
      <c r="B349" s="2" t="s">
        <v>504</v>
      </c>
      <c r="C349" s="3" t="s">
        <v>53</v>
      </c>
    </row>
    <row r="350" spans="1:3" ht="15" x14ac:dyDescent="0.2">
      <c r="A350" s="3" t="s">
        <v>505</v>
      </c>
      <c r="B350" s="2" t="s">
        <v>506</v>
      </c>
      <c r="C350" s="3" t="s">
        <v>53</v>
      </c>
    </row>
    <row r="351" spans="1:3" ht="15" x14ac:dyDescent="0.2">
      <c r="A351" s="3" t="s">
        <v>507</v>
      </c>
      <c r="B351" s="2" t="s">
        <v>508</v>
      </c>
      <c r="C351" s="3" t="s">
        <v>53</v>
      </c>
    </row>
    <row r="352" spans="1:3" ht="15" x14ac:dyDescent="0.2">
      <c r="A352" s="3" t="s">
        <v>509</v>
      </c>
      <c r="B352" s="2" t="s">
        <v>1558</v>
      </c>
      <c r="C352" s="3" t="s">
        <v>53</v>
      </c>
    </row>
    <row r="353" spans="1:3" ht="15" x14ac:dyDescent="0.2">
      <c r="A353" s="3" t="s">
        <v>510</v>
      </c>
      <c r="B353" s="2" t="s">
        <v>511</v>
      </c>
      <c r="C353" s="3" t="s">
        <v>447</v>
      </c>
    </row>
    <row r="354" spans="1:3" ht="15" x14ac:dyDescent="0.2">
      <c r="A354" s="3" t="s">
        <v>512</v>
      </c>
      <c r="B354" s="2" t="s">
        <v>513</v>
      </c>
      <c r="C354" s="3" t="s">
        <v>53</v>
      </c>
    </row>
    <row r="355" spans="1:3" ht="15" x14ac:dyDescent="0.2">
      <c r="A355" s="3" t="s">
        <v>514</v>
      </c>
      <c r="B355" s="2" t="s">
        <v>515</v>
      </c>
      <c r="C355" s="3" t="s">
        <v>53</v>
      </c>
    </row>
    <row r="356" spans="1:3" ht="15" x14ac:dyDescent="0.2">
      <c r="A356" s="3" t="s">
        <v>516</v>
      </c>
      <c r="B356" s="2" t="s">
        <v>517</v>
      </c>
      <c r="C356" s="3" t="s">
        <v>53</v>
      </c>
    </row>
    <row r="357" spans="1:3" ht="15" x14ac:dyDescent="0.2">
      <c r="A357" s="3" t="s">
        <v>518</v>
      </c>
      <c r="B357" s="2" t="s">
        <v>519</v>
      </c>
      <c r="C357" s="3" t="s">
        <v>53</v>
      </c>
    </row>
    <row r="358" spans="1:3" ht="15" x14ac:dyDescent="0.2">
      <c r="A358" s="3" t="s">
        <v>520</v>
      </c>
      <c r="B358" s="2" t="s">
        <v>1559</v>
      </c>
      <c r="C358" s="3" t="s">
        <v>53</v>
      </c>
    </row>
    <row r="359" spans="1:3" ht="15" x14ac:dyDescent="0.2">
      <c r="A359" s="3" t="s">
        <v>521</v>
      </c>
      <c r="B359" s="2" t="s">
        <v>522</v>
      </c>
      <c r="C359" s="3" t="s">
        <v>53</v>
      </c>
    </row>
    <row r="360" spans="1:3" ht="15" x14ac:dyDescent="0.2">
      <c r="A360" s="3" t="s">
        <v>523</v>
      </c>
      <c r="B360" s="2" t="s">
        <v>524</v>
      </c>
      <c r="C360" s="3" t="s">
        <v>53</v>
      </c>
    </row>
    <row r="361" spans="1:3" ht="15" x14ac:dyDescent="0.2">
      <c r="A361" s="3" t="s">
        <v>777</v>
      </c>
      <c r="B361" s="2" t="s">
        <v>1005</v>
      </c>
      <c r="C361" s="3" t="s">
        <v>53</v>
      </c>
    </row>
    <row r="362" spans="1:3" ht="15" x14ac:dyDescent="0.2">
      <c r="A362" s="3" t="s">
        <v>778</v>
      </c>
      <c r="B362" s="2" t="s">
        <v>1006</v>
      </c>
      <c r="C362" s="3" t="s">
        <v>53</v>
      </c>
    </row>
    <row r="363" spans="1:3" ht="15" x14ac:dyDescent="0.2">
      <c r="A363" s="3" t="s">
        <v>779</v>
      </c>
      <c r="B363" s="2" t="s">
        <v>780</v>
      </c>
      <c r="C363" s="3" t="s">
        <v>53</v>
      </c>
    </row>
    <row r="364" spans="1:3" ht="15" x14ac:dyDescent="0.2">
      <c r="A364" s="3" t="s">
        <v>781</v>
      </c>
      <c r="B364" s="2" t="s">
        <v>782</v>
      </c>
      <c r="C364" s="3" t="s">
        <v>53</v>
      </c>
    </row>
    <row r="365" spans="1:3" ht="15" x14ac:dyDescent="0.2">
      <c r="A365" s="3" t="s">
        <v>783</v>
      </c>
      <c r="B365" s="2" t="s">
        <v>784</v>
      </c>
      <c r="C365" s="3" t="s">
        <v>53</v>
      </c>
    </row>
    <row r="366" spans="1:3" ht="15" x14ac:dyDescent="0.2">
      <c r="A366" s="3" t="s">
        <v>785</v>
      </c>
      <c r="B366" s="2" t="s">
        <v>786</v>
      </c>
      <c r="C366" s="3" t="s">
        <v>53</v>
      </c>
    </row>
    <row r="367" spans="1:3" ht="15" x14ac:dyDescent="0.2">
      <c r="A367" s="3" t="s">
        <v>787</v>
      </c>
      <c r="B367" s="2" t="s">
        <v>788</v>
      </c>
      <c r="C367" s="3" t="s">
        <v>53</v>
      </c>
    </row>
    <row r="368" spans="1:3" ht="15" x14ac:dyDescent="0.2">
      <c r="A368" s="3" t="s">
        <v>789</v>
      </c>
      <c r="B368" s="2" t="s">
        <v>790</v>
      </c>
      <c r="C368" s="3" t="s">
        <v>53</v>
      </c>
    </row>
    <row r="369" spans="1:3" ht="15" x14ac:dyDescent="0.2">
      <c r="A369" s="3" t="s">
        <v>904</v>
      </c>
      <c r="B369" s="2" t="s">
        <v>1007</v>
      </c>
      <c r="C369" s="3" t="s">
        <v>53</v>
      </c>
    </row>
    <row r="370" spans="1:3" ht="15" x14ac:dyDescent="0.2">
      <c r="A370" s="3" t="s">
        <v>905</v>
      </c>
      <c r="B370" s="2" t="s">
        <v>1008</v>
      </c>
      <c r="C370" s="3" t="s">
        <v>53</v>
      </c>
    </row>
    <row r="371" spans="1:3" ht="15" x14ac:dyDescent="0.2">
      <c r="A371" s="3" t="s">
        <v>812</v>
      </c>
      <c r="B371" s="2" t="s">
        <v>1353</v>
      </c>
      <c r="C371" s="3" t="s">
        <v>53</v>
      </c>
    </row>
    <row r="372" spans="1:3" ht="15" x14ac:dyDescent="0.2">
      <c r="A372" s="3" t="s">
        <v>813</v>
      </c>
      <c r="B372" s="2" t="s">
        <v>1354</v>
      </c>
      <c r="C372" s="3" t="s">
        <v>53</v>
      </c>
    </row>
    <row r="373" spans="1:3" ht="15" x14ac:dyDescent="0.2">
      <c r="A373" s="3" t="s">
        <v>906</v>
      </c>
      <c r="B373" s="2" t="s">
        <v>1009</v>
      </c>
      <c r="C373" s="3" t="s">
        <v>53</v>
      </c>
    </row>
    <row r="374" spans="1:3" ht="15" x14ac:dyDescent="0.2">
      <c r="A374" s="3" t="s">
        <v>907</v>
      </c>
      <c r="B374" s="2" t="s">
        <v>1010</v>
      </c>
      <c r="C374" s="3" t="s">
        <v>53</v>
      </c>
    </row>
    <row r="375" spans="1:3" ht="15" x14ac:dyDescent="0.2">
      <c r="A375" s="3" t="s">
        <v>908</v>
      </c>
      <c r="B375" s="2" t="s">
        <v>909</v>
      </c>
      <c r="C375" s="3" t="s">
        <v>53</v>
      </c>
    </row>
    <row r="376" spans="1:3" ht="15" x14ac:dyDescent="0.2">
      <c r="A376" s="3" t="s">
        <v>927</v>
      </c>
      <c r="B376" s="2" t="s">
        <v>1411</v>
      </c>
      <c r="C376" s="3" t="s">
        <v>53</v>
      </c>
    </row>
    <row r="377" spans="1:3" ht="15" x14ac:dyDescent="0.2">
      <c r="A377" s="3" t="s">
        <v>1011</v>
      </c>
      <c r="B377" s="2" t="s">
        <v>1012</v>
      </c>
      <c r="C377" s="3" t="s">
        <v>53</v>
      </c>
    </row>
    <row r="378" spans="1:3" ht="15" x14ac:dyDescent="0.2">
      <c r="A378" s="3" t="s">
        <v>1013</v>
      </c>
      <c r="B378" s="2" t="s">
        <v>928</v>
      </c>
      <c r="C378" s="3" t="s">
        <v>53</v>
      </c>
    </row>
    <row r="379" spans="1:3" ht="15" x14ac:dyDescent="0.2">
      <c r="A379" s="3" t="s">
        <v>1014</v>
      </c>
      <c r="B379" s="2" t="s">
        <v>1015</v>
      </c>
      <c r="C379" s="3" t="s">
        <v>53</v>
      </c>
    </row>
    <row r="380" spans="1:3" ht="15" x14ac:dyDescent="0.2">
      <c r="A380" s="3" t="s">
        <v>1016</v>
      </c>
      <c r="B380" s="2" t="s">
        <v>1017</v>
      </c>
      <c r="C380" s="3" t="s">
        <v>53</v>
      </c>
    </row>
    <row r="381" spans="1:3" ht="15" x14ac:dyDescent="0.2">
      <c r="A381" s="3" t="s">
        <v>1018</v>
      </c>
      <c r="B381" s="2" t="s">
        <v>1019</v>
      </c>
      <c r="C381" s="3" t="s">
        <v>53</v>
      </c>
    </row>
    <row r="382" spans="1:3" ht="15" x14ac:dyDescent="0.2">
      <c r="A382" s="3" t="s">
        <v>1311</v>
      </c>
      <c r="B382" s="2" t="s">
        <v>1312</v>
      </c>
      <c r="C382" s="3" t="s">
        <v>53</v>
      </c>
    </row>
    <row r="383" spans="1:3" ht="15" x14ac:dyDescent="0.2">
      <c r="A383" s="3" t="s">
        <v>1313</v>
      </c>
      <c r="B383" s="2" t="s">
        <v>1314</v>
      </c>
      <c r="C383" s="3" t="s">
        <v>53</v>
      </c>
    </row>
    <row r="384" spans="1:3" ht="15" x14ac:dyDescent="0.2">
      <c r="A384" s="3" t="s">
        <v>1315</v>
      </c>
      <c r="B384" s="2" t="s">
        <v>1316</v>
      </c>
      <c r="C384" s="3" t="s">
        <v>53</v>
      </c>
    </row>
    <row r="385" spans="1:3" ht="15" x14ac:dyDescent="0.2">
      <c r="A385" s="3" t="s">
        <v>1322</v>
      </c>
      <c r="B385" s="2" t="s">
        <v>1355</v>
      </c>
      <c r="C385" s="3" t="s">
        <v>53</v>
      </c>
    </row>
    <row r="386" spans="1:3" ht="15" x14ac:dyDescent="0.2">
      <c r="A386" s="3" t="s">
        <v>1356</v>
      </c>
      <c r="B386" s="2" t="s">
        <v>1335</v>
      </c>
      <c r="C386" s="3" t="s">
        <v>53</v>
      </c>
    </row>
    <row r="387" spans="1:3" ht="15" x14ac:dyDescent="0.2">
      <c r="A387" s="3" t="s">
        <v>1374</v>
      </c>
      <c r="B387" s="2" t="s">
        <v>1412</v>
      </c>
      <c r="C387" s="3" t="s">
        <v>53</v>
      </c>
    </row>
    <row r="388" spans="1:3" ht="15" x14ac:dyDescent="0.2">
      <c r="A388" s="3" t="s">
        <v>1413</v>
      </c>
      <c r="B388" s="2" t="s">
        <v>1414</v>
      </c>
      <c r="C388" s="3" t="s">
        <v>53</v>
      </c>
    </row>
    <row r="389" spans="1:3" ht="15" x14ac:dyDescent="0.2">
      <c r="A389" s="3" t="s">
        <v>1393</v>
      </c>
      <c r="B389" s="2" t="s">
        <v>1415</v>
      </c>
      <c r="C389" s="3" t="s">
        <v>53</v>
      </c>
    </row>
    <row r="390" spans="1:3" ht="15" x14ac:dyDescent="0.2">
      <c r="A390" s="3" t="s">
        <v>1430</v>
      </c>
      <c r="B390" s="2" t="s">
        <v>1429</v>
      </c>
      <c r="C390" s="3" t="s">
        <v>53</v>
      </c>
    </row>
    <row r="391" spans="1:3" ht="15" x14ac:dyDescent="0.2">
      <c r="A391" s="3" t="s">
        <v>1439</v>
      </c>
      <c r="B391" s="2" t="s">
        <v>1560</v>
      </c>
      <c r="C391" s="3" t="s">
        <v>53</v>
      </c>
    </row>
    <row r="392" spans="1:3" ht="15" x14ac:dyDescent="0.2">
      <c r="A392" s="3" t="s">
        <v>1438</v>
      </c>
      <c r="B392" s="2" t="s">
        <v>1561</v>
      </c>
      <c r="C392" s="3" t="s">
        <v>53</v>
      </c>
    </row>
    <row r="393" spans="1:3" ht="15" x14ac:dyDescent="0.2">
      <c r="A393" s="3" t="s">
        <v>1437</v>
      </c>
      <c r="B393" s="2" t="s">
        <v>1562</v>
      </c>
      <c r="C393" s="3" t="s">
        <v>53</v>
      </c>
    </row>
    <row r="394" spans="1:3" ht="15" x14ac:dyDescent="0.2">
      <c r="A394" s="3" t="s">
        <v>1436</v>
      </c>
      <c r="B394" s="2" t="s">
        <v>1563</v>
      </c>
      <c r="C394" s="3" t="s">
        <v>53</v>
      </c>
    </row>
    <row r="395" spans="1:3" ht="15" x14ac:dyDescent="0.2">
      <c r="A395" s="3" t="s">
        <v>1435</v>
      </c>
      <c r="B395" s="2" t="s">
        <v>1564</v>
      </c>
      <c r="C395" s="3" t="s">
        <v>53</v>
      </c>
    </row>
    <row r="396" spans="1:3" ht="15" x14ac:dyDescent="0.2">
      <c r="A396" s="3" t="s">
        <v>1441</v>
      </c>
      <c r="B396" s="2" t="s">
        <v>1565</v>
      </c>
      <c r="C396" s="3" t="s">
        <v>53</v>
      </c>
    </row>
    <row r="397" spans="1:3" ht="15" x14ac:dyDescent="0.2">
      <c r="A397" s="3" t="s">
        <v>1443</v>
      </c>
      <c r="B397" s="2" t="s">
        <v>1566</v>
      </c>
      <c r="C397" s="3" t="s">
        <v>53</v>
      </c>
    </row>
    <row r="398" spans="1:3" ht="15" x14ac:dyDescent="0.2">
      <c r="A398" s="3" t="s">
        <v>1567</v>
      </c>
      <c r="B398" s="2" t="s">
        <v>1568</v>
      </c>
      <c r="C398" s="3" t="s">
        <v>53</v>
      </c>
    </row>
    <row r="399" spans="1:3" ht="15" x14ac:dyDescent="0.2">
      <c r="A399" s="3" t="s">
        <v>1445</v>
      </c>
      <c r="B399" s="2" t="s">
        <v>1569</v>
      </c>
      <c r="C399" s="3" t="s">
        <v>53</v>
      </c>
    </row>
    <row r="400" spans="1:3" ht="15" x14ac:dyDescent="0.2">
      <c r="A400" s="3" t="s">
        <v>1444</v>
      </c>
      <c r="B400" s="2" t="s">
        <v>1570</v>
      </c>
      <c r="C400" s="3" t="s">
        <v>53</v>
      </c>
    </row>
    <row r="401" spans="1:3" ht="15" x14ac:dyDescent="0.2">
      <c r="A401" s="3" t="s">
        <v>1449</v>
      </c>
      <c r="B401" s="2" t="s">
        <v>1571</v>
      </c>
      <c r="C401" s="3" t="s">
        <v>53</v>
      </c>
    </row>
    <row r="402" spans="1:3" ht="15" x14ac:dyDescent="0.2">
      <c r="A402" s="3" t="s">
        <v>1451</v>
      </c>
      <c r="B402" s="2" t="s">
        <v>1572</v>
      </c>
      <c r="C402" s="3" t="s">
        <v>53</v>
      </c>
    </row>
    <row r="403" spans="1:3" ht="15" x14ac:dyDescent="0.2">
      <c r="A403" s="3" t="s">
        <v>1573</v>
      </c>
      <c r="B403" s="2" t="s">
        <v>1574</v>
      </c>
      <c r="C403" s="3" t="s">
        <v>53</v>
      </c>
    </row>
    <row r="404" spans="1:3" ht="15" x14ac:dyDescent="0.2">
      <c r="A404" s="3" t="s">
        <v>1575</v>
      </c>
      <c r="B404" s="2" t="s">
        <v>1576</v>
      </c>
      <c r="C404" s="3" t="s">
        <v>53</v>
      </c>
    </row>
    <row r="405" spans="1:3" ht="15" x14ac:dyDescent="0.2">
      <c r="A405" s="3" t="s">
        <v>1453</v>
      </c>
      <c r="B405" s="2" t="s">
        <v>1577</v>
      </c>
      <c r="C405" s="3" t="s">
        <v>53</v>
      </c>
    </row>
    <row r="406" spans="1:3" ht="15" x14ac:dyDescent="0.2">
      <c r="A406" s="3" t="s">
        <v>1455</v>
      </c>
      <c r="B406" s="2" t="s">
        <v>1578</v>
      </c>
      <c r="C406" s="3" t="s">
        <v>53</v>
      </c>
    </row>
    <row r="407" spans="1:3" ht="15" x14ac:dyDescent="0.2">
      <c r="A407" s="3" t="s">
        <v>1476</v>
      </c>
      <c r="B407" s="2" t="s">
        <v>1579</v>
      </c>
      <c r="C407" s="3" t="s">
        <v>53</v>
      </c>
    </row>
    <row r="408" spans="1:3" ht="15" x14ac:dyDescent="0.2">
      <c r="A408" s="3" t="s">
        <v>1478</v>
      </c>
      <c r="B408" s="2" t="s">
        <v>1580</v>
      </c>
      <c r="C408" s="3" t="s">
        <v>53</v>
      </c>
    </row>
    <row r="409" spans="1:3" ht="15" x14ac:dyDescent="0.2">
      <c r="A409" s="3" t="s">
        <v>1488</v>
      </c>
      <c r="B409" s="2" t="s">
        <v>1581</v>
      </c>
      <c r="C409" s="3" t="s">
        <v>53</v>
      </c>
    </row>
    <row r="410" spans="1:3" ht="15" x14ac:dyDescent="0.2">
      <c r="A410" s="3" t="s">
        <v>1486</v>
      </c>
      <c r="B410" s="2" t="s">
        <v>1582</v>
      </c>
      <c r="C410" s="3" t="s">
        <v>53</v>
      </c>
    </row>
    <row r="411" spans="1:3" ht="15" x14ac:dyDescent="0.2">
      <c r="A411" s="3" t="s">
        <v>1487</v>
      </c>
      <c r="B411" s="2" t="s">
        <v>1583</v>
      </c>
      <c r="C411" s="3" t="s">
        <v>53</v>
      </c>
    </row>
    <row r="412" spans="1:3" ht="15" x14ac:dyDescent="0.2">
      <c r="A412" s="3" t="s">
        <v>1494</v>
      </c>
      <c r="B412" s="2" t="s">
        <v>1584</v>
      </c>
      <c r="C412" s="3" t="s">
        <v>53</v>
      </c>
    </row>
    <row r="413" spans="1:3" ht="15" x14ac:dyDescent="0.2">
      <c r="A413" s="3" t="s">
        <v>1498</v>
      </c>
      <c r="B413" s="2" t="s">
        <v>1585</v>
      </c>
      <c r="C413" s="3" t="s">
        <v>53</v>
      </c>
    </row>
    <row r="414" spans="1:3" ht="15" x14ac:dyDescent="0.2">
      <c r="A414" s="3" t="s">
        <v>1500</v>
      </c>
      <c r="B414" s="2" t="s">
        <v>1501</v>
      </c>
      <c r="C414" s="3" t="s">
        <v>53</v>
      </c>
    </row>
    <row r="415" spans="1:3" ht="15" x14ac:dyDescent="0.2">
      <c r="A415" s="3" t="s">
        <v>1502</v>
      </c>
      <c r="B415" s="2" t="s">
        <v>1586</v>
      </c>
      <c r="C415" s="3" t="s">
        <v>53</v>
      </c>
    </row>
    <row r="416" spans="1:3" ht="15" x14ac:dyDescent="0.2">
      <c r="A416" s="3" t="s">
        <v>1504</v>
      </c>
      <c r="B416" s="2" t="s">
        <v>1587</v>
      </c>
      <c r="C416" s="3" t="s">
        <v>53</v>
      </c>
    </row>
    <row r="417" spans="1:3" ht="15" x14ac:dyDescent="0.2">
      <c r="A417" s="3" t="s">
        <v>1506</v>
      </c>
      <c r="B417" s="2" t="s">
        <v>1507</v>
      </c>
      <c r="C417" s="3" t="s">
        <v>53</v>
      </c>
    </row>
    <row r="418" spans="1:3" ht="15" x14ac:dyDescent="0.2">
      <c r="A418" s="3" t="s">
        <v>1508</v>
      </c>
      <c r="B418" s="2" t="s">
        <v>1588</v>
      </c>
      <c r="C418" s="3" t="s">
        <v>53</v>
      </c>
    </row>
    <row r="419" spans="1:3" ht="15" x14ac:dyDescent="0.2">
      <c r="A419" s="3" t="s">
        <v>1589</v>
      </c>
      <c r="B419" s="2" t="s">
        <v>1590</v>
      </c>
      <c r="C419" s="3" t="s">
        <v>53</v>
      </c>
    </row>
    <row r="420" spans="1:3" ht="15" x14ac:dyDescent="0.2">
      <c r="A420" s="3" t="s">
        <v>1514</v>
      </c>
      <c r="B420" s="2" t="s">
        <v>1591</v>
      </c>
      <c r="C420" s="3" t="s">
        <v>53</v>
      </c>
    </row>
    <row r="421" spans="1:3" ht="15" x14ac:dyDescent="0.2">
      <c r="A421" s="3" t="s">
        <v>1515</v>
      </c>
      <c r="B421" s="2" t="s">
        <v>1592</v>
      </c>
      <c r="C421" s="3" t="s">
        <v>53</v>
      </c>
    </row>
    <row r="422" spans="1:3" ht="15" x14ac:dyDescent="0.2">
      <c r="A422" s="3" t="s">
        <v>1516</v>
      </c>
      <c r="B422" s="2" t="s">
        <v>1593</v>
      </c>
      <c r="C422" s="3" t="s">
        <v>53</v>
      </c>
    </row>
    <row r="423" spans="1:3" ht="15" x14ac:dyDescent="0.2">
      <c r="A423" s="3" t="s">
        <v>1517</v>
      </c>
      <c r="B423" s="2" t="s">
        <v>1594</v>
      </c>
      <c r="C423" s="3" t="s">
        <v>53</v>
      </c>
    </row>
    <row r="424" spans="1:3" ht="15" x14ac:dyDescent="0.2">
      <c r="A424" s="3" t="s">
        <v>1518</v>
      </c>
      <c r="B424" s="2" t="s">
        <v>1595</v>
      </c>
      <c r="C424" s="3" t="s">
        <v>53</v>
      </c>
    </row>
    <row r="425" spans="1:3" ht="15" x14ac:dyDescent="0.2">
      <c r="A425" s="3" t="s">
        <v>1519</v>
      </c>
      <c r="B425" s="2" t="s">
        <v>1596</v>
      </c>
      <c r="C425" s="3" t="s">
        <v>53</v>
      </c>
    </row>
    <row r="426" spans="1:3" ht="15" x14ac:dyDescent="0.2">
      <c r="A426" s="3" t="s">
        <v>525</v>
      </c>
      <c r="B426" s="2" t="s">
        <v>1020</v>
      </c>
      <c r="C426" s="3" t="s">
        <v>526</v>
      </c>
    </row>
    <row r="427" spans="1:3" ht="15" x14ac:dyDescent="0.2">
      <c r="A427" s="3" t="s">
        <v>527</v>
      </c>
      <c r="B427" s="2" t="s">
        <v>1021</v>
      </c>
      <c r="C427" s="3" t="s">
        <v>526</v>
      </c>
    </row>
    <row r="428" spans="1:3" ht="15" x14ac:dyDescent="0.2">
      <c r="A428" s="3" t="s">
        <v>528</v>
      </c>
      <c r="B428" s="2" t="s">
        <v>529</v>
      </c>
      <c r="C428" s="3" t="s">
        <v>530</v>
      </c>
    </row>
    <row r="429" spans="1:3" ht="15" x14ac:dyDescent="0.2">
      <c r="A429" s="3" t="s">
        <v>531</v>
      </c>
      <c r="B429" s="2" t="s">
        <v>532</v>
      </c>
      <c r="C429" s="3" t="s">
        <v>526</v>
      </c>
    </row>
    <row r="430" spans="1:3" ht="15" x14ac:dyDescent="0.2">
      <c r="A430" s="3" t="s">
        <v>533</v>
      </c>
      <c r="B430" s="2" t="s">
        <v>1022</v>
      </c>
      <c r="C430" s="3" t="s">
        <v>526</v>
      </c>
    </row>
    <row r="431" spans="1:3" ht="15" x14ac:dyDescent="0.2">
      <c r="A431" s="3" t="s">
        <v>534</v>
      </c>
      <c r="B431" s="2" t="s">
        <v>535</v>
      </c>
      <c r="C431" s="3" t="s">
        <v>526</v>
      </c>
    </row>
    <row r="432" spans="1:3" ht="15" x14ac:dyDescent="0.2">
      <c r="A432" s="3" t="s">
        <v>536</v>
      </c>
      <c r="B432" s="2" t="s">
        <v>537</v>
      </c>
      <c r="C432" s="3" t="s">
        <v>526</v>
      </c>
    </row>
    <row r="433" spans="1:3" ht="15" x14ac:dyDescent="0.2">
      <c r="A433" s="3" t="s">
        <v>538</v>
      </c>
      <c r="B433" s="2" t="s">
        <v>1317</v>
      </c>
      <c r="C433" s="3" t="s">
        <v>526</v>
      </c>
    </row>
    <row r="434" spans="1:3" ht="15" x14ac:dyDescent="0.2">
      <c r="A434" s="3" t="s">
        <v>1357</v>
      </c>
      <c r="B434" s="2" t="s">
        <v>1358</v>
      </c>
      <c r="C434" s="3" t="s">
        <v>1359</v>
      </c>
    </row>
    <row r="435" spans="1:3" ht="15" x14ac:dyDescent="0.2">
      <c r="A435" s="3" t="s">
        <v>539</v>
      </c>
      <c r="B435" s="2" t="s">
        <v>540</v>
      </c>
      <c r="C435" s="3" t="s">
        <v>530</v>
      </c>
    </row>
    <row r="436" spans="1:3" ht="15" x14ac:dyDescent="0.2">
      <c r="A436" s="3" t="s">
        <v>1360</v>
      </c>
      <c r="B436" s="2" t="s">
        <v>1361</v>
      </c>
      <c r="C436" s="3" t="s">
        <v>1359</v>
      </c>
    </row>
    <row r="437" spans="1:3" ht="15" x14ac:dyDescent="0.2">
      <c r="A437" s="3" t="s">
        <v>1362</v>
      </c>
      <c r="B437" s="2" t="s">
        <v>1363</v>
      </c>
      <c r="C437" s="3" t="s">
        <v>1359</v>
      </c>
    </row>
    <row r="438" spans="1:3" ht="15" x14ac:dyDescent="0.2">
      <c r="A438" s="3" t="s">
        <v>541</v>
      </c>
      <c r="B438" s="2" t="s">
        <v>542</v>
      </c>
      <c r="C438" s="3" t="s">
        <v>530</v>
      </c>
    </row>
    <row r="439" spans="1:3" ht="15" x14ac:dyDescent="0.2">
      <c r="A439" s="3" t="s">
        <v>543</v>
      </c>
      <c r="B439" s="2" t="s">
        <v>544</v>
      </c>
      <c r="C439" s="3" t="s">
        <v>53</v>
      </c>
    </row>
    <row r="440" spans="1:3" ht="15" x14ac:dyDescent="0.2">
      <c r="A440" s="3" t="s">
        <v>545</v>
      </c>
      <c r="B440" s="2" t="s">
        <v>1023</v>
      </c>
      <c r="C440" s="3" t="s">
        <v>546</v>
      </c>
    </row>
    <row r="441" spans="1:3" ht="15" x14ac:dyDescent="0.2">
      <c r="A441" s="3" t="s">
        <v>547</v>
      </c>
      <c r="B441" s="2" t="s">
        <v>1024</v>
      </c>
      <c r="C441" s="3" t="s">
        <v>548</v>
      </c>
    </row>
    <row r="442" spans="1:3" ht="15" x14ac:dyDescent="0.2">
      <c r="A442" s="3" t="s">
        <v>549</v>
      </c>
      <c r="B442" s="2" t="s">
        <v>1025</v>
      </c>
      <c r="C442" s="3" t="s">
        <v>548</v>
      </c>
    </row>
    <row r="443" spans="1:3" ht="15" x14ac:dyDescent="0.2">
      <c r="A443" s="3" t="s">
        <v>550</v>
      </c>
      <c r="B443" s="2" t="s">
        <v>1026</v>
      </c>
      <c r="C443" s="3" t="s">
        <v>548</v>
      </c>
    </row>
    <row r="444" spans="1:3" ht="15" x14ac:dyDescent="0.2">
      <c r="A444" s="3" t="s">
        <v>1364</v>
      </c>
      <c r="B444" s="2" t="s">
        <v>1365</v>
      </c>
      <c r="C444" s="3" t="s">
        <v>1366</v>
      </c>
    </row>
    <row r="445" spans="1:3" ht="15" x14ac:dyDescent="0.2">
      <c r="A445" s="3" t="s">
        <v>1367</v>
      </c>
      <c r="B445" s="2" t="s">
        <v>1368</v>
      </c>
      <c r="C445" s="3" t="s">
        <v>1366</v>
      </c>
    </row>
    <row r="446" spans="1:3" ht="15" x14ac:dyDescent="0.2">
      <c r="A446" s="3" t="s">
        <v>1369</v>
      </c>
      <c r="B446" s="2" t="s">
        <v>1370</v>
      </c>
      <c r="C446" s="3" t="s">
        <v>1366</v>
      </c>
    </row>
    <row r="447" spans="1:3" ht="15" x14ac:dyDescent="0.2">
      <c r="A447" s="3" t="s">
        <v>1371</v>
      </c>
      <c r="B447" s="2" t="s">
        <v>1372</v>
      </c>
      <c r="C447" s="3" t="s">
        <v>1366</v>
      </c>
    </row>
    <row r="448" spans="1:3" ht="15" x14ac:dyDescent="0.2">
      <c r="A448" s="3" t="s">
        <v>551</v>
      </c>
      <c r="B448" s="2" t="s">
        <v>552</v>
      </c>
      <c r="C448" s="3" t="s">
        <v>553</v>
      </c>
    </row>
    <row r="449" spans="1:3" ht="15" x14ac:dyDescent="0.2">
      <c r="A449" s="3" t="s">
        <v>554</v>
      </c>
      <c r="B449" s="2" t="s">
        <v>555</v>
      </c>
      <c r="C449" s="3" t="s">
        <v>553</v>
      </c>
    </row>
    <row r="450" spans="1:3" ht="15" x14ac:dyDescent="0.2">
      <c r="A450" s="3" t="s">
        <v>556</v>
      </c>
      <c r="B450" s="2" t="s">
        <v>557</v>
      </c>
      <c r="C450" s="3" t="s">
        <v>553</v>
      </c>
    </row>
    <row r="451" spans="1:3" ht="15" x14ac:dyDescent="0.2">
      <c r="A451" s="3" t="s">
        <v>558</v>
      </c>
      <c r="B451" s="2" t="s">
        <v>559</v>
      </c>
      <c r="C451" s="3" t="s">
        <v>553</v>
      </c>
    </row>
    <row r="452" spans="1:3" ht="15" x14ac:dyDescent="0.2">
      <c r="A452" s="3" t="s">
        <v>560</v>
      </c>
      <c r="B452" s="2" t="s">
        <v>561</v>
      </c>
      <c r="C452" s="3" t="s">
        <v>553</v>
      </c>
    </row>
    <row r="453" spans="1:3" ht="15" x14ac:dyDescent="0.2">
      <c r="A453" s="3" t="s">
        <v>562</v>
      </c>
      <c r="B453" s="2" t="s">
        <v>1027</v>
      </c>
      <c r="C453" s="3" t="s">
        <v>563</v>
      </c>
    </row>
    <row r="454" spans="1:3" ht="15" x14ac:dyDescent="0.2">
      <c r="A454" s="3" t="s">
        <v>564</v>
      </c>
      <c r="B454" s="2" t="s">
        <v>565</v>
      </c>
      <c r="C454" s="3" t="s">
        <v>563</v>
      </c>
    </row>
    <row r="455" spans="1:3" ht="15" x14ac:dyDescent="0.2">
      <c r="A455" s="3" t="s">
        <v>566</v>
      </c>
      <c r="B455" s="2" t="s">
        <v>567</v>
      </c>
      <c r="C455" s="3" t="s">
        <v>563</v>
      </c>
    </row>
    <row r="456" spans="1:3" ht="15" x14ac:dyDescent="0.2">
      <c r="A456" s="3" t="s">
        <v>568</v>
      </c>
      <c r="B456" s="2" t="s">
        <v>569</v>
      </c>
      <c r="C456" s="3" t="s">
        <v>563</v>
      </c>
    </row>
    <row r="457" spans="1:3" ht="15" x14ac:dyDescent="0.2">
      <c r="A457" s="3" t="s">
        <v>570</v>
      </c>
      <c r="B457" s="2" t="s">
        <v>814</v>
      </c>
      <c r="C457" s="3" t="s">
        <v>563</v>
      </c>
    </row>
    <row r="458" spans="1:3" ht="15" x14ac:dyDescent="0.2">
      <c r="A458" s="3" t="s">
        <v>571</v>
      </c>
      <c r="B458" s="2" t="s">
        <v>815</v>
      </c>
      <c r="C458" s="3" t="s">
        <v>563</v>
      </c>
    </row>
    <row r="459" spans="1:3" ht="15" x14ac:dyDescent="0.2">
      <c r="A459" s="3" t="s">
        <v>572</v>
      </c>
      <c r="B459" s="2" t="s">
        <v>573</v>
      </c>
      <c r="C459" s="3" t="s">
        <v>530</v>
      </c>
    </row>
    <row r="460" spans="1:3" ht="15" x14ac:dyDescent="0.2">
      <c r="A460" s="3" t="s">
        <v>574</v>
      </c>
      <c r="B460" s="2" t="s">
        <v>575</v>
      </c>
      <c r="C460" s="3" t="s">
        <v>530</v>
      </c>
    </row>
    <row r="461" spans="1:3" ht="15" x14ac:dyDescent="0.2">
      <c r="A461" s="3" t="s">
        <v>576</v>
      </c>
      <c r="B461" s="2" t="s">
        <v>577</v>
      </c>
      <c r="C461" s="3" t="s">
        <v>530</v>
      </c>
    </row>
    <row r="462" spans="1:3" ht="15" x14ac:dyDescent="0.2">
      <c r="A462" s="3" t="s">
        <v>578</v>
      </c>
      <c r="B462" s="2" t="s">
        <v>579</v>
      </c>
      <c r="C462" s="3" t="s">
        <v>530</v>
      </c>
    </row>
    <row r="463" spans="1:3" ht="15" x14ac:dyDescent="0.2">
      <c r="A463" s="3" t="s">
        <v>580</v>
      </c>
      <c r="B463" s="2" t="s">
        <v>581</v>
      </c>
      <c r="C463" s="3" t="s">
        <v>530</v>
      </c>
    </row>
    <row r="464" spans="1:3" ht="15" x14ac:dyDescent="0.2">
      <c r="A464" s="3" t="s">
        <v>582</v>
      </c>
      <c r="B464" s="2" t="s">
        <v>583</v>
      </c>
      <c r="C464" s="3" t="s">
        <v>530</v>
      </c>
    </row>
    <row r="465" spans="1:3" ht="15" x14ac:dyDescent="0.2">
      <c r="A465" s="3" t="s">
        <v>584</v>
      </c>
      <c r="B465" s="2" t="s">
        <v>585</v>
      </c>
      <c r="C465" s="3" t="s">
        <v>530</v>
      </c>
    </row>
    <row r="466" spans="1:3" ht="15" x14ac:dyDescent="0.2">
      <c r="A466" s="3" t="s">
        <v>586</v>
      </c>
      <c r="B466" s="2" t="s">
        <v>587</v>
      </c>
      <c r="C466" s="3" t="s">
        <v>530</v>
      </c>
    </row>
    <row r="467" spans="1:3" ht="15" x14ac:dyDescent="0.2">
      <c r="A467" s="3" t="s">
        <v>588</v>
      </c>
      <c r="B467" s="2" t="s">
        <v>589</v>
      </c>
      <c r="C467" s="3" t="s">
        <v>530</v>
      </c>
    </row>
    <row r="468" spans="1:3" ht="15" x14ac:dyDescent="0.2">
      <c r="A468" s="3" t="s">
        <v>590</v>
      </c>
      <c r="B468" s="2" t="s">
        <v>591</v>
      </c>
      <c r="C468" s="3" t="s">
        <v>530</v>
      </c>
    </row>
    <row r="469" spans="1:3" ht="15" x14ac:dyDescent="0.2">
      <c r="A469" s="3" t="s">
        <v>592</v>
      </c>
      <c r="B469" s="2" t="s">
        <v>593</v>
      </c>
      <c r="C469" s="3" t="s">
        <v>530</v>
      </c>
    </row>
    <row r="470" spans="1:3" ht="15" x14ac:dyDescent="0.2">
      <c r="A470" s="3" t="s">
        <v>594</v>
      </c>
      <c r="B470" s="2" t="s">
        <v>595</v>
      </c>
      <c r="C470" s="3" t="s">
        <v>530</v>
      </c>
    </row>
    <row r="471" spans="1:3" ht="15" x14ac:dyDescent="0.2">
      <c r="A471" s="3" t="s">
        <v>596</v>
      </c>
      <c r="B471" s="2" t="s">
        <v>597</v>
      </c>
      <c r="C471" s="3" t="s">
        <v>530</v>
      </c>
    </row>
    <row r="472" spans="1:3" ht="15" x14ac:dyDescent="0.2">
      <c r="A472" s="3" t="s">
        <v>598</v>
      </c>
      <c r="B472" s="2" t="s">
        <v>599</v>
      </c>
      <c r="C472" s="3" t="s">
        <v>530</v>
      </c>
    </row>
    <row r="473" spans="1:3" ht="15" x14ac:dyDescent="0.2">
      <c r="A473" s="3" t="s">
        <v>600</v>
      </c>
      <c r="B473" s="2" t="s">
        <v>601</v>
      </c>
      <c r="C473" s="3" t="s">
        <v>530</v>
      </c>
    </row>
    <row r="474" spans="1:3" ht="15" x14ac:dyDescent="0.2">
      <c r="A474" s="3" t="s">
        <v>602</v>
      </c>
      <c r="B474" s="2" t="s">
        <v>603</v>
      </c>
      <c r="C474" s="3" t="s">
        <v>530</v>
      </c>
    </row>
    <row r="475" spans="1:3" ht="15" x14ac:dyDescent="0.2">
      <c r="A475" s="3" t="s">
        <v>604</v>
      </c>
      <c r="B475" s="2" t="s">
        <v>605</v>
      </c>
      <c r="C475" s="3" t="s">
        <v>530</v>
      </c>
    </row>
    <row r="476" spans="1:3" ht="15" x14ac:dyDescent="0.2">
      <c r="A476" s="3" t="s">
        <v>606</v>
      </c>
      <c r="B476" s="2" t="s">
        <v>607</v>
      </c>
      <c r="C476" s="3" t="s">
        <v>530</v>
      </c>
    </row>
    <row r="477" spans="1:3" ht="15" x14ac:dyDescent="0.2">
      <c r="A477" s="3" t="s">
        <v>608</v>
      </c>
      <c r="B477" s="2" t="s">
        <v>609</v>
      </c>
      <c r="C477" s="3" t="s">
        <v>610</v>
      </c>
    </row>
    <row r="478" spans="1:3" ht="15" x14ac:dyDescent="0.2">
      <c r="A478" s="3" t="s">
        <v>611</v>
      </c>
      <c r="B478" s="2" t="s">
        <v>612</v>
      </c>
      <c r="C478" s="3" t="s">
        <v>610</v>
      </c>
    </row>
    <row r="479" spans="1:3" ht="15" x14ac:dyDescent="0.2">
      <c r="A479" s="3" t="s">
        <v>613</v>
      </c>
      <c r="B479" s="2" t="s">
        <v>1028</v>
      </c>
      <c r="C479" s="3" t="s">
        <v>610</v>
      </c>
    </row>
    <row r="480" spans="1:3" ht="15" x14ac:dyDescent="0.2">
      <c r="A480" s="3" t="s">
        <v>614</v>
      </c>
      <c r="B480" s="2" t="s">
        <v>1029</v>
      </c>
      <c r="C480" s="3" t="s">
        <v>610</v>
      </c>
    </row>
    <row r="481" spans="1:3" ht="15" x14ac:dyDescent="0.2">
      <c r="A481" s="3" t="s">
        <v>615</v>
      </c>
      <c r="B481" s="2" t="s">
        <v>1030</v>
      </c>
      <c r="C481" s="3" t="s">
        <v>610</v>
      </c>
    </row>
    <row r="482" spans="1:3" ht="15" x14ac:dyDescent="0.2">
      <c r="A482" s="3" t="s">
        <v>616</v>
      </c>
      <c r="B482" s="2" t="s">
        <v>1031</v>
      </c>
      <c r="C482" s="3" t="s">
        <v>610</v>
      </c>
    </row>
    <row r="483" spans="1:3" ht="15" x14ac:dyDescent="0.2">
      <c r="A483" s="3" t="s">
        <v>617</v>
      </c>
      <c r="B483" s="2" t="s">
        <v>1032</v>
      </c>
      <c r="C483" s="3" t="s">
        <v>610</v>
      </c>
    </row>
    <row r="484" spans="1:3" ht="15" x14ac:dyDescent="0.2">
      <c r="A484" s="3" t="s">
        <v>618</v>
      </c>
      <c r="B484" s="2" t="s">
        <v>619</v>
      </c>
      <c r="C484" s="3" t="s">
        <v>610</v>
      </c>
    </row>
    <row r="485" spans="1:3" ht="15" x14ac:dyDescent="0.2">
      <c r="A485" s="3" t="s">
        <v>620</v>
      </c>
      <c r="B485" s="2" t="s">
        <v>1033</v>
      </c>
      <c r="C485" s="3" t="s">
        <v>610</v>
      </c>
    </row>
    <row r="486" spans="1:3" ht="15" x14ac:dyDescent="0.2">
      <c r="A486" s="3" t="s">
        <v>621</v>
      </c>
      <c r="B486" s="2" t="s">
        <v>1034</v>
      </c>
      <c r="C486" s="3" t="s">
        <v>610</v>
      </c>
    </row>
    <row r="487" spans="1:3" ht="15" x14ac:dyDescent="0.2">
      <c r="A487" s="3" t="s">
        <v>622</v>
      </c>
      <c r="B487" s="2" t="s">
        <v>1035</v>
      </c>
      <c r="C487" s="3" t="s">
        <v>610</v>
      </c>
    </row>
    <row r="488" spans="1:3" ht="15" x14ac:dyDescent="0.2">
      <c r="A488" s="3" t="s">
        <v>623</v>
      </c>
      <c r="B488" s="2" t="s">
        <v>1036</v>
      </c>
      <c r="C488" s="3" t="s">
        <v>610</v>
      </c>
    </row>
    <row r="489" spans="1:3" ht="15" x14ac:dyDescent="0.2">
      <c r="A489" s="3" t="s">
        <v>624</v>
      </c>
      <c r="B489" s="2" t="s">
        <v>1037</v>
      </c>
      <c r="C489" s="3" t="s">
        <v>610</v>
      </c>
    </row>
    <row r="490" spans="1:3" ht="15" x14ac:dyDescent="0.2">
      <c r="A490" s="3" t="s">
        <v>625</v>
      </c>
      <c r="B490" s="2" t="s">
        <v>1038</v>
      </c>
      <c r="C490" s="3" t="s">
        <v>610</v>
      </c>
    </row>
    <row r="491" spans="1:3" ht="15" x14ac:dyDescent="0.2">
      <c r="A491" s="3" t="s">
        <v>626</v>
      </c>
      <c r="B491" s="2" t="s">
        <v>1039</v>
      </c>
      <c r="C491" s="3" t="s">
        <v>610</v>
      </c>
    </row>
    <row r="492" spans="1:3" ht="15" x14ac:dyDescent="0.2">
      <c r="A492" s="3" t="s">
        <v>627</v>
      </c>
      <c r="B492" s="2" t="s">
        <v>1040</v>
      </c>
      <c r="C492" s="3" t="s">
        <v>610</v>
      </c>
    </row>
    <row r="493" spans="1:3" ht="15" x14ac:dyDescent="0.2">
      <c r="A493" s="3" t="s">
        <v>628</v>
      </c>
      <c r="B493" s="2" t="s">
        <v>1041</v>
      </c>
      <c r="C493" s="3" t="s">
        <v>610</v>
      </c>
    </row>
    <row r="494" spans="1:3" ht="15" x14ac:dyDescent="0.2">
      <c r="A494" s="3" t="s">
        <v>629</v>
      </c>
      <c r="B494" s="2" t="s">
        <v>1042</v>
      </c>
      <c r="C494" s="3" t="s">
        <v>610</v>
      </c>
    </row>
    <row r="495" spans="1:3" ht="15" x14ac:dyDescent="0.2">
      <c r="A495" s="3" t="s">
        <v>630</v>
      </c>
      <c r="B495" s="2" t="s">
        <v>1043</v>
      </c>
      <c r="C495" s="3" t="s">
        <v>610</v>
      </c>
    </row>
    <row r="496" spans="1:3" ht="15" x14ac:dyDescent="0.2">
      <c r="A496" s="3" t="s">
        <v>631</v>
      </c>
      <c r="B496" s="2" t="s">
        <v>1044</v>
      </c>
      <c r="C496" s="3" t="s">
        <v>610</v>
      </c>
    </row>
    <row r="497" spans="1:3" ht="15" x14ac:dyDescent="0.2">
      <c r="A497" s="3" t="s">
        <v>632</v>
      </c>
      <c r="B497" s="2" t="s">
        <v>1045</v>
      </c>
      <c r="C497" s="3" t="s">
        <v>610</v>
      </c>
    </row>
    <row r="498" spans="1:3" ht="15" x14ac:dyDescent="0.2">
      <c r="A498" s="3" t="s">
        <v>633</v>
      </c>
      <c r="B498" s="2" t="s">
        <v>1046</v>
      </c>
      <c r="C498" s="3" t="s">
        <v>610</v>
      </c>
    </row>
    <row r="499" spans="1:3" ht="15" x14ac:dyDescent="0.2">
      <c r="A499" s="3" t="s">
        <v>634</v>
      </c>
      <c r="B499" s="2" t="s">
        <v>635</v>
      </c>
      <c r="C499" s="3" t="s">
        <v>553</v>
      </c>
    </row>
    <row r="500" spans="1:3" ht="15" x14ac:dyDescent="0.2">
      <c r="A500" s="3" t="s">
        <v>636</v>
      </c>
      <c r="B500" s="2" t="s">
        <v>637</v>
      </c>
      <c r="C500" s="3" t="s">
        <v>553</v>
      </c>
    </row>
    <row r="501" spans="1:3" ht="15" x14ac:dyDescent="0.2">
      <c r="A501" s="3" t="s">
        <v>638</v>
      </c>
      <c r="B501" s="2" t="s">
        <v>639</v>
      </c>
      <c r="C501" s="3" t="s">
        <v>553</v>
      </c>
    </row>
    <row r="502" spans="1:3" ht="15" x14ac:dyDescent="0.2">
      <c r="A502" s="3" t="s">
        <v>640</v>
      </c>
      <c r="B502" s="2" t="s">
        <v>641</v>
      </c>
      <c r="C502" s="3" t="s">
        <v>553</v>
      </c>
    </row>
    <row r="503" spans="1:3" ht="15" x14ac:dyDescent="0.2">
      <c r="A503" s="3" t="s">
        <v>642</v>
      </c>
      <c r="B503" s="2" t="s">
        <v>643</v>
      </c>
      <c r="C503" s="3" t="s">
        <v>553</v>
      </c>
    </row>
    <row r="504" spans="1:3" ht="15" x14ac:dyDescent="0.2">
      <c r="A504" s="3" t="s">
        <v>644</v>
      </c>
      <c r="B504" s="2" t="s">
        <v>645</v>
      </c>
      <c r="C504" s="3" t="s">
        <v>553</v>
      </c>
    </row>
    <row r="505" spans="1:3" ht="15" x14ac:dyDescent="0.2">
      <c r="A505" s="3" t="s">
        <v>646</v>
      </c>
      <c r="B505" s="2" t="s">
        <v>647</v>
      </c>
      <c r="C505" s="3" t="s">
        <v>530</v>
      </c>
    </row>
    <row r="506" spans="1:3" ht="15" x14ac:dyDescent="0.2">
      <c r="A506" s="3" t="s">
        <v>648</v>
      </c>
      <c r="B506" s="2" t="s">
        <v>649</v>
      </c>
      <c r="C506" s="3" t="s">
        <v>530</v>
      </c>
    </row>
    <row r="507" spans="1:3" ht="15" x14ac:dyDescent="0.2">
      <c r="A507" s="3" t="s">
        <v>650</v>
      </c>
      <c r="B507" s="2" t="s">
        <v>651</v>
      </c>
      <c r="C507" s="3" t="s">
        <v>530</v>
      </c>
    </row>
    <row r="508" spans="1:3" ht="15" x14ac:dyDescent="0.2">
      <c r="A508" s="3" t="s">
        <v>652</v>
      </c>
      <c r="B508" s="2" t="s">
        <v>653</v>
      </c>
      <c r="C508" s="3" t="s">
        <v>530</v>
      </c>
    </row>
    <row r="509" spans="1:3" ht="15" x14ac:dyDescent="0.2">
      <c r="A509" s="3" t="s">
        <v>654</v>
      </c>
      <c r="B509" s="2" t="s">
        <v>655</v>
      </c>
      <c r="C509" s="3" t="s">
        <v>530</v>
      </c>
    </row>
    <row r="510" spans="1:3" ht="15" x14ac:dyDescent="0.2">
      <c r="A510" s="3" t="s">
        <v>656</v>
      </c>
      <c r="B510" s="2" t="s">
        <v>657</v>
      </c>
      <c r="C510" s="3" t="s">
        <v>530</v>
      </c>
    </row>
    <row r="511" spans="1:3" ht="15" x14ac:dyDescent="0.2">
      <c r="A511" s="3" t="s">
        <v>658</v>
      </c>
      <c r="B511" s="2" t="s">
        <v>659</v>
      </c>
      <c r="C511" s="3" t="s">
        <v>610</v>
      </c>
    </row>
    <row r="512" spans="1:3" ht="15" x14ac:dyDescent="0.2">
      <c r="A512" s="3" t="s">
        <v>660</v>
      </c>
      <c r="B512" s="2" t="s">
        <v>816</v>
      </c>
      <c r="C512" s="3" t="s">
        <v>530</v>
      </c>
    </row>
    <row r="513" spans="1:3" ht="15" x14ac:dyDescent="0.2">
      <c r="A513" s="3" t="s">
        <v>661</v>
      </c>
      <c r="B513" s="2" t="s">
        <v>1047</v>
      </c>
      <c r="C513" s="3" t="s">
        <v>530</v>
      </c>
    </row>
    <row r="514" spans="1:3" ht="15" x14ac:dyDescent="0.2">
      <c r="A514" s="3" t="s">
        <v>662</v>
      </c>
      <c r="B514" s="2" t="s">
        <v>1048</v>
      </c>
      <c r="C514" s="3" t="s">
        <v>530</v>
      </c>
    </row>
    <row r="515" spans="1:3" ht="15" x14ac:dyDescent="0.2">
      <c r="A515" s="3" t="s">
        <v>663</v>
      </c>
      <c r="B515" s="2" t="s">
        <v>1049</v>
      </c>
      <c r="C515" s="3" t="s">
        <v>530</v>
      </c>
    </row>
    <row r="516" spans="1:3" ht="15" x14ac:dyDescent="0.2">
      <c r="A516" s="3" t="s">
        <v>664</v>
      </c>
      <c r="B516" s="2" t="s">
        <v>1050</v>
      </c>
      <c r="C516" s="3" t="s">
        <v>530</v>
      </c>
    </row>
    <row r="517" spans="1:3" ht="15" x14ac:dyDescent="0.2">
      <c r="A517" s="3" t="s">
        <v>665</v>
      </c>
      <c r="B517" s="2" t="s">
        <v>1051</v>
      </c>
      <c r="C517" s="3" t="s">
        <v>530</v>
      </c>
    </row>
    <row r="518" spans="1:3" ht="15" x14ac:dyDescent="0.2">
      <c r="A518" s="3" t="s">
        <v>666</v>
      </c>
      <c r="B518" s="2" t="s">
        <v>1052</v>
      </c>
      <c r="C518" s="3" t="s">
        <v>530</v>
      </c>
    </row>
    <row r="519" spans="1:3" ht="15" x14ac:dyDescent="0.2">
      <c r="A519" s="3" t="s">
        <v>667</v>
      </c>
      <c r="B519" s="2" t="s">
        <v>1053</v>
      </c>
      <c r="C519" s="3" t="s">
        <v>530</v>
      </c>
    </row>
    <row r="520" spans="1:3" ht="15" x14ac:dyDescent="0.2">
      <c r="A520" s="3" t="s">
        <v>668</v>
      </c>
      <c r="B520" s="2" t="s">
        <v>1054</v>
      </c>
      <c r="C520" s="3" t="s">
        <v>530</v>
      </c>
    </row>
    <row r="521" spans="1:3" ht="15" x14ac:dyDescent="0.2">
      <c r="A521" s="3" t="s">
        <v>669</v>
      </c>
      <c r="B521" s="2" t="s">
        <v>670</v>
      </c>
      <c r="C521" s="3" t="s">
        <v>530</v>
      </c>
    </row>
    <row r="522" spans="1:3" ht="15" x14ac:dyDescent="0.2">
      <c r="A522" s="3" t="s">
        <v>671</v>
      </c>
      <c r="B522" s="2" t="s">
        <v>672</v>
      </c>
      <c r="C522" s="3" t="s">
        <v>530</v>
      </c>
    </row>
    <row r="523" spans="1:3" ht="15" x14ac:dyDescent="0.2">
      <c r="A523" s="3" t="s">
        <v>673</v>
      </c>
      <c r="B523" s="2" t="s">
        <v>674</v>
      </c>
      <c r="C523" s="3" t="s">
        <v>530</v>
      </c>
    </row>
    <row r="524" spans="1:3" ht="15" x14ac:dyDescent="0.2">
      <c r="A524" s="3" t="s">
        <v>675</v>
      </c>
      <c r="B524" s="2" t="s">
        <v>676</v>
      </c>
      <c r="C524" s="3" t="s">
        <v>530</v>
      </c>
    </row>
    <row r="525" spans="1:3" ht="15" x14ac:dyDescent="0.2">
      <c r="A525" s="3" t="s">
        <v>677</v>
      </c>
      <c r="B525" s="2" t="s">
        <v>678</v>
      </c>
      <c r="C525" s="3" t="s">
        <v>530</v>
      </c>
    </row>
    <row r="526" spans="1:3" ht="15" x14ac:dyDescent="0.2">
      <c r="A526" s="3" t="s">
        <v>679</v>
      </c>
      <c r="B526" s="2" t="s">
        <v>680</v>
      </c>
      <c r="C526" s="3" t="s">
        <v>530</v>
      </c>
    </row>
    <row r="527" spans="1:3" ht="15" x14ac:dyDescent="0.2">
      <c r="A527" s="3" t="s">
        <v>681</v>
      </c>
      <c r="B527" s="2" t="s">
        <v>682</v>
      </c>
      <c r="C527" s="3" t="s">
        <v>530</v>
      </c>
    </row>
    <row r="528" spans="1:3" ht="15" x14ac:dyDescent="0.2">
      <c r="A528" s="3" t="s">
        <v>683</v>
      </c>
      <c r="B528" s="2" t="s">
        <v>684</v>
      </c>
      <c r="C528" s="3" t="s">
        <v>530</v>
      </c>
    </row>
    <row r="529" spans="1:3" ht="15" x14ac:dyDescent="0.2">
      <c r="A529" s="3" t="s">
        <v>685</v>
      </c>
      <c r="B529" s="2" t="s">
        <v>686</v>
      </c>
      <c r="C529" s="3" t="s">
        <v>530</v>
      </c>
    </row>
    <row r="530" spans="1:3" ht="15" x14ac:dyDescent="0.2">
      <c r="A530" s="3" t="s">
        <v>687</v>
      </c>
      <c r="B530" s="2" t="s">
        <v>688</v>
      </c>
      <c r="C530" s="3" t="s">
        <v>530</v>
      </c>
    </row>
    <row r="531" spans="1:3" ht="15" x14ac:dyDescent="0.2">
      <c r="A531" s="3" t="s">
        <v>689</v>
      </c>
      <c r="B531" s="2" t="s">
        <v>690</v>
      </c>
      <c r="C531" s="3" t="s">
        <v>530</v>
      </c>
    </row>
    <row r="532" spans="1:3" ht="15" x14ac:dyDescent="0.2">
      <c r="A532" s="3" t="s">
        <v>691</v>
      </c>
      <c r="B532" s="2" t="s">
        <v>692</v>
      </c>
      <c r="C532" s="3" t="s">
        <v>530</v>
      </c>
    </row>
    <row r="533" spans="1:3" ht="15" x14ac:dyDescent="0.2">
      <c r="A533" s="3" t="s">
        <v>693</v>
      </c>
      <c r="B533" s="2" t="s">
        <v>694</v>
      </c>
      <c r="C533" s="3" t="s">
        <v>530</v>
      </c>
    </row>
    <row r="534" spans="1:3" ht="15" x14ac:dyDescent="0.2">
      <c r="A534" s="3" t="s">
        <v>695</v>
      </c>
      <c r="B534" s="2" t="s">
        <v>696</v>
      </c>
      <c r="C534" s="3" t="s">
        <v>530</v>
      </c>
    </row>
    <row r="535" spans="1:3" ht="15" x14ac:dyDescent="0.2">
      <c r="A535" s="3" t="s">
        <v>697</v>
      </c>
      <c r="B535" s="2" t="s">
        <v>1055</v>
      </c>
      <c r="C535" s="3" t="s">
        <v>530</v>
      </c>
    </row>
    <row r="536" spans="1:3" ht="15" x14ac:dyDescent="0.2">
      <c r="A536" s="3" t="s">
        <v>698</v>
      </c>
      <c r="B536" s="2" t="s">
        <v>1056</v>
      </c>
      <c r="C536" s="3" t="s">
        <v>530</v>
      </c>
    </row>
    <row r="537" spans="1:3" ht="15" x14ac:dyDescent="0.2">
      <c r="A537" s="3" t="s">
        <v>699</v>
      </c>
      <c r="B537" s="2" t="s">
        <v>1057</v>
      </c>
      <c r="C537" s="3" t="s">
        <v>530</v>
      </c>
    </row>
    <row r="538" spans="1:3" ht="15" x14ac:dyDescent="0.2">
      <c r="A538" s="3" t="s">
        <v>700</v>
      </c>
      <c r="B538" s="2" t="s">
        <v>1058</v>
      </c>
      <c r="C538" s="3" t="s">
        <v>530</v>
      </c>
    </row>
    <row r="539" spans="1:3" ht="15" x14ac:dyDescent="0.2">
      <c r="A539" s="3" t="s">
        <v>701</v>
      </c>
      <c r="B539" s="2" t="s">
        <v>1059</v>
      </c>
      <c r="C539" s="3" t="s">
        <v>530</v>
      </c>
    </row>
    <row r="540" spans="1:3" ht="15" x14ac:dyDescent="0.2">
      <c r="A540" s="3" t="s">
        <v>702</v>
      </c>
      <c r="B540" s="2" t="s">
        <v>703</v>
      </c>
      <c r="C540" s="3" t="s">
        <v>530</v>
      </c>
    </row>
    <row r="541" spans="1:3" ht="15" x14ac:dyDescent="0.2">
      <c r="A541" s="3" t="s">
        <v>704</v>
      </c>
      <c r="B541" s="2" t="s">
        <v>705</v>
      </c>
      <c r="C541" s="3" t="s">
        <v>530</v>
      </c>
    </row>
    <row r="542" spans="1:3" ht="15" x14ac:dyDescent="0.2">
      <c r="A542" s="3" t="s">
        <v>706</v>
      </c>
      <c r="B542" s="2" t="s">
        <v>707</v>
      </c>
      <c r="C542" s="3" t="s">
        <v>530</v>
      </c>
    </row>
    <row r="543" spans="1:3" ht="15" x14ac:dyDescent="0.2">
      <c r="A543" s="3" t="s">
        <v>708</v>
      </c>
      <c r="B543" s="2" t="s">
        <v>709</v>
      </c>
      <c r="C543" s="3" t="s">
        <v>530</v>
      </c>
    </row>
    <row r="544" spans="1:3" ht="15" x14ac:dyDescent="0.2">
      <c r="A544" s="3" t="s">
        <v>710</v>
      </c>
      <c r="B544" s="2" t="s">
        <v>711</v>
      </c>
      <c r="C544" s="3" t="s">
        <v>530</v>
      </c>
    </row>
    <row r="545" spans="1:3" ht="15" x14ac:dyDescent="0.2">
      <c r="A545" s="3" t="s">
        <v>717</v>
      </c>
      <c r="B545" s="2" t="s">
        <v>718</v>
      </c>
      <c r="C545" s="3" t="s">
        <v>530</v>
      </c>
    </row>
    <row r="546" spans="1:3" ht="15" x14ac:dyDescent="0.2">
      <c r="A546" s="3" t="s">
        <v>719</v>
      </c>
      <c r="B546" s="2" t="s">
        <v>720</v>
      </c>
      <c r="C546" s="3" t="s">
        <v>530</v>
      </c>
    </row>
    <row r="547" spans="1:3" ht="15" x14ac:dyDescent="0.2">
      <c r="A547" s="3" t="s">
        <v>721</v>
      </c>
      <c r="B547" s="2" t="s">
        <v>722</v>
      </c>
      <c r="C547" s="3" t="s">
        <v>530</v>
      </c>
    </row>
    <row r="548" spans="1:3" ht="15" x14ac:dyDescent="0.2">
      <c r="A548" s="3" t="s">
        <v>723</v>
      </c>
      <c r="B548" s="2" t="s">
        <v>724</v>
      </c>
      <c r="C548" s="3" t="s">
        <v>530</v>
      </c>
    </row>
    <row r="549" spans="1:3" ht="15" x14ac:dyDescent="0.2">
      <c r="A549" s="3" t="s">
        <v>725</v>
      </c>
      <c r="B549" s="2" t="s">
        <v>726</v>
      </c>
      <c r="C549" s="3" t="s">
        <v>530</v>
      </c>
    </row>
    <row r="550" spans="1:3" ht="15" x14ac:dyDescent="0.2">
      <c r="A550" s="3" t="s">
        <v>727</v>
      </c>
      <c r="B550" s="2" t="s">
        <v>728</v>
      </c>
      <c r="C550" s="3" t="s">
        <v>530</v>
      </c>
    </row>
    <row r="551" spans="1:3" ht="15" x14ac:dyDescent="0.2">
      <c r="A551" s="3" t="s">
        <v>729</v>
      </c>
      <c r="B551" s="2" t="s">
        <v>730</v>
      </c>
      <c r="C551" s="3" t="s">
        <v>553</v>
      </c>
    </row>
    <row r="552" spans="1:3" ht="15" x14ac:dyDescent="0.2">
      <c r="A552" s="3" t="s">
        <v>731</v>
      </c>
      <c r="B552" s="2" t="s">
        <v>732</v>
      </c>
      <c r="C552" s="3" t="s">
        <v>553</v>
      </c>
    </row>
    <row r="553" spans="1:3" ht="15" x14ac:dyDescent="0.2">
      <c r="A553" s="3" t="s">
        <v>733</v>
      </c>
      <c r="B553" s="2" t="s">
        <v>1060</v>
      </c>
      <c r="C553" s="3" t="s">
        <v>553</v>
      </c>
    </row>
    <row r="554" spans="1:3" ht="15" x14ac:dyDescent="0.2">
      <c r="A554" s="3" t="s">
        <v>734</v>
      </c>
      <c r="B554" s="2" t="s">
        <v>735</v>
      </c>
      <c r="C554" s="3" t="s">
        <v>553</v>
      </c>
    </row>
    <row r="555" spans="1:3" ht="15" x14ac:dyDescent="0.2">
      <c r="A555" s="3" t="s">
        <v>736</v>
      </c>
      <c r="B555" s="2" t="s">
        <v>737</v>
      </c>
      <c r="C555" s="3" t="s">
        <v>553</v>
      </c>
    </row>
    <row r="556" spans="1:3" ht="15" x14ac:dyDescent="0.2">
      <c r="A556" s="3" t="s">
        <v>738</v>
      </c>
      <c r="B556" s="2" t="s">
        <v>1061</v>
      </c>
      <c r="C556" s="3" t="s">
        <v>553</v>
      </c>
    </row>
    <row r="557" spans="1:3" ht="15" x14ac:dyDescent="0.2">
      <c r="A557" s="3" t="s">
        <v>739</v>
      </c>
      <c r="B557" s="2" t="s">
        <v>740</v>
      </c>
      <c r="C557" s="3" t="s">
        <v>530</v>
      </c>
    </row>
    <row r="558" spans="1:3" ht="15" x14ac:dyDescent="0.2">
      <c r="A558" s="3" t="s">
        <v>741</v>
      </c>
      <c r="B558" s="2" t="s">
        <v>742</v>
      </c>
      <c r="C558" s="3" t="s">
        <v>530</v>
      </c>
    </row>
    <row r="559" spans="1:3" ht="15" x14ac:dyDescent="0.2">
      <c r="A559" s="3" t="s">
        <v>743</v>
      </c>
      <c r="B559" s="2" t="s">
        <v>744</v>
      </c>
      <c r="C559" s="3" t="s">
        <v>530</v>
      </c>
    </row>
    <row r="560" spans="1:3" ht="15" x14ac:dyDescent="0.2">
      <c r="A560" s="3" t="s">
        <v>745</v>
      </c>
      <c r="B560" s="2" t="s">
        <v>746</v>
      </c>
      <c r="C560" s="3" t="s">
        <v>530</v>
      </c>
    </row>
    <row r="561" spans="1:3" ht="15" x14ac:dyDescent="0.2">
      <c r="A561" s="3" t="s">
        <v>747</v>
      </c>
      <c r="B561" s="2" t="s">
        <v>748</v>
      </c>
      <c r="C561" s="3" t="s">
        <v>610</v>
      </c>
    </row>
    <row r="562" spans="1:3" ht="15" x14ac:dyDescent="0.2">
      <c r="A562" s="3" t="s">
        <v>749</v>
      </c>
      <c r="B562" s="2" t="s">
        <v>750</v>
      </c>
      <c r="C562" s="3" t="s">
        <v>610</v>
      </c>
    </row>
    <row r="563" spans="1:3" ht="15" x14ac:dyDescent="0.2">
      <c r="A563" s="3" t="s">
        <v>751</v>
      </c>
      <c r="B563" s="2" t="s">
        <v>752</v>
      </c>
      <c r="C563" s="3" t="s">
        <v>610</v>
      </c>
    </row>
    <row r="564" spans="1:3" ht="15" x14ac:dyDescent="0.2">
      <c r="A564" s="3" t="s">
        <v>753</v>
      </c>
      <c r="B564" s="2" t="s">
        <v>754</v>
      </c>
      <c r="C564" s="3" t="s">
        <v>530</v>
      </c>
    </row>
    <row r="565" spans="1:3" ht="15" x14ac:dyDescent="0.2">
      <c r="A565" s="3" t="s">
        <v>755</v>
      </c>
      <c r="B565" s="2" t="s">
        <v>756</v>
      </c>
      <c r="C565" s="3" t="s">
        <v>530</v>
      </c>
    </row>
    <row r="566" spans="1:3" ht="15" x14ac:dyDescent="0.2">
      <c r="A566" s="3" t="s">
        <v>757</v>
      </c>
      <c r="B566" s="2" t="s">
        <v>758</v>
      </c>
      <c r="C566" s="3" t="s">
        <v>553</v>
      </c>
    </row>
    <row r="567" spans="1:3" ht="15" x14ac:dyDescent="0.2">
      <c r="A567" s="3" t="s">
        <v>759</v>
      </c>
      <c r="B567" s="2" t="s">
        <v>817</v>
      </c>
      <c r="C567" s="3" t="s">
        <v>530</v>
      </c>
    </row>
    <row r="568" spans="1:3" ht="15" x14ac:dyDescent="0.2">
      <c r="A568" s="3" t="s">
        <v>760</v>
      </c>
      <c r="B568" s="2" t="s">
        <v>818</v>
      </c>
      <c r="C568" s="3" t="s">
        <v>530</v>
      </c>
    </row>
    <row r="569" spans="1:3" ht="15" x14ac:dyDescent="0.2">
      <c r="A569" s="3" t="s">
        <v>761</v>
      </c>
      <c r="B569" s="2" t="s">
        <v>819</v>
      </c>
      <c r="C569" s="3" t="s">
        <v>530</v>
      </c>
    </row>
    <row r="570" spans="1:3" ht="15" x14ac:dyDescent="0.2">
      <c r="A570" s="3" t="s">
        <v>762</v>
      </c>
      <c r="B570" s="2" t="s">
        <v>820</v>
      </c>
      <c r="C570" s="3" t="s">
        <v>530</v>
      </c>
    </row>
    <row r="571" spans="1:3" ht="15" x14ac:dyDescent="0.2">
      <c r="A571" s="3" t="s">
        <v>763</v>
      </c>
      <c r="B571" s="2" t="s">
        <v>821</v>
      </c>
      <c r="C571" s="3" t="s">
        <v>530</v>
      </c>
    </row>
    <row r="572" spans="1:3" ht="15" x14ac:dyDescent="0.2">
      <c r="A572" s="3" t="s">
        <v>791</v>
      </c>
      <c r="B572" s="2" t="s">
        <v>822</v>
      </c>
      <c r="C572" s="3" t="s">
        <v>610</v>
      </c>
    </row>
    <row r="573" spans="1:3" ht="15" x14ac:dyDescent="0.2">
      <c r="A573" s="3" t="s">
        <v>792</v>
      </c>
      <c r="B573" s="2" t="s">
        <v>823</v>
      </c>
      <c r="C573" s="3" t="s">
        <v>610</v>
      </c>
    </row>
    <row r="574" spans="1:3" ht="15" x14ac:dyDescent="0.2">
      <c r="A574" s="3" t="s">
        <v>793</v>
      </c>
      <c r="B574" s="2" t="s">
        <v>824</v>
      </c>
      <c r="C574" s="3" t="s">
        <v>610</v>
      </c>
    </row>
    <row r="575" spans="1:3" ht="15" x14ac:dyDescent="0.2">
      <c r="A575" s="3" t="s">
        <v>794</v>
      </c>
      <c r="B575" s="2" t="s">
        <v>1062</v>
      </c>
      <c r="C575" s="3" t="s">
        <v>530</v>
      </c>
    </row>
    <row r="576" spans="1:3" ht="15" x14ac:dyDescent="0.2">
      <c r="A576" s="3" t="s">
        <v>795</v>
      </c>
      <c r="B576" s="2" t="s">
        <v>1063</v>
      </c>
      <c r="C576" s="3" t="s">
        <v>530</v>
      </c>
    </row>
    <row r="577" spans="1:3" ht="15" x14ac:dyDescent="0.2">
      <c r="A577" s="3" t="s">
        <v>796</v>
      </c>
      <c r="B577" s="2" t="s">
        <v>797</v>
      </c>
      <c r="C577" s="3" t="s">
        <v>530</v>
      </c>
    </row>
    <row r="578" spans="1:3" ht="15" x14ac:dyDescent="0.2">
      <c r="A578" s="3" t="s">
        <v>798</v>
      </c>
      <c r="B578" s="2" t="s">
        <v>799</v>
      </c>
      <c r="C578" s="3" t="s">
        <v>530</v>
      </c>
    </row>
    <row r="579" spans="1:3" ht="15" x14ac:dyDescent="0.2">
      <c r="A579" s="3" t="s">
        <v>800</v>
      </c>
      <c r="B579" s="2" t="s">
        <v>1064</v>
      </c>
      <c r="C579" s="3" t="s">
        <v>530</v>
      </c>
    </row>
    <row r="580" spans="1:3" ht="15" x14ac:dyDescent="0.2">
      <c r="A580" s="3" t="s">
        <v>801</v>
      </c>
      <c r="B580" s="2" t="s">
        <v>802</v>
      </c>
      <c r="C580" s="3" t="s">
        <v>530</v>
      </c>
    </row>
    <row r="581" spans="1:3" ht="15" x14ac:dyDescent="0.2">
      <c r="A581" s="3" t="s">
        <v>825</v>
      </c>
      <c r="B581" s="2" t="s">
        <v>826</v>
      </c>
      <c r="C581" s="3" t="s">
        <v>553</v>
      </c>
    </row>
    <row r="582" spans="1:3" ht="15" x14ac:dyDescent="0.2">
      <c r="A582" s="3" t="s">
        <v>827</v>
      </c>
      <c r="B582" s="2" t="s">
        <v>828</v>
      </c>
      <c r="C582" s="3" t="s">
        <v>530</v>
      </c>
    </row>
    <row r="583" spans="1:3" ht="15" x14ac:dyDescent="0.2">
      <c r="A583" s="3" t="s">
        <v>829</v>
      </c>
      <c r="B583" s="2" t="s">
        <v>830</v>
      </c>
      <c r="C583" s="3" t="s">
        <v>530</v>
      </c>
    </row>
    <row r="584" spans="1:3" ht="15" x14ac:dyDescent="0.2">
      <c r="A584" s="3" t="s">
        <v>831</v>
      </c>
      <c r="B584" s="2" t="s">
        <v>832</v>
      </c>
      <c r="C584" s="3" t="s">
        <v>530</v>
      </c>
    </row>
    <row r="585" spans="1:3" ht="15" x14ac:dyDescent="0.2">
      <c r="A585" s="3" t="s">
        <v>833</v>
      </c>
      <c r="B585" s="2" t="s">
        <v>834</v>
      </c>
      <c r="C585" s="3" t="s">
        <v>530</v>
      </c>
    </row>
    <row r="586" spans="1:3" ht="15" x14ac:dyDescent="0.2">
      <c r="A586" s="3" t="s">
        <v>835</v>
      </c>
      <c r="B586" s="2" t="s">
        <v>836</v>
      </c>
      <c r="C586" s="3" t="s">
        <v>530</v>
      </c>
    </row>
    <row r="587" spans="1:3" ht="15" x14ac:dyDescent="0.2">
      <c r="A587" s="3" t="s">
        <v>837</v>
      </c>
      <c r="B587" s="2" t="s">
        <v>838</v>
      </c>
      <c r="C587" s="3" t="s">
        <v>530</v>
      </c>
    </row>
    <row r="588" spans="1:3" ht="15" x14ac:dyDescent="0.2">
      <c r="A588" s="3" t="s">
        <v>839</v>
      </c>
      <c r="B588" s="2" t="s">
        <v>840</v>
      </c>
      <c r="C588" s="3" t="s">
        <v>530</v>
      </c>
    </row>
    <row r="589" spans="1:3" ht="15" x14ac:dyDescent="0.2">
      <c r="A589" s="3" t="s">
        <v>841</v>
      </c>
      <c r="B589" s="2" t="s">
        <v>842</v>
      </c>
      <c r="C589" s="3" t="s">
        <v>530</v>
      </c>
    </row>
    <row r="590" spans="1:3" ht="15" x14ac:dyDescent="0.2">
      <c r="A590" s="3" t="s">
        <v>843</v>
      </c>
      <c r="B590" s="2" t="s">
        <v>844</v>
      </c>
      <c r="C590" s="3" t="s">
        <v>530</v>
      </c>
    </row>
    <row r="591" spans="1:3" ht="15" x14ac:dyDescent="0.2">
      <c r="A591" s="3" t="s">
        <v>845</v>
      </c>
      <c r="B591" s="2" t="s">
        <v>846</v>
      </c>
      <c r="C591" s="3" t="s">
        <v>553</v>
      </c>
    </row>
    <row r="592" spans="1:3" ht="15" x14ac:dyDescent="0.2">
      <c r="A592" s="3" t="s">
        <v>847</v>
      </c>
      <c r="B592" s="2" t="s">
        <v>848</v>
      </c>
      <c r="C592" s="3" t="s">
        <v>530</v>
      </c>
    </row>
    <row r="593" spans="1:3" ht="15" x14ac:dyDescent="0.2">
      <c r="A593" s="3" t="s">
        <v>849</v>
      </c>
      <c r="B593" s="2" t="s">
        <v>850</v>
      </c>
      <c r="C593" s="3" t="s">
        <v>530</v>
      </c>
    </row>
    <row r="594" spans="1:3" ht="15" x14ac:dyDescent="0.2">
      <c r="A594" s="3" t="s">
        <v>851</v>
      </c>
      <c r="B594" s="2" t="s">
        <v>852</v>
      </c>
      <c r="C594" s="3" t="s">
        <v>530</v>
      </c>
    </row>
    <row r="595" spans="1:3" ht="15" x14ac:dyDescent="0.2">
      <c r="A595" s="3" t="s">
        <v>855</v>
      </c>
      <c r="B595" s="2" t="s">
        <v>1065</v>
      </c>
      <c r="C595" s="3" t="s">
        <v>530</v>
      </c>
    </row>
    <row r="596" spans="1:3" ht="15" x14ac:dyDescent="0.2">
      <c r="A596" s="3" t="s">
        <v>856</v>
      </c>
      <c r="B596" s="2" t="s">
        <v>1066</v>
      </c>
      <c r="C596" s="3" t="s">
        <v>530</v>
      </c>
    </row>
    <row r="597" spans="1:3" ht="15" x14ac:dyDescent="0.2">
      <c r="A597" s="3" t="s">
        <v>857</v>
      </c>
      <c r="B597" s="2" t="s">
        <v>1067</v>
      </c>
      <c r="C597" s="3" t="s">
        <v>530</v>
      </c>
    </row>
    <row r="598" spans="1:3" ht="15" x14ac:dyDescent="0.2">
      <c r="A598" s="3" t="s">
        <v>858</v>
      </c>
      <c r="B598" s="2" t="s">
        <v>1068</v>
      </c>
      <c r="C598" s="3" t="s">
        <v>530</v>
      </c>
    </row>
    <row r="599" spans="1:3" ht="15" x14ac:dyDescent="0.2">
      <c r="A599" s="3" t="s">
        <v>884</v>
      </c>
      <c r="B599" s="2" t="s">
        <v>885</v>
      </c>
      <c r="C599" s="3" t="s">
        <v>530</v>
      </c>
    </row>
    <row r="600" spans="1:3" ht="15" x14ac:dyDescent="0.2">
      <c r="A600" s="3" t="s">
        <v>886</v>
      </c>
      <c r="B600" s="2" t="s">
        <v>887</v>
      </c>
      <c r="C600" s="3" t="s">
        <v>530</v>
      </c>
    </row>
    <row r="601" spans="1:3" ht="15" x14ac:dyDescent="0.2">
      <c r="A601" s="3" t="s">
        <v>888</v>
      </c>
      <c r="B601" s="2" t="s">
        <v>889</v>
      </c>
      <c r="C601" s="3" t="s">
        <v>530</v>
      </c>
    </row>
    <row r="602" spans="1:3" ht="15" x14ac:dyDescent="0.2">
      <c r="A602" s="3" t="s">
        <v>890</v>
      </c>
      <c r="B602" s="2" t="s">
        <v>891</v>
      </c>
      <c r="C602" s="3" t="s">
        <v>530</v>
      </c>
    </row>
    <row r="603" spans="1:3" ht="15" x14ac:dyDescent="0.2">
      <c r="A603" s="3" t="s">
        <v>892</v>
      </c>
      <c r="B603" s="2" t="s">
        <v>1069</v>
      </c>
      <c r="C603" s="3" t="s">
        <v>610</v>
      </c>
    </row>
    <row r="604" spans="1:3" ht="15" x14ac:dyDescent="0.2">
      <c r="A604" s="3" t="s">
        <v>863</v>
      </c>
      <c r="B604" s="2" t="s">
        <v>1070</v>
      </c>
      <c r="C604" s="3" t="s">
        <v>553</v>
      </c>
    </row>
    <row r="605" spans="1:3" ht="15" x14ac:dyDescent="0.2">
      <c r="A605" s="3" t="s">
        <v>874</v>
      </c>
      <c r="B605" s="2" t="s">
        <v>864</v>
      </c>
      <c r="C605" s="3" t="s">
        <v>553</v>
      </c>
    </row>
    <row r="606" spans="1:3" ht="15" x14ac:dyDescent="0.2">
      <c r="A606" s="3" t="s">
        <v>879</v>
      </c>
      <c r="B606" s="2" t="s">
        <v>869</v>
      </c>
      <c r="C606" s="3" t="s">
        <v>553</v>
      </c>
    </row>
    <row r="607" spans="1:3" ht="15" x14ac:dyDescent="0.2">
      <c r="A607" s="3" t="s">
        <v>875</v>
      </c>
      <c r="B607" s="2" t="s">
        <v>865</v>
      </c>
      <c r="C607" s="3" t="s">
        <v>553</v>
      </c>
    </row>
    <row r="608" spans="1:3" ht="15" x14ac:dyDescent="0.2">
      <c r="A608" s="3" t="s">
        <v>880</v>
      </c>
      <c r="B608" s="2" t="s">
        <v>870</v>
      </c>
      <c r="C608" s="3" t="s">
        <v>553</v>
      </c>
    </row>
    <row r="609" spans="1:3" ht="15" x14ac:dyDescent="0.2">
      <c r="A609" s="3" t="s">
        <v>876</v>
      </c>
      <c r="B609" s="2" t="s">
        <v>866</v>
      </c>
      <c r="C609" s="3" t="s">
        <v>553</v>
      </c>
    </row>
    <row r="610" spans="1:3" ht="15" x14ac:dyDescent="0.2">
      <c r="A610" s="3" t="s">
        <v>881</v>
      </c>
      <c r="B610" s="2" t="s">
        <v>871</v>
      </c>
      <c r="C610" s="3" t="s">
        <v>553</v>
      </c>
    </row>
    <row r="611" spans="1:3" ht="15" x14ac:dyDescent="0.2">
      <c r="A611" s="3" t="s">
        <v>877</v>
      </c>
      <c r="B611" s="2" t="s">
        <v>867</v>
      </c>
      <c r="C611" s="3" t="s">
        <v>553</v>
      </c>
    </row>
    <row r="612" spans="1:3" ht="15" x14ac:dyDescent="0.2">
      <c r="A612" s="3" t="s">
        <v>882</v>
      </c>
      <c r="B612" s="2" t="s">
        <v>872</v>
      </c>
      <c r="C612" s="3" t="s">
        <v>553</v>
      </c>
    </row>
    <row r="613" spans="1:3" ht="15" x14ac:dyDescent="0.2">
      <c r="A613" s="3" t="s">
        <v>878</v>
      </c>
      <c r="B613" s="2" t="s">
        <v>868</v>
      </c>
      <c r="C613" s="3" t="s">
        <v>553</v>
      </c>
    </row>
    <row r="614" spans="1:3" ht="15" x14ac:dyDescent="0.2">
      <c r="A614" s="3" t="s">
        <v>883</v>
      </c>
      <c r="B614" s="2" t="s">
        <v>873</v>
      </c>
      <c r="C614" s="3" t="s">
        <v>553</v>
      </c>
    </row>
    <row r="615" spans="1:3" ht="15" x14ac:dyDescent="0.2">
      <c r="A615" s="3" t="s">
        <v>897</v>
      </c>
      <c r="B615" s="2" t="s">
        <v>1071</v>
      </c>
      <c r="C615" s="3" t="s">
        <v>530</v>
      </c>
    </row>
    <row r="616" spans="1:3" ht="15" x14ac:dyDescent="0.2">
      <c r="A616" s="3" t="s">
        <v>898</v>
      </c>
      <c r="B616" s="2" t="s">
        <v>1072</v>
      </c>
      <c r="C616" s="3" t="s">
        <v>530</v>
      </c>
    </row>
    <row r="617" spans="1:3" ht="15" x14ac:dyDescent="0.2">
      <c r="A617" s="3" t="s">
        <v>899</v>
      </c>
      <c r="B617" s="2" t="s">
        <v>1073</v>
      </c>
      <c r="C617" s="3" t="s">
        <v>530</v>
      </c>
    </row>
    <row r="618" spans="1:3" ht="15" x14ac:dyDescent="0.2">
      <c r="A618" s="3" t="s">
        <v>900</v>
      </c>
      <c r="B618" s="2" t="s">
        <v>902</v>
      </c>
      <c r="C618" s="3" t="s">
        <v>530</v>
      </c>
    </row>
    <row r="619" spans="1:3" ht="15" x14ac:dyDescent="0.2">
      <c r="A619" s="3" t="s">
        <v>901</v>
      </c>
      <c r="B619" s="2" t="s">
        <v>903</v>
      </c>
      <c r="C619" s="3" t="s">
        <v>530</v>
      </c>
    </row>
    <row r="620" spans="1:3" ht="15" x14ac:dyDescent="0.2">
      <c r="A620" s="3" t="s">
        <v>911</v>
      </c>
      <c r="B620" s="2" t="s">
        <v>1074</v>
      </c>
      <c r="C620" s="3" t="s">
        <v>530</v>
      </c>
    </row>
    <row r="621" spans="1:3" ht="15" x14ac:dyDescent="0.2">
      <c r="A621" s="3" t="s">
        <v>912</v>
      </c>
      <c r="B621" s="2" t="s">
        <v>913</v>
      </c>
      <c r="C621" s="3" t="s">
        <v>530</v>
      </c>
    </row>
    <row r="622" spans="1:3" ht="15" x14ac:dyDescent="0.2">
      <c r="A622" s="3" t="s">
        <v>914</v>
      </c>
      <c r="B622" s="2" t="s">
        <v>915</v>
      </c>
      <c r="C622" s="3" t="s">
        <v>553</v>
      </c>
    </row>
    <row r="623" spans="1:3" ht="15" x14ac:dyDescent="0.2">
      <c r="A623" s="3" t="s">
        <v>916</v>
      </c>
      <c r="B623" s="2" t="s">
        <v>917</v>
      </c>
      <c r="C623" s="3" t="s">
        <v>553</v>
      </c>
    </row>
    <row r="624" spans="1:3" ht="15" x14ac:dyDescent="0.2">
      <c r="A624" s="3" t="s">
        <v>918</v>
      </c>
      <c r="B624" s="2" t="s">
        <v>919</v>
      </c>
      <c r="C624" s="3" t="s">
        <v>553</v>
      </c>
    </row>
    <row r="625" spans="1:3" ht="15" x14ac:dyDescent="0.2">
      <c r="A625" s="3" t="s">
        <v>920</v>
      </c>
      <c r="B625" s="2" t="s">
        <v>1075</v>
      </c>
      <c r="C625" s="3" t="s">
        <v>530</v>
      </c>
    </row>
    <row r="626" spans="1:3" ht="15" x14ac:dyDescent="0.2">
      <c r="A626" s="3" t="s">
        <v>921</v>
      </c>
      <c r="B626" s="2" t="s">
        <v>1076</v>
      </c>
      <c r="C626" s="3" t="s">
        <v>530</v>
      </c>
    </row>
    <row r="627" spans="1:3" ht="15" x14ac:dyDescent="0.2">
      <c r="A627" s="3" t="s">
        <v>922</v>
      </c>
      <c r="B627" s="2" t="s">
        <v>1077</v>
      </c>
      <c r="C627" s="3" t="s">
        <v>530</v>
      </c>
    </row>
    <row r="628" spans="1:3" ht="15" x14ac:dyDescent="0.2">
      <c r="A628" s="3" t="s">
        <v>923</v>
      </c>
      <c r="B628" s="2" t="s">
        <v>1078</v>
      </c>
      <c r="C628" s="3" t="s">
        <v>530</v>
      </c>
    </row>
    <row r="629" spans="1:3" ht="15" x14ac:dyDescent="0.2">
      <c r="A629" s="3" t="s">
        <v>1318</v>
      </c>
      <c r="B629" s="2" t="s">
        <v>1319</v>
      </c>
      <c r="C629" s="3" t="s">
        <v>530</v>
      </c>
    </row>
    <row r="630" spans="1:3" ht="15" x14ac:dyDescent="0.2">
      <c r="A630" s="3" t="s">
        <v>1320</v>
      </c>
      <c r="B630" s="2" t="s">
        <v>1321</v>
      </c>
      <c r="C630" s="3" t="s">
        <v>530</v>
      </c>
    </row>
    <row r="631" spans="1:3" ht="15" x14ac:dyDescent="0.2">
      <c r="A631" s="3" t="s">
        <v>1597</v>
      </c>
      <c r="B631" s="2" t="s">
        <v>1598</v>
      </c>
      <c r="C631" s="3" t="s">
        <v>553</v>
      </c>
    </row>
    <row r="632" spans="1:3" ht="15" x14ac:dyDescent="0.2">
      <c r="A632" s="3" t="s">
        <v>1599</v>
      </c>
      <c r="B632" s="2" t="s">
        <v>1600</v>
      </c>
      <c r="C632" s="3" t="s">
        <v>530</v>
      </c>
    </row>
    <row r="633" spans="1:3" ht="15" x14ac:dyDescent="0.2">
      <c r="A633" s="3" t="s">
        <v>1601</v>
      </c>
      <c r="B633" s="2" t="s">
        <v>1602</v>
      </c>
      <c r="C633" s="3" t="s">
        <v>530</v>
      </c>
    </row>
    <row r="634" spans="1:3" ht="15" x14ac:dyDescent="0.2">
      <c r="A634" s="3" t="s">
        <v>1603</v>
      </c>
      <c r="B634" s="2" t="s">
        <v>1604</v>
      </c>
      <c r="C634" s="3" t="s">
        <v>530</v>
      </c>
    </row>
    <row r="635" spans="1:3" ht="15" x14ac:dyDescent="0.2">
      <c r="A635" s="3" t="s">
        <v>1605</v>
      </c>
      <c r="B635" s="2" t="s">
        <v>1606</v>
      </c>
      <c r="C635" s="3" t="s">
        <v>530</v>
      </c>
    </row>
    <row r="636" spans="1:3" ht="15" x14ac:dyDescent="0.2">
      <c r="A636" s="3" t="s">
        <v>1607</v>
      </c>
      <c r="B636" s="2" t="s">
        <v>1608</v>
      </c>
      <c r="C636" s="3" t="s">
        <v>530</v>
      </c>
    </row>
    <row r="637" spans="1:3" ht="15" x14ac:dyDescent="0.2">
      <c r="A637" s="3" t="s">
        <v>1609</v>
      </c>
      <c r="B637" s="2" t="s">
        <v>1610</v>
      </c>
      <c r="C637" s="3" t="s">
        <v>553</v>
      </c>
    </row>
    <row r="638" spans="1:3" ht="15" x14ac:dyDescent="0.2">
      <c r="A638" s="3" t="s">
        <v>1611</v>
      </c>
      <c r="B638" s="2" t="s">
        <v>1612</v>
      </c>
      <c r="C638" s="3" t="s">
        <v>530</v>
      </c>
    </row>
    <row r="639" spans="1:3" ht="15" x14ac:dyDescent="0.2">
      <c r="A639" s="3" t="s">
        <v>1613</v>
      </c>
      <c r="B639" s="2" t="s">
        <v>1614</v>
      </c>
      <c r="C639" s="3" t="s">
        <v>553</v>
      </c>
    </row>
    <row r="640" spans="1:3" ht="15" x14ac:dyDescent="0.2">
      <c r="A640" s="3" t="s">
        <v>1615</v>
      </c>
      <c r="B640" s="2" t="s">
        <v>1616</v>
      </c>
      <c r="C640" s="3" t="s">
        <v>553</v>
      </c>
    </row>
    <row r="641" spans="1:3" ht="15" x14ac:dyDescent="0.2">
      <c r="A641" s="3" t="s">
        <v>1617</v>
      </c>
      <c r="B641" s="2" t="s">
        <v>1618</v>
      </c>
      <c r="C641" s="3" t="s">
        <v>530</v>
      </c>
    </row>
    <row r="642" spans="1:3" ht="15" x14ac:dyDescent="0.2">
      <c r="A642" s="3" t="s">
        <v>1619</v>
      </c>
      <c r="B642" s="2" t="s">
        <v>1620</v>
      </c>
      <c r="C642" s="3" t="s">
        <v>530</v>
      </c>
    </row>
    <row r="643" spans="1:3" ht="15" x14ac:dyDescent="0.2">
      <c r="A643" s="3" t="s">
        <v>1621</v>
      </c>
      <c r="B643" s="2" t="s">
        <v>1622</v>
      </c>
      <c r="C643" s="3" t="s">
        <v>530</v>
      </c>
    </row>
    <row r="644" spans="1:3" ht="15" x14ac:dyDescent="0.2">
      <c r="A644" s="3" t="s">
        <v>1623</v>
      </c>
      <c r="B644" s="2" t="s">
        <v>1624</v>
      </c>
      <c r="C644" s="3" t="s">
        <v>553</v>
      </c>
    </row>
    <row r="645" spans="1:3" ht="15" x14ac:dyDescent="0.2">
      <c r="A645" s="3" t="s">
        <v>1625</v>
      </c>
      <c r="B645" s="2" t="s">
        <v>1626</v>
      </c>
      <c r="C645" s="3" t="s">
        <v>553</v>
      </c>
    </row>
    <row r="646" spans="1:3" ht="15" x14ac:dyDescent="0.2">
      <c r="A646" s="3" t="s">
        <v>1627</v>
      </c>
      <c r="B646" s="2" t="s">
        <v>1628</v>
      </c>
      <c r="C646" s="3" t="s">
        <v>553</v>
      </c>
    </row>
    <row r="647" spans="1:3" ht="15" x14ac:dyDescent="0.2">
      <c r="A647" s="3" t="s">
        <v>1629</v>
      </c>
      <c r="B647" s="2" t="s">
        <v>1630</v>
      </c>
      <c r="C647" s="3" t="s">
        <v>553</v>
      </c>
    </row>
    <row r="648" spans="1:3" ht="15" x14ac:dyDescent="0.2">
      <c r="A648" s="3" t="s">
        <v>1631</v>
      </c>
      <c r="B648" s="2" t="s">
        <v>1632</v>
      </c>
      <c r="C648" s="3" t="s">
        <v>553</v>
      </c>
    </row>
    <row r="649" spans="1:3" ht="15" x14ac:dyDescent="0.2">
      <c r="A649" s="3" t="s">
        <v>1633</v>
      </c>
      <c r="B649" s="2" t="s">
        <v>1634</v>
      </c>
      <c r="C649" s="3" t="s">
        <v>553</v>
      </c>
    </row>
    <row r="650" spans="1:3" ht="15" x14ac:dyDescent="0.2">
      <c r="A650" s="3" t="s">
        <v>1635</v>
      </c>
      <c r="B650" s="2" t="s">
        <v>1636</v>
      </c>
      <c r="C650" s="3" t="s">
        <v>553</v>
      </c>
    </row>
    <row r="651" spans="1:3" ht="15" x14ac:dyDescent="0.2">
      <c r="A651" s="3" t="s">
        <v>1637</v>
      </c>
      <c r="B651" s="2" t="s">
        <v>1638</v>
      </c>
      <c r="C651" s="3" t="s">
        <v>553</v>
      </c>
    </row>
    <row r="652" spans="1:3" ht="15" x14ac:dyDescent="0.2">
      <c r="A652" s="3" t="s">
        <v>1639</v>
      </c>
      <c r="B652" s="2" t="s">
        <v>1640</v>
      </c>
      <c r="C652" s="3" t="s">
        <v>553</v>
      </c>
    </row>
    <row r="653" spans="1:3" ht="15" x14ac:dyDescent="0.2">
      <c r="A653" s="3" t="s">
        <v>1641</v>
      </c>
      <c r="B653" s="2" t="s">
        <v>1642</v>
      </c>
      <c r="C653" s="3" t="s">
        <v>553</v>
      </c>
    </row>
    <row r="654" spans="1:3" ht="15" x14ac:dyDescent="0.2">
      <c r="A654" s="3" t="s">
        <v>1643</v>
      </c>
      <c r="B654" s="2" t="s">
        <v>1644</v>
      </c>
      <c r="C654" s="3" t="s">
        <v>530</v>
      </c>
    </row>
    <row r="655" spans="1:3" ht="15" x14ac:dyDescent="0.2">
      <c r="A655" s="3" t="s">
        <v>1645</v>
      </c>
      <c r="B655" s="2" t="s">
        <v>1646</v>
      </c>
      <c r="C655" s="3" t="s">
        <v>530</v>
      </c>
    </row>
    <row r="656" spans="1:3" ht="15" x14ac:dyDescent="0.2">
      <c r="A656" s="3" t="s">
        <v>1647</v>
      </c>
      <c r="B656" s="2" t="s">
        <v>1648</v>
      </c>
      <c r="C656" s="3" t="s">
        <v>530</v>
      </c>
    </row>
    <row r="657" spans="1:3" ht="15" x14ac:dyDescent="0.2">
      <c r="A657" s="3" t="s">
        <v>1649</v>
      </c>
      <c r="B657" s="2" t="s">
        <v>1650</v>
      </c>
      <c r="C657" s="3" t="s">
        <v>530</v>
      </c>
    </row>
    <row r="658" spans="1:3" ht="15" x14ac:dyDescent="0.2">
      <c r="A658" s="3" t="s">
        <v>1079</v>
      </c>
      <c r="B658" s="2" t="s">
        <v>1080</v>
      </c>
      <c r="C658" s="3" t="s">
        <v>530</v>
      </c>
    </row>
    <row r="659" spans="1:3" ht="15" x14ac:dyDescent="0.2">
      <c r="A659" s="3" t="s">
        <v>1081</v>
      </c>
      <c r="B659" s="2" t="s">
        <v>1082</v>
      </c>
      <c r="C659" s="3" t="s">
        <v>1275</v>
      </c>
    </row>
    <row r="660" spans="1:3" ht="15" x14ac:dyDescent="0.2">
      <c r="A660" s="3" t="s">
        <v>1083</v>
      </c>
      <c r="B660" s="2" t="s">
        <v>1084</v>
      </c>
      <c r="C660" s="3" t="s">
        <v>1275</v>
      </c>
    </row>
    <row r="661" spans="1:3" ht="15" x14ac:dyDescent="0.2">
      <c r="A661" s="3" t="s">
        <v>1085</v>
      </c>
      <c r="B661" s="2" t="s">
        <v>1086</v>
      </c>
      <c r="C661" s="3" t="s">
        <v>1275</v>
      </c>
    </row>
    <row r="662" spans="1:3" ht="15" x14ac:dyDescent="0.2">
      <c r="A662" s="3" t="s">
        <v>1087</v>
      </c>
      <c r="B662" s="2" t="s">
        <v>1088</v>
      </c>
      <c r="C662" s="3" t="s">
        <v>1275</v>
      </c>
    </row>
    <row r="663" spans="1:3" ht="15" x14ac:dyDescent="0.2">
      <c r="A663" s="3" t="s">
        <v>1089</v>
      </c>
      <c r="B663" s="2" t="s">
        <v>1090</v>
      </c>
      <c r="C663" s="3" t="s">
        <v>1275</v>
      </c>
    </row>
    <row r="664" spans="1:3" ht="15" x14ac:dyDescent="0.2">
      <c r="A664" s="3" t="s">
        <v>1091</v>
      </c>
      <c r="B664" s="2" t="s">
        <v>1092</v>
      </c>
      <c r="C664" s="3" t="s">
        <v>1275</v>
      </c>
    </row>
    <row r="665" spans="1:3" ht="15" x14ac:dyDescent="0.2">
      <c r="A665" s="3" t="s">
        <v>1093</v>
      </c>
      <c r="B665" s="2" t="s">
        <v>1094</v>
      </c>
      <c r="C665" s="3" t="s">
        <v>1275</v>
      </c>
    </row>
    <row r="666" spans="1:3" ht="15" x14ac:dyDescent="0.2">
      <c r="A666" s="3" t="s">
        <v>1095</v>
      </c>
      <c r="B666" s="2" t="s">
        <v>1096</v>
      </c>
      <c r="C666" s="3" t="s">
        <v>1275</v>
      </c>
    </row>
    <row r="667" spans="1:3" ht="15" x14ac:dyDescent="0.2">
      <c r="A667" s="3" t="s">
        <v>1097</v>
      </c>
      <c r="B667" s="2" t="s">
        <v>1098</v>
      </c>
      <c r="C667" s="3" t="s">
        <v>1275</v>
      </c>
    </row>
    <row r="668" spans="1:3" ht="15" x14ac:dyDescent="0.2">
      <c r="A668" s="3" t="s">
        <v>1099</v>
      </c>
      <c r="B668" s="2" t="s">
        <v>1100</v>
      </c>
      <c r="C668" s="3" t="s">
        <v>1275</v>
      </c>
    </row>
    <row r="669" spans="1:3" ht="15" x14ac:dyDescent="0.2">
      <c r="A669" s="3" t="s">
        <v>1101</v>
      </c>
      <c r="B669" s="2" t="s">
        <v>1102</v>
      </c>
      <c r="C669" s="3" t="s">
        <v>1275</v>
      </c>
    </row>
    <row r="670" spans="1:3" ht="15" x14ac:dyDescent="0.2">
      <c r="A670" s="3" t="s">
        <v>1103</v>
      </c>
      <c r="B670" s="2" t="s">
        <v>1104</v>
      </c>
      <c r="C670" s="3" t="s">
        <v>1275</v>
      </c>
    </row>
    <row r="671" spans="1:3" ht="15" x14ac:dyDescent="0.2">
      <c r="A671" s="3" t="s">
        <v>1105</v>
      </c>
      <c r="B671" s="2" t="s">
        <v>1106</v>
      </c>
      <c r="C671" s="3" t="s">
        <v>1275</v>
      </c>
    </row>
    <row r="672" spans="1:3" ht="15" x14ac:dyDescent="0.2">
      <c r="A672" s="3" t="s">
        <v>1107</v>
      </c>
      <c r="B672" s="2" t="s">
        <v>1108</v>
      </c>
      <c r="C672" s="3" t="s">
        <v>1275</v>
      </c>
    </row>
    <row r="673" spans="1:3" ht="15" x14ac:dyDescent="0.2">
      <c r="A673" s="3" t="s">
        <v>1109</v>
      </c>
      <c r="B673" s="2" t="s">
        <v>1110</v>
      </c>
      <c r="C673" s="3" t="s">
        <v>1275</v>
      </c>
    </row>
    <row r="674" spans="1:3" ht="15" x14ac:dyDescent="0.2">
      <c r="A674" s="3" t="s">
        <v>1111</v>
      </c>
      <c r="B674" s="2" t="s">
        <v>1112</v>
      </c>
      <c r="C674" s="3" t="s">
        <v>1275</v>
      </c>
    </row>
    <row r="675" spans="1:3" ht="15" x14ac:dyDescent="0.2">
      <c r="A675" s="3" t="s">
        <v>1113</v>
      </c>
      <c r="B675" s="2" t="s">
        <v>1114</v>
      </c>
      <c r="C675" s="3" t="s">
        <v>530</v>
      </c>
    </row>
    <row r="676" spans="1:3" ht="15" x14ac:dyDescent="0.2">
      <c r="A676" s="3" t="s">
        <v>1115</v>
      </c>
      <c r="B676" s="2" t="s">
        <v>1116</v>
      </c>
      <c r="C676" s="3" t="s">
        <v>530</v>
      </c>
    </row>
    <row r="677" spans="1:3" ht="15" x14ac:dyDescent="0.2">
      <c r="A677" s="3" t="s">
        <v>1117</v>
      </c>
      <c r="B677" s="2" t="s">
        <v>1118</v>
      </c>
      <c r="C677" s="3" t="s">
        <v>530</v>
      </c>
    </row>
    <row r="678" spans="1:3" ht="15" x14ac:dyDescent="0.2">
      <c r="A678" s="3" t="s">
        <v>1119</v>
      </c>
      <c r="B678" s="2" t="s">
        <v>1120</v>
      </c>
      <c r="C678" s="3" t="s">
        <v>530</v>
      </c>
    </row>
    <row r="679" spans="1:3" ht="15" x14ac:dyDescent="0.2">
      <c r="A679" s="3" t="s">
        <v>1121</v>
      </c>
      <c r="B679" s="2" t="s">
        <v>1122</v>
      </c>
      <c r="C679" s="3" t="s">
        <v>530</v>
      </c>
    </row>
    <row r="680" spans="1:3" ht="15" x14ac:dyDescent="0.2">
      <c r="A680" s="3" t="s">
        <v>1123</v>
      </c>
      <c r="B680" s="2" t="s">
        <v>1124</v>
      </c>
      <c r="C680" s="3" t="s">
        <v>1275</v>
      </c>
    </row>
    <row r="681" spans="1:3" ht="15" x14ac:dyDescent="0.2">
      <c r="A681" s="3" t="s">
        <v>1125</v>
      </c>
      <c r="B681" s="2" t="s">
        <v>1126</v>
      </c>
      <c r="C681" s="3" t="s">
        <v>1275</v>
      </c>
    </row>
    <row r="682" spans="1:3" ht="15" x14ac:dyDescent="0.2">
      <c r="A682" s="3" t="s">
        <v>1127</v>
      </c>
      <c r="B682" s="2" t="s">
        <v>1128</v>
      </c>
      <c r="C682" s="3" t="s">
        <v>1275</v>
      </c>
    </row>
    <row r="683" spans="1:3" ht="15" x14ac:dyDescent="0.2">
      <c r="A683" s="3" t="s">
        <v>1129</v>
      </c>
      <c r="B683" s="2" t="s">
        <v>1130</v>
      </c>
      <c r="C683" s="3" t="s">
        <v>1275</v>
      </c>
    </row>
    <row r="684" spans="1:3" ht="15" x14ac:dyDescent="0.2">
      <c r="A684" s="3" t="s">
        <v>1131</v>
      </c>
      <c r="B684" s="2" t="s">
        <v>1132</v>
      </c>
      <c r="C684" s="3" t="s">
        <v>530</v>
      </c>
    </row>
    <row r="685" spans="1:3" ht="15" x14ac:dyDescent="0.2">
      <c r="A685" s="3" t="s">
        <v>1133</v>
      </c>
      <c r="B685" s="2" t="s">
        <v>1134</v>
      </c>
      <c r="C685" s="3" t="s">
        <v>530</v>
      </c>
    </row>
    <row r="686" spans="1:3" ht="15" x14ac:dyDescent="0.2">
      <c r="A686" s="3" t="s">
        <v>1135</v>
      </c>
      <c r="B686" s="2" t="s">
        <v>1136</v>
      </c>
      <c r="C686" s="3" t="s">
        <v>530</v>
      </c>
    </row>
    <row r="687" spans="1:3" ht="15" x14ac:dyDescent="0.2">
      <c r="A687" s="3" t="s">
        <v>1137</v>
      </c>
      <c r="B687" s="2" t="s">
        <v>1138</v>
      </c>
      <c r="C687" s="3" t="s">
        <v>530</v>
      </c>
    </row>
    <row r="688" spans="1:3" ht="15" x14ac:dyDescent="0.2">
      <c r="A688" s="3" t="s">
        <v>1139</v>
      </c>
      <c r="B688" s="2" t="s">
        <v>1140</v>
      </c>
      <c r="C688" s="3" t="s">
        <v>530</v>
      </c>
    </row>
    <row r="689" spans="1:3" ht="15" x14ac:dyDescent="0.2">
      <c r="A689" s="3" t="s">
        <v>1141</v>
      </c>
      <c r="B689" s="2" t="s">
        <v>1142</v>
      </c>
      <c r="C689" s="3" t="s">
        <v>530</v>
      </c>
    </row>
    <row r="690" spans="1:3" ht="15" x14ac:dyDescent="0.2">
      <c r="A690" s="3" t="s">
        <v>1143</v>
      </c>
      <c r="B690" s="2" t="s">
        <v>1144</v>
      </c>
      <c r="C690" s="3" t="s">
        <v>447</v>
      </c>
    </row>
    <row r="691" spans="1:3" ht="15" x14ac:dyDescent="0.2">
      <c r="A691" s="3" t="s">
        <v>1145</v>
      </c>
      <c r="B691" s="2" t="s">
        <v>1146</v>
      </c>
      <c r="C691" s="3" t="s">
        <v>530</v>
      </c>
    </row>
    <row r="692" spans="1:3" ht="15" x14ac:dyDescent="0.2">
      <c r="A692" s="3" t="s">
        <v>1147</v>
      </c>
      <c r="B692" s="2" t="s">
        <v>1148</v>
      </c>
      <c r="C692" s="3" t="s">
        <v>530</v>
      </c>
    </row>
    <row r="693" spans="1:3" ht="15" x14ac:dyDescent="0.2">
      <c r="A693" s="3" t="s">
        <v>1149</v>
      </c>
      <c r="B693" s="2" t="s">
        <v>1150</v>
      </c>
      <c r="C693" s="3" t="s">
        <v>530</v>
      </c>
    </row>
    <row r="694" spans="1:3" ht="15" x14ac:dyDescent="0.2">
      <c r="A694" s="3" t="s">
        <v>1151</v>
      </c>
      <c r="B694" s="2" t="s">
        <v>1152</v>
      </c>
      <c r="C694" s="3" t="s">
        <v>530</v>
      </c>
    </row>
    <row r="695" spans="1:3" ht="15" x14ac:dyDescent="0.2">
      <c r="A695" s="3" t="s">
        <v>1153</v>
      </c>
      <c r="B695" s="2" t="s">
        <v>1154</v>
      </c>
      <c r="C695" s="3" t="s">
        <v>530</v>
      </c>
    </row>
    <row r="696" spans="1:3" ht="15" x14ac:dyDescent="0.2">
      <c r="A696" s="3" t="s">
        <v>1155</v>
      </c>
      <c r="B696" s="2" t="s">
        <v>1156</v>
      </c>
      <c r="C696" s="3" t="s">
        <v>530</v>
      </c>
    </row>
    <row r="697" spans="1:3" ht="15" x14ac:dyDescent="0.2">
      <c r="A697" s="3" t="s">
        <v>1157</v>
      </c>
      <c r="B697" s="2" t="s">
        <v>1158</v>
      </c>
      <c r="C697" s="3" t="s">
        <v>530</v>
      </c>
    </row>
    <row r="698" spans="1:3" ht="15" x14ac:dyDescent="0.2">
      <c r="A698" s="3" t="s">
        <v>1159</v>
      </c>
      <c r="B698" s="2" t="s">
        <v>1160</v>
      </c>
      <c r="C698" s="3" t="s">
        <v>530</v>
      </c>
    </row>
    <row r="699" spans="1:3" ht="15" x14ac:dyDescent="0.2">
      <c r="A699" s="3" t="s">
        <v>1161</v>
      </c>
      <c r="B699" s="2" t="s">
        <v>1162</v>
      </c>
      <c r="C699" s="3" t="s">
        <v>530</v>
      </c>
    </row>
    <row r="700" spans="1:3" ht="15" x14ac:dyDescent="0.2">
      <c r="A700" s="3" t="s">
        <v>1163</v>
      </c>
      <c r="B700" s="2" t="s">
        <v>1164</v>
      </c>
      <c r="C700" s="3" t="s">
        <v>530</v>
      </c>
    </row>
    <row r="701" spans="1:3" ht="15" x14ac:dyDescent="0.2">
      <c r="A701" s="3" t="s">
        <v>1165</v>
      </c>
      <c r="B701" s="2" t="s">
        <v>1166</v>
      </c>
      <c r="C701" s="3" t="s">
        <v>530</v>
      </c>
    </row>
    <row r="702" spans="1:3" ht="15" x14ac:dyDescent="0.2">
      <c r="A702" s="3" t="s">
        <v>1167</v>
      </c>
      <c r="B702" s="2" t="s">
        <v>1168</v>
      </c>
      <c r="C702" s="3" t="s">
        <v>530</v>
      </c>
    </row>
    <row r="703" spans="1:3" ht="15" x14ac:dyDescent="0.2">
      <c r="A703" s="3" t="s">
        <v>1169</v>
      </c>
      <c r="B703" s="2" t="s">
        <v>1170</v>
      </c>
      <c r="C703" s="3" t="s">
        <v>447</v>
      </c>
    </row>
    <row r="704" spans="1:3" ht="15" x14ac:dyDescent="0.2">
      <c r="A704" s="3" t="s">
        <v>1171</v>
      </c>
      <c r="B704" s="2" t="s">
        <v>1172</v>
      </c>
      <c r="C704" s="3" t="s">
        <v>447</v>
      </c>
    </row>
    <row r="705" spans="1:3" ht="15" x14ac:dyDescent="0.2">
      <c r="A705" s="3" t="s">
        <v>1173</v>
      </c>
      <c r="B705" s="2" t="s">
        <v>1174</v>
      </c>
      <c r="C705" s="3" t="s">
        <v>447</v>
      </c>
    </row>
    <row r="706" spans="1:3" ht="15" x14ac:dyDescent="0.2">
      <c r="A706" s="3" t="s">
        <v>1175</v>
      </c>
      <c r="B706" s="2" t="s">
        <v>1176</v>
      </c>
      <c r="C706" s="3" t="s">
        <v>530</v>
      </c>
    </row>
    <row r="707" spans="1:3" ht="15" x14ac:dyDescent="0.2">
      <c r="A707" s="3" t="s">
        <v>1177</v>
      </c>
      <c r="B707" s="2" t="s">
        <v>1178</v>
      </c>
      <c r="C707" s="3" t="s">
        <v>530</v>
      </c>
    </row>
    <row r="708" spans="1:3" ht="15" x14ac:dyDescent="0.2">
      <c r="A708" s="3" t="s">
        <v>1179</v>
      </c>
      <c r="B708" s="2" t="s">
        <v>1180</v>
      </c>
      <c r="C708" s="3" t="s">
        <v>530</v>
      </c>
    </row>
    <row r="709" spans="1:3" ht="15" x14ac:dyDescent="0.2">
      <c r="A709" s="3" t="s">
        <v>1181</v>
      </c>
      <c r="B709" s="2" t="s">
        <v>1182</v>
      </c>
      <c r="C709" s="3" t="s">
        <v>447</v>
      </c>
    </row>
    <row r="710" spans="1:3" ht="15" x14ac:dyDescent="0.2">
      <c r="A710" s="3" t="s">
        <v>1183</v>
      </c>
      <c r="B710" s="2" t="s">
        <v>1184</v>
      </c>
      <c r="C710" s="3" t="s">
        <v>530</v>
      </c>
    </row>
    <row r="711" spans="1:3" ht="15" x14ac:dyDescent="0.2">
      <c r="A711" s="3" t="s">
        <v>1185</v>
      </c>
      <c r="B711" s="2" t="s">
        <v>1186</v>
      </c>
      <c r="C711" s="3" t="s">
        <v>530</v>
      </c>
    </row>
    <row r="712" spans="1:3" ht="15" x14ac:dyDescent="0.2">
      <c r="A712" s="3" t="s">
        <v>1187</v>
      </c>
      <c r="B712" s="2" t="s">
        <v>1188</v>
      </c>
      <c r="C712" s="3" t="s">
        <v>530</v>
      </c>
    </row>
    <row r="713" spans="1:3" ht="15" x14ac:dyDescent="0.2">
      <c r="A713" s="3" t="s">
        <v>1189</v>
      </c>
      <c r="B713" s="2" t="s">
        <v>1190</v>
      </c>
      <c r="C713" s="3" t="s">
        <v>447</v>
      </c>
    </row>
    <row r="714" spans="1:3" ht="15" x14ac:dyDescent="0.2">
      <c r="A714" s="3" t="s">
        <v>1191</v>
      </c>
      <c r="B714" s="2" t="s">
        <v>1192</v>
      </c>
      <c r="C714" s="3" t="s">
        <v>447</v>
      </c>
    </row>
    <row r="715" spans="1:3" ht="15" x14ac:dyDescent="0.2">
      <c r="A715" s="3" t="s">
        <v>1193</v>
      </c>
      <c r="B715" s="2" t="s">
        <v>1194</v>
      </c>
      <c r="C715" s="3" t="s">
        <v>447</v>
      </c>
    </row>
    <row r="716" spans="1:3" ht="15" x14ac:dyDescent="0.2">
      <c r="A716" s="3" t="s">
        <v>1195</v>
      </c>
      <c r="B716" s="2" t="s">
        <v>1196</v>
      </c>
      <c r="C716" s="3" t="s">
        <v>447</v>
      </c>
    </row>
    <row r="717" spans="1:3" ht="15" x14ac:dyDescent="0.2">
      <c r="A717" s="3" t="s">
        <v>1197</v>
      </c>
      <c r="B717" s="2" t="s">
        <v>1198</v>
      </c>
      <c r="C717" s="3" t="s">
        <v>447</v>
      </c>
    </row>
    <row r="718" spans="1:3" ht="15" x14ac:dyDescent="0.2">
      <c r="A718" s="3" t="s">
        <v>1199</v>
      </c>
      <c r="B718" s="2" t="s">
        <v>1200</v>
      </c>
      <c r="C718" s="3" t="s">
        <v>530</v>
      </c>
    </row>
    <row r="719" spans="1:3" ht="15" x14ac:dyDescent="0.2">
      <c r="A719" s="3" t="s">
        <v>1201</v>
      </c>
      <c r="B719" s="2" t="s">
        <v>1202</v>
      </c>
      <c r="C719" s="3" t="s">
        <v>530</v>
      </c>
    </row>
    <row r="720" spans="1:3" ht="15" x14ac:dyDescent="0.2">
      <c r="A720" s="3" t="s">
        <v>1203</v>
      </c>
      <c r="B720" s="2" t="s">
        <v>1204</v>
      </c>
      <c r="C720" s="3" t="s">
        <v>530</v>
      </c>
    </row>
    <row r="721" spans="1:3" ht="15" x14ac:dyDescent="0.2">
      <c r="A721" s="3" t="s">
        <v>1205</v>
      </c>
      <c r="B721" s="2" t="s">
        <v>1206</v>
      </c>
      <c r="C721" s="3" t="s">
        <v>530</v>
      </c>
    </row>
    <row r="722" spans="1:3" ht="15" x14ac:dyDescent="0.2">
      <c r="A722" s="3" t="s">
        <v>1207</v>
      </c>
      <c r="B722" s="2" t="s">
        <v>1208</v>
      </c>
      <c r="C722" s="3" t="s">
        <v>530</v>
      </c>
    </row>
    <row r="723" spans="1:3" ht="15" x14ac:dyDescent="0.2">
      <c r="A723" s="3" t="s">
        <v>1209</v>
      </c>
      <c r="B723" s="2" t="s">
        <v>1210</v>
      </c>
      <c r="C723" s="3" t="s">
        <v>530</v>
      </c>
    </row>
    <row r="724" spans="1:3" ht="15" x14ac:dyDescent="0.2">
      <c r="A724" s="3" t="s">
        <v>1211</v>
      </c>
      <c r="B724" s="2" t="s">
        <v>1212</v>
      </c>
      <c r="C724" s="3" t="s">
        <v>530</v>
      </c>
    </row>
    <row r="725" spans="1:3" ht="15" x14ac:dyDescent="0.2">
      <c r="A725" s="3" t="s">
        <v>1213</v>
      </c>
      <c r="B725" s="2" t="s">
        <v>1214</v>
      </c>
      <c r="C725" s="3" t="s">
        <v>530</v>
      </c>
    </row>
    <row r="726" spans="1:3" ht="15" x14ac:dyDescent="0.2">
      <c r="A726" s="3" t="s">
        <v>1215</v>
      </c>
      <c r="B726" s="2" t="s">
        <v>1216</v>
      </c>
      <c r="C726" s="3" t="s">
        <v>530</v>
      </c>
    </row>
    <row r="727" spans="1:3" ht="15" x14ac:dyDescent="0.2">
      <c r="A727" s="3" t="s">
        <v>1217</v>
      </c>
      <c r="B727" s="2" t="s">
        <v>1218</v>
      </c>
      <c r="C727" s="3" t="s">
        <v>530</v>
      </c>
    </row>
    <row r="728" spans="1:3" ht="15" x14ac:dyDescent="0.2">
      <c r="A728" s="3" t="s">
        <v>1219</v>
      </c>
      <c r="B728" s="2" t="s">
        <v>1220</v>
      </c>
      <c r="C728" s="3" t="s">
        <v>530</v>
      </c>
    </row>
    <row r="729" spans="1:3" ht="15" x14ac:dyDescent="0.2">
      <c r="A729" s="3" t="s">
        <v>1221</v>
      </c>
      <c r="B729" s="2" t="s">
        <v>1222</v>
      </c>
      <c r="C729" s="3" t="s">
        <v>530</v>
      </c>
    </row>
    <row r="730" spans="1:3" ht="15" x14ac:dyDescent="0.2">
      <c r="A730" s="3" t="s">
        <v>1223</v>
      </c>
      <c r="B730" s="2" t="s">
        <v>1224</v>
      </c>
      <c r="C730" s="3" t="s">
        <v>530</v>
      </c>
    </row>
    <row r="731" spans="1:3" ht="15" x14ac:dyDescent="0.2">
      <c r="A731" s="3" t="s">
        <v>1225</v>
      </c>
      <c r="B731" s="2" t="s">
        <v>1226</v>
      </c>
      <c r="C731" s="3" t="s">
        <v>530</v>
      </c>
    </row>
    <row r="732" spans="1:3" ht="15" x14ac:dyDescent="0.2">
      <c r="A732" s="3" t="s">
        <v>1227</v>
      </c>
      <c r="B732" s="2" t="s">
        <v>1228</v>
      </c>
      <c r="C732" s="3" t="s">
        <v>530</v>
      </c>
    </row>
    <row r="733" spans="1:3" ht="15" x14ac:dyDescent="0.2">
      <c r="A733" s="3" t="s">
        <v>1229</v>
      </c>
      <c r="B733" s="2" t="s">
        <v>1230</v>
      </c>
      <c r="C733" s="3" t="s">
        <v>530</v>
      </c>
    </row>
    <row r="734" spans="1:3" ht="15" x14ac:dyDescent="0.2">
      <c r="A734" s="3" t="s">
        <v>1231</v>
      </c>
      <c r="B734" s="2" t="s">
        <v>1232</v>
      </c>
      <c r="C734" s="3" t="s">
        <v>530</v>
      </c>
    </row>
    <row r="735" spans="1:3" ht="15" x14ac:dyDescent="0.2">
      <c r="A735" s="3" t="s">
        <v>1233</v>
      </c>
      <c r="B735" s="2" t="s">
        <v>1234</v>
      </c>
      <c r="C735" s="3" t="s">
        <v>530</v>
      </c>
    </row>
    <row r="736" spans="1:3" ht="15" x14ac:dyDescent="0.2">
      <c r="A736" s="3" t="s">
        <v>1235</v>
      </c>
      <c r="B736" s="2" t="s">
        <v>1236</v>
      </c>
      <c r="C736" s="3" t="s">
        <v>530</v>
      </c>
    </row>
    <row r="737" spans="1:3" ht="15" x14ac:dyDescent="0.2">
      <c r="A737" s="3" t="s">
        <v>1237</v>
      </c>
      <c r="B737" s="2" t="s">
        <v>1238</v>
      </c>
      <c r="C737" s="3" t="s">
        <v>530</v>
      </c>
    </row>
    <row r="738" spans="1:3" ht="15" x14ac:dyDescent="0.2">
      <c r="A738" s="3" t="s">
        <v>1239</v>
      </c>
      <c r="B738" s="2" t="s">
        <v>1240</v>
      </c>
      <c r="C738" s="3" t="s">
        <v>530</v>
      </c>
    </row>
    <row r="739" spans="1:3" ht="15" x14ac:dyDescent="0.2">
      <c r="A739" s="3" t="s">
        <v>1241</v>
      </c>
      <c r="B739" s="2" t="s">
        <v>1242</v>
      </c>
      <c r="C739" s="3" t="s">
        <v>530</v>
      </c>
    </row>
    <row r="740" spans="1:3" ht="15" x14ac:dyDescent="0.2">
      <c r="A740" s="3" t="s">
        <v>1243</v>
      </c>
      <c r="B740" s="2" t="s">
        <v>1244</v>
      </c>
      <c r="C740" s="3" t="s">
        <v>530</v>
      </c>
    </row>
    <row r="741" spans="1:3" ht="15" x14ac:dyDescent="0.2">
      <c r="A741" s="3" t="s">
        <v>1245</v>
      </c>
      <c r="B741" s="2" t="s">
        <v>1246</v>
      </c>
      <c r="C741" s="3" t="s">
        <v>530</v>
      </c>
    </row>
    <row r="742" spans="1:3" ht="15" x14ac:dyDescent="0.2">
      <c r="A742" s="3" t="s">
        <v>1247</v>
      </c>
      <c r="B742" s="2" t="s">
        <v>1248</v>
      </c>
      <c r="C742" s="3" t="s">
        <v>530</v>
      </c>
    </row>
    <row r="743" spans="1:3" ht="15" x14ac:dyDescent="0.2">
      <c r="A743" s="3" t="s">
        <v>1249</v>
      </c>
      <c r="B743" s="2" t="s">
        <v>1250</v>
      </c>
      <c r="C743" s="3" t="s">
        <v>530</v>
      </c>
    </row>
    <row r="744" spans="1:3" ht="15" x14ac:dyDescent="0.2">
      <c r="A744" s="3" t="s">
        <v>1251</v>
      </c>
      <c r="B744" s="2" t="s">
        <v>1252</v>
      </c>
      <c r="C744" s="3" t="s">
        <v>530</v>
      </c>
    </row>
    <row r="745" spans="1:3" ht="15" x14ac:dyDescent="0.2">
      <c r="A745" s="3" t="s">
        <v>1253</v>
      </c>
      <c r="B745" s="2" t="s">
        <v>1254</v>
      </c>
      <c r="C745" s="3" t="s">
        <v>530</v>
      </c>
    </row>
    <row r="746" spans="1:3" ht="15" x14ac:dyDescent="0.2">
      <c r="A746" s="3" t="s">
        <v>1255</v>
      </c>
      <c r="B746" s="2" t="s">
        <v>1256</v>
      </c>
      <c r="C746" s="3" t="s">
        <v>530</v>
      </c>
    </row>
    <row r="747" spans="1:3" ht="15" x14ac:dyDescent="0.2">
      <c r="A747" s="3" t="s">
        <v>1257</v>
      </c>
      <c r="B747" s="2" t="s">
        <v>1258</v>
      </c>
      <c r="C747" s="3" t="s">
        <v>530</v>
      </c>
    </row>
    <row r="748" spans="1:3" ht="15" x14ac:dyDescent="0.2">
      <c r="A748" s="3" t="s">
        <v>1259</v>
      </c>
      <c r="B748" s="2" t="s">
        <v>1260</v>
      </c>
      <c r="C748" s="3" t="s">
        <v>530</v>
      </c>
    </row>
    <row r="749" spans="1:3" ht="15" x14ac:dyDescent="0.2">
      <c r="A749" s="3" t="s">
        <v>1261</v>
      </c>
      <c r="B749" s="2" t="s">
        <v>1262</v>
      </c>
      <c r="C749" s="3" t="s">
        <v>530</v>
      </c>
    </row>
    <row r="750" spans="1:3" ht="15" x14ac:dyDescent="0.2">
      <c r="A750" s="3" t="s">
        <v>1263</v>
      </c>
      <c r="B750" s="2" t="s">
        <v>1264</v>
      </c>
      <c r="C750" s="3" t="s">
        <v>530</v>
      </c>
    </row>
    <row r="751" spans="1:3" ht="15" x14ac:dyDescent="0.2">
      <c r="A751" s="3" t="s">
        <v>1265</v>
      </c>
      <c r="B751" s="2" t="s">
        <v>1266</v>
      </c>
      <c r="C751" s="3" t="s">
        <v>530</v>
      </c>
    </row>
    <row r="752" spans="1:3" ht="15" x14ac:dyDescent="0.2">
      <c r="A752" s="3" t="s">
        <v>1267</v>
      </c>
      <c r="B752" s="2" t="s">
        <v>1268</v>
      </c>
      <c r="C752" s="3" t="s">
        <v>530</v>
      </c>
    </row>
    <row r="753" spans="1:3" ht="15" x14ac:dyDescent="0.2">
      <c r="A753" s="3" t="s">
        <v>1269</v>
      </c>
      <c r="B753" s="2" t="s">
        <v>1270</v>
      </c>
      <c r="C753" s="3" t="s">
        <v>530</v>
      </c>
    </row>
    <row r="754" spans="1:3" ht="15" x14ac:dyDescent="0.2">
      <c r="A754" s="3" t="s">
        <v>1271</v>
      </c>
      <c r="B754" s="2" t="s">
        <v>1272</v>
      </c>
      <c r="C754" s="3" t="s">
        <v>530</v>
      </c>
    </row>
    <row r="755" spans="1:3" ht="15" x14ac:dyDescent="0.2">
      <c r="A755" s="3" t="s">
        <v>1273</v>
      </c>
      <c r="B755" s="2" t="s">
        <v>1274</v>
      </c>
      <c r="C755" s="3" t="s">
        <v>530</v>
      </c>
    </row>
    <row r="756" spans="1:3" ht="15" x14ac:dyDescent="0.2">
      <c r="A756" s="3" t="s">
        <v>1261</v>
      </c>
      <c r="B756" s="2" t="s">
        <v>1262</v>
      </c>
      <c r="C756" s="3" t="s">
        <v>530</v>
      </c>
    </row>
    <row r="757" spans="1:3" ht="15" x14ac:dyDescent="0.2">
      <c r="A757" s="3" t="s">
        <v>1263</v>
      </c>
      <c r="B757" s="2" t="s">
        <v>1264</v>
      </c>
      <c r="C757" s="3" t="s">
        <v>530</v>
      </c>
    </row>
    <row r="758" spans="1:3" ht="15" x14ac:dyDescent="0.2">
      <c r="A758" s="3" t="s">
        <v>1265</v>
      </c>
      <c r="B758" s="2" t="s">
        <v>1266</v>
      </c>
      <c r="C758" s="3" t="s">
        <v>530</v>
      </c>
    </row>
    <row r="759" spans="1:3" ht="15" x14ac:dyDescent="0.2">
      <c r="A759" s="3" t="s">
        <v>1267</v>
      </c>
      <c r="B759" s="2" t="s">
        <v>1268</v>
      </c>
      <c r="C759" s="3" t="s">
        <v>530</v>
      </c>
    </row>
    <row r="760" spans="1:3" ht="15" x14ac:dyDescent="0.2">
      <c r="A760" s="3" t="s">
        <v>1269</v>
      </c>
      <c r="B760" s="2" t="s">
        <v>1270</v>
      </c>
      <c r="C760" s="3" t="s">
        <v>530</v>
      </c>
    </row>
    <row r="761" spans="1:3" ht="15" x14ac:dyDescent="0.2">
      <c r="A761" s="3" t="s">
        <v>1271</v>
      </c>
      <c r="B761" s="2" t="s">
        <v>1272</v>
      </c>
      <c r="C761" s="3" t="s">
        <v>530</v>
      </c>
    </row>
    <row r="762" spans="1:3" ht="15" x14ac:dyDescent="0.2">
      <c r="A762" s="3" t="s">
        <v>1273</v>
      </c>
      <c r="B762" s="2" t="s">
        <v>1274</v>
      </c>
      <c r="C762" s="3" t="s">
        <v>530</v>
      </c>
    </row>
    <row r="763" spans="1:3" ht="15" x14ac:dyDescent="0.2">
      <c r="A763" s="3" t="s">
        <v>1447</v>
      </c>
      <c r="B763" s="2" t="s">
        <v>1448</v>
      </c>
      <c r="C763" s="3" t="s">
        <v>53</v>
      </c>
    </row>
    <row r="764" spans="1:3" ht="15" x14ac:dyDescent="0.2">
      <c r="A764" s="3" t="s">
        <v>1449</v>
      </c>
      <c r="B764" s="2" t="s">
        <v>1450</v>
      </c>
      <c r="C764" s="3" t="s">
        <v>53</v>
      </c>
    </row>
    <row r="765" spans="1:3" ht="15" x14ac:dyDescent="0.2">
      <c r="A765" s="3" t="s">
        <v>1451</v>
      </c>
      <c r="B765" s="2" t="s">
        <v>1452</v>
      </c>
      <c r="C765" s="3" t="s">
        <v>53</v>
      </c>
    </row>
    <row r="766" spans="1:3" ht="15" x14ac:dyDescent="0.2">
      <c r="A766" s="3" t="s">
        <v>1453</v>
      </c>
      <c r="B766" s="2" t="s">
        <v>1454</v>
      </c>
      <c r="C766" s="3" t="s">
        <v>53</v>
      </c>
    </row>
    <row r="767" spans="1:3" ht="15" x14ac:dyDescent="0.2">
      <c r="A767" s="3" t="s">
        <v>1455</v>
      </c>
      <c r="B767" s="2" t="s">
        <v>1456</v>
      </c>
      <c r="C767" s="3" t="s">
        <v>53</v>
      </c>
    </row>
    <row r="768" spans="1:3" ht="15" x14ac:dyDescent="0.2">
      <c r="A768" s="3" t="s">
        <v>1466</v>
      </c>
      <c r="B768" s="2" t="s">
        <v>1467</v>
      </c>
      <c r="C768" s="3" t="s">
        <v>53</v>
      </c>
    </row>
    <row r="769" spans="1:3" ht="15" x14ac:dyDescent="0.2">
      <c r="A769" s="3" t="s">
        <v>1476</v>
      </c>
      <c r="B769" s="2" t="s">
        <v>1477</v>
      </c>
      <c r="C769" s="3" t="s">
        <v>53</v>
      </c>
    </row>
    <row r="770" spans="1:3" ht="15" x14ac:dyDescent="0.2">
      <c r="A770" s="3" t="s">
        <v>1478</v>
      </c>
      <c r="B770" s="2" t="s">
        <v>1479</v>
      </c>
      <c r="C770" s="3" t="s">
        <v>53</v>
      </c>
    </row>
    <row r="771" spans="1:3" ht="15" x14ac:dyDescent="0.2">
      <c r="A771" s="3" t="s">
        <v>1480</v>
      </c>
      <c r="B771" s="2" t="s">
        <v>1481</v>
      </c>
      <c r="C771" s="3" t="s">
        <v>53</v>
      </c>
    </row>
    <row r="772" spans="1:3" ht="15" x14ac:dyDescent="0.2">
      <c r="A772" s="3" t="s">
        <v>1482</v>
      </c>
      <c r="B772" s="2" t="s">
        <v>1483</v>
      </c>
      <c r="C772" s="3" t="s">
        <v>53</v>
      </c>
    </row>
    <row r="773" spans="1:3" ht="15" x14ac:dyDescent="0.2">
      <c r="A773" s="3" t="s">
        <v>1484</v>
      </c>
      <c r="B773" s="2" t="s">
        <v>1485</v>
      </c>
      <c r="C773" s="3" t="s">
        <v>53</v>
      </c>
    </row>
    <row r="774" spans="1:3" ht="15" x14ac:dyDescent="0.2">
      <c r="A774" s="3" t="s">
        <v>1490</v>
      </c>
      <c r="B774" s="2" t="s">
        <v>1491</v>
      </c>
      <c r="C774" s="3" t="s">
        <v>53</v>
      </c>
    </row>
    <row r="775" spans="1:3" ht="15" x14ac:dyDescent="0.2">
      <c r="A775" s="3" t="s">
        <v>1486</v>
      </c>
      <c r="B775" s="2" t="s">
        <v>1492</v>
      </c>
      <c r="C775" s="3" t="s">
        <v>53</v>
      </c>
    </row>
    <row r="776" spans="1:3" ht="15" x14ac:dyDescent="0.2">
      <c r="A776" s="3" t="s">
        <v>1487</v>
      </c>
      <c r="B776" s="2" t="s">
        <v>1493</v>
      </c>
      <c r="C776" s="3" t="s">
        <v>53</v>
      </c>
    </row>
    <row r="777" spans="1:3" ht="15" x14ac:dyDescent="0.2">
      <c r="A777" s="3" t="s">
        <v>1488</v>
      </c>
      <c r="B777" s="2" t="s">
        <v>1489</v>
      </c>
      <c r="C777" s="3" t="s">
        <v>53</v>
      </c>
    </row>
    <row r="778" spans="1:3" ht="15" x14ac:dyDescent="0.2">
      <c r="A778" s="3" t="s">
        <v>1494</v>
      </c>
      <c r="B778" s="2" t="s">
        <v>1495</v>
      </c>
      <c r="C778" s="3" t="s">
        <v>53</v>
      </c>
    </row>
    <row r="779" spans="1:3" ht="15" x14ac:dyDescent="0.2">
      <c r="A779" s="3" t="s">
        <v>1496</v>
      </c>
      <c r="B779" s="2" t="s">
        <v>1497</v>
      </c>
      <c r="C779" s="3" t="s">
        <v>53</v>
      </c>
    </row>
    <row r="780" spans="1:3" ht="15" x14ac:dyDescent="0.2">
      <c r="A780" s="3" t="s">
        <v>1498</v>
      </c>
      <c r="B780" s="2" t="s">
        <v>1499</v>
      </c>
      <c r="C780" s="3" t="s">
        <v>53</v>
      </c>
    </row>
    <row r="781" spans="1:3" ht="15" x14ac:dyDescent="0.2">
      <c r="A781" s="3" t="s">
        <v>1500</v>
      </c>
      <c r="B781" s="2" t="s">
        <v>1501</v>
      </c>
      <c r="C781" s="3" t="s">
        <v>53</v>
      </c>
    </row>
    <row r="782" spans="1:3" ht="15" x14ac:dyDescent="0.2">
      <c r="A782" s="3" t="s">
        <v>1502</v>
      </c>
      <c r="B782" s="2" t="s">
        <v>1503</v>
      </c>
      <c r="C782" s="3" t="s">
        <v>53</v>
      </c>
    </row>
    <row r="783" spans="1:3" ht="15" x14ac:dyDescent="0.2">
      <c r="A783" s="3" t="s">
        <v>1504</v>
      </c>
      <c r="B783" s="2" t="s">
        <v>1505</v>
      </c>
      <c r="C783" s="3" t="s">
        <v>53</v>
      </c>
    </row>
    <row r="784" spans="1:3" ht="15" x14ac:dyDescent="0.2">
      <c r="A784" s="3" t="s">
        <v>1506</v>
      </c>
      <c r="B784" s="2" t="s">
        <v>1507</v>
      </c>
      <c r="C784" s="3" t="s">
        <v>53</v>
      </c>
    </row>
    <row r="785" spans="1:3" ht="15" x14ac:dyDescent="0.2">
      <c r="A785" s="3" t="s">
        <v>1508</v>
      </c>
      <c r="B785" s="2" t="s">
        <v>1509</v>
      </c>
      <c r="C785" s="3" t="s">
        <v>53</v>
      </c>
    </row>
    <row r="786" spans="1:3" ht="15" x14ac:dyDescent="0.2">
      <c r="A786" s="3" t="s">
        <v>1514</v>
      </c>
      <c r="B786" s="2" t="s">
        <v>1510</v>
      </c>
      <c r="C786" s="3" t="s">
        <v>53</v>
      </c>
    </row>
    <row r="787" spans="1:3" ht="15" x14ac:dyDescent="0.2">
      <c r="A787" s="3" t="s">
        <v>1515</v>
      </c>
      <c r="B787" s="2" t="s">
        <v>1511</v>
      </c>
      <c r="C787" s="3" t="s">
        <v>53</v>
      </c>
    </row>
    <row r="788" spans="1:3" ht="15" x14ac:dyDescent="0.2">
      <c r="A788" s="3" t="s">
        <v>1516</v>
      </c>
      <c r="B788" s="2" t="s">
        <v>1512</v>
      </c>
      <c r="C788" s="3" t="s">
        <v>53</v>
      </c>
    </row>
    <row r="789" spans="1:3" ht="15" x14ac:dyDescent="0.2">
      <c r="A789" s="3" t="s">
        <v>1517</v>
      </c>
      <c r="B789" s="2" t="s">
        <v>1513</v>
      </c>
      <c r="C789" s="3" t="s">
        <v>53</v>
      </c>
    </row>
    <row r="790" spans="1:3" ht="15" x14ac:dyDescent="0.2">
      <c r="A790" s="3" t="s">
        <v>1518</v>
      </c>
      <c r="B790" s="2" t="s">
        <v>1521</v>
      </c>
      <c r="C790" s="3" t="s">
        <v>53</v>
      </c>
    </row>
    <row r="791" spans="1:3" ht="15" x14ac:dyDescent="0.2">
      <c r="A791" s="3" t="s">
        <v>1519</v>
      </c>
      <c r="B791" s="2" t="s">
        <v>1520</v>
      </c>
      <c r="C791" s="3" t="s">
        <v>53</v>
      </c>
    </row>
    <row r="792" spans="1:3" ht="15" x14ac:dyDescent="0.2">
      <c r="A792" s="3" t="s">
        <v>1678</v>
      </c>
      <c r="B792" s="2" t="s">
        <v>1679</v>
      </c>
      <c r="C792" s="3" t="s">
        <v>53</v>
      </c>
    </row>
    <row r="793" spans="1:3" ht="15" x14ac:dyDescent="0.2">
      <c r="A793" s="3"/>
      <c r="B793" s="2"/>
      <c r="C793" s="3"/>
    </row>
    <row r="794" spans="1:3" ht="15" x14ac:dyDescent="0.2">
      <c r="A794" s="3"/>
      <c r="B794" s="2"/>
      <c r="C794" s="3"/>
    </row>
    <row r="795" spans="1:3" ht="15" x14ac:dyDescent="0.2">
      <c r="A795" s="3"/>
      <c r="B795" s="2"/>
      <c r="C795" s="3"/>
    </row>
    <row r="796" spans="1:3" ht="15" x14ac:dyDescent="0.2">
      <c r="A796" s="3"/>
      <c r="B796" s="2"/>
      <c r="C796" s="3"/>
    </row>
    <row r="797" spans="1:3" ht="15" x14ac:dyDescent="0.2">
      <c r="A797" s="3"/>
      <c r="B797" s="2"/>
      <c r="C797" s="3"/>
    </row>
    <row r="798" spans="1:3" ht="15" x14ac:dyDescent="0.2">
      <c r="A798" s="3"/>
      <c r="B798" s="2"/>
      <c r="C798" s="3"/>
    </row>
    <row r="799" spans="1:3" ht="15" x14ac:dyDescent="0.2">
      <c r="A799" s="3"/>
      <c r="B799" s="2"/>
      <c r="C799" s="3"/>
    </row>
    <row r="800" spans="1:3" ht="15" x14ac:dyDescent="0.2">
      <c r="A800" s="3"/>
      <c r="B800" s="2"/>
      <c r="C800" s="3"/>
    </row>
    <row r="801" spans="1:3" ht="15" x14ac:dyDescent="0.2">
      <c r="A801" s="3"/>
      <c r="B801" s="2"/>
      <c r="C801" s="3"/>
    </row>
    <row r="802" spans="1:3" ht="15" x14ac:dyDescent="0.2">
      <c r="A802" s="3"/>
      <c r="B802" s="2"/>
      <c r="C802" s="3"/>
    </row>
    <row r="803" spans="1:3" ht="15" x14ac:dyDescent="0.2">
      <c r="A803" s="3"/>
      <c r="B803" s="2"/>
      <c r="C803" s="3"/>
    </row>
    <row r="804" spans="1:3" ht="15" x14ac:dyDescent="0.2">
      <c r="A804" s="3"/>
      <c r="B804" s="2"/>
      <c r="C804" s="3"/>
    </row>
    <row r="805" spans="1:3" ht="15" x14ac:dyDescent="0.2">
      <c r="A805" s="3"/>
      <c r="B805" s="2"/>
      <c r="C805" s="3"/>
    </row>
    <row r="806" spans="1:3" ht="15" x14ac:dyDescent="0.2">
      <c r="A806" s="3"/>
      <c r="B806" s="2"/>
      <c r="C806" s="3"/>
    </row>
    <row r="807" spans="1:3" ht="15" x14ac:dyDescent="0.2">
      <c r="A807" s="3"/>
      <c r="B807" s="2"/>
      <c r="C807" s="3"/>
    </row>
    <row r="808" spans="1:3" ht="15" x14ac:dyDescent="0.2">
      <c r="A808" s="3"/>
      <c r="B808" s="2"/>
      <c r="C808" s="3"/>
    </row>
    <row r="809" spans="1:3" ht="15" x14ac:dyDescent="0.2">
      <c r="A809" s="3"/>
      <c r="B809" s="2"/>
      <c r="C809" s="3"/>
    </row>
    <row r="810" spans="1:3" ht="15" x14ac:dyDescent="0.2">
      <c r="A810" s="3"/>
      <c r="B810" s="2"/>
      <c r="C810" s="3"/>
    </row>
    <row r="811" spans="1:3" ht="15" x14ac:dyDescent="0.2">
      <c r="A811" s="3"/>
      <c r="B811" s="2"/>
      <c r="C811" s="3"/>
    </row>
    <row r="812" spans="1:3" ht="15" x14ac:dyDescent="0.2">
      <c r="A812" s="3"/>
      <c r="B812" s="2"/>
      <c r="C812" s="3"/>
    </row>
    <row r="813" spans="1:3" ht="15" x14ac:dyDescent="0.2">
      <c r="A813" s="3"/>
      <c r="B813" s="2"/>
      <c r="C813" s="3"/>
    </row>
    <row r="814" spans="1:3" ht="15" x14ac:dyDescent="0.2">
      <c r="A814" s="3"/>
      <c r="B814" s="2"/>
      <c r="C814" s="3"/>
    </row>
    <row r="815" spans="1:3" ht="15" x14ac:dyDescent="0.2">
      <c r="A815" s="3"/>
      <c r="B815" s="2"/>
      <c r="C815" s="3"/>
    </row>
    <row r="816" spans="1:3" ht="15" x14ac:dyDescent="0.2">
      <c r="A816" s="3"/>
      <c r="B816" s="2"/>
      <c r="C816" s="3"/>
    </row>
    <row r="817" spans="1:3" ht="15" x14ac:dyDescent="0.2">
      <c r="A817" s="3"/>
      <c r="B817" s="2"/>
      <c r="C817" s="3"/>
    </row>
    <row r="818" spans="1:3" ht="15" x14ac:dyDescent="0.2">
      <c r="A818" s="3"/>
      <c r="B818" s="2"/>
      <c r="C818" s="3"/>
    </row>
    <row r="819" spans="1:3" ht="15" x14ac:dyDescent="0.2">
      <c r="A819" s="3"/>
      <c r="B819" s="2"/>
      <c r="C819" s="3"/>
    </row>
    <row r="820" spans="1:3" ht="15" x14ac:dyDescent="0.2">
      <c r="A820" s="3"/>
      <c r="B820" s="2"/>
      <c r="C820" s="3"/>
    </row>
    <row r="821" spans="1:3" ht="15" x14ac:dyDescent="0.2">
      <c r="A821" s="3"/>
      <c r="B821" s="2"/>
      <c r="C821" s="3"/>
    </row>
    <row r="822" spans="1:3" ht="15" x14ac:dyDescent="0.2">
      <c r="A822" s="3"/>
      <c r="B822" s="2"/>
      <c r="C822" s="3"/>
    </row>
    <row r="823" spans="1:3" ht="15" x14ac:dyDescent="0.2">
      <c r="A823" s="3"/>
      <c r="B823" s="2"/>
      <c r="C823" s="3"/>
    </row>
    <row r="824" spans="1:3" ht="15" x14ac:dyDescent="0.2">
      <c r="A824" s="3"/>
      <c r="B824" s="2"/>
      <c r="C824" s="3"/>
    </row>
    <row r="825" spans="1:3" ht="15" x14ac:dyDescent="0.2">
      <c r="A825" s="3"/>
      <c r="B825" s="2"/>
      <c r="C825" s="3"/>
    </row>
    <row r="826" spans="1:3" ht="15" x14ac:dyDescent="0.2">
      <c r="A826" s="3"/>
      <c r="B826" s="2"/>
      <c r="C826" s="3"/>
    </row>
    <row r="827" spans="1:3" ht="15" x14ac:dyDescent="0.2">
      <c r="A827" s="3"/>
      <c r="B827" s="2"/>
      <c r="C827" s="3"/>
    </row>
    <row r="828" spans="1:3" ht="15" x14ac:dyDescent="0.2">
      <c r="A828" s="3"/>
      <c r="B828" s="2"/>
      <c r="C828" s="3"/>
    </row>
    <row r="829" spans="1:3" ht="15" x14ac:dyDescent="0.2">
      <c r="A829" s="3"/>
      <c r="B829" s="2"/>
      <c r="C829" s="3"/>
    </row>
    <row r="830" spans="1:3" ht="15" x14ac:dyDescent="0.2">
      <c r="A830" s="3"/>
      <c r="B830" s="2"/>
      <c r="C830" s="3"/>
    </row>
    <row r="831" spans="1:3" ht="15" x14ac:dyDescent="0.2">
      <c r="A831" s="3"/>
      <c r="B831" s="2"/>
      <c r="C831" s="3"/>
    </row>
    <row r="832" spans="1:3" ht="15" x14ac:dyDescent="0.2">
      <c r="A832" s="3"/>
      <c r="B832" s="2"/>
      <c r="C832" s="3"/>
    </row>
    <row r="833" spans="1:3" ht="15" x14ac:dyDescent="0.2">
      <c r="A833" s="3"/>
      <c r="B833" s="2"/>
      <c r="C833" s="3"/>
    </row>
    <row r="834" spans="1:3" ht="15" x14ac:dyDescent="0.2">
      <c r="A834" s="3"/>
      <c r="B834" s="2"/>
      <c r="C834" s="3"/>
    </row>
    <row r="835" spans="1:3" ht="15" x14ac:dyDescent="0.2">
      <c r="A835" s="3"/>
      <c r="B835" s="2"/>
      <c r="C835" s="3"/>
    </row>
    <row r="836" spans="1:3" ht="15" x14ac:dyDescent="0.2">
      <c r="A836" s="3"/>
      <c r="B836" s="2"/>
      <c r="C836" s="3"/>
    </row>
    <row r="837" spans="1:3" ht="15" x14ac:dyDescent="0.2">
      <c r="A837" s="3"/>
      <c r="B837" s="2"/>
      <c r="C837" s="3"/>
    </row>
    <row r="838" spans="1:3" ht="15" x14ac:dyDescent="0.2">
      <c r="A838" s="3"/>
      <c r="B838" s="2"/>
      <c r="C838" s="3"/>
    </row>
    <row r="839" spans="1:3" ht="15" x14ac:dyDescent="0.2">
      <c r="A839" s="3"/>
      <c r="B839" s="2"/>
      <c r="C839" s="3"/>
    </row>
    <row r="840" spans="1:3" ht="15" x14ac:dyDescent="0.2">
      <c r="A840" s="3"/>
      <c r="B840" s="2"/>
      <c r="C840" s="3"/>
    </row>
    <row r="841" spans="1:3" ht="15" x14ac:dyDescent="0.2">
      <c r="A841" s="3"/>
      <c r="B841" s="2"/>
      <c r="C841" s="3"/>
    </row>
    <row r="842" spans="1:3" ht="15" x14ac:dyDescent="0.2">
      <c r="A842" s="3"/>
      <c r="B842" s="2"/>
      <c r="C842" s="3"/>
    </row>
    <row r="843" spans="1:3" ht="15" x14ac:dyDescent="0.2">
      <c r="A843" s="3"/>
      <c r="B843" s="2"/>
      <c r="C843" s="3"/>
    </row>
    <row r="844" spans="1:3" ht="15" x14ac:dyDescent="0.2">
      <c r="A844" s="3"/>
      <c r="B844" s="2"/>
      <c r="C844" s="3"/>
    </row>
    <row r="845" spans="1:3" ht="15" x14ac:dyDescent="0.2">
      <c r="A845" s="3"/>
      <c r="B845" s="2"/>
      <c r="C845" s="3"/>
    </row>
    <row r="846" spans="1:3" ht="15" x14ac:dyDescent="0.2">
      <c r="A846" s="3"/>
      <c r="B846" s="2"/>
      <c r="C846" s="3"/>
    </row>
    <row r="847" spans="1:3" ht="15" x14ac:dyDescent="0.2">
      <c r="A847" s="3"/>
      <c r="B847" s="2"/>
      <c r="C847" s="3"/>
    </row>
    <row r="848" spans="1:3" ht="15" x14ac:dyDescent="0.2">
      <c r="A848" s="3"/>
      <c r="B848" s="2"/>
      <c r="C848" s="3"/>
    </row>
    <row r="849" spans="1:3" ht="15" x14ac:dyDescent="0.2">
      <c r="A849" s="3"/>
      <c r="B849" s="2"/>
      <c r="C849" s="3"/>
    </row>
    <row r="850" spans="1:3" ht="15" x14ac:dyDescent="0.2">
      <c r="A850" s="3"/>
      <c r="B850" s="2"/>
      <c r="C850" s="3"/>
    </row>
    <row r="851" spans="1:3" ht="15" x14ac:dyDescent="0.2">
      <c r="A851" s="3"/>
      <c r="B851" s="2"/>
      <c r="C851" s="3"/>
    </row>
    <row r="852" spans="1:3" ht="15" x14ac:dyDescent="0.2">
      <c r="A852" s="3"/>
      <c r="B852" s="2"/>
      <c r="C852" s="3"/>
    </row>
    <row r="853" spans="1:3" ht="15" x14ac:dyDescent="0.2">
      <c r="A853" s="3"/>
      <c r="B853" s="2"/>
      <c r="C853" s="3"/>
    </row>
    <row r="854" spans="1:3" ht="15" x14ac:dyDescent="0.2">
      <c r="A854" s="3"/>
      <c r="B854" s="2"/>
      <c r="C854" s="3"/>
    </row>
    <row r="855" spans="1:3" ht="15" x14ac:dyDescent="0.2">
      <c r="A855" s="3"/>
      <c r="B855" s="2"/>
      <c r="C855" s="3"/>
    </row>
    <row r="856" spans="1:3" ht="15" x14ac:dyDescent="0.2">
      <c r="A856" s="3"/>
      <c r="B856" s="2"/>
      <c r="C856" s="3"/>
    </row>
    <row r="857" spans="1:3" ht="15" x14ac:dyDescent="0.2">
      <c r="A857" s="3"/>
      <c r="B857" s="2"/>
      <c r="C857" s="3"/>
    </row>
    <row r="858" spans="1:3" ht="15" x14ac:dyDescent="0.2">
      <c r="A858" s="3"/>
      <c r="B858" s="2"/>
      <c r="C858" s="3"/>
    </row>
    <row r="859" spans="1:3" ht="15" x14ac:dyDescent="0.2">
      <c r="A859" s="3"/>
      <c r="B859" s="2"/>
      <c r="C859" s="3"/>
    </row>
    <row r="860" spans="1:3" ht="15" x14ac:dyDescent="0.2">
      <c r="A860" s="3"/>
      <c r="B860" s="2"/>
      <c r="C860" s="3"/>
    </row>
    <row r="861" spans="1:3" ht="15" x14ac:dyDescent="0.2">
      <c r="A861" s="3"/>
      <c r="B861" s="2"/>
      <c r="C861" s="3"/>
    </row>
    <row r="862" spans="1:3" ht="15" x14ac:dyDescent="0.2">
      <c r="A862" s="3"/>
      <c r="B862" s="2"/>
      <c r="C862" s="3"/>
    </row>
    <row r="863" spans="1:3" ht="15" x14ac:dyDescent="0.2">
      <c r="A863" s="3"/>
      <c r="B863" s="2"/>
      <c r="C863" s="3"/>
    </row>
    <row r="864" spans="1:3" ht="15" x14ac:dyDescent="0.2">
      <c r="A864" s="3"/>
      <c r="B864" s="2"/>
      <c r="C864" s="3"/>
    </row>
    <row r="865" spans="1:3" ht="15" x14ac:dyDescent="0.2">
      <c r="A865" s="3"/>
      <c r="B865" s="2"/>
      <c r="C865" s="3"/>
    </row>
    <row r="866" spans="1:3" ht="15" x14ac:dyDescent="0.2">
      <c r="A866" s="3"/>
      <c r="B866" s="2"/>
      <c r="C866" s="3"/>
    </row>
    <row r="867" spans="1:3" ht="15" x14ac:dyDescent="0.2">
      <c r="A867" s="3"/>
      <c r="B867" s="2"/>
      <c r="C867" s="3"/>
    </row>
    <row r="868" spans="1:3" ht="15" x14ac:dyDescent="0.2">
      <c r="A868" s="3"/>
      <c r="B868" s="2"/>
      <c r="C868" s="3"/>
    </row>
    <row r="869" spans="1:3" ht="15" x14ac:dyDescent="0.2">
      <c r="A869" s="3"/>
      <c r="B869" s="2"/>
      <c r="C869" s="3"/>
    </row>
    <row r="870" spans="1:3" ht="15" x14ac:dyDescent="0.2">
      <c r="A870" s="3"/>
      <c r="B870" s="2"/>
      <c r="C870" s="3"/>
    </row>
    <row r="871" spans="1:3" ht="15" x14ac:dyDescent="0.2">
      <c r="A871" s="3"/>
      <c r="B871" s="2"/>
      <c r="C871" s="3"/>
    </row>
    <row r="872" spans="1:3" ht="15" x14ac:dyDescent="0.2">
      <c r="A872" s="3"/>
      <c r="B872" s="2"/>
      <c r="C872" s="3"/>
    </row>
    <row r="873" spans="1:3" ht="15" x14ac:dyDescent="0.2">
      <c r="A873" s="3"/>
      <c r="B873" s="2"/>
      <c r="C873" s="3"/>
    </row>
    <row r="874" spans="1:3" ht="15" x14ac:dyDescent="0.2">
      <c r="A874" s="3"/>
      <c r="B874" s="2"/>
      <c r="C874" s="3"/>
    </row>
    <row r="875" spans="1:3" ht="15" x14ac:dyDescent="0.2">
      <c r="A875" s="3"/>
      <c r="B875" s="2"/>
      <c r="C875" s="3"/>
    </row>
    <row r="876" spans="1:3" ht="15" x14ac:dyDescent="0.2">
      <c r="A876" s="3"/>
      <c r="B876" s="2"/>
      <c r="C876" s="3"/>
    </row>
    <row r="877" spans="1:3" ht="15" x14ac:dyDescent="0.2">
      <c r="A877" s="3"/>
      <c r="B877" s="2"/>
      <c r="C877" s="3"/>
    </row>
    <row r="878" spans="1:3" ht="15" x14ac:dyDescent="0.2">
      <c r="A878" s="3"/>
      <c r="B878" s="2"/>
      <c r="C878" s="3"/>
    </row>
    <row r="879" spans="1:3" ht="15" x14ac:dyDescent="0.2">
      <c r="A879" s="3"/>
      <c r="B879" s="2"/>
      <c r="C879" s="3"/>
    </row>
    <row r="880" spans="1:3" ht="15" x14ac:dyDescent="0.2">
      <c r="A880" s="3"/>
      <c r="B880" s="2"/>
      <c r="C880" s="3"/>
    </row>
    <row r="881" spans="1:3" ht="15" x14ac:dyDescent="0.2">
      <c r="A881" s="3"/>
      <c r="B881" s="2"/>
      <c r="C881" s="3"/>
    </row>
    <row r="882" spans="1:3" ht="15" x14ac:dyDescent="0.2">
      <c r="A882" s="3"/>
      <c r="B882" s="2"/>
      <c r="C882" s="3"/>
    </row>
    <row r="883" spans="1:3" ht="15" x14ac:dyDescent="0.2">
      <c r="A883" s="3"/>
      <c r="B883" s="2"/>
      <c r="C883" s="3"/>
    </row>
    <row r="884" spans="1:3" ht="15" x14ac:dyDescent="0.2">
      <c r="A884" s="3"/>
      <c r="B884" s="2"/>
      <c r="C884" s="3"/>
    </row>
    <row r="885" spans="1:3" ht="15" x14ac:dyDescent="0.2">
      <c r="A885" s="3"/>
      <c r="B885" s="2"/>
      <c r="C885" s="3"/>
    </row>
    <row r="886" spans="1:3" ht="15" x14ac:dyDescent="0.2">
      <c r="A886" s="3"/>
      <c r="B886" s="2"/>
      <c r="C886" s="3"/>
    </row>
    <row r="887" spans="1:3" ht="15" x14ac:dyDescent="0.2">
      <c r="A887" s="3"/>
      <c r="B887" s="2"/>
      <c r="C887" s="3"/>
    </row>
    <row r="888" spans="1:3" ht="15" x14ac:dyDescent="0.2">
      <c r="A888" s="3"/>
      <c r="B888" s="2"/>
      <c r="C888" s="3"/>
    </row>
    <row r="889" spans="1:3" ht="15" x14ac:dyDescent="0.2">
      <c r="A889" s="3"/>
      <c r="B889" s="2"/>
      <c r="C889" s="3"/>
    </row>
    <row r="890" spans="1:3" ht="15" x14ac:dyDescent="0.2">
      <c r="A890" s="3"/>
      <c r="B890" s="2"/>
      <c r="C890" s="3"/>
    </row>
    <row r="891" spans="1:3" ht="15" x14ac:dyDescent="0.2">
      <c r="A891" s="3"/>
      <c r="B891" s="2"/>
      <c r="C891" s="3"/>
    </row>
    <row r="892" spans="1:3" ht="15" x14ac:dyDescent="0.2">
      <c r="A892" s="3"/>
      <c r="B892" s="2"/>
      <c r="C892" s="3"/>
    </row>
    <row r="893" spans="1:3" ht="15" x14ac:dyDescent="0.2">
      <c r="A893" s="3"/>
      <c r="B893" s="2"/>
      <c r="C893" s="3"/>
    </row>
    <row r="894" spans="1:3" ht="15" x14ac:dyDescent="0.2">
      <c r="A894" s="3"/>
      <c r="B894" s="2"/>
      <c r="C894" s="3"/>
    </row>
  </sheetData>
  <autoFilter ref="A2:C894">
    <sortState ref="A3:C895">
      <sortCondition ref="A2:A895"/>
    </sortState>
  </autoFilter>
  <hyperlinks>
    <hyperlink ref="B1" location="homepage!A1" display="قائمة الأصناف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4:E15"/>
  <sheetViews>
    <sheetView rightToLeft="1" zoomScale="115" zoomScaleNormal="115" zoomScalePageLayoutView="145" workbookViewId="0">
      <selection activeCell="G9" sqref="G9"/>
    </sheetView>
  </sheetViews>
  <sheetFormatPr defaultColWidth="9" defaultRowHeight="14.25" x14ac:dyDescent="0.2"/>
  <cols>
    <col min="1" max="1" width="4.25" style="5" customWidth="1"/>
    <col min="2" max="2" width="4.75" style="5" customWidth="1"/>
    <col min="3" max="3" width="3.875" style="5" bestFit="1" customWidth="1"/>
    <col min="4" max="4" width="20.875" style="5" customWidth="1"/>
    <col min="5" max="6" width="9" style="5"/>
    <col min="7" max="7" width="15.75" style="5" customWidth="1"/>
    <col min="8" max="8" width="5.75" style="5" customWidth="1"/>
    <col min="9" max="9" width="14.75" style="5" bestFit="1" customWidth="1"/>
    <col min="10" max="10" width="11.375" style="5" bestFit="1" customWidth="1"/>
    <col min="11" max="11" width="9.875" style="5" bestFit="1" customWidth="1"/>
    <col min="12" max="12" width="11.375" style="5" bestFit="1" customWidth="1"/>
    <col min="13" max="16384" width="9" style="5"/>
  </cols>
  <sheetData>
    <row r="4" spans="4:5" ht="15" x14ac:dyDescent="0.2">
      <c r="D4" s="15" t="s">
        <v>1425</v>
      </c>
      <c r="E4" s="15" t="s">
        <v>1424</v>
      </c>
    </row>
    <row r="5" spans="4:5" ht="15" x14ac:dyDescent="0.2">
      <c r="D5" s="18" t="s">
        <v>1423</v>
      </c>
      <c r="E5" s="18">
        <v>2</v>
      </c>
    </row>
    <row r="6" spans="4:5" ht="15" x14ac:dyDescent="0.2">
      <c r="D6" s="18" t="s">
        <v>1379</v>
      </c>
      <c r="E6" s="18">
        <v>3</v>
      </c>
    </row>
    <row r="7" spans="4:5" ht="15" x14ac:dyDescent="0.2">
      <c r="D7" s="18" t="s">
        <v>1426</v>
      </c>
      <c r="E7" s="18">
        <v>4</v>
      </c>
    </row>
    <row r="8" spans="4:5" ht="15" x14ac:dyDescent="0.2">
      <c r="D8" s="18" t="s">
        <v>1427</v>
      </c>
      <c r="E8" s="18">
        <v>5</v>
      </c>
    </row>
    <row r="9" spans="4:5" ht="15" x14ac:dyDescent="0.2">
      <c r="D9" s="18" t="s">
        <v>10</v>
      </c>
      <c r="E9" s="18">
        <v>6</v>
      </c>
    </row>
    <row r="10" spans="4:5" ht="15" x14ac:dyDescent="0.2">
      <c r="D10" s="18"/>
      <c r="E10" s="18">
        <v>7</v>
      </c>
    </row>
    <row r="11" spans="4:5" ht="15" x14ac:dyDescent="0.2">
      <c r="D11" s="18"/>
      <c r="E11" s="18">
        <v>8</v>
      </c>
    </row>
    <row r="12" spans="4:5" ht="15" x14ac:dyDescent="0.2">
      <c r="D12" s="18"/>
      <c r="E12" s="18">
        <v>9</v>
      </c>
    </row>
    <row r="13" spans="4:5" ht="15" x14ac:dyDescent="0.2">
      <c r="D13" s="18"/>
      <c r="E13" s="18">
        <v>10</v>
      </c>
    </row>
    <row r="14" spans="4:5" ht="15" x14ac:dyDescent="0.2">
      <c r="D14" s="18"/>
      <c r="E14" s="18">
        <v>11</v>
      </c>
    </row>
    <row r="15" spans="4:5" ht="15" x14ac:dyDescent="0.2">
      <c r="D15" s="18"/>
      <c r="E15" s="18">
        <v>12</v>
      </c>
    </row>
  </sheetData>
  <sheetProtection formatCells="0" formatColumns="0" formatRows="0" insertColumns="0" insertRows="0" insertHyperlinks="0" deleteColumns="0" deleteRows="0" sort="0" autoFilter="0" pivotTables="0"/>
  <printOptions horizontalCentered="1"/>
  <pageMargins left="0.78740157480314965" right="0.78740157480314965" top="0.74803149606299213" bottom="0.74803149606299213" header="0.31496062992125984" footer="0.31496062992125984"/>
  <pageSetup paperSize="9" orientation="portrait" r:id="rId1"/>
  <headerFooter>
    <oddHeader>&amp;Lصفحة &amp;P من &amp;N&amp;R&amp;D    &amp;T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8</vt:i4>
      </vt:variant>
      <vt:variant>
        <vt:lpstr>نطاقات تمت تسميتها</vt:lpstr>
      </vt:variant>
      <vt:variant>
        <vt:i4>5</vt:i4>
      </vt:variant>
    </vt:vector>
  </HeadingPairs>
  <TitlesOfParts>
    <vt:vector size="13" baseType="lpstr">
      <vt:lpstr>البيانات</vt:lpstr>
      <vt:lpstr>توزيع</vt:lpstr>
      <vt:lpstr>النواقص</vt:lpstr>
      <vt:lpstr>فاتورة اولية</vt:lpstr>
      <vt:lpstr>مصاريف مشتركة</vt:lpstr>
      <vt:lpstr>جرد</vt:lpstr>
      <vt:lpstr>items</vt:lpstr>
      <vt:lpstr>j</vt:lpstr>
      <vt:lpstr>البيانات!Print_Titles</vt:lpstr>
      <vt:lpstr>النواقص!Print_Titles</vt:lpstr>
      <vt:lpstr>جرد!Print_Titles</vt:lpstr>
      <vt:lpstr>'فاتورة اولية'!Print_Titles</vt:lpstr>
      <vt:lpstr>'مصاريف مشتركة'!Print_Titles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فتح</dc:creator>
  <cp:lastModifiedBy>فتح</cp:lastModifiedBy>
  <cp:lastPrinted>2019-08-05T21:30:00Z</cp:lastPrinted>
  <dcterms:created xsi:type="dcterms:W3CDTF">2016-01-21T14:59:40Z</dcterms:created>
  <dcterms:modified xsi:type="dcterms:W3CDTF">2020-10-26T18:42:36Z</dcterms:modified>
</cp:coreProperties>
</file>