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-105" yWindow="-105" windowWidth="23250" windowHeight="12720"/>
  </bookViews>
  <sheets>
    <sheet name="Monthly Budget Summary" sheetId="1" r:id="rId1"/>
    <sheet name="Income" sheetId="3" r:id="rId2"/>
    <sheet name="Personnel Expenses" sheetId="4" r:id="rId3"/>
    <sheet name="Operating Expenses" sheetId="5" r:id="rId4"/>
  </sheets>
  <definedNames>
    <definedName name="_xlnm._FilterDatabase" localSheetId="1" hidden="1">Income!#REF!</definedName>
    <definedName name="_xlnm._FilterDatabase" localSheetId="0" hidden="1">Income!#REF!</definedName>
    <definedName name="_xlnm._FilterDatabase" localSheetId="3" hidden="1">'Operating Expenses'!#REF!</definedName>
    <definedName name="_xlnm._FilterDatabase" localSheetId="2" hidden="1">'Personnel Expenses'!#REF!</definedName>
    <definedName name="BUDGET_Title">'Monthly Budget Summary'!$B$2</definedName>
    <definedName name="ColumnTitle1">Totals[[#Headers],[BUDGET TOTALS]]</definedName>
    <definedName name="COMPANY_NAME">'Monthly Budget Summary'!$B$1</definedName>
    <definedName name="_xlnm.Print_Titles" localSheetId="1">Income!$4:$4</definedName>
    <definedName name="_xlnm.Print_Titles" localSheetId="3">'Operating Expenses'!$4:$4</definedName>
    <definedName name="_xlnm.Print_Titles" localSheetId="2">'Personnel Expenses'!$4:$4</definedName>
    <definedName name="Title1">Top5Expenses[[#Headers],[EXPENSE]]</definedName>
    <definedName name="Title2">Income[[#Headers],[INCOME]]</definedName>
    <definedName name="Title3">PersonnelExpenses[[#Headers],[PERSONNEL EXPENSES]]</definedName>
    <definedName name="Title4">OperatingExpenses[[#Headers],[OPERATING EXPENSES]]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" i="3" l="1"/>
  <c r="B2" i="4"/>
  <c r="B2" i="5"/>
  <c r="D25" i="5" l="1"/>
  <c r="C25" i="5"/>
  <c r="F24" i="5"/>
  <c r="E24" i="5"/>
  <c r="F23" i="5"/>
  <c r="E23" i="5"/>
  <c r="F22" i="5"/>
  <c r="E22" i="5"/>
  <c r="F21" i="5"/>
  <c r="E21" i="5"/>
  <c r="F20" i="5"/>
  <c r="E20" i="5"/>
  <c r="F19" i="5"/>
  <c r="E19" i="5"/>
  <c r="F18" i="5"/>
  <c r="E18" i="5"/>
  <c r="F17" i="5"/>
  <c r="E17" i="5"/>
  <c r="F16" i="5"/>
  <c r="E16" i="5"/>
  <c r="F15" i="5"/>
  <c r="E15" i="5"/>
  <c r="F14" i="5"/>
  <c r="E14" i="5"/>
  <c r="F13" i="5"/>
  <c r="E13" i="5"/>
  <c r="F12" i="5"/>
  <c r="E12" i="5"/>
  <c r="F11" i="5"/>
  <c r="E11" i="5"/>
  <c r="F10" i="5"/>
  <c r="E10" i="5"/>
  <c r="F9" i="5"/>
  <c r="E9" i="5"/>
  <c r="F8" i="5"/>
  <c r="E8" i="5"/>
  <c r="F7" i="5"/>
  <c r="E7" i="5"/>
  <c r="F6" i="5"/>
  <c r="E6" i="5"/>
  <c r="F5" i="5"/>
  <c r="E5" i="5"/>
  <c r="B1" i="5"/>
  <c r="D8" i="4"/>
  <c r="C8" i="4"/>
  <c r="F7" i="4"/>
  <c r="E7" i="4"/>
  <c r="F6" i="4"/>
  <c r="E6" i="4"/>
  <c r="F5" i="4"/>
  <c r="E5" i="4"/>
  <c r="B1" i="4"/>
  <c r="D6" i="1" l="1"/>
  <c r="C16" i="1"/>
  <c r="B16" i="1" s="1"/>
  <c r="C15" i="1"/>
  <c r="B15" i="1" s="1"/>
  <c r="C13" i="1"/>
  <c r="B13" i="1" s="1"/>
  <c r="C12" i="1"/>
  <c r="B12" i="1" s="1"/>
  <c r="C14" i="1"/>
  <c r="B14" i="1" s="1"/>
  <c r="C6" i="1"/>
  <c r="F25" i="5"/>
  <c r="F8" i="4"/>
  <c r="D8" i="3"/>
  <c r="E7" i="3"/>
  <c r="F6" i="3"/>
  <c r="E6" i="3"/>
  <c r="F5" i="3"/>
  <c r="E5" i="3"/>
  <c r="B1" i="3" l="1"/>
  <c r="E13" i="1" l="1"/>
  <c r="E12" i="1" l="1"/>
  <c r="E16" i="1" l="1"/>
  <c r="E15" i="1"/>
  <c r="E14" i="1" l="1"/>
  <c r="E17" i="1" s="1"/>
  <c r="C17" i="1"/>
  <c r="D5" i="1"/>
  <c r="D14" i="1" l="1"/>
  <c r="E6" i="1"/>
  <c r="D7" i="1"/>
  <c r="D15" i="1"/>
  <c r="D13" i="1"/>
  <c r="D16" i="1"/>
  <c r="D12" i="1"/>
  <c r="D17" i="1" l="1"/>
  <c r="C8" i="3" l="1"/>
  <c r="C5" i="1" s="1"/>
  <c r="F7" i="3"/>
  <c r="F8" i="3"/>
  <c r="E5" i="1" l="1"/>
  <c r="C7" i="1"/>
  <c r="E7" i="1" s="1"/>
</calcChain>
</file>

<file path=xl/sharedStrings.xml><?xml version="1.0" encoding="utf-8"?>
<sst xmlns="http://schemas.openxmlformats.org/spreadsheetml/2006/main" count="61" uniqueCount="50">
  <si>
    <t>Other</t>
  </si>
  <si>
    <t>Advertising</t>
  </si>
  <si>
    <t>Depreciation</t>
  </si>
  <si>
    <t>Insurance</t>
  </si>
  <si>
    <t>Interest</t>
  </si>
  <si>
    <t>Office supplies</t>
  </si>
  <si>
    <t>Postage</t>
  </si>
  <si>
    <t>Rent or mortgage</t>
  </si>
  <si>
    <t>Sales expenses</t>
  </si>
  <si>
    <t>Shipping and storage</t>
  </si>
  <si>
    <t>Supplies</t>
  </si>
  <si>
    <t>Taxes</t>
  </si>
  <si>
    <t>Telephone</t>
  </si>
  <si>
    <t>Utilities</t>
  </si>
  <si>
    <t>Total</t>
  </si>
  <si>
    <t>Income</t>
  </si>
  <si>
    <t>Wages</t>
  </si>
  <si>
    <t>Commission</t>
  </si>
  <si>
    <t>Expenses</t>
  </si>
  <si>
    <t>ESTIMATED</t>
  </si>
  <si>
    <t>ACTUAL</t>
  </si>
  <si>
    <t>DIFFERENCE</t>
  </si>
  <si>
    <t>INCOME</t>
  </si>
  <si>
    <t>TOP 5 AMOUNT</t>
  </si>
  <si>
    <t>PERSONNEL EXPENSES</t>
  </si>
  <si>
    <t>OPERATING EXPENSES</t>
  </si>
  <si>
    <t>WHAT ARE MY TOP 5 HIGHEST OPERATING EXPENSES?</t>
  </si>
  <si>
    <t>EXPENSE</t>
  </si>
  <si>
    <t>AMOUNT</t>
  </si>
  <si>
    <t>% OF EXPENSES</t>
  </si>
  <si>
    <t>BUDGET TOTALS</t>
  </si>
  <si>
    <t>15% REDUCTION</t>
  </si>
  <si>
    <t>Balance (Income minus Expenses)</t>
  </si>
  <si>
    <t>Employee benefits</t>
  </si>
  <si>
    <t>Bad debts</t>
  </si>
  <si>
    <t>Cash discounts</t>
  </si>
  <si>
    <t>Dues and subscriptions</t>
  </si>
  <si>
    <t>Legal and auditing</t>
  </si>
  <si>
    <t>Maintenance and repairs</t>
  </si>
  <si>
    <t>Net sales</t>
  </si>
  <si>
    <t>Interest income</t>
  </si>
  <si>
    <t>Asset sales (gain/loss)</t>
  </si>
  <si>
    <t>Delivery costs</t>
  </si>
  <si>
    <t>Total Income</t>
  </si>
  <si>
    <t>Total Personnel Expenses</t>
  </si>
  <si>
    <t>Total Operating Expenses</t>
  </si>
  <si>
    <t>Budget Overview chart is in this cell. Top 5 Operating Expenses are automatically updated in Top5Expenses table, below.</t>
  </si>
  <si>
    <t>الموازنة الشهرية</t>
  </si>
  <si>
    <t>الإدارة</t>
  </si>
  <si>
    <t>كيف اضيف او اعدل على هذه الملاحظة في عمود الجدول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</si>
</sst>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mmmm\ yyyy"/>
    <numFmt numFmtId="166" formatCode="0.0%"/>
  </numFmts>
  <fonts count="16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scheme val="minor"/>
    </font>
    <font>
      <sz val="12"/>
      <color theme="3"/>
      <name val="Gill Sans MT"/>
      <family val="2"/>
      <scheme val="minor"/>
    </font>
    <font>
      <sz val="16"/>
      <color theme="0"/>
      <name val="Gill Sans MT"/>
      <family val="2"/>
      <scheme val="major"/>
    </font>
    <font>
      <sz val="36"/>
      <color theme="0"/>
      <name val="Gill Sans MT"/>
      <family val="2"/>
      <scheme val="major"/>
    </font>
    <font>
      <sz val="11"/>
      <color theme="9" tint="-0.499984740745262"/>
      <name val="Gill Sans MT"/>
      <family val="2"/>
      <scheme val="minor"/>
    </font>
    <font>
      <sz val="11"/>
      <name val="Gill Sans MT"/>
      <family val="2"/>
      <scheme val="minor"/>
    </font>
    <font>
      <sz val="11"/>
      <color rgb="FF6C0000"/>
      <name val="Gill Sans MT"/>
      <family val="2"/>
      <scheme val="minor"/>
    </font>
    <font>
      <sz val="11"/>
      <color rgb="FFDA0000"/>
      <name val="Gill Sans MT"/>
      <family val="2"/>
      <scheme val="minor"/>
    </font>
    <font>
      <sz val="36"/>
      <color theme="3"/>
      <name val="Gill Sans MT"/>
      <family val="2"/>
      <scheme val="major"/>
    </font>
    <font>
      <sz val="16"/>
      <color theme="3"/>
      <name val="Gill Sans MT"/>
      <family val="2"/>
      <scheme val="major"/>
    </font>
    <font>
      <sz val="11"/>
      <color theme="3"/>
      <name val="Gill Sans MT"/>
      <family val="2"/>
      <scheme val="major"/>
    </font>
    <font>
      <sz val="11"/>
      <color theme="0" tint="-4.9989318521683403E-2"/>
      <name val="Gill Sans MT"/>
      <family val="2"/>
      <scheme val="minor"/>
    </font>
    <font>
      <sz val="11"/>
      <color theme="1" tint="4.9989318521683403E-2"/>
      <name val="Gill Sans MT"/>
      <family val="2"/>
      <scheme val="major"/>
    </font>
    <font>
      <sz val="11"/>
      <color theme="0"/>
      <name val="Gill Sans MT"/>
      <family val="2"/>
      <scheme val="minor"/>
    </font>
    <font>
      <sz val="18"/>
      <color rgb="FFFF0000"/>
      <name val="Gill Sans MT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39994506668294322"/>
        <bgColor indexed="64"/>
      </patternFill>
    </fill>
  </fills>
  <borders count="1">
    <border>
      <left/>
      <right/>
      <top/>
      <bottom/>
      <diagonal/>
    </border>
  </borders>
  <cellStyleXfs count="13">
    <xf numFmtId="0" fontId="0" fillId="0" borderId="0">
      <alignment horizontal="left" wrapText="1" indent="1"/>
    </xf>
    <xf numFmtId="0" fontId="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5" fillId="3" borderId="0" applyNumberFormat="0" applyBorder="0" applyAlignment="0" applyProtection="0"/>
    <xf numFmtId="0" fontId="1" fillId="4" borderId="0" applyNumberFormat="0" applyBorder="0" applyAlignment="0" applyProtection="0"/>
    <xf numFmtId="0" fontId="10" fillId="0" borderId="0" applyNumberFormat="0" applyFill="0" applyAlignment="0" applyProtection="0"/>
    <xf numFmtId="0" fontId="13" fillId="8" borderId="0" applyBorder="0" applyProtection="0">
      <alignment horizontal="left" vertical="center" indent="1"/>
    </xf>
    <xf numFmtId="0" fontId="13" fillId="8" borderId="0" applyNumberFormat="0" applyBorder="0" applyProtection="0">
      <alignment horizontal="left" vertical="center"/>
    </xf>
    <xf numFmtId="0" fontId="1" fillId="0" borderId="0" applyNumberFormat="0" applyFill="0" applyAlignment="0" applyProtection="0"/>
    <xf numFmtId="0" fontId="7" fillId="0" borderId="0" applyNumberFormat="0" applyFill="0" applyBorder="0" applyAlignment="0" applyProtection="0"/>
    <xf numFmtId="40" fontId="1" fillId="0" borderId="0" applyFont="0" applyFill="0" applyBorder="0" applyProtection="0">
      <alignment horizontal="right"/>
    </xf>
    <xf numFmtId="166" fontId="1" fillId="0" borderId="0" applyFont="0" applyFill="0" applyBorder="0" applyProtection="0">
      <alignment horizontal="right"/>
    </xf>
    <xf numFmtId="165" fontId="11" fillId="5" borderId="0" applyFill="0" applyBorder="0">
      <alignment horizontal="right"/>
    </xf>
  </cellStyleXfs>
  <cellXfs count="37">
    <xf numFmtId="0" fontId="0" fillId="0" borderId="0" xfId="0">
      <alignment horizontal="left" wrapText="1" indent="1"/>
    </xf>
    <xf numFmtId="40" fontId="6" fillId="6" borderId="0" xfId="4" applyNumberFormat="1" applyFont="1" applyFill="1"/>
    <xf numFmtId="40" fontId="6" fillId="6" borderId="0" xfId="8" applyNumberFormat="1" applyFont="1" applyFill="1"/>
    <xf numFmtId="0" fontId="0" fillId="5" borderId="0" xfId="0" applyFill="1">
      <alignment horizontal="left" wrapText="1" indent="1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>
      <alignment horizontal="left" wrapText="1" indent="1"/>
    </xf>
    <xf numFmtId="0" fontId="13" fillId="2" borderId="0" xfId="6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5" borderId="0" xfId="0" applyFont="1" applyFill="1" applyAlignment="1"/>
    <xf numFmtId="0" fontId="4" fillId="5" borderId="0" xfId="0" applyFont="1" applyFill="1" applyAlignment="1">
      <alignment vertical="center"/>
    </xf>
    <xf numFmtId="0" fontId="0" fillId="6" borderId="0" xfId="0" applyFill="1">
      <alignment horizontal="left" wrapText="1" indent="1"/>
    </xf>
    <xf numFmtId="0" fontId="6" fillId="6" borderId="0" xfId="0" applyFont="1" applyFill="1">
      <alignment horizontal="left" wrapText="1" indent="1"/>
    </xf>
    <xf numFmtId="0" fontId="0" fillId="6" borderId="0" xfId="0" applyFill="1" applyAlignment="1">
      <alignment vertical="center"/>
    </xf>
    <xf numFmtId="0" fontId="6" fillId="6" borderId="0" xfId="3" applyFont="1" applyFill="1" applyAlignment="1">
      <alignment vertical="center"/>
    </xf>
    <xf numFmtId="164" fontId="6" fillId="6" borderId="0" xfId="3" applyNumberFormat="1" applyFont="1" applyFill="1"/>
    <xf numFmtId="0" fontId="6" fillId="6" borderId="0" xfId="3" applyFont="1" applyFill="1"/>
    <xf numFmtId="40" fontId="1" fillId="7" borderId="0" xfId="10" applyFill="1" applyAlignment="1"/>
    <xf numFmtId="40" fontId="8" fillId="0" borderId="0" xfId="10" applyFont="1" applyAlignment="1"/>
    <xf numFmtId="40" fontId="0" fillId="0" borderId="0" xfId="10" applyFont="1" applyAlignment="1"/>
    <xf numFmtId="40" fontId="0" fillId="0" borderId="0" xfId="10" applyFont="1">
      <alignment horizontal="right"/>
    </xf>
    <xf numFmtId="40" fontId="1" fillId="0" borderId="0" xfId="10">
      <alignment horizontal="right"/>
    </xf>
    <xf numFmtId="166" fontId="1" fillId="7" borderId="0" xfId="11" applyFill="1">
      <alignment horizontal="right"/>
    </xf>
    <xf numFmtId="166" fontId="0" fillId="0" borderId="0" xfId="11" applyFont="1" applyAlignment="1">
      <alignment wrapText="1"/>
    </xf>
    <xf numFmtId="40" fontId="1" fillId="7" borderId="0" xfId="10" applyFill="1">
      <alignment horizontal="right"/>
    </xf>
    <xf numFmtId="40" fontId="0" fillId="0" borderId="0" xfId="10" applyFont="1" applyAlignment="1">
      <alignment wrapText="1"/>
    </xf>
    <xf numFmtId="0" fontId="13" fillId="8" borderId="0" xfId="6">
      <alignment horizontal="left" vertical="center" indent="1"/>
    </xf>
    <xf numFmtId="0" fontId="13" fillId="8" borderId="0" xfId="7">
      <alignment horizontal="left" vertical="center"/>
    </xf>
    <xf numFmtId="40" fontId="1" fillId="0" borderId="0" xfId="10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0" fillId="5" borderId="0" xfId="5" applyFill="1" applyAlignment="1">
      <alignment horizontal="right" indent="1"/>
    </xf>
    <xf numFmtId="0" fontId="9" fillId="5" borderId="0" xfId="1" applyFill="1" applyAlignment="1">
      <alignment horizontal="right" indent="1"/>
    </xf>
    <xf numFmtId="0" fontId="10" fillId="5" borderId="0" xfId="5" applyFill="1" applyAlignment="1">
      <alignment horizontal="right" vertical="center" indent="1"/>
    </xf>
    <xf numFmtId="165" fontId="11" fillId="5" borderId="0" xfId="12">
      <alignment horizontal="right"/>
    </xf>
    <xf numFmtId="0" fontId="9" fillId="5" borderId="0" xfId="1" applyFill="1" applyAlignment="1">
      <alignment horizontal="right" vertical="center" indent="1"/>
    </xf>
    <xf numFmtId="0" fontId="15" fillId="0" borderId="0" xfId="0" applyFont="1" applyAlignment="1">
      <alignment horizontal="right"/>
    </xf>
  </cellXfs>
  <cellStyles count="13">
    <cellStyle name="20% - Accent5" xfId="4" builtinId="46"/>
    <cellStyle name="60% - Accent4" xfId="3" builtinId="44" customBuiltin="1"/>
    <cellStyle name="Comma" xfId="10" builtinId="3" customBuiltin="1"/>
    <cellStyle name="Date" xfId="12"/>
    <cellStyle name="Heading 1" xfId="5" builtinId="16" customBuiltin="1"/>
    <cellStyle name="Heading 2" xfId="6" builtinId="17" customBuiltin="1"/>
    <cellStyle name="Heading 3" xfId="7" builtinId="18" customBuiltin="1"/>
    <cellStyle name="Heading 4" xfId="2" builtinId="19" customBuiltin="1"/>
    <cellStyle name="Normal" xfId="0" builtinId="0" customBuiltin="1"/>
    <cellStyle name="Percent" xfId="11" builtinId="5" customBuiltin="1"/>
    <cellStyle name="Title" xfId="1" builtinId="15" customBuiltin="1"/>
    <cellStyle name="Total" xfId="8" builtinId="25" customBuiltin="1"/>
    <cellStyle name="Warning Text" xfId="9" builtinId="11" customBuiltin="1"/>
  </cellStyles>
  <dxfs count="5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ill Sans MT"/>
        <scheme val="minor"/>
      </font>
      <alignment horizontal="general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ill Sans MT"/>
        <scheme val="minor"/>
      </font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ill Sans MT"/>
        <scheme val="minor"/>
      </font>
      <alignment horizontal="general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ill Sans MT"/>
        <scheme val="minor"/>
      </font>
      <alignment horizontal="general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  <protection locked="1" hidden="0"/>
    </dxf>
    <dxf>
      <protection locked="1" hidden="0"/>
    </dxf>
    <dxf>
      <protection locked="1" hidden="0"/>
    </dxf>
    <dxf>
      <alignment vertical="center" textRotation="0" wrapText="0" indent="0" justifyLastLine="0" shrinkToFit="0" readingOrder="0"/>
      <protection locked="1" hidden="0"/>
    </dxf>
    <dxf>
      <font>
        <color rgb="FFDA0000"/>
      </font>
    </dxf>
    <dxf>
      <protection locked="1" hidden="0"/>
    </dxf>
    <dxf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ill Sans MT"/>
        <scheme val="minor"/>
      </font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general" vertical="bottom" textRotation="0" wrapText="0" indent="0" justifyLastLine="0" shrinkToFit="0" readingOrder="0"/>
      <protection locked="1" hidden="0"/>
    </dxf>
    <dxf>
      <protection locked="1" hidden="0"/>
    </dxf>
    <dxf>
      <alignment horizontal="general" vertical="bottom" textRotation="0" wrapText="0" indent="0" justifyLastLine="0" shrinkToFit="0" readingOrder="0"/>
      <protection locked="1" hidden="0"/>
    </dxf>
    <dxf>
      <protection locked="1" hidden="0"/>
    </dxf>
    <dxf>
      <protection locked="1" hidden="0"/>
    </dxf>
    <dxf>
      <alignment vertical="center" textRotation="0" wrapText="0" indent="0" justifyLastLine="0" shrinkToFit="0" readingOrder="0"/>
      <protection locked="1" hidden="0"/>
    </dxf>
    <dxf>
      <font>
        <color rgb="FFDA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ill Sans MT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ill Sans MT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/>
        <bottom/>
      </border>
      <protection locked="1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ill Sans MT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/>
        <bottom/>
      </border>
      <protection locked="1" hidden="0"/>
    </dxf>
    <dxf>
      <alignment horizontal="general" vertical="bottom" textRotation="0" wrapText="0" indent="0" justifyLastLine="0" shrinkToFit="0" readingOrder="0"/>
      <protection locked="1" hidden="0"/>
    </dxf>
    <dxf>
      <alignment horizontal="general" vertical="bottom" textRotation="0" wrapText="0" indent="0" justifyLastLine="0" shrinkToFit="0" readingOrder="0"/>
      <protection locked="1" hidden="0"/>
    </dxf>
    <dxf>
      <protection locked="1" hidden="0"/>
    </dxf>
    <dxf>
      <protection locked="1" hidden="0"/>
    </dxf>
    <dxf>
      <protection locked="1" hidden="0"/>
    </dxf>
    <dxf>
      <font>
        <color rgb="FFDA0000"/>
      </font>
    </dxf>
    <dxf>
      <protection locked="1" hidden="0"/>
    </dxf>
    <dxf>
      <protection locked="1" hidden="0"/>
    </dxf>
    <dxf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Gill Sans MT"/>
        <scheme val="minor"/>
      </font>
      <protection locked="1" hidden="0"/>
    </dxf>
    <dxf>
      <protection locked="1" hidden="0"/>
    </dxf>
    <dxf>
      <protection locked="1" hidden="0"/>
    </dxf>
    <dxf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ill Sans MT"/>
        <scheme val="minor"/>
      </font>
    </dxf>
    <dxf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ill Sans MT"/>
        <scheme val="minor"/>
      </font>
    </dxf>
    <dxf>
      <protection locked="1" hidden="0"/>
    </dxf>
    <dxf>
      <protection locked="1" hidden="0"/>
    </dxf>
    <dxf>
      <protection locked="1" hidden="0"/>
    </dxf>
    <dxf>
      <font>
        <color rgb="FFDA0000"/>
      </font>
    </dxf>
    <dxf>
      <font>
        <color rgb="FFDA0000"/>
      </font>
    </dxf>
    <dxf>
      <fill>
        <patternFill>
          <bgColor theme="5" tint="0.79998168889431442"/>
        </patternFill>
      </fill>
    </dxf>
    <dxf>
      <font>
        <b val="0"/>
        <i val="0"/>
        <color theme="1"/>
      </font>
      <fill>
        <patternFill patternType="solid">
          <fgColor theme="4"/>
          <bgColor theme="5" tint="0.79998168889431442"/>
        </patternFill>
      </fill>
      <border>
        <top style="thin">
          <color theme="0"/>
        </top>
      </border>
    </dxf>
    <dxf>
      <font>
        <color theme="3"/>
      </font>
      <fill>
        <patternFill patternType="solid">
          <fgColor theme="4"/>
          <bgColor theme="7" tint="0.39994506668294322"/>
        </patternFill>
      </fill>
      <border>
        <bottom style="thin">
          <color theme="0"/>
        </bottom>
      </border>
    </dxf>
    <dxf>
      <font>
        <b val="0"/>
        <i val="0"/>
        <color theme="1"/>
      </font>
      <fill>
        <patternFill patternType="solid">
          <fgColor auto="1"/>
          <bgColor theme="6" tint="0.79995117038483843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</dxfs>
  <tableStyles count="1" defaultTableStyle="Monthly Budget" defaultPivotStyle="PivotStyleLight16">
    <tableStyle name="Monthly Budget" pivot="0" count="4">
      <tableStyleElement type="wholeTable" dxfId="53"/>
      <tableStyleElement type="headerRow" dxfId="52"/>
      <tableStyleElement type="totalRow" dxfId="51"/>
      <tableStyleElement type="lastColumn" dxfId="5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0">
                <a:solidFill>
                  <a:schemeClr val="tx2">
                    <a:lumMod val="75000"/>
                  </a:schemeClr>
                </a:solidFill>
              </a:defRPr>
            </a:pPr>
            <a:r>
              <a:rPr lang="en-US" sz="1500" b="0">
                <a:solidFill>
                  <a:schemeClr val="tx2">
                    <a:lumMod val="75000"/>
                  </a:schemeClr>
                </a:solidFill>
              </a:rPr>
              <a:t>BUDGET OVERVIEW</a:t>
            </a:r>
          </a:p>
        </c:rich>
      </c:tx>
      <c:layout>
        <c:manualLayout>
          <c:xMode val="edge"/>
          <c:yMode val="edge"/>
          <c:x val="1.2136514266859885E-3"/>
          <c:y val="1.2140565762613012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'Monthly Budget Summary'!$B$5</c:f>
              <c:strCache>
                <c:ptCount val="1"/>
                <c:pt idx="0">
                  <c:v>Income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'Monthly Budget Summary'!$C$4:$D$4</c:f>
              <c:strCache>
                <c:ptCount val="2"/>
                <c:pt idx="0">
                  <c:v>ESTIMATED</c:v>
                </c:pt>
                <c:pt idx="1">
                  <c:v>ACTUAL</c:v>
                </c:pt>
              </c:strCache>
            </c:strRef>
          </c:cat>
          <c:val>
            <c:numRef>
              <c:f>'Monthly Budget Summary'!$C$5:$D$5</c:f>
              <c:numCache>
                <c:formatCode>#,##0.00_);[Red]\(#,##0.00\)</c:formatCode>
                <c:ptCount val="2"/>
                <c:pt idx="0">
                  <c:v>63300</c:v>
                </c:pt>
                <c:pt idx="1">
                  <c:v>57450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15-4A55-9ED8-2FD455C5FA84}"/>
            </c:ext>
          </c:extLst>
        </c:ser>
        <c:ser>
          <c:idx val="1"/>
          <c:order val="1"/>
          <c:tx>
            <c:strRef>
              <c:f>'Monthly Budget Summary'!$B$6</c:f>
              <c:strCache>
                <c:ptCount val="1"/>
                <c:pt idx="0">
                  <c:v>Expenses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'Monthly Budget Summary'!$C$4:$D$4</c:f>
              <c:strCache>
                <c:ptCount val="2"/>
                <c:pt idx="0">
                  <c:v>ESTIMATED</c:v>
                </c:pt>
                <c:pt idx="1">
                  <c:v>ACTUAL</c:v>
                </c:pt>
              </c:strCache>
            </c:strRef>
          </c:cat>
          <c:val>
            <c:numRef>
              <c:f>'Monthly Budget Summary'!$C$6:$D$6</c:f>
              <c:numCache>
                <c:formatCode>#,##0.00_);[Red]\(#,##0.00\)</c:formatCode>
                <c:ptCount val="2"/>
                <c:pt idx="0">
                  <c:v>54500</c:v>
                </c:pt>
                <c:pt idx="1">
                  <c:v>49630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15-4A55-9ED8-2FD455C5F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42567104"/>
        <c:axId val="742571024"/>
      </c:barChart>
      <c:catAx>
        <c:axId val="7425671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chemeClr val="bg1">
                <a:lumMod val="75000"/>
                <a:alpha val="25000"/>
              </a:schemeClr>
            </a:solidFill>
          </a:ln>
        </c:spPr>
        <c:txPr>
          <a:bodyPr/>
          <a:lstStyle/>
          <a:p>
            <a:pPr>
              <a:defRPr sz="1100">
                <a:solidFill>
                  <a:schemeClr val="tx1"/>
                </a:solidFill>
              </a:defRPr>
            </a:pPr>
            <a:endParaRPr lang="ar-SA"/>
          </a:p>
        </c:txPr>
        <c:crossAx val="742571024"/>
        <c:crosses val="autoZero"/>
        <c:auto val="1"/>
        <c:lblAlgn val="ctr"/>
        <c:lblOffset val="100"/>
        <c:noMultiLvlLbl val="0"/>
      </c:catAx>
      <c:valAx>
        <c:axId val="74257102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  <a:alpha val="25000"/>
                </a:schemeClr>
              </a:solidFill>
            </a:ln>
          </c:spPr>
        </c:majorGridlines>
        <c:numFmt formatCode="#,##0_);[Red]\(#,##0\)" sourceLinked="0"/>
        <c:majorTickMark val="out"/>
        <c:minorTickMark val="none"/>
        <c:tickLblPos val="nextTo"/>
        <c:spPr>
          <a:ln w="3175">
            <a:noFill/>
          </a:ln>
        </c:spPr>
        <c:txPr>
          <a:bodyPr/>
          <a:lstStyle/>
          <a:p>
            <a:pPr>
              <a:defRPr sz="1100">
                <a:solidFill>
                  <a:schemeClr val="tx1"/>
                </a:solidFill>
              </a:defRPr>
            </a:pPr>
            <a:endParaRPr lang="ar-SA"/>
          </a:p>
        </c:txPr>
        <c:crossAx val="742567104"/>
        <c:crosses val="autoZero"/>
        <c:crossBetween val="between"/>
      </c:valAx>
      <c:spPr>
        <a:effectLst/>
      </c:spPr>
    </c:plotArea>
    <c:legend>
      <c:legendPos val="t"/>
      <c:layout>
        <c:manualLayout>
          <c:xMode val="edge"/>
          <c:yMode val="edge"/>
          <c:x val="5.4584778809454041E-3"/>
          <c:y val="7.7102167784582482E-2"/>
          <c:w val="0.20989941933420478"/>
          <c:h val="6.1405072993619622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ar-SA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279762</xdr:colOff>
      <xdr:row>8</xdr:row>
      <xdr:rowOff>19051</xdr:rowOff>
    </xdr:from>
    <xdr:to>
      <xdr:col>5</xdr:col>
      <xdr:colOff>0</xdr:colOff>
      <xdr:row>8</xdr:row>
      <xdr:rowOff>4133851</xdr:rowOff>
    </xdr:to>
    <xdr:graphicFrame macro="">
      <xdr:nvGraphicFramePr>
        <xdr:cNvPr id="3" name="BudgetOverview" descr="Bar overview chart showing estimated versus actual income and expense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590550</xdr:colOff>
      <xdr:row>3</xdr:row>
      <xdr:rowOff>247650</xdr:rowOff>
    </xdr:from>
    <xdr:to>
      <xdr:col>17</xdr:col>
      <xdr:colOff>63317</xdr:colOff>
      <xdr:row>8</xdr:row>
      <xdr:rowOff>3219450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24425283" y="1371600"/>
          <a:ext cx="4959167" cy="4114800"/>
        </a:xfrm>
        <a:prstGeom prst="rect">
          <a:avLst/>
        </a:prstGeom>
      </xdr:spPr>
    </xdr:pic>
    <xdr:clientData/>
  </xdr:twoCellAnchor>
  <xdr:twoCellAnchor>
    <xdr:from>
      <xdr:col>12</xdr:col>
      <xdr:colOff>171450</xdr:colOff>
      <xdr:row>2</xdr:row>
      <xdr:rowOff>0</xdr:rowOff>
    </xdr:from>
    <xdr:to>
      <xdr:col>12</xdr:col>
      <xdr:colOff>676275</xdr:colOff>
      <xdr:row>8</xdr:row>
      <xdr:rowOff>47625</xdr:rowOff>
    </xdr:to>
    <xdr:cxnSp macro="">
      <xdr:nvCxnSpPr>
        <xdr:cNvPr id="5" name="Straight Arrow Connector 4"/>
        <xdr:cNvCxnSpPr/>
      </xdr:nvCxnSpPr>
      <xdr:spPr>
        <a:xfrm>
          <a:off x="11227241325" y="933450"/>
          <a:ext cx="504825" cy="138112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4" name="Totals" displayName="Totals" ref="B4:E7" totalsRowCount="1" headerRowDxfId="47" dataDxfId="46" totalsRowDxfId="45">
  <autoFilter ref="B4:E6">
    <filterColumn colId="0" hiddenButton="1"/>
    <filterColumn colId="1" hiddenButton="1"/>
    <filterColumn colId="2" hiddenButton="1"/>
    <filterColumn colId="3" hiddenButton="1"/>
  </autoFilter>
  <tableColumns count="4">
    <tableColumn id="1" name="BUDGET TOTALS" totalsRowLabel="Balance (Income minus Expenses)"/>
    <tableColumn id="2" name="ESTIMATED" totalsRowFunction="custom" totalsRowDxfId="44" dataCellStyle="Comma">
      <totalsRowFormula>C5-C6</totalsRowFormula>
    </tableColumn>
    <tableColumn id="3" name="ACTUAL" totalsRowFunction="custom" dataDxfId="43" totalsRowDxfId="42" dataCellStyle="Comma">
      <totalsRowFormula>D5-D6</totalsRowFormula>
    </tableColumn>
    <tableColumn id="4" name="DIFFERENCE" totalsRowFunction="custom" dataDxfId="41" dataCellStyle="Comma">
      <calculatedColumnFormula>Totals[[#This Row],[ACTUAL]]-Totals[[#This Row],[ESTIMATED]]</calculatedColumnFormula>
      <totalsRowFormula>Totals[[#Totals],[ACTUAL]]-Totals[[#Totals],[ESTIMATED]]</totalsRowFormula>
    </tableColumn>
  </tableColumns>
  <tableStyleInfo name="Monthly Budget" showFirstColumn="0" showLastColumn="1" showRowStripes="0" showColumnStripes="0"/>
  <extLst>
    <ext xmlns:x14="http://schemas.microsoft.com/office/spreadsheetml/2009/9/main" uri="{504A1905-F514-4f6f-8877-14C23A59335A}">
      <x14:table altTextSummary="Budget Totals, Estimated and Actual Income and Expenses, and Difference is automatically updated in this table"/>
    </ext>
  </extLst>
</table>
</file>

<file path=xl/tables/table2.xml><?xml version="1.0" encoding="utf-8"?>
<table xmlns="http://schemas.openxmlformats.org/spreadsheetml/2006/main" id="1" name="Top5Expenses" displayName="Top5Expenses" ref="B11:E17" totalsRowCount="1" headerRowDxfId="40" dataDxfId="39" totalsRowDxfId="38">
  <tableColumns count="4">
    <tableColumn id="1" name="EXPENSE" totalsRowLabel="Total">
      <calculatedColumnFormula>INDEX(#REF!,MATCH(Top5Expenses[[#This Row],[AMOUNT]],#REF!,0),1)</calculatedColumnFormula>
    </tableColumn>
    <tableColumn id="2" name="AMOUNT" totalsRowFunction="sum" dataDxfId="37" dataCellStyle="Comma"/>
    <tableColumn id="3" name="% OF EXPENSES" totalsRowFunction="sum" dataDxfId="36" dataCellStyle="Percent">
      <calculatedColumnFormula>Top5Expenses[[#This Row],[AMOUNT]]/$D$6</calculatedColumnFormula>
    </tableColumn>
    <tableColumn id="4" name="15% REDUCTION" totalsRowFunction="sum" dataDxfId="35" dataCellStyle="Comma">
      <calculatedColumnFormula>Top5Expenses[[#This Row],[AMOUNT]]*0.15</calculatedColumnFormula>
    </tableColumn>
  </tableColumns>
  <tableStyleInfo name="Monthly Budget" showFirstColumn="0" showLastColumn="0" showRowStripes="0" showColumnStripes="0"/>
  <extLst>
    <ext xmlns:x14="http://schemas.microsoft.com/office/spreadsheetml/2009/9/main" uri="{504A1905-F514-4f6f-8877-14C23A59335A}">
      <x14:table altTextSummary="Top 5 Operating Expense items, Amounts, percentage of Expenses, and 15% Reduction are automatically updated in this table"/>
    </ext>
  </extLst>
</table>
</file>

<file path=xl/tables/table3.xml><?xml version="1.0" encoding="utf-8"?>
<table xmlns="http://schemas.openxmlformats.org/spreadsheetml/2006/main" id="3" name="Income" displayName="Income" ref="B4:F8" totalsRowCount="1" headerRowDxfId="33" dataDxfId="32" totalsRowDxfId="31">
  <autoFilter ref="B4:F7"/>
  <tableColumns count="5">
    <tableColumn id="1" name="INCOME" totalsRowLabel="Total Income"/>
    <tableColumn id="2" name="ESTIMATED" totalsRowFunction="sum" dataDxfId="30" dataCellStyle="Comma"/>
    <tableColumn id="3" name="ACTUAL" totalsRowFunction="sum" dataDxfId="29" totalsRowDxfId="28" dataCellStyle="Comma"/>
    <tableColumn id="5" name="TOP 5 AMOUNT" dataDxfId="27" totalsRowDxfId="26" dataCellStyle="Comma">
      <calculatedColumnFormula>Income[[#This Row],[ACTUAL]]+(10^-6)*ROW(Income[[#This Row],[ACTUAL]])</calculatedColumnFormula>
    </tableColumn>
    <tableColumn id="4" name="DIFFERENCE" totalsRowFunction="sum" dataDxfId="25" totalsRowDxfId="24" dataCellStyle="Comma">
      <calculatedColumnFormula>Income[[#This Row],[ACTUAL]]-Income[[#This Row],[ESTIMATED]]</calculatedColumnFormula>
    </tableColumn>
  </tableColumns>
  <tableStyleInfo name="Monthly Budget" showFirstColumn="0" showLastColumn="1" showRowStripes="0" showColumnStripes="0"/>
  <extLst>
    <ext xmlns:x14="http://schemas.microsoft.com/office/spreadsheetml/2009/9/main" uri="{504A1905-F514-4f6f-8877-14C23A59335A}">
      <x14:table altTextSummary="Enter Monthly Income, Estimated, and Actual values in this table. Difference is automatically calculated"/>
    </ext>
  </extLst>
</table>
</file>

<file path=xl/tables/table4.xml><?xml version="1.0" encoding="utf-8"?>
<table xmlns="http://schemas.openxmlformats.org/spreadsheetml/2006/main" id="7" name="PersonnelExpenses" displayName="PersonnelExpenses" ref="B4:F8" totalsRowCount="1" headerRowDxfId="22" dataDxfId="21" totalsRowDxfId="20">
  <autoFilter ref="B4:F7"/>
  <tableColumns count="5">
    <tableColumn id="1" name="PERSONNEL EXPENSES" totalsRowLabel="Total Personnel Expenses"/>
    <tableColumn id="2" name="ESTIMATED" totalsRowFunction="sum" dataDxfId="19" totalsRowDxfId="18" dataCellStyle="Comma"/>
    <tableColumn id="3" name="ACTUAL" totalsRowFunction="sum" dataDxfId="17" totalsRowDxfId="16" dataCellStyle="Comma"/>
    <tableColumn id="4" name="TOP 5 AMOUNT" dataDxfId="15" totalsRowDxfId="14" dataCellStyle="Comma">
      <calculatedColumnFormula>PersonnelExpenses[[#This Row],[ACTUAL]]+(10^-6)*ROW(PersonnelExpenses[[#This Row],[ACTUAL]])</calculatedColumnFormula>
    </tableColumn>
    <tableColumn id="5" name="DIFFERENCE" totalsRowFunction="sum" dataDxfId="13" totalsRowDxfId="12" dataCellStyle="Comma">
      <calculatedColumnFormula>PersonnelExpenses[[#This Row],[ESTIMATED]]-PersonnelExpenses[[#This Row],[ACTUAL]]</calculatedColumnFormula>
    </tableColumn>
  </tableColumns>
  <tableStyleInfo name="Monthly Budget" showFirstColumn="0" showLastColumn="1" showRowStripes="0" showColumnStripes="0"/>
  <extLst>
    <ext xmlns:x14="http://schemas.microsoft.com/office/spreadsheetml/2009/9/main" uri="{504A1905-F514-4f6f-8877-14C23A59335A}">
      <x14:table altTextSummary="Enter Personnel Expenses, Estimated and Actual values in this table. Difference is automatically calculated"/>
    </ext>
  </extLst>
</table>
</file>

<file path=xl/tables/table5.xml><?xml version="1.0" encoding="utf-8"?>
<table xmlns="http://schemas.openxmlformats.org/spreadsheetml/2006/main" id="9" name="OperatingExpenses" displayName="OperatingExpenses" ref="B4:F25" totalsRowCount="1" headerRowDxfId="10" dataDxfId="9" totalsRowDxfId="8">
  <autoFilter ref="B4:F24"/>
  <sortState ref="B12:F32">
    <sortCondition ref="B16:B37"/>
  </sortState>
  <tableColumns count="5">
    <tableColumn id="1" name="OPERATING EXPENSES" totalsRowLabel="Total Operating Expenses"/>
    <tableColumn id="2" name="ESTIMATED" totalsRowFunction="sum" dataDxfId="7" totalsRowDxfId="6" dataCellStyle="Comma"/>
    <tableColumn id="3" name="ACTUAL" totalsRowFunction="sum" dataDxfId="5" totalsRowDxfId="4" dataCellStyle="Comma"/>
    <tableColumn id="5" name="TOP 5 AMOUNT" dataDxfId="3" totalsRowDxfId="2" dataCellStyle="Comma">
      <calculatedColumnFormula>OperatingExpenses[[#This Row],[ACTUAL]]+(10^-6)*ROW(OperatingExpenses[[#This Row],[ACTUAL]])</calculatedColumnFormula>
    </tableColumn>
    <tableColumn id="4" name="DIFFERENCE" totalsRowFunction="sum" dataDxfId="1" totalsRowDxfId="0" dataCellStyle="Comma">
      <calculatedColumnFormula>OperatingExpenses[[#This Row],[ESTIMATED]]-OperatingExpenses[[#This Row],[ACTUAL]]</calculatedColumnFormula>
    </tableColumn>
  </tableColumns>
  <tableStyleInfo name="Monthly Budget" showFirstColumn="0" showLastColumn="1" showRowStripes="0" showColumnStripes="0"/>
  <extLst>
    <ext xmlns:x14="http://schemas.microsoft.com/office/spreadsheetml/2009/9/main" uri="{504A1905-F514-4f6f-8877-14C23A59335A}">
      <x14:table altTextSummary="Enter Operating Expenses, Estimated and Actual values in this table. Difference is automatically calculated"/>
    </ext>
  </extLst>
</table>
</file>

<file path=xl/theme/theme1.xml><?xml version="1.0" encoding="utf-8"?>
<a:theme xmlns:a="http://schemas.openxmlformats.org/drawingml/2006/main" name="Thatch">
  <a:themeElements>
    <a:clrScheme name="Small Business Budget">
      <a:dk1>
        <a:sysClr val="windowText" lastClr="000000"/>
      </a:dk1>
      <a:lt1>
        <a:sysClr val="window" lastClr="FFFFFF"/>
      </a:lt1>
      <a:dk2>
        <a:srgbClr val="355A61"/>
      </a:dk2>
      <a:lt2>
        <a:srgbClr val="DBE3E9"/>
      </a:lt2>
      <a:accent1>
        <a:srgbClr val="62799E"/>
      </a:accent1>
      <a:accent2>
        <a:srgbClr val="B3C035"/>
      </a:accent2>
      <a:accent3>
        <a:srgbClr val="908F74"/>
      </a:accent3>
      <a:accent4>
        <a:srgbClr val="7EA67F"/>
      </a:accent4>
      <a:accent5>
        <a:srgbClr val="5588A5"/>
      </a:accent5>
      <a:accent6>
        <a:srgbClr val="559592"/>
      </a:accent6>
      <a:hlink>
        <a:srgbClr val="66AACD"/>
      </a:hlink>
      <a:folHlink>
        <a:srgbClr val="809DB3"/>
      </a:folHlink>
    </a:clrScheme>
    <a:fontScheme name="Small Business Budget">
      <a:majorFont>
        <a:latin typeface="Gill Sans MT"/>
        <a:ea typeface=""/>
        <a:cs typeface=""/>
      </a:majorFont>
      <a:minorFont>
        <a:latin typeface="Gill Sans MT"/>
        <a:ea typeface=""/>
        <a:cs typeface=""/>
      </a:minorFont>
    </a:fontScheme>
    <a:fmtScheme name="Thatch">
      <a:fillStyleLst>
        <a:solidFill>
          <a:schemeClr val="phClr"/>
        </a:solidFill>
        <a:gradFill rotWithShape="1">
          <a:gsLst>
            <a:gs pos="0">
              <a:schemeClr val="phClr">
                <a:tint val="79000"/>
                <a:satMod val="180000"/>
              </a:schemeClr>
            </a:gs>
            <a:gs pos="65000">
              <a:schemeClr val="phClr">
                <a:tint val="52000"/>
                <a:satMod val="250000"/>
              </a:schemeClr>
            </a:gs>
            <a:gs pos="100000">
              <a:schemeClr val="phClr">
                <a:tint val="29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 rotWithShape="0">
              <a:srgbClr val="000000">
                <a:alpha val="43000"/>
              </a:srgbClr>
            </a:outerShdw>
          </a:effectLst>
        </a:effectStyle>
        <a:effectStyle>
          <a:effectLst>
            <a:outerShdw blurRad="63500" dist="25400" dir="5400000" rotWithShape="0">
              <a:srgbClr val="000000">
                <a:alpha val="43000"/>
              </a:srgbClr>
            </a:outerShdw>
          </a:effectLst>
          <a:scene3d>
            <a:camera prst="orthographicFront">
              <a:rot lat="0" lon="0" rev="0"/>
            </a:camera>
            <a:lightRig rig="brightRoom" dir="t">
              <a:rot lat="0" lon="0" rev="8700000"/>
            </a:lightRig>
          </a:scene3d>
          <a:sp3d contourW="12700" prstMaterial="dkEdge">
            <a:bevelT w="0" h="0" prst="relaxedInset"/>
            <a:contourClr>
              <a:schemeClr val="phClr">
                <a:shade val="65000"/>
                <a:satMod val="150000"/>
              </a:schemeClr>
            </a:contourClr>
          </a:sp3d>
        </a:effectStyle>
        <a:effectStyle>
          <a:effectLst>
            <a:outerShdw blurRad="63500" dist="25400" dir="5400000" rotWithShape="0">
              <a:srgbClr val="000000">
                <a:alpha val="43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13200000"/>
            </a:lightRig>
          </a:scene3d>
          <a:sp3d prstMaterial="dkEdge">
            <a:bevelT w="63500" h="50800" prst="relaxedInse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85000"/>
                <a:shade val="95000"/>
                <a:satMod val="200000"/>
              </a:schemeClr>
            </a:gs>
            <a:gs pos="53000">
              <a:schemeClr val="phClr">
                <a:shade val="60000"/>
                <a:satMod val="220000"/>
              </a:schemeClr>
            </a:gs>
            <a:gs pos="100000">
              <a:schemeClr val="phClr">
                <a:shade val="45000"/>
                <a:satMod val="22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3000"/>
                <a:shade val="97000"/>
                <a:satMod val="230000"/>
              </a:schemeClr>
            </a:gs>
            <a:gs pos="100000">
              <a:schemeClr val="phClr">
                <a:shade val="35000"/>
                <a:satMod val="250000"/>
              </a:schemeClr>
            </a:gs>
          </a:gsLst>
          <a:path path="circle">
            <a:fillToRect l="15000" t="50000" r="85000" b="6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6" tint="0.79998168889431442"/>
    <pageSetUpPr autoPageBreaks="0" fitToPage="1"/>
  </sheetPr>
  <dimension ref="A1:K17"/>
  <sheetViews>
    <sheetView showGridLines="0" rightToLeft="1" tabSelected="1" zoomScaleNormal="100" workbookViewId="0">
      <selection activeCell="V6" sqref="V6"/>
    </sheetView>
  </sheetViews>
  <sheetFormatPr defaultColWidth="9" defaultRowHeight="16.5" customHeight="1" x14ac:dyDescent="0.35"/>
  <cols>
    <col min="1" max="1" width="4.125" style="6" customWidth="1"/>
    <col min="2" max="2" width="29.25" style="6" customWidth="1"/>
    <col min="3" max="5" width="19" style="6" customWidth="1"/>
    <col min="6" max="6" width="4.125" style="6" customWidth="1"/>
    <col min="7" max="7" width="4.125" customWidth="1"/>
  </cols>
  <sheetData>
    <row r="1" spans="1:11" ht="31.5" customHeight="1" x14ac:dyDescent="0.35">
      <c r="A1" s="3"/>
      <c r="B1" s="33" t="s">
        <v>48</v>
      </c>
      <c r="C1"/>
      <c r="D1"/>
      <c r="E1"/>
      <c r="F1"/>
    </row>
    <row r="2" spans="1:11" ht="42" customHeight="1" x14ac:dyDescent="0.55000000000000004">
      <c r="A2" s="3"/>
      <c r="B2" s="35" t="s">
        <v>47</v>
      </c>
      <c r="C2" s="35"/>
      <c r="D2" s="35"/>
      <c r="E2" s="34"/>
      <c r="F2" s="34"/>
      <c r="K2" s="36" t="s">
        <v>49</v>
      </c>
    </row>
    <row r="3" spans="1:11" ht="15" customHeight="1" x14ac:dyDescent="0.35"/>
    <row r="4" spans="1:11" s="5" customFormat="1" ht="21.75" customHeight="1" x14ac:dyDescent="0.35">
      <c r="A4" s="4"/>
      <c r="B4" s="26" t="s">
        <v>30</v>
      </c>
      <c r="C4" s="27" t="s">
        <v>19</v>
      </c>
      <c r="D4" s="27" t="s">
        <v>20</v>
      </c>
      <c r="E4" s="27" t="s">
        <v>21</v>
      </c>
      <c r="F4" s="4"/>
    </row>
    <row r="5" spans="1:11" ht="17.25" x14ac:dyDescent="0.35">
      <c r="B5" t="s">
        <v>15</v>
      </c>
      <c r="C5" s="17">
        <f>Income[[#Totals],[ESTIMATED]]</f>
        <v>63300</v>
      </c>
      <c r="D5" s="17">
        <f>Income[[#Totals],[ACTUAL]]</f>
        <v>57450</v>
      </c>
      <c r="E5" s="18">
        <f>Totals[[#This Row],[ACTUAL]]-Totals[[#This Row],[ESTIMATED]]</f>
        <v>-5850</v>
      </c>
    </row>
    <row r="6" spans="1:11" ht="17.25" x14ac:dyDescent="0.35">
      <c r="B6" t="s">
        <v>18</v>
      </c>
      <c r="C6" s="17">
        <f>OperatingExpenses[[#Totals],[ESTIMATED]]+PersonnelExpenses[[#Totals],[ESTIMATED]]</f>
        <v>54500</v>
      </c>
      <c r="D6" s="17">
        <f>OperatingExpenses[[#Totals],[ACTUAL]]+PersonnelExpenses[[#Totals],[ACTUAL]]</f>
        <v>49630</v>
      </c>
      <c r="E6" s="19">
        <f>Totals[[#This Row],[ESTIMATED]]-Totals[[#This Row],[ACTUAL]]</f>
        <v>4870</v>
      </c>
    </row>
    <row r="7" spans="1:11" ht="17.25" x14ac:dyDescent="0.35">
      <c r="B7" t="s">
        <v>32</v>
      </c>
      <c r="C7" s="20">
        <f>C5-C6</f>
        <v>8800</v>
      </c>
      <c r="D7" s="20">
        <f>D5-D6</f>
        <v>7820</v>
      </c>
      <c r="E7" s="21">
        <f>Totals[[#Totals],[ACTUAL]]-Totals[[#Totals],[ESTIMATED]]</f>
        <v>-980</v>
      </c>
    </row>
    <row r="9" spans="1:11" ht="335.45" customHeight="1" x14ac:dyDescent="0.35">
      <c r="A9"/>
      <c r="B9" s="30" t="s">
        <v>46</v>
      </c>
      <c r="C9" s="29"/>
      <c r="D9" s="29"/>
      <c r="E9" s="29"/>
      <c r="F9"/>
    </row>
    <row r="10" spans="1:11" ht="16.5" customHeight="1" x14ac:dyDescent="0.35">
      <c r="B10" s="7" t="s">
        <v>26</v>
      </c>
      <c r="C10" s="8"/>
      <c r="D10" s="8"/>
      <c r="E10" s="8"/>
    </row>
    <row r="11" spans="1:11" ht="21.75" customHeight="1" x14ac:dyDescent="0.35">
      <c r="B11" s="26" t="s">
        <v>27</v>
      </c>
      <c r="C11" s="27" t="s">
        <v>28</v>
      </c>
      <c r="D11" s="27" t="s">
        <v>29</v>
      </c>
      <c r="E11" s="27" t="s">
        <v>31</v>
      </c>
    </row>
    <row r="12" spans="1:11" ht="17.25" x14ac:dyDescent="0.35">
      <c r="B12" t="str">
        <f>INDEX(OperatingExpenses[],MATCH(Top5Expenses[[#This Row],[AMOUNT]],OperatingExpenses[TOP 5 AMOUNT],0),1)</f>
        <v>Maintenance and repairs</v>
      </c>
      <c r="C12" s="24">
        <f>LARGE(OperatingExpenses[TOP 5 AMOUNT],1)</f>
        <v>4600.0000140000002</v>
      </c>
      <c r="D12" s="22">
        <f>Top5Expenses[[#This Row],[AMOUNT]]/$D$6</f>
        <v>9.2685875760628658E-2</v>
      </c>
      <c r="E12" s="24">
        <f>Top5Expenses[[#This Row],[AMOUNT]]*0.15</f>
        <v>690.00000209999996</v>
      </c>
    </row>
    <row r="13" spans="1:11" ht="17.25" x14ac:dyDescent="0.35">
      <c r="B13" t="str">
        <f>INDEX(OperatingExpenses[],MATCH(Top5Expenses[[#This Row],[AMOUNT]],OperatingExpenses[TOP 5 AMOUNT],0),1)</f>
        <v>Supplies</v>
      </c>
      <c r="C13" s="24">
        <f>LARGE(OperatingExpenses[TOP 5 AMOUNT],2)</f>
        <v>4500.0000200000004</v>
      </c>
      <c r="D13" s="22">
        <f>Top5Expenses[[#This Row],[AMOUNT]]/$D$6</f>
        <v>9.0670965545033261E-2</v>
      </c>
      <c r="E13" s="24">
        <f>Top5Expenses[[#This Row],[AMOUNT]]*0.15</f>
        <v>675.00000299999999</v>
      </c>
    </row>
    <row r="14" spans="1:11" ht="17.25" x14ac:dyDescent="0.35">
      <c r="B14" t="str">
        <f>INDEX(OperatingExpenses[],MATCH(Top5Expenses[[#This Row],[AMOUNT]],OperatingExpenses[TOP 5 AMOUNT],0),1)</f>
        <v>Rent or mortgage</v>
      </c>
      <c r="C14" s="24">
        <f>LARGE(OperatingExpenses[TOP 5 AMOUNT],3)</f>
        <v>4500.0000170000003</v>
      </c>
      <c r="D14" s="22">
        <f>Top5Expenses[[#This Row],[AMOUNT]]/$D$6</f>
        <v>9.0670965484585947E-2</v>
      </c>
      <c r="E14" s="24">
        <f>Top5Expenses[[#This Row],[AMOUNT]]*0.15</f>
        <v>675.00000254999998</v>
      </c>
    </row>
    <row r="15" spans="1:11" ht="17.25" x14ac:dyDescent="0.35">
      <c r="B15" t="str">
        <f>INDEX(OperatingExpenses[],MATCH(Top5Expenses[[#This Row],[AMOUNT]],OperatingExpenses[TOP 5 AMOUNT],0),1)</f>
        <v>Taxes</v>
      </c>
      <c r="C15" s="24">
        <f>LARGE(OperatingExpenses[TOP 5 AMOUNT],4)</f>
        <v>3200.0000209999998</v>
      </c>
      <c r="D15" s="22">
        <f>Top5Expenses[[#This Row],[AMOUNT]]/$D$6</f>
        <v>6.4477131190812012E-2</v>
      </c>
      <c r="E15" s="24">
        <f>Top5Expenses[[#This Row],[AMOUNT]]*0.15</f>
        <v>480.00000314999994</v>
      </c>
    </row>
    <row r="16" spans="1:11" ht="17.25" x14ac:dyDescent="0.35">
      <c r="B16" t="str">
        <f>INDEX(OperatingExpenses[],MATCH(Top5Expenses[[#This Row],[AMOUNT]],OperatingExpenses[TOP 5 AMOUNT],0),1)</f>
        <v>Advertising</v>
      </c>
      <c r="C16" s="24">
        <f>LARGE(OperatingExpenses[TOP 5 AMOUNT],5)</f>
        <v>2500.0000049999999</v>
      </c>
      <c r="D16" s="22">
        <f>Top5Expenses[[#This Row],[AMOUNT]]/$D$6</f>
        <v>5.037275851299617E-2</v>
      </c>
      <c r="E16" s="24">
        <f>Top5Expenses[[#This Row],[AMOUNT]]*0.15</f>
        <v>375.00000074999997</v>
      </c>
    </row>
    <row r="17" spans="2:5" ht="17.25" x14ac:dyDescent="0.35">
      <c r="B17" t="s">
        <v>14</v>
      </c>
      <c r="C17" s="25">
        <f>SUBTOTAL(109,Top5Expenses[AMOUNT])</f>
        <v>19300.000077000004</v>
      </c>
      <c r="D17" s="23">
        <f>SUBTOTAL(109,Top5Expenses[% OF EXPENSES])</f>
        <v>0.38887769649405601</v>
      </c>
      <c r="E17" s="25">
        <f>SUBTOTAL(109,Top5Expenses[15% REDUCTION])</f>
        <v>2895.0000115499997</v>
      </c>
    </row>
  </sheetData>
  <sheetProtection insertColumns="0" insertRows="0" deleteColumns="0" deleteRows="0" selectLockedCells="1" autoFilter="0"/>
  <mergeCells count="2">
    <mergeCell ref="E2:F2"/>
    <mergeCell ref="B2:D2"/>
  </mergeCells>
  <conditionalFormatting sqref="C5:E8 C10:E65">
    <cfRule type="cellIs" dxfId="49" priority="2" operator="lessThan">
      <formula>0</formula>
    </cfRule>
  </conditionalFormatting>
  <conditionalFormatting sqref="D12:E17">
    <cfRule type="cellIs" dxfId="48" priority="1" operator="lessThan">
      <formula>0</formula>
    </cfRule>
  </conditionalFormatting>
  <dataValidations count="19">
    <dataValidation type="custom" allowBlank="1" showInputMessage="1" showErrorMessage="1" errorTitle="ALERT" error="This cell is automatically populated and should not be overwitten. Overwriting this cell would break calculations in this worksheet." sqref="D13 D15:D16 C5:E6">
      <formula1>LEN(C5)=""</formula1>
    </dataValidation>
    <dataValidation type="custom" allowBlank="1" showInputMessage="1" showErrorMessage="1" errorTitle="ALERT" error="This cell is automatically populated and should not be overwitten. Overwriting this cell would break calculations in this worksheet. " sqref="E14:E16">
      <formula1>LEN(#REF!)=""</formula1>
    </dataValidation>
    <dataValidation type="custom" allowBlank="1" showInputMessage="1" showErrorMessage="1" errorTitle="ALERT" error="This cell is automatically populated and should not be overwitten. Overwriting this cell would break calculations in this worksheet. " sqref="E12">
      <formula1>LEN(E12:E17)=""</formula1>
    </dataValidation>
    <dataValidation type="custom" allowBlank="1" showInputMessage="1" showErrorMessage="1" errorTitle="ALERT" error="This cell is automatically populated and should not be overwitten. Overwriting this cell would break calculations in this worksheet." sqref="C12:D12 C13:C16">
      <formula1>LEN(C12:C17)=""</formula1>
    </dataValidation>
    <dataValidation type="custom" allowBlank="1" showInputMessage="1" showErrorMessage="1" errorTitle="ALERT" error="This cell is automatically populated and should not be overwitten. Overwriting this cell would break calculations in this worksheet." sqref="D14">
      <formula1>LEN(D13:D17)=""</formula1>
    </dataValidation>
    <dataValidation type="custom" allowBlank="1" showInputMessage="1" showErrorMessage="1" errorTitle="ALERT" error="This cell is automatically populated and should not be overwitten. Overwriting this cell would break calculations in this worksheet. " sqref="E13">
      <formula1>LEN(E13:E17)=""</formula1>
    </dataValidation>
    <dataValidation allowBlank="1" showInputMessage="1" showErrorMessage="1" prompt="Create a Monthly Business Budget in this workbook. Overview is in this worksheet. Enter Income details in Monthly Income, Personnel, and Operating Expenses in respective worksheets" sqref="A1"/>
    <dataValidation allowBlank="1" showInputMessage="1" showErrorMessage="1" prompt="Enter Company Name in this cell" sqref="B1"/>
    <dataValidation allowBlank="1" showInputMessage="1" showErrorMessage="1" prompt="Enter Date in this cell. Budget overview chart is in cell B9" sqref="E2:F2"/>
    <dataValidation allowBlank="1" showInputMessage="1" showErrorMessage="1" prompt="Budget Totals for Income &amp; Expenses, both estimated &amp; actual, are automatically calculated from amounts entered in other worksheets. Balance &amp; Difference are automatically adjusted" sqref="B4"/>
    <dataValidation allowBlank="1" showInputMessage="1" showErrorMessage="1" prompt="Estimated totals are automatically calculated in this column under this heading" sqref="C4"/>
    <dataValidation allowBlank="1" showInputMessage="1" showErrorMessage="1" prompt="Actual totals are automatically calculated in this column under this heading" sqref="D4"/>
    <dataValidation allowBlank="1" showInputMessage="1" showErrorMessage="1" prompt="Difference of Estimated and Actual Totals is automatically calculated in this column under this heading" sqref="E4"/>
    <dataValidation allowBlank="1" showInputMessage="1" showErrorMessage="1" prompt="Top 5 Operating Expenses are automatically updated in table below" sqref="B10"/>
    <dataValidation allowBlank="1" showInputMessage="1" showErrorMessage="1" prompt="Top 5 Expense items are automatically updated in this column under this heading" sqref="B11"/>
    <dataValidation allowBlank="1" showInputMessage="1" showErrorMessage="1" prompt="Amount is automatically updated in this column under this heading" sqref="C11"/>
    <dataValidation allowBlank="1" showInputMessage="1" showErrorMessage="1" prompt="Percent of Expenses is automatically calculated in this column under this heading" sqref="D11"/>
    <dataValidation allowBlank="1" showInputMessage="1" showErrorMessage="1" prompt="15 percent Reduction amount is automatically calculated in this column under this heading" sqref="E11"/>
    <dataValidation allowBlank="1" showInputMessage="1" showErrorMessage="1" prompt="Title of this worksheet is in this cell. Enter Date in cell at right. Budget Totals are automatically calculated in Totals table starting in cell B4" sqref="B2:D2"/>
  </dataValidations>
  <printOptions horizontalCentered="1"/>
  <pageMargins left="0.25" right="0.25" top="0.25" bottom="0.25" header="0" footer="0"/>
  <pageSetup fitToHeight="0" orientation="portrait" r:id="rId1"/>
  <headerFooter differentFirst="1">
    <oddFooter>Page &amp;P of &amp;N</oddFooter>
  </headerFooter>
  <ignoredErrors>
    <ignoredError sqref="C5:E5 D13:E16 C6:D6 D12:E12" listDataValidation="1"/>
    <ignoredError sqref="E6 C12:C16" listDataValidation="1" calculatedColumn="1"/>
    <ignoredError sqref="B12:B16" calculatedColumn="1"/>
  </ignoredErrors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autoPageBreaks="0" fitToPage="1"/>
  </sheetPr>
  <dimension ref="A1:G8"/>
  <sheetViews>
    <sheetView showGridLines="0" rightToLeft="1" zoomScaleNormal="100" workbookViewId="0">
      <selection activeCell="B5" sqref="B5:F7"/>
    </sheetView>
  </sheetViews>
  <sheetFormatPr defaultColWidth="9" defaultRowHeight="30" customHeight="1" x14ac:dyDescent="0.35"/>
  <cols>
    <col min="1" max="1" width="4.125" style="11" customWidth="1"/>
    <col min="2" max="2" width="29.25" style="11" customWidth="1"/>
    <col min="3" max="3" width="19" style="11" customWidth="1"/>
    <col min="4" max="4" width="18.875" style="11" customWidth="1"/>
    <col min="5" max="5" width="26" style="11" customWidth="1"/>
    <col min="6" max="6" width="19" style="11" customWidth="1"/>
    <col min="7" max="7" width="4.125" style="11" customWidth="1"/>
    <col min="8" max="8" width="4.125" customWidth="1"/>
  </cols>
  <sheetData>
    <row r="1" spans="1:7" ht="31.5" customHeight="1" x14ac:dyDescent="0.5">
      <c r="A1" s="3"/>
      <c r="B1" s="31" t="str">
        <f>COMPANY_NAME</f>
        <v>الإدارة</v>
      </c>
      <c r="C1" s="9"/>
      <c r="D1" s="9"/>
      <c r="E1" s="9"/>
      <c r="F1" s="9"/>
      <c r="G1" s="9"/>
    </row>
    <row r="2" spans="1:7" ht="42" customHeight="1" x14ac:dyDescent="1">
      <c r="A2" s="3"/>
      <c r="B2" s="32" t="str">
        <f>BUDGET_Title</f>
        <v>الموازنة الشهرية</v>
      </c>
      <c r="C2" s="10"/>
      <c r="D2" s="10"/>
      <c r="E2" s="10"/>
      <c r="F2" s="10"/>
      <c r="G2" s="10"/>
    </row>
    <row r="3" spans="1:7" ht="15" customHeight="1" x14ac:dyDescent="0.35">
      <c r="G3" s="12"/>
    </row>
    <row r="4" spans="1:7" s="5" customFormat="1" ht="30" customHeight="1" x14ac:dyDescent="0.35">
      <c r="A4" s="13"/>
      <c r="B4" s="26" t="s">
        <v>22</v>
      </c>
      <c r="C4" s="27" t="s">
        <v>19</v>
      </c>
      <c r="D4" s="27" t="s">
        <v>20</v>
      </c>
      <c r="E4" s="26" t="s">
        <v>23</v>
      </c>
      <c r="F4" s="27" t="s">
        <v>21</v>
      </c>
      <c r="G4" s="14"/>
    </row>
    <row r="5" spans="1:7" ht="30" customHeight="1" x14ac:dyDescent="0.35">
      <c r="B5" t="s">
        <v>39</v>
      </c>
      <c r="C5" s="17">
        <v>60000</v>
      </c>
      <c r="D5" s="17">
        <v>54000</v>
      </c>
      <c r="E5" s="20">
        <f>Income[[#This Row],[ACTUAL]]+(10^-6)*ROW(Income[[#This Row],[ACTUAL]])</f>
        <v>54000.000005000002</v>
      </c>
      <c r="F5" s="28">
        <f>Income[[#This Row],[ACTUAL]]-Income[[#This Row],[ESTIMATED]]</f>
        <v>-6000</v>
      </c>
      <c r="G5" s="1"/>
    </row>
    <row r="6" spans="1:7" ht="30" customHeight="1" x14ac:dyDescent="0.35">
      <c r="B6" t="s">
        <v>40</v>
      </c>
      <c r="C6" s="17">
        <v>3000</v>
      </c>
      <c r="D6" s="17">
        <v>3000</v>
      </c>
      <c r="E6" s="20">
        <f>Income[[#This Row],[ACTUAL]]+(10^-6)*ROW(Income[[#This Row],[ACTUAL]])</f>
        <v>3000.0000060000002</v>
      </c>
      <c r="F6" s="28">
        <f>Income[[#This Row],[ACTUAL]]-Income[[#This Row],[ESTIMATED]]</f>
        <v>0</v>
      </c>
      <c r="G6" s="1"/>
    </row>
    <row r="7" spans="1:7" ht="30" customHeight="1" x14ac:dyDescent="0.35">
      <c r="B7" t="s">
        <v>41</v>
      </c>
      <c r="C7" s="17">
        <v>300</v>
      </c>
      <c r="D7" s="17">
        <v>450</v>
      </c>
      <c r="E7" s="20">
        <f>Income[[#This Row],[ACTUAL]]+(10^-6)*ROW(Income[[#This Row],[ACTUAL]])</f>
        <v>450.00000699999998</v>
      </c>
      <c r="F7" s="28">
        <f>Income[[#This Row],[ACTUAL]]-Income[[#This Row],[ESTIMATED]]</f>
        <v>150</v>
      </c>
      <c r="G7" s="1"/>
    </row>
    <row r="8" spans="1:7" ht="30" customHeight="1" x14ac:dyDescent="0.35">
      <c r="B8" t="s">
        <v>43</v>
      </c>
      <c r="C8" s="20">
        <f>SUBTOTAL(109,Income[ESTIMATED])</f>
        <v>63300</v>
      </c>
      <c r="D8" s="20">
        <f>SUBTOTAL(109,Income[ACTUAL])</f>
        <v>57450</v>
      </c>
      <c r="E8" s="20"/>
      <c r="F8" s="20">
        <f>SUBTOTAL(109,Income[DIFFERENCE])</f>
        <v>-5850</v>
      </c>
      <c r="G8" s="2"/>
    </row>
  </sheetData>
  <sheetProtection insertColumns="0" insertRows="0" deleteColumns="0" deleteRows="0" selectLockedCells="1" autoFilter="0"/>
  <dataConsolidate/>
  <conditionalFormatting sqref="F8">
    <cfRule type="cellIs" dxfId="34" priority="3" operator="lessThan">
      <formula>0</formula>
    </cfRule>
  </conditionalFormatting>
  <dataValidations count="9">
    <dataValidation type="custom" allowBlank="1" showInputMessage="1" showErrorMessage="1" errorTitle="ALERT" error="This cell is automatically populated and should not be overwitten. Overwriting this cell would break calculations in this worksheet." sqref="G5:G7">
      <formula1>LEN(G5)=""</formula1>
    </dataValidation>
    <dataValidation allowBlank="1" showInputMessage="1" showErrorMessage="1" errorTitle="ALERT" error="This cell is automatically populated and should not be overwitten. Overwriting this cell would break calculations in this worksheet." sqref="F5:F7"/>
    <dataValidation allowBlank="1" showInputMessage="1" showErrorMessage="1" prompt="Enter Monthly Income in this worksheet" sqref="A1"/>
    <dataValidation allowBlank="1" showInputMessage="1" showErrorMessage="1" prompt="Company Name is automatically updated in this cell" sqref="B1"/>
    <dataValidation allowBlank="1" showInputMessage="1" showErrorMessage="1" prompt="Title is automatically updated in this cell. Enter Monthly Income details in table below" sqref="B2"/>
    <dataValidation allowBlank="1" showInputMessage="1" showErrorMessage="1" prompt="Enter Income details in this column under this heading. Use heading filters to find specific entries" sqref="B4"/>
    <dataValidation allowBlank="1" showInputMessage="1" showErrorMessage="1" prompt="Enter Estimated amount in this column under this heading" sqref="C4"/>
    <dataValidation allowBlank="1" showInputMessage="1" showErrorMessage="1" prompt="Enter Actual amount in this column under this heading" sqref="D4"/>
    <dataValidation allowBlank="1" showInputMessage="1" showErrorMessage="1" prompt="Difference of Estimated and Actual Income is automatically calculated in this column under this heading" sqref="F4"/>
  </dataValidations>
  <printOptions horizontalCentered="1"/>
  <pageMargins left="0.25" right="0.25" top="0.25" bottom="0.25" header="0" footer="0"/>
  <pageSetup fitToHeight="0" orientation="portrait" r:id="rId1"/>
  <headerFooter differentFirst="1">
    <oddFooter>Page &amp;P of &amp;N</oddFooter>
  </headerFooter>
  <ignoredErrors>
    <ignoredError sqref="B2" unlockedFormula="1"/>
  </ignoredErrors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9B1F0385-725B-457A-9CC0-2AD50E12D260}">
            <x14:iconSet iconSet="3Flags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Flags" iconId="0"/>
              <x14:cfIcon iconSet="NoIcons" iconId="0"/>
              <x14:cfIcon iconSet="NoIcons" iconId="0"/>
            </x14:iconSet>
          </x14:cfRule>
          <xm:sqref>G5:G7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autoPageBreaks="0" fitToPage="1"/>
  </sheetPr>
  <dimension ref="A1:G8"/>
  <sheetViews>
    <sheetView showGridLines="0" rightToLeft="1" zoomScaleNormal="100" workbookViewId="0">
      <selection activeCell="B1" sqref="B1:B2"/>
    </sheetView>
  </sheetViews>
  <sheetFormatPr defaultColWidth="9" defaultRowHeight="30" customHeight="1" x14ac:dyDescent="0.35"/>
  <cols>
    <col min="1" max="1" width="4.125" style="11" customWidth="1"/>
    <col min="2" max="2" width="29.25" style="11" customWidth="1"/>
    <col min="3" max="3" width="19" style="11" customWidth="1"/>
    <col min="4" max="4" width="18.875" style="11" customWidth="1"/>
    <col min="5" max="5" width="18" style="11" customWidth="1"/>
    <col min="6" max="6" width="19" style="11" customWidth="1"/>
    <col min="7" max="7" width="4.125" style="11" customWidth="1"/>
    <col min="8" max="8" width="4.125" customWidth="1"/>
  </cols>
  <sheetData>
    <row r="1" spans="1:7" ht="31.5" customHeight="1" x14ac:dyDescent="0.5">
      <c r="A1" s="3"/>
      <c r="B1" s="31" t="str">
        <f>COMPANY_NAME</f>
        <v>الإدارة</v>
      </c>
      <c r="C1" s="9"/>
      <c r="D1" s="9"/>
      <c r="E1" s="9"/>
      <c r="F1" s="9"/>
      <c r="G1" s="9"/>
    </row>
    <row r="2" spans="1:7" ht="42" customHeight="1" x14ac:dyDescent="1">
      <c r="A2" s="3"/>
      <c r="B2" s="32" t="str">
        <f>BUDGET_Title</f>
        <v>الموازنة الشهرية</v>
      </c>
      <c r="C2" s="10"/>
      <c r="D2" s="10"/>
      <c r="E2" s="10"/>
      <c r="F2" s="10"/>
      <c r="G2" s="10"/>
    </row>
    <row r="3" spans="1:7" ht="15" customHeight="1" x14ac:dyDescent="0.35">
      <c r="G3" s="12"/>
    </row>
    <row r="4" spans="1:7" ht="30" customHeight="1" x14ac:dyDescent="0.35">
      <c r="A4" s="13"/>
      <c r="B4" s="26" t="s">
        <v>24</v>
      </c>
      <c r="C4" s="27" t="s">
        <v>19</v>
      </c>
      <c r="D4" s="27" t="s">
        <v>20</v>
      </c>
      <c r="E4" s="26" t="s">
        <v>23</v>
      </c>
      <c r="F4" s="27" t="s">
        <v>21</v>
      </c>
      <c r="G4" s="15"/>
    </row>
    <row r="5" spans="1:7" ht="30" customHeight="1" x14ac:dyDescent="0.35">
      <c r="B5" t="s">
        <v>16</v>
      </c>
      <c r="C5" s="17">
        <v>9500</v>
      </c>
      <c r="D5" s="17">
        <v>9600</v>
      </c>
      <c r="E5" s="20">
        <f>PersonnelExpenses[[#This Row],[ACTUAL]]+(10^-6)*ROW(PersonnelExpenses[[#This Row],[ACTUAL]])</f>
        <v>9600.0000049999999</v>
      </c>
      <c r="F5" s="28">
        <f>PersonnelExpenses[[#This Row],[ESTIMATED]]-PersonnelExpenses[[#This Row],[ACTUAL]]</f>
        <v>-100</v>
      </c>
      <c r="G5" s="1"/>
    </row>
    <row r="6" spans="1:7" ht="30" customHeight="1" x14ac:dyDescent="0.35">
      <c r="B6" t="s">
        <v>33</v>
      </c>
      <c r="C6" s="17">
        <v>4000</v>
      </c>
      <c r="D6" s="17">
        <v>0</v>
      </c>
      <c r="E6" s="20">
        <f>PersonnelExpenses[[#This Row],[ACTUAL]]+(10^-6)*ROW(PersonnelExpenses[[#This Row],[ACTUAL]])</f>
        <v>6.0000000000000002E-6</v>
      </c>
      <c r="F6" s="28">
        <f>PersonnelExpenses[[#This Row],[ESTIMATED]]-PersonnelExpenses[[#This Row],[ACTUAL]]</f>
        <v>4000</v>
      </c>
      <c r="G6" s="1"/>
    </row>
    <row r="7" spans="1:7" ht="30" customHeight="1" x14ac:dyDescent="0.35">
      <c r="B7" t="s">
        <v>17</v>
      </c>
      <c r="C7" s="17">
        <v>5000</v>
      </c>
      <c r="D7" s="17">
        <v>4500</v>
      </c>
      <c r="E7" s="20">
        <f>PersonnelExpenses[[#This Row],[ACTUAL]]+(10^-6)*ROW(PersonnelExpenses[[#This Row],[ACTUAL]])</f>
        <v>4500.0000069999996</v>
      </c>
      <c r="F7" s="28">
        <f>PersonnelExpenses[[#This Row],[ESTIMATED]]-PersonnelExpenses[[#This Row],[ACTUAL]]</f>
        <v>500</v>
      </c>
      <c r="G7" s="1"/>
    </row>
    <row r="8" spans="1:7" ht="30" customHeight="1" x14ac:dyDescent="0.35">
      <c r="B8" t="s">
        <v>44</v>
      </c>
      <c r="C8" s="25">
        <f>SUBTOTAL(109,PersonnelExpenses[ESTIMATED])</f>
        <v>18500</v>
      </c>
      <c r="D8" s="25">
        <f>SUBTOTAL(109,PersonnelExpenses[ACTUAL])</f>
        <v>14100</v>
      </c>
      <c r="E8" s="20"/>
      <c r="F8" s="25">
        <f>SUBTOTAL(109,PersonnelExpenses[DIFFERENCE])</f>
        <v>4400</v>
      </c>
      <c r="G8" s="2"/>
    </row>
  </sheetData>
  <sheetProtection insertColumns="0" insertRows="0" deleteColumns="0" deleteRows="0" selectLockedCells="1" autoFilter="0"/>
  <dataConsolidate/>
  <conditionalFormatting sqref="F8">
    <cfRule type="cellIs" dxfId="23" priority="1" operator="lessThan">
      <formula>0</formula>
    </cfRule>
  </conditionalFormatting>
  <dataValidations count="9">
    <dataValidation allowBlank="1" showInputMessage="1" showErrorMessage="1" errorTitle="ALERT" error="This cell is automatically populated and should not be overwitten. Overwriting this cell would break calculations in this worksheet." sqref="F5:F7"/>
    <dataValidation type="custom" allowBlank="1" showInputMessage="1" showErrorMessage="1" errorTitle="ALERT" error="This cell is automatically populated and should not be overwitten. Overwriting this cell would break calculations in this worksheet." sqref="G5:G7">
      <formula1>LEN(G5)=""</formula1>
    </dataValidation>
    <dataValidation allowBlank="1" showInputMessage="1" showErrorMessage="1" prompt="Enter Monthly Personnel Expenses in this worksheet" sqref="A1"/>
    <dataValidation allowBlank="1" showInputMessage="1" showErrorMessage="1" prompt="Company Name is automatically updated in this cell" sqref="B1"/>
    <dataValidation allowBlank="1" showInputMessage="1" showErrorMessage="1" prompt="Title is automatically updated in this cell. Enter Monthly Personnel Expense details in table below" sqref="B2"/>
    <dataValidation allowBlank="1" showInputMessage="1" showErrorMessage="1" prompt="Enter Personnel Expenses in this column under this heading. Use heading filters to find specific entries" sqref="B4"/>
    <dataValidation allowBlank="1" showInputMessage="1" showErrorMessage="1" prompt="Enter Estimated amount in this column under this heading" sqref="C4"/>
    <dataValidation allowBlank="1" showInputMessage="1" showErrorMessage="1" prompt="Enter Actual amount in this column under this heading" sqref="D4"/>
    <dataValidation allowBlank="1" showInputMessage="1" showErrorMessage="1" prompt="Difference of Estimated and Actual Personnel Expenses is automatically calculated in this column under this heading" sqref="F4"/>
  </dataValidations>
  <printOptions horizontalCentered="1"/>
  <pageMargins left="0.25" right="0.25" top="0.25" bottom="0.25" header="0" footer="0"/>
  <pageSetup fitToHeight="0" orientation="portrait" r:id="rId1"/>
  <headerFooter differentFirst="1">
    <oddFooter>Page &amp;P of &amp;N</oddFooter>
  </headerFooter>
  <ignoredErrors>
    <ignoredError sqref="B2" unlockedFormula="1"/>
  </ignoredErrors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A05D47DE-DAEF-437E-AEB3-B330BDE5B980}">
            <x14:iconSet iconSet="3Flags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Flags" iconId="0"/>
              <x14:cfIcon iconSet="NoIcons" iconId="0"/>
              <x14:cfIcon iconSet="NoIcons" iconId="0"/>
            </x14:iconSet>
          </x14:cfRule>
          <xm:sqref>G5:G7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autoPageBreaks="0" fitToPage="1"/>
  </sheetPr>
  <dimension ref="A1:G25"/>
  <sheetViews>
    <sheetView showGridLines="0" rightToLeft="1" zoomScaleNormal="100" workbookViewId="0">
      <selection activeCell="B2" sqref="B2"/>
    </sheetView>
  </sheetViews>
  <sheetFormatPr defaultColWidth="9" defaultRowHeight="30" customHeight="1" x14ac:dyDescent="0.35"/>
  <cols>
    <col min="1" max="1" width="4.125" style="11" customWidth="1"/>
    <col min="2" max="2" width="29.25" style="11" customWidth="1"/>
    <col min="3" max="3" width="19" style="11" customWidth="1"/>
    <col min="4" max="4" width="18.875" style="11" customWidth="1"/>
    <col min="5" max="5" width="21.875" style="11" customWidth="1"/>
    <col min="6" max="6" width="19" style="11" customWidth="1"/>
    <col min="7" max="7" width="4.125" style="11" customWidth="1"/>
    <col min="8" max="8" width="4.125" customWidth="1"/>
  </cols>
  <sheetData>
    <row r="1" spans="1:7" ht="31.5" customHeight="1" x14ac:dyDescent="0.5">
      <c r="A1" s="3"/>
      <c r="B1" s="31" t="str">
        <f>COMPANY_NAME</f>
        <v>الإدارة</v>
      </c>
      <c r="C1" s="9"/>
      <c r="D1" s="9"/>
      <c r="E1" s="9"/>
      <c r="F1" s="9"/>
      <c r="G1" s="9"/>
    </row>
    <row r="2" spans="1:7" ht="42" customHeight="1" x14ac:dyDescent="1">
      <c r="A2" s="3"/>
      <c r="B2" s="32" t="str">
        <f>BUDGET_Title</f>
        <v>الموازنة الشهرية</v>
      </c>
      <c r="C2" s="10"/>
      <c r="D2" s="10"/>
      <c r="E2" s="10"/>
      <c r="F2" s="10"/>
      <c r="G2" s="10"/>
    </row>
    <row r="3" spans="1:7" ht="15" customHeight="1" x14ac:dyDescent="0.35">
      <c r="G3" s="12"/>
    </row>
    <row r="4" spans="1:7" ht="30" customHeight="1" x14ac:dyDescent="0.35">
      <c r="B4" s="26" t="s">
        <v>25</v>
      </c>
      <c r="C4" s="27" t="s">
        <v>19</v>
      </c>
      <c r="D4" s="27" t="s">
        <v>20</v>
      </c>
      <c r="E4" s="26" t="s">
        <v>23</v>
      </c>
      <c r="F4" s="27" t="s">
        <v>21</v>
      </c>
      <c r="G4" s="16"/>
    </row>
    <row r="5" spans="1:7" ht="30" customHeight="1" x14ac:dyDescent="0.35">
      <c r="B5" t="s">
        <v>1</v>
      </c>
      <c r="C5" s="17">
        <v>3000</v>
      </c>
      <c r="D5" s="17">
        <v>2500</v>
      </c>
      <c r="E5" s="20">
        <f>OperatingExpenses[[#This Row],[ACTUAL]]+(10^-6)*ROW(OperatingExpenses[[#This Row],[ACTUAL]])</f>
        <v>2500.0000049999999</v>
      </c>
      <c r="F5" s="28">
        <f>OperatingExpenses[[#This Row],[ESTIMATED]]-OperatingExpenses[[#This Row],[ACTUAL]]</f>
        <v>500</v>
      </c>
      <c r="G5" s="1"/>
    </row>
    <row r="6" spans="1:7" ht="30" customHeight="1" x14ac:dyDescent="0.35">
      <c r="B6" t="s">
        <v>34</v>
      </c>
      <c r="C6" s="17">
        <v>2000</v>
      </c>
      <c r="D6" s="17">
        <v>2000</v>
      </c>
      <c r="E6" s="20">
        <f>OperatingExpenses[[#This Row],[ACTUAL]]+(10^-6)*ROW(OperatingExpenses[[#This Row],[ACTUAL]])</f>
        <v>2000.000006</v>
      </c>
      <c r="F6" s="28">
        <f>OperatingExpenses[[#This Row],[ESTIMATED]]-OperatingExpenses[[#This Row],[ACTUAL]]</f>
        <v>0</v>
      </c>
      <c r="G6" s="1"/>
    </row>
    <row r="7" spans="1:7" ht="30" customHeight="1" x14ac:dyDescent="0.35">
      <c r="B7" t="s">
        <v>35</v>
      </c>
      <c r="C7" s="17">
        <v>1500</v>
      </c>
      <c r="D7" s="17">
        <v>2175</v>
      </c>
      <c r="E7" s="20">
        <f>OperatingExpenses[[#This Row],[ACTUAL]]+(10^-6)*ROW(OperatingExpenses[[#This Row],[ACTUAL]])</f>
        <v>2175.0000070000001</v>
      </c>
      <c r="F7" s="28">
        <f>OperatingExpenses[[#This Row],[ESTIMATED]]-OperatingExpenses[[#This Row],[ACTUAL]]</f>
        <v>-675</v>
      </c>
      <c r="G7" s="1"/>
    </row>
    <row r="8" spans="1:7" ht="30" customHeight="1" x14ac:dyDescent="0.35">
      <c r="B8" t="s">
        <v>42</v>
      </c>
      <c r="C8" s="17">
        <v>2000</v>
      </c>
      <c r="D8" s="17">
        <v>1500</v>
      </c>
      <c r="E8" s="20">
        <f>OperatingExpenses[[#This Row],[ACTUAL]]+(10^-6)*ROW(OperatingExpenses[[#This Row],[ACTUAL]])</f>
        <v>1500.000008</v>
      </c>
      <c r="F8" s="28">
        <f>OperatingExpenses[[#This Row],[ESTIMATED]]-OperatingExpenses[[#This Row],[ACTUAL]]</f>
        <v>500</v>
      </c>
      <c r="G8" s="1"/>
    </row>
    <row r="9" spans="1:7" ht="30" customHeight="1" x14ac:dyDescent="0.35">
      <c r="B9" t="s">
        <v>2</v>
      </c>
      <c r="C9" s="17">
        <v>1000</v>
      </c>
      <c r="D9" s="17">
        <v>1000</v>
      </c>
      <c r="E9" s="20">
        <f>OperatingExpenses[[#This Row],[ACTUAL]]+(10^-6)*ROW(OperatingExpenses[[#This Row],[ACTUAL]])</f>
        <v>1000.000009</v>
      </c>
      <c r="F9" s="28">
        <f>OperatingExpenses[[#This Row],[ESTIMATED]]-OperatingExpenses[[#This Row],[ACTUAL]]</f>
        <v>0</v>
      </c>
      <c r="G9" s="1"/>
    </row>
    <row r="10" spans="1:7" ht="30" customHeight="1" x14ac:dyDescent="0.35">
      <c r="B10" t="s">
        <v>36</v>
      </c>
      <c r="C10" s="17">
        <v>500</v>
      </c>
      <c r="D10" s="17">
        <v>525</v>
      </c>
      <c r="E10" s="20">
        <f>OperatingExpenses[[#This Row],[ACTUAL]]+(10^-6)*ROW(OperatingExpenses[[#This Row],[ACTUAL]])</f>
        <v>525.00000999999997</v>
      </c>
      <c r="F10" s="28">
        <f>OperatingExpenses[[#This Row],[ESTIMATED]]-OperatingExpenses[[#This Row],[ACTUAL]]</f>
        <v>-25</v>
      </c>
      <c r="G10" s="1"/>
    </row>
    <row r="11" spans="1:7" ht="30" customHeight="1" x14ac:dyDescent="0.35">
      <c r="B11" t="s">
        <v>3</v>
      </c>
      <c r="C11" s="17">
        <v>1300</v>
      </c>
      <c r="D11" s="17">
        <v>1275</v>
      </c>
      <c r="E11" s="20">
        <f>OperatingExpenses[[#This Row],[ACTUAL]]+(10^-6)*ROW(OperatingExpenses[[#This Row],[ACTUAL]])</f>
        <v>1275.0000110000001</v>
      </c>
      <c r="F11" s="28">
        <f>OperatingExpenses[[#This Row],[ESTIMATED]]-OperatingExpenses[[#This Row],[ACTUAL]]</f>
        <v>25</v>
      </c>
      <c r="G11" s="1"/>
    </row>
    <row r="12" spans="1:7" ht="30" customHeight="1" x14ac:dyDescent="0.35">
      <c r="B12" t="s">
        <v>4</v>
      </c>
      <c r="C12" s="17">
        <v>2000</v>
      </c>
      <c r="D12" s="17">
        <v>2200</v>
      </c>
      <c r="E12" s="20">
        <f>OperatingExpenses[[#This Row],[ACTUAL]]+(10^-6)*ROW(OperatingExpenses[[#This Row],[ACTUAL]])</f>
        <v>2200.000012</v>
      </c>
      <c r="F12" s="28">
        <f>OperatingExpenses[[#This Row],[ESTIMATED]]-OperatingExpenses[[#This Row],[ACTUAL]]</f>
        <v>-200</v>
      </c>
      <c r="G12" s="1"/>
    </row>
    <row r="13" spans="1:7" ht="30" customHeight="1" x14ac:dyDescent="0.35">
      <c r="B13" t="s">
        <v>37</v>
      </c>
      <c r="C13" s="17">
        <v>1000</v>
      </c>
      <c r="D13" s="17">
        <v>800</v>
      </c>
      <c r="E13" s="20">
        <f>OperatingExpenses[[#This Row],[ACTUAL]]+(10^-6)*ROW(OperatingExpenses[[#This Row],[ACTUAL]])</f>
        <v>800.00001299999997</v>
      </c>
      <c r="F13" s="28">
        <f>OperatingExpenses[[#This Row],[ESTIMATED]]-OperatingExpenses[[#This Row],[ACTUAL]]</f>
        <v>200</v>
      </c>
      <c r="G13" s="1"/>
    </row>
    <row r="14" spans="1:7" ht="30" customHeight="1" x14ac:dyDescent="0.35">
      <c r="B14" t="s">
        <v>38</v>
      </c>
      <c r="C14" s="17">
        <v>4500</v>
      </c>
      <c r="D14" s="17">
        <v>4600</v>
      </c>
      <c r="E14" s="20">
        <f>OperatingExpenses[[#This Row],[ACTUAL]]+(10^-6)*ROW(OperatingExpenses[[#This Row],[ACTUAL]])</f>
        <v>4600.0000140000002</v>
      </c>
      <c r="F14" s="28">
        <f>OperatingExpenses[[#This Row],[ESTIMATED]]-OperatingExpenses[[#This Row],[ACTUAL]]</f>
        <v>-100</v>
      </c>
      <c r="G14" s="1"/>
    </row>
    <row r="15" spans="1:7" ht="30" customHeight="1" x14ac:dyDescent="0.35">
      <c r="B15" t="s">
        <v>5</v>
      </c>
      <c r="C15" s="17">
        <v>800</v>
      </c>
      <c r="D15" s="17">
        <v>750</v>
      </c>
      <c r="E15" s="20">
        <f>OperatingExpenses[[#This Row],[ACTUAL]]+(10^-6)*ROW(OperatingExpenses[[#This Row],[ACTUAL]])</f>
        <v>750.00001499999996</v>
      </c>
      <c r="F15" s="28">
        <f>OperatingExpenses[[#This Row],[ESTIMATED]]-OperatingExpenses[[#This Row],[ACTUAL]]</f>
        <v>50</v>
      </c>
      <c r="G15" s="1"/>
    </row>
    <row r="16" spans="1:7" ht="30" customHeight="1" x14ac:dyDescent="0.35">
      <c r="B16" t="s">
        <v>6</v>
      </c>
      <c r="C16" s="17">
        <v>400</v>
      </c>
      <c r="D16" s="17">
        <v>350</v>
      </c>
      <c r="E16" s="20">
        <f>OperatingExpenses[[#This Row],[ACTUAL]]+(10^-6)*ROW(OperatingExpenses[[#This Row],[ACTUAL]])</f>
        <v>350.00001600000002</v>
      </c>
      <c r="F16" s="28">
        <f>OperatingExpenses[[#This Row],[ESTIMATED]]-OperatingExpenses[[#This Row],[ACTUAL]]</f>
        <v>50</v>
      </c>
      <c r="G16" s="1"/>
    </row>
    <row r="17" spans="2:7" ht="30" customHeight="1" x14ac:dyDescent="0.35">
      <c r="B17" t="s">
        <v>7</v>
      </c>
      <c r="C17" s="17">
        <v>4100</v>
      </c>
      <c r="D17" s="17">
        <v>4500</v>
      </c>
      <c r="E17" s="20">
        <f>OperatingExpenses[[#This Row],[ACTUAL]]+(10^-6)*ROW(OperatingExpenses[[#This Row],[ACTUAL]])</f>
        <v>4500.0000170000003</v>
      </c>
      <c r="F17" s="28">
        <f>OperatingExpenses[[#This Row],[ESTIMATED]]-OperatingExpenses[[#This Row],[ACTUAL]]</f>
        <v>-400</v>
      </c>
      <c r="G17" s="1"/>
    </row>
    <row r="18" spans="2:7" ht="30" customHeight="1" x14ac:dyDescent="0.35">
      <c r="B18" t="s">
        <v>8</v>
      </c>
      <c r="C18" s="17">
        <v>350</v>
      </c>
      <c r="D18" s="17">
        <v>400</v>
      </c>
      <c r="E18" s="20">
        <f>OperatingExpenses[[#This Row],[ACTUAL]]+(10^-6)*ROW(OperatingExpenses[[#This Row],[ACTUAL]])</f>
        <v>400.00001800000001</v>
      </c>
      <c r="F18" s="28">
        <f>OperatingExpenses[[#This Row],[ESTIMATED]]-OperatingExpenses[[#This Row],[ACTUAL]]</f>
        <v>-50</v>
      </c>
      <c r="G18" s="1"/>
    </row>
    <row r="19" spans="2:7" ht="30" customHeight="1" x14ac:dyDescent="0.35">
      <c r="B19" t="s">
        <v>9</v>
      </c>
      <c r="C19" s="17">
        <v>900</v>
      </c>
      <c r="D19" s="17">
        <v>840</v>
      </c>
      <c r="E19" s="20">
        <f>OperatingExpenses[[#This Row],[ACTUAL]]+(10^-6)*ROW(OperatingExpenses[[#This Row],[ACTUAL]])</f>
        <v>840.00001899999995</v>
      </c>
      <c r="F19" s="28">
        <f>OperatingExpenses[[#This Row],[ESTIMATED]]-OperatingExpenses[[#This Row],[ACTUAL]]</f>
        <v>60</v>
      </c>
      <c r="G19" s="1"/>
    </row>
    <row r="20" spans="2:7" ht="30" customHeight="1" x14ac:dyDescent="0.35">
      <c r="B20" t="s">
        <v>10</v>
      </c>
      <c r="C20" s="17">
        <v>5000</v>
      </c>
      <c r="D20" s="17">
        <v>4500</v>
      </c>
      <c r="E20" s="20">
        <f>OperatingExpenses[[#This Row],[ACTUAL]]+(10^-6)*ROW(OperatingExpenses[[#This Row],[ACTUAL]])</f>
        <v>4500.0000200000004</v>
      </c>
      <c r="F20" s="28">
        <f>OperatingExpenses[[#This Row],[ESTIMATED]]-OperatingExpenses[[#This Row],[ACTUAL]]</f>
        <v>500</v>
      </c>
      <c r="G20" s="1"/>
    </row>
    <row r="21" spans="2:7" ht="30" customHeight="1" x14ac:dyDescent="0.35">
      <c r="B21" t="s">
        <v>11</v>
      </c>
      <c r="C21" s="17">
        <v>3000</v>
      </c>
      <c r="D21" s="17">
        <v>3200</v>
      </c>
      <c r="E21" s="20">
        <f>OperatingExpenses[[#This Row],[ACTUAL]]+(10^-6)*ROW(OperatingExpenses[[#This Row],[ACTUAL]])</f>
        <v>3200.0000209999998</v>
      </c>
      <c r="F21" s="28">
        <f>OperatingExpenses[[#This Row],[ESTIMATED]]-OperatingExpenses[[#This Row],[ACTUAL]]</f>
        <v>-200</v>
      </c>
      <c r="G21" s="1"/>
    </row>
    <row r="22" spans="2:7" ht="30" customHeight="1" x14ac:dyDescent="0.35">
      <c r="B22" t="s">
        <v>12</v>
      </c>
      <c r="C22" s="17">
        <v>250</v>
      </c>
      <c r="D22" s="17">
        <v>280</v>
      </c>
      <c r="E22" s="20">
        <f>OperatingExpenses[[#This Row],[ACTUAL]]+(10^-6)*ROW(OperatingExpenses[[#This Row],[ACTUAL]])</f>
        <v>280.000022</v>
      </c>
      <c r="F22" s="28">
        <f>OperatingExpenses[[#This Row],[ESTIMATED]]-OperatingExpenses[[#This Row],[ACTUAL]]</f>
        <v>-30</v>
      </c>
      <c r="G22" s="1"/>
    </row>
    <row r="23" spans="2:7" ht="30" customHeight="1" x14ac:dyDescent="0.35">
      <c r="B23" t="s">
        <v>13</v>
      </c>
      <c r="C23" s="17">
        <v>1400</v>
      </c>
      <c r="D23" s="17">
        <v>1385</v>
      </c>
      <c r="E23" s="20">
        <f>OperatingExpenses[[#This Row],[ACTUAL]]+(10^-6)*ROW(OperatingExpenses[[#This Row],[ACTUAL]])</f>
        <v>1385.0000230000001</v>
      </c>
      <c r="F23" s="28">
        <f>OperatingExpenses[[#This Row],[ESTIMATED]]-OperatingExpenses[[#This Row],[ACTUAL]]</f>
        <v>15</v>
      </c>
      <c r="G23" s="1"/>
    </row>
    <row r="24" spans="2:7" ht="30" customHeight="1" x14ac:dyDescent="0.35">
      <c r="B24" t="s">
        <v>0</v>
      </c>
      <c r="C24" s="17">
        <v>1000</v>
      </c>
      <c r="D24" s="17">
        <v>750</v>
      </c>
      <c r="E24" s="20">
        <f>OperatingExpenses[[#This Row],[ACTUAL]]+(10^-6)*ROW(OperatingExpenses[[#This Row],[ACTUAL]])</f>
        <v>750.00002400000005</v>
      </c>
      <c r="F24" s="28">
        <f>OperatingExpenses[[#This Row],[ESTIMATED]]-OperatingExpenses[[#This Row],[ACTUAL]]</f>
        <v>250</v>
      </c>
      <c r="G24" s="1"/>
    </row>
    <row r="25" spans="2:7" ht="30" customHeight="1" x14ac:dyDescent="0.35">
      <c r="B25" t="s">
        <v>45</v>
      </c>
      <c r="C25" s="25">
        <f>SUBTOTAL(109,OperatingExpenses[ESTIMATED])</f>
        <v>36000</v>
      </c>
      <c r="D25" s="25">
        <f>SUBTOTAL(109,OperatingExpenses[ACTUAL])</f>
        <v>35530</v>
      </c>
      <c r="E25" s="20"/>
      <c r="F25" s="25">
        <f>SUBTOTAL(109,OperatingExpenses[DIFFERENCE])</f>
        <v>470</v>
      </c>
      <c r="G25" s="2"/>
    </row>
  </sheetData>
  <sheetProtection insertColumns="0" insertRows="0" deleteColumns="0" deleteRows="0" selectLockedCells="1" autoFilter="0"/>
  <dataConsolidate/>
  <conditionalFormatting sqref="F25">
    <cfRule type="cellIs" dxfId="11" priority="1" operator="lessThan">
      <formula>0</formula>
    </cfRule>
  </conditionalFormatting>
  <dataValidations count="9">
    <dataValidation type="custom" allowBlank="1" showInputMessage="1" showErrorMessage="1" errorTitle="ALERT" error="This cell is automatically populated and should not be overwitten. Overwriting this cell would break calculations in this worksheet." sqref="G5:G24">
      <formula1>LEN(G5)=""</formula1>
    </dataValidation>
    <dataValidation allowBlank="1" showInputMessage="1" showErrorMessage="1" errorTitle="ALERT" error="This cell is automatically populated and should not be overwitten. Overwriting this cell would break calculations in this worksheet." sqref="F5:F24"/>
    <dataValidation allowBlank="1" showInputMessage="1" showErrorMessage="1" prompt="Enter Monthly Operating Expenses in this worksheet" sqref="A1"/>
    <dataValidation allowBlank="1" showInputMessage="1" showErrorMessage="1" prompt="Company Name is automatically updated in this cell" sqref="B1"/>
    <dataValidation allowBlank="1" showInputMessage="1" showErrorMessage="1" prompt="Title is automatically updated in this cell. Enter Monthly Operating Expense details in table below" sqref="B2"/>
    <dataValidation allowBlank="1" showInputMessage="1" showErrorMessage="1" prompt="Enter Operating Expenses in this column under this heading. Use heading filters to find specific entries" sqref="B4"/>
    <dataValidation allowBlank="1" showInputMessage="1" showErrorMessage="1" prompt="Enter Estimated amount in this column under this heading" sqref="C4"/>
    <dataValidation allowBlank="1" showInputMessage="1" showErrorMessage="1" prompt="Enter Actual amount in this column under this heading" sqref="D4"/>
    <dataValidation allowBlank="1" showInputMessage="1" showErrorMessage="1" prompt="Difference of Estimated and Actual Operating Expenses is automatically calculated in this column under this heading" sqref="F4"/>
  </dataValidations>
  <printOptions horizontalCentered="1"/>
  <pageMargins left="0.25" right="0.25" top="0.25" bottom="0.25" header="0" footer="0"/>
  <pageSetup fitToHeight="0" orientation="portrait" r:id="rId1"/>
  <headerFooter differentFirst="1">
    <oddFooter>Page &amp;P of &amp;N</oddFooter>
  </headerFooter>
  <ignoredErrors>
    <ignoredError sqref="B2" unlockedFormula="1"/>
  </ignoredErrors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E8DFEDF7-DD2B-4BDC-AEAC-141B22E8ECA0}">
            <x14:iconSet iconSet="3Flags"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Flags" iconId="0"/>
              <x14:cfIcon iconSet="NoIcons" iconId="0"/>
              <x14:cfIcon iconSet="NoIcons" iconId="0"/>
            </x14:iconSet>
          </x14:cfRule>
          <xm:sqref>G5:G24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A144E06A-A2E7-438E-8CB9-2E995F98C5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DC9545-56CF-4D45-AD04-47CC00ADC2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BAD89A-B1E7-4A71-B0D2-6CB0135F2A78}">
  <ds:schemaRefs>
    <ds:schemaRef ds:uri="http://schemas.microsoft.com/office/2006/metadata/properties"/>
    <ds:schemaRef ds:uri="http://schemas.microsoft.com/office/infopath/2007/PartnerControls"/>
    <ds:schemaRef ds:uri="71af3243-3dd4-4a8d-8c0d-dd76da1f02a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10</vt:i4>
      </vt:variant>
    </vt:vector>
  </HeadingPairs>
  <TitlesOfParts>
    <vt:vector size="14" baseType="lpstr">
      <vt:lpstr>Monthly Budget Summary</vt:lpstr>
      <vt:lpstr>Income</vt:lpstr>
      <vt:lpstr>Personnel Expenses</vt:lpstr>
      <vt:lpstr>Operating Expenses</vt:lpstr>
      <vt:lpstr>BUDGET_Title</vt:lpstr>
      <vt:lpstr>ColumnTitle1</vt:lpstr>
      <vt:lpstr>COMPANY_NAME</vt:lpstr>
      <vt:lpstr>Income!Print_Titles</vt:lpstr>
      <vt:lpstr>'Operating Expenses'!Print_Titles</vt:lpstr>
      <vt:lpstr>'Personnel Expenses'!Print_Titles</vt:lpstr>
      <vt:lpstr>Title1</vt:lpstr>
      <vt:lpstr>Title2</vt:lpstr>
      <vt:lpstr>Title3</vt:lpstr>
      <vt:lpstr>Title4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2019-03-18T21:11:19Z</dcterms:created>
  <dcterms:modified xsi:type="dcterms:W3CDTF">2021-01-11T08:52:54Z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