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-105" yWindow="-105" windowWidth="15600" windowHeight="10425" activeTab="0"/>
  </bookViews>
  <sheets>
    <sheet name="الكشف" sheetId="1" r:id="rId1"/>
    <sheet name="أخير 15 يوم الأقل سعراً" sheetId="2" r:id="rId2"/>
    <sheet name="جهات الإتصال" sheetId="3" r:id="rId3"/>
  </sheets>
  <definedNames/>
  <extLst>
    <ext xmlns:x15="http://schemas.microsoft.com/office/spreadsheetml/2010/11/main" uri="{140A7094-0E35-4892-8432-C4D2E57EDEB5}">
      <x15:workbookPr chartTrackingRefBase="1"/>
    </ext>
  </extLst>
</workbook>
</file>

<file path=xl/comments2.xml><?xml version="1.0" encoding="utf-8"?>
<comments xmlns="http://schemas.openxmlformats.org/spreadsheetml/2006/main">
  <authors>
    <author>windows 10</author>
  </authors>
  <commentList>
    <comment ref="G1" authorId="0">
      <text>
        <r>
          <rPr>
            <b/>
            <sz val="9"/>
            <color indexed="81"/>
            <rFont val="Tahoma"/>
            <family val="2"/>
          </rPr>
          <t xml:space="preserve">النتيجه =
عمود (( وقت وتاريخ بداء الطلبيه )) - عمود (( وقت وتاريخ إتمام البيع ))
طرح التاريخين من بعض يعطينا المده التي تم فيها الإنجاز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 xml:space="preserve">يظهر هنا منذ كم يوم تم الإنجاز 
= عمود (( وقت وتاريخ إتمام البيع )) مطروح من تاريخ اليوم</t>
        </r>
      </text>
    </comment>
  </commentList>
</comments>
</file>

<file path=xl/sharedStrings.xml><?xml version="1.0" encoding="utf-8"?>
<sst xmlns="http://schemas.openxmlformats.org/spreadsheetml/2006/main" uniqueCount="372" count="372">
  <si>
    <t xml:space="preserve"> رقم  الطلب </t>
  </si>
  <si>
    <t>الوصف</t>
  </si>
  <si>
    <t xml:space="preserve"> 4000 ريال  </t>
  </si>
  <si>
    <t>تم التسليم</t>
  </si>
  <si>
    <t xml:space="preserve"> 6500 ريال  </t>
  </si>
  <si>
    <t xml:space="preserve"> 11200 ريال  </t>
  </si>
  <si>
    <t xml:space="preserve"> 6400 ريال  </t>
  </si>
  <si>
    <t xml:space="preserve"> 150 ريال  </t>
  </si>
  <si>
    <t xml:space="preserve"> 1000 ريال  </t>
  </si>
  <si>
    <t xml:space="preserve"> 2266 ريال  </t>
  </si>
  <si>
    <t xml:space="preserve"> 1200 ريال  </t>
  </si>
  <si>
    <t xml:space="preserve"> 11000 ريال  </t>
  </si>
  <si>
    <t xml:space="preserve"> 3500 ريال  </t>
  </si>
  <si>
    <t xml:space="preserve"> 3800 ريال  </t>
  </si>
  <si>
    <t xml:space="preserve"> 9000 ريال  </t>
  </si>
  <si>
    <t xml:space="preserve"> 10000 ريال  </t>
  </si>
  <si>
    <t xml:space="preserve"> 1650 ريال  </t>
  </si>
  <si>
    <t xml:space="preserve"> 14100 ريال  </t>
  </si>
  <si>
    <t xml:space="preserve"> 2950 ريال  </t>
  </si>
  <si>
    <t xml:space="preserve"> 500 ريال  </t>
  </si>
  <si>
    <t xml:space="preserve"> 5000 ريال  </t>
  </si>
  <si>
    <t>التصنيف</t>
  </si>
  <si>
    <t>رقم الجوال</t>
  </si>
  <si>
    <t>إجمالي عدد مرات التصنيف</t>
  </si>
  <si>
    <t xml:space="preserve">أقل سعر له </t>
  </si>
  <si>
    <t>مدة الإنجاز</t>
  </si>
  <si>
    <t>السعر</t>
  </si>
  <si>
    <t>حالة الطلب</t>
  </si>
  <si>
    <t>شكل الطلب</t>
  </si>
  <si>
    <t>رقم التاجر</t>
  </si>
  <si>
    <t>رقم الزبون</t>
  </si>
  <si>
    <t>وقت وتاريخ إتمام البيع</t>
  </si>
  <si>
    <t>وقت وتاريخ بداء الطلبيه</t>
  </si>
  <si>
    <t>إسم التاجر</t>
  </si>
  <si>
    <t>رقم جوال التاجر</t>
  </si>
  <si>
    <t>جوال جلاكسي أس 10 بلاس</t>
  </si>
  <si>
    <t>جوال سامسونج A70</t>
  </si>
  <si>
    <t xml:space="preserve">بيع عدد ( 1 ) جوال سامسونج A1 </t>
  </si>
  <si>
    <t>بيع عدد ( 1 ) جوال جلاكسي أس 9</t>
  </si>
  <si>
    <t>سامسونج A1</t>
  </si>
  <si>
    <t>بيع عدد ( 1 ) جوال جلاكسي أس 10 بلاس</t>
  </si>
  <si>
    <t>بيغ عدد ( 1 ) جوال جلاكسي أس 10 بلاس</t>
  </si>
  <si>
    <t>خالد الشهراني</t>
  </si>
  <si>
    <t>بو يوسف</t>
  </si>
  <si>
    <t>بو تركي</t>
  </si>
  <si>
    <t>بو نايف</t>
  </si>
  <si>
    <t>خالد حمامه</t>
  </si>
  <si>
    <t>طارق الربيعي</t>
  </si>
  <si>
    <t>بو متعب</t>
  </si>
  <si>
    <t xml:space="preserve"> 8400 ريال  </t>
  </si>
  <si>
    <t xml:space="preserve"> 2800 ريال  </t>
  </si>
  <si>
    <t xml:space="preserve"> 8200 ريال  </t>
  </si>
  <si>
    <t xml:space="preserve"> 3600 ريال  </t>
  </si>
  <si>
    <t xml:space="preserve"> 4350 ريال  </t>
  </si>
  <si>
    <t xml:space="preserve"> 2900 ريال  </t>
  </si>
  <si>
    <t xml:space="preserve"> 1500 ريال  </t>
  </si>
  <si>
    <t xml:space="preserve"> 7000 ريال  </t>
  </si>
  <si>
    <t xml:space="preserve"> 5600 ريال  </t>
  </si>
  <si>
    <t xml:space="preserve"> 1900 ريال  </t>
  </si>
  <si>
    <t xml:space="preserve"> 13200 ريال  </t>
  </si>
  <si>
    <t xml:space="preserve"> 6000 ريال  </t>
  </si>
  <si>
    <t xml:space="preserve"> 25000 ريال  </t>
  </si>
  <si>
    <t xml:space="preserve"> 54000 ريال  </t>
  </si>
  <si>
    <t xml:space="preserve"> 2700 ريال  </t>
  </si>
  <si>
    <t xml:space="preserve"> 3200 ريال  </t>
  </si>
  <si>
    <t xml:space="preserve"> 3000 ريال  </t>
  </si>
  <si>
    <t xml:space="preserve"> 9100 ريال  </t>
  </si>
  <si>
    <t xml:space="preserve"> 2450 ريال  </t>
  </si>
  <si>
    <t xml:space="preserve"> 2000 ريال  </t>
  </si>
  <si>
    <t xml:space="preserve"> 24000 ريال  </t>
  </si>
  <si>
    <t xml:space="preserve"> 1700 ريال  </t>
  </si>
  <si>
    <t xml:space="preserve"> 900 ريال  </t>
  </si>
  <si>
    <t xml:space="preserve"> 2400 ريال  </t>
  </si>
  <si>
    <t xml:space="preserve"> 1300 ريال  </t>
  </si>
  <si>
    <t xml:space="preserve"> 2100 ريال  </t>
  </si>
  <si>
    <t xml:space="preserve"> 17000 ريال  </t>
  </si>
  <si>
    <t xml:space="preserve"> 5500 ريال  </t>
  </si>
  <si>
    <t xml:space="preserve"> 12300 ريال  </t>
  </si>
  <si>
    <t xml:space="preserve"> 7100 ريال  </t>
  </si>
  <si>
    <t xml:space="preserve"> 29400 ريال  </t>
  </si>
  <si>
    <t xml:space="preserve"> 3300 ريال  </t>
  </si>
  <si>
    <t xml:space="preserve"> 9400 ريال  </t>
  </si>
  <si>
    <t xml:space="preserve"> 3400 ريال  </t>
  </si>
  <si>
    <t xml:space="preserve"> 2500 ريال  </t>
  </si>
  <si>
    <t xml:space="preserve"> 16000 ريال  </t>
  </si>
  <si>
    <t xml:space="preserve"> 7500 ريال  </t>
  </si>
  <si>
    <t xml:space="preserve"> 4300 ريال  </t>
  </si>
  <si>
    <t xml:space="preserve"> 850 ريال  </t>
  </si>
  <si>
    <t xml:space="preserve"> 15000 ريال  </t>
  </si>
  <si>
    <t xml:space="preserve"> 1800 ريال  </t>
  </si>
  <si>
    <t xml:space="preserve"> 1100 ريال  </t>
  </si>
  <si>
    <t xml:space="preserve"> 600 ريال  </t>
  </si>
  <si>
    <t xml:space="preserve"> 750 ريال  </t>
  </si>
  <si>
    <t xml:space="preserve"> 4800 ريال  </t>
  </si>
  <si>
    <t xml:space="preserve"> 3100 ريال  </t>
  </si>
  <si>
    <t xml:space="preserve"> 1850 ريال  </t>
  </si>
  <si>
    <t xml:space="preserve"> 3900 ريال  </t>
  </si>
  <si>
    <t>جوال جلاكسي أس 9</t>
  </si>
  <si>
    <t>iphone 12 pro max</t>
  </si>
  <si>
    <t>iphone 11</t>
  </si>
  <si>
    <t>بيع عدد ( 1 ) جوال iphone 12 pro max</t>
  </si>
  <si>
    <t>بيع عدد ( 1 ) جوال iphone 11</t>
  </si>
  <si>
    <t>بيع عدد ( 1 ) كمبيوتر من نوع 5CV20EA</t>
  </si>
  <si>
    <t>HP 5CV20EA</t>
  </si>
  <si>
    <t>بيع عدد ( 1 ) جوال سامسونج A70</t>
  </si>
  <si>
    <t>طلب رقم 150💢</t>
  </si>
  <si>
    <t>طلب رقم 169💢</t>
  </si>
  <si>
    <t>طلب رقم 180💢</t>
  </si>
  <si>
    <t>طلب رقم 205💢</t>
  </si>
  <si>
    <t>طلب رقم 200💢</t>
  </si>
  <si>
    <t>طلب رقم 121💢</t>
  </si>
  <si>
    <t>طلب رقم 132💢</t>
  </si>
  <si>
    <t>طلب رقم 157💢</t>
  </si>
  <si>
    <t>طلب رقم 196💢</t>
  </si>
  <si>
    <t>طلب رقم 104💢</t>
  </si>
  <si>
    <t>طلب رقم 116💢</t>
  </si>
  <si>
    <t>طلب رقم 208💢</t>
  </si>
  <si>
    <t>طلب رقم 187💢</t>
  </si>
  <si>
    <t>طلب رقم 113💢</t>
  </si>
  <si>
    <t>طلب رقم 158💢</t>
  </si>
  <si>
    <t>طلب رقم 152💢</t>
  </si>
  <si>
    <t>طلب رقم 129💢</t>
  </si>
  <si>
    <t>طلب رقم 188💢</t>
  </si>
  <si>
    <t>طلب رقم 203💢</t>
  </si>
  <si>
    <t>طلب رقم 204💢</t>
  </si>
  <si>
    <t>طلب رقم 105💢</t>
  </si>
  <si>
    <t>طلب رقم 149💢</t>
  </si>
  <si>
    <t>طلب رقم 183💢</t>
  </si>
  <si>
    <t>طلب رقم 211💢</t>
  </si>
  <si>
    <t>طلب رقم 209💢</t>
  </si>
  <si>
    <t>طلب رقم 133💢</t>
  </si>
  <si>
    <t>طلب رقم 147💢</t>
  </si>
  <si>
    <t>طلب رقم 184💢</t>
  </si>
  <si>
    <t>طلب رقم 212💢</t>
  </si>
  <si>
    <t>طلب رقم 154💢</t>
  </si>
  <si>
    <t>طلب رقم 174💢</t>
  </si>
  <si>
    <t>طلب رقم 176💢</t>
  </si>
  <si>
    <t>طلب رقم 114💢</t>
  </si>
  <si>
    <t>طلب رقم 145💢</t>
  </si>
  <si>
    <t>طلب رقم 172💢</t>
  </si>
  <si>
    <t>طلب رقم 140💢</t>
  </si>
  <si>
    <t>طلب رقم 124💢</t>
  </si>
  <si>
    <t>طلب رقم 128💢</t>
  </si>
  <si>
    <t>طلب رقم 197💢</t>
  </si>
  <si>
    <t>طلب رقم 101💢</t>
  </si>
  <si>
    <t>طلب رقم 143💢</t>
  </si>
  <si>
    <t>طلب رقم 165💢</t>
  </si>
  <si>
    <t>طلب رقم 182💢</t>
  </si>
  <si>
    <t>طلب رقم 189💢</t>
  </si>
  <si>
    <t>طلب رقم 192💢</t>
  </si>
  <si>
    <t>طلب رقم 194💢</t>
  </si>
  <si>
    <t>طلب رقم 199💢</t>
  </si>
  <si>
    <t>طلب رقم 202💢</t>
  </si>
  <si>
    <t>طلب رقم 207💢</t>
  </si>
  <si>
    <t>طلب رقم 141💢</t>
  </si>
  <si>
    <t>طلب رقم 166💢</t>
  </si>
  <si>
    <t>طلب رقم 191💢</t>
  </si>
  <si>
    <t>طلب رقم 170💢</t>
  </si>
  <si>
    <t>طلب رقم 109💢</t>
  </si>
  <si>
    <t>طلب رقم 173💢</t>
  </si>
  <si>
    <t>طلب رقم 185💢</t>
  </si>
  <si>
    <t>طلب رقم 193💢</t>
  </si>
  <si>
    <t>طلب رقم 201💢</t>
  </si>
  <si>
    <t>طلب رقم 126💢</t>
  </si>
  <si>
    <t>طلب رقم 168💢</t>
  </si>
  <si>
    <t>طلب رقم 186💢</t>
  </si>
  <si>
    <t>طلب رقم 213💢</t>
  </si>
  <si>
    <t>طلب رقم 117💢</t>
  </si>
  <si>
    <t>طلب رقم 119💢</t>
  </si>
  <si>
    <t>طلب رقم 155💢</t>
  </si>
  <si>
    <t>طلب رقم 130💢</t>
  </si>
  <si>
    <t>طلب رقم 134💢</t>
  </si>
  <si>
    <t>طلب رقم 163💢</t>
  </si>
  <si>
    <t>طلب رقم 178💢</t>
  </si>
  <si>
    <t>طلب رقم 125💢</t>
  </si>
  <si>
    <t>طلب رقم 123💢</t>
  </si>
  <si>
    <t>طلب رقم 111💢</t>
  </si>
  <si>
    <t>طلب رقم 144💢</t>
  </si>
  <si>
    <t>طلب رقم 167💢</t>
  </si>
  <si>
    <t>طلب رقم 108💢</t>
  </si>
  <si>
    <t>طلب رقم 120💢</t>
  </si>
  <si>
    <t>طلب رقم 146💢</t>
  </si>
  <si>
    <t>طلب رقم 156💢</t>
  </si>
  <si>
    <t>طلب رقم 171💢</t>
  </si>
  <si>
    <t>طلب رقم 175💢</t>
  </si>
  <si>
    <t>طلب رقم 198💢</t>
  </si>
  <si>
    <t>طلب رقم 179💢</t>
  </si>
  <si>
    <t>طلب رقم 127💢</t>
  </si>
  <si>
    <t>طلب رقم 206💢</t>
  </si>
  <si>
    <t>طلب رقم 103💢</t>
  </si>
  <si>
    <t>طلب رقم 122💢</t>
  </si>
  <si>
    <t>طلب رقم 142💢</t>
  </si>
  <si>
    <t>طلب رقم 161💢</t>
  </si>
  <si>
    <t>طلب رقم 131💢</t>
  </si>
  <si>
    <t>طلب رقم 137💢</t>
  </si>
  <si>
    <t>طلب رقم 112💢</t>
  </si>
  <si>
    <t>طلب رقم 107💢</t>
  </si>
  <si>
    <t>طلب رقم 118💢</t>
  </si>
  <si>
    <t>طلب رقم 162💢</t>
  </si>
  <si>
    <t>طلب رقم 135💢</t>
  </si>
  <si>
    <t>طلب رقم 160💢</t>
  </si>
  <si>
    <t>طلب رقم 106💢</t>
  </si>
  <si>
    <t>طلب رقم 181💢</t>
  </si>
  <si>
    <t>طلب رقم 195💢</t>
  </si>
  <si>
    <t>طلب رقم 177💢</t>
  </si>
  <si>
    <t>طلب رقم 190💢</t>
  </si>
  <si>
    <t>طلب رقم 159💢</t>
  </si>
  <si>
    <t>طلب رقم 148💢</t>
  </si>
  <si>
    <t>طلب رقم 138💢</t>
  </si>
  <si>
    <t>طلب رقم 164💢</t>
  </si>
  <si>
    <t>طلب رقم 139💢</t>
  </si>
  <si>
    <t>معدل الطلب</t>
  </si>
  <si>
    <t>طلب رقم 102💢</t>
  </si>
  <si>
    <t>طلب رقم 110💢</t>
  </si>
  <si>
    <t>طلب رقم 115💢</t>
  </si>
  <si>
    <t>طلب رقم 136💢</t>
  </si>
  <si>
    <t>طلب رقم 151💢</t>
  </si>
  <si>
    <t>طلب رقم 153💢</t>
  </si>
  <si>
    <t>طلب رقم 210💢</t>
  </si>
  <si>
    <t xml:space="preserve"> 2021-01-25</t>
  </si>
  <si>
    <t xml:space="preserve"> 2021-01-26</t>
  </si>
  <si>
    <t xml:space="preserve"> 2021-01-27</t>
  </si>
  <si>
    <t xml:space="preserve"> 2021-01-30</t>
  </si>
  <si>
    <t xml:space="preserve"> 2021-01-01</t>
  </si>
  <si>
    <t xml:space="preserve"> 2021-01-02</t>
  </si>
  <si>
    <t xml:space="preserve"> 2021-01-03</t>
  </si>
  <si>
    <t xml:space="preserve"> 2021-01-04</t>
  </si>
  <si>
    <t xml:space="preserve"> 2021-01-05</t>
  </si>
  <si>
    <t xml:space="preserve"> 2021-01-06</t>
  </si>
  <si>
    <t xml:space="preserve"> 2021-01-07</t>
  </si>
  <si>
    <t xml:space="preserve"> 2021-01-08</t>
  </si>
  <si>
    <t xml:space="preserve"> 2021-01-09</t>
  </si>
  <si>
    <t xml:space="preserve"> 2021-01-10</t>
  </si>
  <si>
    <t xml:space="preserve"> 2021-01-11</t>
  </si>
  <si>
    <t xml:space="preserve"> 2021-01-12</t>
  </si>
  <si>
    <t xml:space="preserve"> 2021-01-14</t>
  </si>
  <si>
    <t xml:space="preserve"> 2021-01-15</t>
  </si>
  <si>
    <t xml:space="preserve"> 2021-01-16</t>
  </si>
  <si>
    <t xml:space="preserve"> 2021-01-17</t>
  </si>
  <si>
    <t xml:space="preserve"> 2021-01-19</t>
  </si>
  <si>
    <t xml:space="preserve"> 2021-01-22</t>
  </si>
  <si>
    <t xml:space="preserve"> 2021-01-23</t>
  </si>
  <si>
    <t xml:space="preserve"> 2021-01-24</t>
  </si>
  <si>
    <t xml:space="preserve"> 2021-01-29</t>
  </si>
  <si>
    <t xml:space="preserve"> 2021-01-31</t>
  </si>
  <si>
    <t xml:space="preserve"> 2021-02-01</t>
  </si>
  <si>
    <t xml:space="preserve"> 2021-02-02</t>
  </si>
  <si>
    <t xml:space="preserve"> 2021-02-05</t>
  </si>
  <si>
    <t xml:space="preserve"> 2021-02-06</t>
  </si>
  <si>
    <t xml:space="preserve"> 2021-02-07</t>
  </si>
  <si>
    <t xml:space="preserve"> 2021-02-08</t>
  </si>
  <si>
    <t xml:space="preserve"> 2021-02-09</t>
  </si>
  <si>
    <t xml:space="preserve"> 2021-02-10</t>
  </si>
  <si>
    <t>تم تقديم الطلب منذ : 1 شهر - 1 يناير، 2021 11:58 م</t>
  </si>
  <si>
    <t>تم تقديم الطلب منذ : 1 شهر - 4 يناير، 2021 7:53 م</t>
  </si>
  <si>
    <t>تم تقديم الطلب منذ : 1 شهر - 4 يناير، 2021 8:43 م</t>
  </si>
  <si>
    <t>تم تقديم الطلب منذ : 1 شهر - 4 يناير، 2021 8:42 م</t>
  </si>
  <si>
    <t>تم تقديم الطلب منذ : 1 شهر - 5 يناير، 2021 9:51 م</t>
  </si>
  <si>
    <t>تم تقديم الطلب منذ : 1 شهر - 4 يناير، 2021 11:35 م</t>
  </si>
  <si>
    <t>تم تقديم الطلب منذ : 1 شهر - 5 يناير، 2021 9:59 م</t>
  </si>
  <si>
    <t>تم تقديم الطلب منذ : 1 شهر - 4 يناير، 2021 9:05 ص</t>
  </si>
  <si>
    <t>تم تقديم الطلب منذ : 1 شهر - 5 يناير، 2021 9:58 م</t>
  </si>
  <si>
    <t>تم تقديم الطلب منذ : 1 شهر - 4 يناير، 2021 7:58 م</t>
  </si>
  <si>
    <t>تم تقديم الطلب منذ : 1 شهر - 7 يناير، 2021 8:46 م</t>
  </si>
  <si>
    <t>تم تقديم الطلب منذ : 1 شهر - 10 يناير، 2021 8:58 م</t>
  </si>
  <si>
    <t>تم تقديم الطلب منذ : 1 شهر - 10 يناير، 2021 7:27 م</t>
  </si>
  <si>
    <t>تم تقديم الطلب منذ : 1 شهر - 10 يناير، 2021 9:58 م</t>
  </si>
  <si>
    <t>تم تقديم الطلب منذ : 1 شهر - 7 يناير، 2021 8:45 م</t>
  </si>
  <si>
    <t>تم تقديم الطلب منذ : 1 شهر - 5 يناير، 2021 9:46 م</t>
  </si>
  <si>
    <t>تم تقديم الطلب منذ : 1 شهر - 5 يناير، 2021 9:49 م</t>
  </si>
  <si>
    <t>تم تقديم الطلب منذ : 1 شهر - 5 يناير، 2021 9:50 م</t>
  </si>
  <si>
    <t>تم تقديم الطلب منذ : 1 شهر - 4 يناير، 2021 7:56 م</t>
  </si>
  <si>
    <t>تم تقديم الطلب منذ : 1 شهر - 4 يناير، 2021 7:59 م</t>
  </si>
  <si>
    <t>تم تقديم الطلب منذ : 1 شهر - 12 يناير، 2021 12:36 ص</t>
  </si>
  <si>
    <t>تم تقديم الطلب منذ : 1 شهر - 11 يناير، 2021 11:04 م</t>
  </si>
  <si>
    <t>تم تقديم الطلب منذ : 1 شهر - 10 يناير، 2021 9:53 م</t>
  </si>
  <si>
    <t>تم تقديم الطلب منذ : 1 شهر - 10 يناير، 2021 8:59 م</t>
  </si>
  <si>
    <t>تم تقديم الطلب منذ : 1 شهر - 10 يناير، 2021 9:55 م</t>
  </si>
  <si>
    <t>تم تقديم الطلب منذ : 1 شهر - 10 يناير، 2021 9:54 م</t>
  </si>
  <si>
    <t>تم تقديم الطلب منذ : 1 شهر - 12 يناير، 2021 9:30 م</t>
  </si>
  <si>
    <t>تم تقديم الطلب منذ : 1 شهر - 12 يناير، 2021 9:28 م</t>
  </si>
  <si>
    <t>تم تقديم الطلب منذ : 1 شهر - 5 يناير، 2021 9:44 م</t>
  </si>
  <si>
    <t>تم تقديم الطلب منذ : 1 شهر - 10 يناير، 2021 9:57 م</t>
  </si>
  <si>
    <t>تم تقديم الطلب منذ : 1 شهر - 14 يناير، 2021 6:52 م</t>
  </si>
  <si>
    <t>تم تقديم الطلب منذ : 1 شهر - 12 يناير، 2021 9:29 م</t>
  </si>
  <si>
    <t>تم تقديم الطلب منذ : 1 شهر - 14 يناير، 2021 2:13 ص</t>
  </si>
  <si>
    <t>تم تقديم الطلب منذ : 1 شهر - 14 يناير، 2021 6:51 م</t>
  </si>
  <si>
    <t>تم تقديم الطلب منذ : 1 شهر - 12 يناير، 2021 9:31 م</t>
  </si>
  <si>
    <t>تم تقديم الطلب منذ : 1 شهر - 16 يناير، 2021 8:55 م</t>
  </si>
  <si>
    <t>تم تقديم الطلب منذ : 1 شهر - 14 يناير، 2021 6:49 م</t>
  </si>
  <si>
    <t>تم تقديم الطلب منذ : 1 شهر - 14 يناير، 2021 6:50 م</t>
  </si>
  <si>
    <t>تم تقديم الطلب منذ : 1 شهر - 21 يناير، 2021 2:32 ص</t>
  </si>
  <si>
    <t>تم تقديم الطلب منذ : 1 شهر - 23 يناير، 2021 2:33 م</t>
  </si>
  <si>
    <t>تم تقديم الطلب منذ : 1 شهر - 21 يناير، 2021 6:26 م</t>
  </si>
  <si>
    <t>تم تقديم الطلب منذ : 1 شهر - 21 يناير، 2021 9:33 م</t>
  </si>
  <si>
    <t>تم تقديم الطلب منذ : 1 شهر - 24 يناير، 2021 4:30 م</t>
  </si>
  <si>
    <t>تم تقديم الطلب منذ : 1 شهر - 23 يناير، 2021 7:00 م</t>
  </si>
  <si>
    <t>تم تقديم الطلب منذ : 1 شهر - 24 يناير، 2021 8:46 م</t>
  </si>
  <si>
    <t>تم تقديم الطلب منذ : 1 شهر - 24 يناير، 2021 5:23 م</t>
  </si>
  <si>
    <t>تم تقديم الطلب منذ : 1 شهر - 28 يناير، 2021 4:51 م</t>
  </si>
  <si>
    <t>تم تقديم الطلب منذ : 1 شهر - 16 يناير، 2021 7:41 م</t>
  </si>
  <si>
    <t>تم تقديم الطلب منذ : 1 شهر - 14 يناير، 2021 2:15 ص</t>
  </si>
  <si>
    <t>تم تقديم الطلب منذ : 1 شهر - 24 يناير، 2021 5:21 م</t>
  </si>
  <si>
    <t>تم تقديم الطلب منذ : 1 شهر - 29 يناير، 2021 7:18 م</t>
  </si>
  <si>
    <t>تم تقديم الطلب منذ : 1 شهر - 30 يناير، 2021 12:07 ص</t>
  </si>
  <si>
    <t>تم تقديم الطلب منذ : 1 شهر - 30 يناير، 2021 6:19 م</t>
  </si>
  <si>
    <t>تم تقديم الطلب منذ : 1 شهر - 31 يناير، 2021 12:25 ص</t>
  </si>
  <si>
    <t>تم تقديم الطلب منذ : 1 شهر - 18 يناير، 2021 8:39 م</t>
  </si>
  <si>
    <t>تم تقديم الطلب منذ : 1 شهر - 2 فبراير، 2021 10:29 ص</t>
  </si>
  <si>
    <t>تم تقديم الطلب منذ : 1 شهر - 5 فبراير، 2021 11:09 ص</t>
  </si>
  <si>
    <t>تم تقديم الطلب منذ : 1 شهر - 5 فبراير، 2021 2:32 ص</t>
  </si>
  <si>
    <t>تم تقديم الطلب منذ : 1 شهر - 24 يناير، 2021 3:06 ص</t>
  </si>
  <si>
    <t>تم تقديم الطلب منذ : 1 شهر - 4 فبراير، 2021 8:51 م</t>
  </si>
  <si>
    <t>تم تقديم الطلب منذ : 1 شهر - 4 فبراير، 2021 5:15 م</t>
  </si>
  <si>
    <t>تم تقديم الطلب منذ : 1 شهر - 5 فبراير، 2021 11:40 ص</t>
  </si>
  <si>
    <t>تم تقديم الطلب منذ : 1 شهر - 5 فبراير، 2021 6:29 م</t>
  </si>
  <si>
    <t>تم تقديم الطلب منذ : 1 شهر - 5 فبراير، 2021 6:23 م</t>
  </si>
  <si>
    <t>تم تقديم الطلب منذ : 1 شهر - 5 فبراير، 2021 8:41 م</t>
  </si>
  <si>
    <t>تم تقديم الطلب منذ : 1 شهر - 4 فبراير، 2021 5:27 م</t>
  </si>
  <si>
    <t>تم تقديم الطلب منذ : 1 شهر - 6 فبراير، 2021 1:01 م</t>
  </si>
  <si>
    <t>تم تقديم الطلب منذ : 1 شهر - 6 فبراير، 2021 11:11 ص</t>
  </si>
  <si>
    <t>تم تقديم الطلب منذ : 1 شهر - 6 فبراير، 2021 8:38 م</t>
  </si>
  <si>
    <t>تم تقديم الطلب منذ : 1 شهر - 6 فبراير، 2021 10:44 ص</t>
  </si>
  <si>
    <t>تم تقديم الطلب منذ : 1 شهر - 7 فبراير، 2021 9:34 ص</t>
  </si>
  <si>
    <t>تم تقديم الطلب منذ : 1 شهر - 31 يناير، 2021 7:04 م</t>
  </si>
  <si>
    <t>تم تقديم الطلب منذ : 1 شهر - 7 فبراير، 2021 12:35 ص</t>
  </si>
  <si>
    <t>تم تقديم الطلب منذ : 1 شهر - 4 فبراير، 2021 12:56 م</t>
  </si>
  <si>
    <t>تم تقديم الطلب منذ : 1 شهر - 4 فبراير، 2021 11:25 م</t>
  </si>
  <si>
    <t>تم تقديم الطلب منذ : 1 شهر - 5 فبراير، 2021 12:11 ص</t>
  </si>
  <si>
    <t>تم تقديم الطلب منذ : 1 شهر - 4 فبراير، 2021 4:21 م</t>
  </si>
  <si>
    <t>تم تقديم الطلب منذ : 1 شهر - 31 يناير، 2021 11:27 م</t>
  </si>
  <si>
    <t>تم تقديم الطلب منذ : 1 شهر - 8 فبراير، 2021 6:40 م</t>
  </si>
  <si>
    <t>تم تقديم الطلب منذ : 1 شهر - 6 فبراير، 2021 4:38 م</t>
  </si>
  <si>
    <t>تم تقديم الطلب منذ : 1 شهر - 7 فبراير، 2021 1:15 ص</t>
  </si>
  <si>
    <t>تم تقديم الطلب منذ : 1 شهر - 7 فبراير، 2021 2:09 ص</t>
  </si>
  <si>
    <t>تم تقديم الطلب منذ : 1 شهر - 7 فبراير، 2021 5:44 م</t>
  </si>
  <si>
    <t>تم تقديم الطلب منذ : 1 شهر - 8 فبراير، 2021 8:11 م</t>
  </si>
  <si>
    <t>تم تقديم الطلب منذ : 1 شهر - 26 يناير، 2021 6:49 م</t>
  </si>
  <si>
    <t>تم تقديم الطلب منذ : 1 شهر - 24 يناير، 2021 12:12 م</t>
  </si>
  <si>
    <t>تم تقديم الطلب منذ : 1 شهر - 26 يناير، 2021 8:50 م</t>
  </si>
  <si>
    <t>تم تقديم الطلب منذ : 1 شهر - 26 يناير، 2021 1:01 م</t>
  </si>
  <si>
    <t>تم تقديم الطلب منذ : 1 شهر - 23 يناير، 2021 11:06 م</t>
  </si>
  <si>
    <t>تم تقديم الطلب منذ : 1 شهر - 26 يناير، 2021 1:05 م</t>
  </si>
  <si>
    <t>تم تقديم الطلب منذ : 1 شهر - 26 يناير، 2021 1:03 م</t>
  </si>
  <si>
    <t>تم تقديم الطلب منذ : 1 شهر - 26 يناير، 2021 8:49 م</t>
  </si>
  <si>
    <r>
      <rPr>
        <b/>
        <sz val="11"/>
        <color rgb="FFFF0000"/>
        <rFont val="Arial"/>
      </rPr>
      <t>تم تقديم الطلب منذ : 1 شهر -</t>
    </r>
    <r>
      <rPr>
        <b/>
        <sz val="11"/>
        <color rgb="FF000000"/>
        <rFont val="Arial"/>
      </rPr>
      <t xml:space="preserve"> 1 يناير، 2021 6:18 م</t>
    </r>
  </si>
  <si>
    <r>
      <rPr>
        <b/>
        <sz val="11"/>
        <color rgb="FFFF0000"/>
        <rFont val="Arial"/>
      </rPr>
      <t xml:space="preserve">تم تقديم الطلب منذ : 1 شهر - </t>
    </r>
    <r>
      <rPr>
        <b/>
        <sz val="11"/>
        <color rgb="FF000000"/>
        <rFont val="Arial"/>
      </rPr>
      <t>1 يناير، 2021 10:09 ص</t>
    </r>
  </si>
  <si>
    <r>
      <rPr>
        <b/>
        <sz val="11"/>
        <color rgb="FFFF0000"/>
        <rFont val="Arial"/>
      </rPr>
      <t>تم تقديم الطلب منذ : 1 شهر -</t>
    </r>
    <r>
      <rPr>
        <b/>
        <sz val="11"/>
        <color rgb="FF000000"/>
        <rFont val="Arial"/>
      </rPr>
      <t xml:space="preserve"> 1 يناير، 2021 6:59 م</t>
    </r>
  </si>
  <si>
    <r>
      <rPr>
        <b/>
        <sz val="11"/>
        <color rgb="FFFF0000"/>
        <rFont val="Arial"/>
      </rPr>
      <t xml:space="preserve">تم تقديم الطلب منذ : 1 شهر - </t>
    </r>
    <r>
      <rPr>
        <b/>
        <sz val="11"/>
        <color rgb="FF000000"/>
        <rFont val="Arial"/>
      </rPr>
      <t>29 يناير، 2021 6:55 م</t>
    </r>
  </si>
  <si>
    <t>تاريخ اليوم</t>
  </si>
  <si>
    <t>منذ كم يوم</t>
  </si>
  <si>
    <t>السطر</t>
  </si>
  <si>
    <t>منذ</t>
  </si>
  <si>
    <t>صح</t>
  </si>
  <si>
    <t>منذو</t>
  </si>
  <si>
    <t>خطأ</t>
  </si>
  <si>
    <t>في هذه الصفحة السطر 51 هو آخر سطر وإذا أردت زيادته</t>
  </si>
  <si>
    <t>فقم بسحب المعادلات من العمود A المخفي إلى العمود i</t>
  </si>
  <si>
    <t>ملاحظة : قم بسحب المعادلات في الأعمدة P  O  N  M   إلى آخر سطر تريده فكلما زادت الأسطر زاد حجم البرنامج</t>
  </si>
  <si>
    <t>8abo.eed8@gmail.com</t>
  </si>
  <si>
    <t>أو الواتساب</t>
  </si>
  <si>
    <t>أحمد الكسادي/ أبوعيد</t>
  </si>
  <si>
    <t>اليمن - حضرموت</t>
  </si>
  <si>
    <t>معلم رياضيات</t>
  </si>
  <si>
    <t>البريد الالكتروني</t>
  </si>
  <si>
    <t>نصيحة لتقليل حجم البرنامج</t>
  </si>
  <si>
    <t>2 اجعل الخط عادي وليس ثخين Bold في اليرنامج كله</t>
  </si>
  <si>
    <t>وكذلك من كل الأعمدة في الصفحات الأخرى ولا تضع الألوان إلا للضرورة القصوى للتمييز بين الأعمدة</t>
  </si>
  <si>
    <t>1 قم بإزالة الألوان من العمودين D E</t>
  </si>
  <si>
    <t>وإذا كان لك أي استفسار حول هذا الموضوع خاصة أو ما يخص الأكسل بشكل عام فلا تتردد بمراسلتي على</t>
  </si>
  <si>
    <t xml:space="preserve">أخي الحبيب : </t>
  </si>
  <si>
    <t>إدارة الموقع تطلب إقفال النقاش في هذا الموضوع</t>
  </si>
</sst>
</file>

<file path=xl/styles.xml><?xml version="1.0" encoding="utf-8"?>
<styleSheet xmlns="http://schemas.openxmlformats.org/spreadsheetml/2006/main">
  <numFmts count="4">
    <numFmt numFmtId="0" formatCode="General"/>
    <numFmt numFmtId="14" formatCode="dd/mm/yy"/>
    <numFmt numFmtId="1" formatCode="0"/>
    <numFmt numFmtId="9" formatCode="0%"/>
  </numFmts>
  <fonts count="8">
    <font>
      <name val="Arial"/>
      <sz val="11"/>
    </font>
    <font>
      <name val="Arial"/>
      <sz val="11"/>
      <color rgb="FF000000"/>
    </font>
    <font>
      <name val="Arial"/>
      <b/>
      <sz val="12"/>
      <color rgb="FF000000"/>
    </font>
    <font>
      <name val="Arial"/>
      <b/>
      <sz val="11"/>
      <color rgb="FFFF0000"/>
    </font>
    <font>
      <name val="Arial"/>
      <b/>
      <sz val="11"/>
      <color rgb="FF000000"/>
    </font>
    <font>
      <name val="Arial"/>
      <u/>
      <sz val="11"/>
      <color rgb="FF0463C1"/>
    </font>
    <font>
      <name val="Arial"/>
      <b/>
      <sz val="14"/>
      <color rgb="FF000000"/>
    </font>
    <font>
      <name val="Arial"/>
      <sz val="11"/>
      <color rgb="FF000000"/>
    </font>
  </fonts>
  <fills count="15">
    <fill>
      <patternFill patternType="none"/>
    </fill>
    <fill>
      <patternFill patternType="gray125"/>
    </fill>
    <fill>
      <patternFill patternType="solid">
        <fgColor rgb="FF9DC3E5"/>
        <bgColor indexed="64"/>
      </patternFill>
    </fill>
    <fill>
      <patternFill patternType="solid">
        <fgColor rgb="FF2F75B6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7F7F7F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dashDotDot">
        <color indexed="64"/>
      </bottom>
      <diagonal/>
    </border>
    <border>
      <left style="thick">
        <color indexed="64"/>
      </left>
      <right style="thick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DotDot">
        <color indexed="64"/>
      </bottom>
      <diagonal/>
    </border>
    <border>
      <left style="thick">
        <color indexed="64"/>
      </left>
      <right style="thick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thick">
        <color indexed="64"/>
      </left>
      <right style="thick">
        <color indexed="64"/>
      </right>
      <top/>
      <bottom style="dashDot">
        <color indexed="64"/>
      </bottom>
      <diagonal/>
    </border>
  </borders>
  <cellStyleXfs count="3">
    <xf numFmtId="0" fontId="0" fillId="0" borderId="0">
      <alignment vertical="center"/>
    </xf>
    <xf numFmtId="9" fontId="7" fillId="0" borderId="0">
      <alignment vertical="bottom"/>
      <protection locked="0" hidden="0"/>
    </xf>
    <xf numFmtId="0" fontId="5" fillId="0" borderId="0">
      <alignment vertical="bottom"/>
      <protection locked="0" hidden="0"/>
    </xf>
  </cellStyleXfs>
  <cellXfs count="47">
    <xf numFmtId="0" fontId="0" fillId="0" borderId="0" xfId="0">
      <alignment vertical="center"/>
    </xf>
    <xf numFmtId="14" fontId="1" fillId="0" borderId="0" xfId="0" applyNumberFormat="1" applyAlignment="1">
      <alignment vertical="bottom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bottom"/>
    </xf>
    <xf numFmtId="1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9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bottom" readingOrder="2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vertical="bottom" readingOrder="2"/>
    </xf>
    <xf numFmtId="0" fontId="5" fillId="0" borderId="0" xfId="2" applyAlignment="1">
      <alignment horizontal="center" vertical="bottom"/>
    </xf>
    <xf numFmtId="1" fontId="1" fillId="0" borderId="0" xfId="0" applyNumberFormat="1" applyAlignment="1">
      <alignment horizontal="center" vertical="bottom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bottom"/>
    </xf>
    <xf numFmtId="1" fontId="2" fillId="3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1" fontId="2" fillId="7" borderId="5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4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" fontId="4" fillId="9" borderId="6" xfId="0" applyNumberFormat="1" applyFont="1" applyFill="1" applyBorder="1" applyAlignment="1">
      <alignment horizontal="center" vertical="center"/>
    </xf>
    <xf numFmtId="0" fontId="1" fillId="4" borderId="7" xfId="0" applyFill="1" applyBorder="1" applyAlignment="1">
      <alignment horizontal="center" vertical="bottom"/>
    </xf>
    <xf numFmtId="0" fontId="4" fillId="5" borderId="7" xfId="0" applyFont="1" applyFill="1" applyBorder="1" applyAlignment="1">
      <alignment horizontal="center" vertical="bottom"/>
    </xf>
    <xf numFmtId="1" fontId="4" fillId="10" borderId="6" xfId="0" applyNumberFormat="1" applyFont="1" applyFill="1" applyBorder="1" applyAlignment="1">
      <alignment horizontal="center" vertical="center"/>
    </xf>
    <xf numFmtId="1" fontId="4" fillId="11" borderId="8" xfId="0" applyNumberFormat="1" applyFont="1" applyFill="1" applyBorder="1" applyAlignment="1">
      <alignment horizontal="center" vertical="center"/>
    </xf>
    <xf numFmtId="1" fontId="4" fillId="12" borderId="8" xfId="0" applyNumberFormat="1" applyFont="1" applyFill="1" applyBorder="1" applyAlignment="1">
      <alignment horizontal="center" vertical="center"/>
    </xf>
    <xf numFmtId="1" fontId="4" fillId="13" borderId="8" xfId="0" applyNumberFormat="1" applyFont="1" applyFill="1" applyBorder="1" applyAlignment="1">
      <alignment horizontal="center" vertical="center"/>
    </xf>
    <xf numFmtId="1" fontId="4" fillId="14" borderId="8" xfId="0" applyNumberFormat="1" applyFont="1" applyFill="1" applyBorder="1" applyAlignment="1">
      <alignment horizontal="center" vertical="center"/>
    </xf>
    <xf numFmtId="0" fontId="1" fillId="0" borderId="0" xfId="0" applyAlignment="1">
      <alignment horizontal="left" vertical="bottom"/>
    </xf>
    <xf numFmtId="0" fontId="1" fillId="4" borderId="7" xfId="0" applyFill="1" applyBorder="1" applyAlignment="1">
      <alignment horizontal="center" vertical="center"/>
    </xf>
    <xf numFmtId="0" fontId="1" fillId="5" borderId="7" xfId="0" applyFill="1" applyBorder="1" applyAlignment="1">
      <alignment horizontal="center" vertical="center"/>
    </xf>
    <xf numFmtId="0" fontId="1" fillId="4" borderId="9" xfId="0" applyFill="1" applyBorder="1" applyAlignment="1">
      <alignment horizontal="center" vertical="center"/>
    </xf>
    <xf numFmtId="0" fontId="1" fillId="5" borderId="9" xfId="0" applyFill="1" applyBorder="1" applyAlignment="1">
      <alignment horizontal="center" vertical="center"/>
    </xf>
  </cellXfs>
  <cellStyles count="3">
    <cellStyle name="常规" xfId="0" builtinId="0"/>
    <cellStyle name="百分比" xfId="1" builtinId="5"/>
    <cellStyle name="Hyperlink" xfId="2"/>
  </cellStyles>
  <dxfs count="9">
    <dxf>
      <font>
        <sz val="11"/>
        <color rgb="FFFFFFFF"/>
      </font>
      <fill>
        <patternFill>
          <bgColor rgb="FF7C7C7C"/>
        </patternFill>
      </fill>
    </dxf>
    <dxf>
      <fill>
        <patternFill>
          <bgColor rgb="FFC00000"/>
        </patternFill>
      </fill>
    </dxf>
    <dxf>
      <fill>
        <patternFill>
          <bgColor rgb="FFA8D08E"/>
        </patternFill>
      </fill>
    </dxf>
    <dxf>
      <fill>
        <patternFill>
          <bgColor rgb="FFF7CAAC"/>
        </patternFill>
      </fill>
    </dxf>
    <dxf>
      <font>
        <sz val="11"/>
        <color rgb="FFF2F2F2"/>
      </font>
      <fill>
        <patternFill>
          <bgColor rgb="FF385623"/>
        </patternFill>
      </fill>
    </dxf>
    <dxf>
      <font>
        <sz val="11"/>
        <color rgb="FF0C0C0C"/>
      </font>
      <fill>
        <patternFill>
          <bgColor rgb="FF9DC2E5"/>
        </patternFill>
      </fill>
    </dxf>
    <dxf>
      <font>
        <sz val="11"/>
        <color rgb="FF0C0C0C"/>
      </font>
      <fill>
        <patternFill>
          <bgColor rgb="FFFFD865"/>
        </patternFill>
      </fill>
    </dxf>
    <dxf>
      <fill>
        <patternFill>
          <bgColor rgb="FF385623"/>
        </patternFill>
      </fill>
    </dxf>
    <dxf>
      <font>
        <sz val="11"/>
        <color rgb="FF9C0006"/>
      </font>
      <fill>
        <patternFill>
          <bgColor rgb="FFFFC7CE"/>
        </patternFill>
      </fill>
    </dxf>
  </d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8abo.eed8@gmail.com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14"/>
  <sheetViews>
    <sheetView tabSelected="1" workbookViewId="0" topLeftCell="Q10" zoomScale="225">
      <selection activeCell="R17" sqref="R17"/>
    </sheetView>
  </sheetViews>
  <sheetFormatPr defaultRowHeight="14.25" defaultColWidth="10"/>
  <cols>
    <col min="1" max="1" customWidth="1" width="7.875" style="0"/>
    <col min="2" max="2" customWidth="1" width="46.5" style="0"/>
    <col min="3" max="3" customWidth="1" width="10.75" style="1"/>
    <col min="4" max="4" customWidth="1" width="18.125" style="0"/>
    <col min="5" max="5" customWidth="1" width="29.25" style="0"/>
    <col min="6" max="8" customWidth="1" width="9.875" style="0"/>
    <col min="9" max="9" customWidth="1" width="16.125" style="0"/>
    <col min="10" max="10" customWidth="1" width="8.25" style="0"/>
    <col min="11" max="11" customWidth="1" width="8.5" style="0"/>
    <col min="12" max="12" customWidth="1" width="14.625" style="0"/>
    <col min="13" max="13" customWidth="1" width="9.0" style="0"/>
    <col min="14" max="14" customWidth="1" width="11.625" style="0"/>
    <col min="15" max="15" customWidth="1" width="3.625" style="0"/>
    <col min="16" max="16" customWidth="1" width="9.125" style="0"/>
    <col min="18" max="18" customWidth="1" width="11.375" style="0"/>
    <col min="19" max="19" customWidth="1" width="12.25" style="0"/>
  </cols>
  <sheetData>
    <row r="1" spans="8:8" ht="17.25">
      <c r="A1" s="2" t="s">
        <v>0</v>
      </c>
      <c r="B1" s="2" t="s">
        <v>32</v>
      </c>
      <c r="C1" s="3"/>
      <c r="D1" s="4" t="s">
        <v>21</v>
      </c>
      <c r="E1" s="4" t="s">
        <v>1</v>
      </c>
      <c r="F1" s="2" t="s">
        <v>26</v>
      </c>
      <c r="G1" s="2" t="s">
        <v>29</v>
      </c>
      <c r="H1" s="2" t="s">
        <v>30</v>
      </c>
      <c r="I1" s="2" t="s">
        <v>31</v>
      </c>
      <c r="J1" s="2" t="s">
        <v>27</v>
      </c>
      <c r="K1" s="2" t="s">
        <v>211</v>
      </c>
      <c r="L1" s="2" t="s">
        <v>28</v>
      </c>
      <c r="N1" s="1">
        <f>'أخير 15 يوم الأقل سعراً'!K1</f>
        <v>44211.0</v>
      </c>
      <c r="O1" s="1"/>
      <c r="P1" s="5" t="s">
        <v>358</v>
      </c>
      <c r="Q1" s="5"/>
    </row>
    <row r="2" spans="8:8" ht="15.75">
      <c r="A2" s="6">
        <v>108.0</v>
      </c>
      <c r="B2" s="6" t="s">
        <v>253</v>
      </c>
      <c r="C2" s="7">
        <f t="shared" si="0" ref="C2:C33">DATEVALUE(SUBSTITUTE((LEFT(MID(B2,FIND(" - ",B2,1)+2,FIND(" - ",B2,1)+2),SEARCH(":",B2)-5)),"،",""))</f>
        <v>44197.0</v>
      </c>
      <c r="D2" s="8" t="s">
        <v>99</v>
      </c>
      <c r="E2" s="8" t="s">
        <v>101</v>
      </c>
      <c r="F2" s="6" t="s">
        <v>2</v>
      </c>
      <c r="G2" s="6">
        <v>5.3421345E7</v>
      </c>
      <c r="H2" s="6">
        <v>5.9287312E7</v>
      </c>
      <c r="I2" s="6" t="s">
        <v>226</v>
      </c>
      <c r="J2" s="6" t="s">
        <v>3</v>
      </c>
      <c r="K2" s="9">
        <v>0.03</v>
      </c>
      <c r="L2" s="10" t="s">
        <v>179</v>
      </c>
      <c r="M2">
        <f t="array" ref="M2">VALUE(LEFT(F2,LEN(F2)-7))</f>
        <v>4000.0</v>
      </c>
      <c r="N2">
        <f t="array" ref="N2">MIN(IF((D:D=D2)*(G:G=G2)*(P:P=TRUE)*(COUNTIF(G$2:G2,G2)=1),M:M,""))</f>
        <v>4000.0</v>
      </c>
      <c r="O2">
        <f>_xlfn.IFERROR(MATCH(N2,M:M,0),"")</f>
        <v>2.0</v>
      </c>
      <c r="P2" t="b">
        <f t="array" ref="P2">AND(N$1-VALUE(I2)&lt;=15,N$1-VALUE(I2)&gt;=0)</f>
        <v>1</v>
      </c>
    </row>
    <row r="3" spans="8:8" ht="15.0">
      <c r="A3" s="6">
        <v>114.0</v>
      </c>
      <c r="B3" s="6" t="s">
        <v>347</v>
      </c>
      <c r="C3" s="7">
        <f t="shared" si="0"/>
        <v>44197.0</v>
      </c>
      <c r="D3" s="11" t="s">
        <v>97</v>
      </c>
      <c r="E3" s="12" t="s">
        <v>38</v>
      </c>
      <c r="F3" s="13" t="s">
        <v>9</v>
      </c>
      <c r="G3" s="6">
        <v>5.3322889E7</v>
      </c>
      <c r="H3" s="6">
        <v>5.5987371E7</v>
      </c>
      <c r="I3" s="13" t="s">
        <v>224</v>
      </c>
      <c r="J3" s="13" t="s">
        <v>3</v>
      </c>
      <c r="K3" s="9">
        <v>0.03</v>
      </c>
      <c r="L3" s="10" t="s">
        <v>137</v>
      </c>
      <c r="M3">
        <f t="shared" si="1" ref="M3:M66">VALUE(LEFT(F3,LEN(F3)-7))</f>
        <v>2266.0</v>
      </c>
      <c r="N3">
        <f t="array" ref="N3">MIN(IF((D:D=D3)*(G:G=G3)*(P:P=TRUE)*(COUNTIF(G$2:G3,G3)=1),M:M,""))</f>
        <v>2266.0</v>
      </c>
      <c r="O3">
        <f>_xlfn.IFERROR(MATCH(N3,M:M,0),"")</f>
        <v>3.0</v>
      </c>
      <c r="P3" t="b">
        <f t="shared" si="2" ref="P3:P66">AND(N$1-VALUE(I3)&lt;=15,N$1-VALUE(I3)&gt;=0)</f>
        <v>1</v>
      </c>
      <c r="R3" s="5" t="s">
        <v>365</v>
      </c>
    </row>
    <row r="4" spans="8:8" ht="15.0">
      <c r="A4" s="6">
        <v>116.0</v>
      </c>
      <c r="B4" s="6" t="s">
        <v>346</v>
      </c>
      <c r="C4" s="7">
        <f t="shared" si="0"/>
        <v>44197.0</v>
      </c>
      <c r="D4" s="11" t="s">
        <v>36</v>
      </c>
      <c r="E4" s="12" t="s">
        <v>104</v>
      </c>
      <c r="F4" s="13" t="s">
        <v>8</v>
      </c>
      <c r="G4" s="6">
        <v>5.9543261E7</v>
      </c>
      <c r="H4" s="10">
        <v>5.5987371E7</v>
      </c>
      <c r="I4" s="6" t="s">
        <v>223</v>
      </c>
      <c r="J4" s="13" t="s">
        <v>3</v>
      </c>
      <c r="K4" s="9">
        <v>0.03</v>
      </c>
      <c r="L4" s="10" t="s">
        <v>115</v>
      </c>
      <c r="M4">
        <f t="shared" si="1"/>
        <v>1000.0</v>
      </c>
      <c r="N4">
        <f t="array" ref="N4">MIN(IF((D:D=D4)*(G:G=G4)*(P:P=TRUE)*(COUNTIF(G$2:G4,G4)=1),M:M,""))</f>
        <v>1000.0</v>
      </c>
      <c r="O4">
        <f t="shared" si="3" ref="O4:O67">_xlfn.IFERROR(MATCH(N4,M:M,0),"")</f>
        <v>4.0</v>
      </c>
      <c r="P4" t="b">
        <f t="shared" si="2"/>
        <v>1</v>
      </c>
      <c r="R4" s="14" t="s">
        <v>368</v>
      </c>
    </row>
    <row r="5" spans="8:8" ht="15.0">
      <c r="A5" s="6">
        <v>115.0</v>
      </c>
      <c r="B5" s="6" t="s">
        <v>345</v>
      </c>
      <c r="C5" s="7">
        <f t="shared" si="0"/>
        <v>44197.0</v>
      </c>
      <c r="D5" s="11" t="s">
        <v>39</v>
      </c>
      <c r="E5" s="12" t="s">
        <v>37</v>
      </c>
      <c r="F5" s="13" t="s">
        <v>7</v>
      </c>
      <c r="G5" s="13">
        <v>5.9332284E7</v>
      </c>
      <c r="H5" s="6">
        <v>5.9287312E7</v>
      </c>
      <c r="I5" s="13" t="s">
        <v>223</v>
      </c>
      <c r="J5" s="13" t="s">
        <v>3</v>
      </c>
      <c r="K5" s="9">
        <v>0.03</v>
      </c>
      <c r="L5" s="10" t="s">
        <v>214</v>
      </c>
      <c r="M5">
        <f t="shared" si="1"/>
        <v>150.0</v>
      </c>
      <c r="N5">
        <f t="array" ref="N5">MIN(IF((D:D=D5)*(G:G=G5)*(P:P=TRUE)*(COUNTIF(G$2:G5,G5)=1),M:M,""))</f>
        <v>150.0</v>
      </c>
      <c r="O5">
        <f t="shared" si="3"/>
        <v>5.0</v>
      </c>
      <c r="P5" t="b">
        <f t="shared" si="2"/>
        <v>1</v>
      </c>
      <c r="R5" s="14" t="s">
        <v>367</v>
      </c>
    </row>
    <row r="6" spans="8:8" ht="15.0">
      <c r="A6" s="6">
        <v>112.0</v>
      </c>
      <c r="B6" s="6" t="s">
        <v>255</v>
      </c>
      <c r="C6" s="7">
        <f t="shared" si="0"/>
        <v>44200.0</v>
      </c>
      <c r="D6" s="8" t="s">
        <v>103</v>
      </c>
      <c r="E6" s="8" t="s">
        <v>102</v>
      </c>
      <c r="F6" s="13" t="s">
        <v>15</v>
      </c>
      <c r="G6" s="13">
        <v>5.7984323E7</v>
      </c>
      <c r="H6" s="6">
        <v>5.9287312E7</v>
      </c>
      <c r="I6" s="6" t="s">
        <v>226</v>
      </c>
      <c r="J6" s="13" t="s">
        <v>3</v>
      </c>
      <c r="K6" s="9">
        <v>0.03</v>
      </c>
      <c r="L6" s="10" t="s">
        <v>195</v>
      </c>
      <c r="M6">
        <f t="shared" si="1"/>
        <v>10000.0</v>
      </c>
      <c r="N6">
        <f t="array" ref="N6">MIN(IF((D:D=D6)*(G:G=G6)*(P:P=TRUE)*(COUNTIF(G$2:G6,G6)=1),M:M,""))</f>
        <v>10000.0</v>
      </c>
      <c r="O6">
        <f t="shared" si="3"/>
        <v>6.0</v>
      </c>
      <c r="P6" t="b">
        <f t="shared" si="2"/>
        <v>1</v>
      </c>
      <c r="R6" s="14" t="s">
        <v>366</v>
      </c>
    </row>
    <row r="7" spans="8:8" ht="15.0">
      <c r="A7" s="6">
        <v>138.0</v>
      </c>
      <c r="B7" s="6" t="s">
        <v>271</v>
      </c>
      <c r="C7" s="7">
        <f t="shared" si="0"/>
        <v>44200.0</v>
      </c>
      <c r="D7" s="15" t="s">
        <v>103</v>
      </c>
      <c r="E7" s="8" t="s">
        <v>102</v>
      </c>
      <c r="F7" s="16" t="s">
        <v>61</v>
      </c>
      <c r="G7" s="16">
        <v>5.3322812E7</v>
      </c>
      <c r="H7" s="10">
        <v>5.5987371E7</v>
      </c>
      <c r="I7" s="17" t="s">
        <v>233</v>
      </c>
      <c r="J7" s="16" t="s">
        <v>3</v>
      </c>
      <c r="K7" s="9">
        <v>0.03</v>
      </c>
      <c r="L7" s="10" t="s">
        <v>208</v>
      </c>
      <c r="M7">
        <f t="shared" si="1"/>
        <v>25000.0</v>
      </c>
      <c r="N7">
        <f t="array" ref="N7">MIN(IF((D:D=D7)*(G:G=G7)*(P:P=TRUE)*(COUNTIF(G$2:G7,G7)=1),M:M,""))</f>
        <v>13200.0</v>
      </c>
      <c r="O7">
        <f t="shared" si="3"/>
        <v>16.0</v>
      </c>
      <c r="P7" t="b">
        <f t="shared" si="2"/>
        <v>1</v>
      </c>
    </row>
    <row r="8" spans="8:8" ht="15.0">
      <c r="A8" s="6">
        <v>139.0</v>
      </c>
      <c r="B8" s="6" t="s">
        <v>272</v>
      </c>
      <c r="C8" s="7">
        <f t="shared" si="0"/>
        <v>44200.0</v>
      </c>
      <c r="D8" s="15" t="s">
        <v>103</v>
      </c>
      <c r="E8" s="8" t="s">
        <v>102</v>
      </c>
      <c r="F8" s="16" t="s">
        <v>62</v>
      </c>
      <c r="G8" s="16">
        <v>5.3322889E7</v>
      </c>
      <c r="H8" s="10">
        <v>5.9287312E7</v>
      </c>
      <c r="I8" s="7" t="s">
        <v>233</v>
      </c>
      <c r="J8" s="16" t="s">
        <v>3</v>
      </c>
      <c r="K8" s="9">
        <v>0.03</v>
      </c>
      <c r="L8" s="10" t="s">
        <v>210</v>
      </c>
      <c r="M8">
        <f t="shared" si="1"/>
        <v>54000.0</v>
      </c>
      <c r="N8">
        <f t="array" ref="N8">MIN(IF((D:D=D8)*(G:G=G8)*(P:P=TRUE)*(COUNTIF(G$2:G8,G8)=1),M:M,""))</f>
        <v>0.0</v>
      </c>
      <c r="O8" t="str">
        <f t="shared" si="3"/>
        <v/>
      </c>
      <c r="P8" t="b">
        <f t="shared" si="2"/>
        <v>1</v>
      </c>
    </row>
    <row r="9" spans="8:8" ht="15.0">
      <c r="A9" s="6">
        <v>123.0</v>
      </c>
      <c r="B9" s="6" t="s">
        <v>256</v>
      </c>
      <c r="C9" s="7">
        <f t="shared" si="0"/>
        <v>44200.0</v>
      </c>
      <c r="D9" s="15" t="s">
        <v>98</v>
      </c>
      <c r="E9" s="8" t="s">
        <v>100</v>
      </c>
      <c r="F9" s="16" t="s">
        <v>49</v>
      </c>
      <c r="G9" s="16">
        <v>5.3322812E7</v>
      </c>
      <c r="H9" s="10">
        <v>5.8324123E7</v>
      </c>
      <c r="I9" s="17" t="s">
        <v>229</v>
      </c>
      <c r="J9" s="16" t="s">
        <v>3</v>
      </c>
      <c r="K9" s="9">
        <v>0.03</v>
      </c>
      <c r="L9" s="10" t="s">
        <v>175</v>
      </c>
      <c r="M9">
        <f t="shared" si="1"/>
        <v>8400.0</v>
      </c>
      <c r="N9">
        <f t="array" ref="N9">MIN(IF((D:D=D9)*(G:G=G9)*(P:P=TRUE)*(COUNTIF(G$2:G9,G9)=1),M:M,""))</f>
        <v>0.0</v>
      </c>
      <c r="O9" t="str">
        <f t="shared" si="3"/>
        <v/>
      </c>
      <c r="P9" t="b">
        <f t="shared" si="2"/>
        <v>1</v>
      </c>
      <c r="R9" s="18" t="s">
        <v>370</v>
      </c>
    </row>
    <row r="10" spans="8:8" ht="15.0">
      <c r="A10" s="6">
        <v>111.0</v>
      </c>
      <c r="B10" s="6" t="s">
        <v>254</v>
      </c>
      <c r="C10" s="7">
        <f t="shared" si="0"/>
        <v>44200.0</v>
      </c>
      <c r="D10" s="8" t="s">
        <v>98</v>
      </c>
      <c r="E10" s="8" t="s">
        <v>100</v>
      </c>
      <c r="F10" s="13" t="s">
        <v>14</v>
      </c>
      <c r="G10" s="13">
        <v>5.3322889E7</v>
      </c>
      <c r="H10" s="6">
        <v>5.9287312E7</v>
      </c>
      <c r="I10" s="6" t="s">
        <v>226</v>
      </c>
      <c r="J10" s="13" t="s">
        <v>3</v>
      </c>
      <c r="K10" s="9">
        <v>0.03</v>
      </c>
      <c r="L10" s="10" t="s">
        <v>176</v>
      </c>
      <c r="M10">
        <f t="shared" si="1"/>
        <v>9000.0</v>
      </c>
      <c r="N10">
        <f t="array" ref="N10">MIN(IF((D:D=D10)*(G:G=G10)*(P:P=TRUE)*(COUNTIF(G$2:G10,G10)=1),M:M,""))</f>
        <v>0.0</v>
      </c>
      <c r="O10" t="str">
        <f t="shared" si="3"/>
        <v/>
      </c>
      <c r="P10" t="b">
        <f t="shared" si="2"/>
        <v>1</v>
      </c>
      <c r="R10" t="s">
        <v>371</v>
      </c>
    </row>
    <row r="11" spans="8:8" ht="15.0">
      <c r="A11" s="6">
        <v>124.0</v>
      </c>
      <c r="B11" s="6" t="s">
        <v>262</v>
      </c>
      <c r="C11" s="7">
        <f t="shared" si="0"/>
        <v>44200.0</v>
      </c>
      <c r="D11" s="12" t="s">
        <v>35</v>
      </c>
      <c r="E11" s="12" t="s">
        <v>40</v>
      </c>
      <c r="F11" s="16" t="s">
        <v>50</v>
      </c>
      <c r="G11" s="16">
        <v>5.9332284E7</v>
      </c>
      <c r="H11" s="10">
        <v>5.5987371E7</v>
      </c>
      <c r="I11" s="17" t="s">
        <v>230</v>
      </c>
      <c r="J11" s="16" t="s">
        <v>3</v>
      </c>
      <c r="K11" s="9">
        <v>0.03</v>
      </c>
      <c r="L11" s="10" t="s">
        <v>141</v>
      </c>
      <c r="M11">
        <f t="shared" si="1"/>
        <v>2800.0</v>
      </c>
      <c r="N11">
        <f t="array" ref="N11">MIN(IF((D:D=D11)*(G:G=G11)*(P:P=TRUE)*(COUNTIF(G$2:G11,G11)=1),M:M,""))</f>
        <v>0.0</v>
      </c>
      <c r="O11" t="str">
        <f t="shared" si="3"/>
        <v/>
      </c>
      <c r="P11" t="b">
        <f t="shared" si="2"/>
        <v>1</v>
      </c>
      <c r="R11" t="s">
        <v>369</v>
      </c>
    </row>
    <row r="12" spans="8:8" ht="15.0">
      <c r="A12" s="6">
        <v>104.0</v>
      </c>
      <c r="B12" s="6" t="s">
        <v>258</v>
      </c>
      <c r="C12" s="7">
        <f t="shared" si="0"/>
        <v>44200.0</v>
      </c>
      <c r="D12" s="11" t="s">
        <v>36</v>
      </c>
      <c r="E12" s="12" t="s">
        <v>104</v>
      </c>
      <c r="F12" s="13" t="s">
        <v>8</v>
      </c>
      <c r="G12" s="13">
        <v>5.9543261E7</v>
      </c>
      <c r="H12" s="10">
        <v>5.5987371E7</v>
      </c>
      <c r="I12" s="6" t="s">
        <v>228</v>
      </c>
      <c r="J12" s="13" t="s">
        <v>3</v>
      </c>
      <c r="K12" s="9">
        <v>0.03</v>
      </c>
      <c r="L12" s="10" t="s">
        <v>114</v>
      </c>
      <c r="M12">
        <f t="shared" si="1"/>
        <v>1000.0</v>
      </c>
      <c r="N12">
        <f t="array" ref="N12">MIN(IF((D:D=D12)*(G:G=G12)*(P:P=TRUE)*(COUNTIF(G$2:G12,G12)=1),M:M,""))</f>
        <v>0.0</v>
      </c>
      <c r="O12" t="str">
        <f t="shared" si="3"/>
        <v/>
      </c>
      <c r="P12" t="b">
        <f t="shared" si="2"/>
        <v>1</v>
      </c>
      <c r="R12" t="s">
        <v>364</v>
      </c>
      <c r="S12" s="19" t="s">
        <v>359</v>
      </c>
      <c r="T12" s="19"/>
    </row>
    <row r="13" spans="8:8" ht="15.05">
      <c r="A13" s="6">
        <v>105.0</v>
      </c>
      <c r="B13" s="6" t="s">
        <v>256</v>
      </c>
      <c r="C13" s="7">
        <f t="shared" si="0"/>
        <v>44200.0</v>
      </c>
      <c r="D13" s="11" t="s">
        <v>36</v>
      </c>
      <c r="E13" s="12" t="s">
        <v>104</v>
      </c>
      <c r="F13" s="13" t="s">
        <v>16</v>
      </c>
      <c r="G13" s="16">
        <v>5.3322889E7</v>
      </c>
      <c r="H13" s="13">
        <v>5.8324123E7</v>
      </c>
      <c r="I13" s="13" t="s">
        <v>227</v>
      </c>
      <c r="J13" s="13" t="s">
        <v>3</v>
      </c>
      <c r="K13" s="9">
        <v>0.03</v>
      </c>
      <c r="L13" s="10" t="s">
        <v>125</v>
      </c>
      <c r="M13">
        <f t="shared" si="1"/>
        <v>1650.0</v>
      </c>
      <c r="N13">
        <f t="array" ref="N13">MIN(IF((D:D=D13)*(G:G=G13)*(P:P=TRUE)*(COUNTIF(G$2:G13,G13)=1),M:M,""))</f>
        <v>0.0</v>
      </c>
      <c r="O13" t="str">
        <f t="shared" si="3"/>
        <v/>
      </c>
      <c r="P13" t="b">
        <f t="shared" si="2"/>
        <v>1</v>
      </c>
      <c r="R13"/>
      <c r="S13" s="20"/>
      <c r="T13" s="20"/>
    </row>
    <row r="14" spans="8:8" ht="15.0">
      <c r="A14" s="6">
        <v>102.0</v>
      </c>
      <c r="B14" s="6" t="s">
        <v>260</v>
      </c>
      <c r="C14" s="7">
        <f t="shared" si="0"/>
        <v>44200.0</v>
      </c>
      <c r="D14" s="12" t="s">
        <v>39</v>
      </c>
      <c r="E14" s="12" t="s">
        <v>37</v>
      </c>
      <c r="F14" s="13" t="s">
        <v>19</v>
      </c>
      <c r="G14" s="13">
        <v>5.6977323E7</v>
      </c>
      <c r="H14" s="6">
        <v>5.8324123E7</v>
      </c>
      <c r="I14" s="6" t="s">
        <v>229</v>
      </c>
      <c r="J14" s="13" t="s">
        <v>3</v>
      </c>
      <c r="K14" s="9">
        <v>0.03</v>
      </c>
      <c r="L14" s="10" t="s">
        <v>212</v>
      </c>
      <c r="M14">
        <f t="shared" si="1"/>
        <v>500.0</v>
      </c>
      <c r="N14">
        <f t="array" ref="N14">MIN(IF((D:D=D14)*(G:G=G14)*(P:P=TRUE)*(COUNTIF(G$2:G14,G14)=1),M:M,""))</f>
        <v>500.0</v>
      </c>
      <c r="O14">
        <f t="shared" si="3"/>
        <v>14.0</v>
      </c>
      <c r="P14" t="b">
        <f t="shared" si="2"/>
        <v>1</v>
      </c>
    </row>
    <row r="15" spans="8:8" ht="15.0">
      <c r="A15" s="6">
        <v>121.0</v>
      </c>
      <c r="B15" s="6" t="s">
        <v>260</v>
      </c>
      <c r="C15" s="7">
        <f t="shared" si="0"/>
        <v>44200.0</v>
      </c>
      <c r="D15" s="12" t="s">
        <v>39</v>
      </c>
      <c r="E15" s="12" t="s">
        <v>37</v>
      </c>
      <c r="F15" s="16" t="s">
        <v>19</v>
      </c>
      <c r="G15" s="13">
        <v>5.6977323E7</v>
      </c>
      <c r="H15" s="6">
        <v>5.8324123E7</v>
      </c>
      <c r="I15" s="17" t="s">
        <v>229</v>
      </c>
      <c r="J15" s="16" t="s">
        <v>3</v>
      </c>
      <c r="K15" s="9">
        <v>0.03</v>
      </c>
      <c r="L15" s="10" t="s">
        <v>110</v>
      </c>
      <c r="M15">
        <f t="shared" si="1"/>
        <v>500.0</v>
      </c>
      <c r="N15">
        <f t="array" ref="N15">MIN(IF((D:D=D15)*(G:G=G15)*(P:P=TRUE)*(COUNTIF(G$2:G15,G15)=1),M:M,""))</f>
        <v>0.0</v>
      </c>
      <c r="O15" t="str">
        <f t="shared" si="3"/>
        <v/>
      </c>
      <c r="P15" t="b">
        <f t="shared" si="2"/>
        <v>1</v>
      </c>
    </row>
    <row r="16" spans="8:8" ht="15.0">
      <c r="A16" s="6">
        <v>135.0</v>
      </c>
      <c r="B16" s="6" t="s">
        <v>269</v>
      </c>
      <c r="C16" s="7">
        <f t="shared" si="0"/>
        <v>44201.0</v>
      </c>
      <c r="D16" s="15" t="s">
        <v>103</v>
      </c>
      <c r="E16" s="8" t="s">
        <v>102</v>
      </c>
      <c r="F16" s="16" t="s">
        <v>59</v>
      </c>
      <c r="G16" s="16">
        <v>5.3322812E7</v>
      </c>
      <c r="H16" s="10">
        <v>5.8324123E7</v>
      </c>
      <c r="I16" s="7" t="s">
        <v>233</v>
      </c>
      <c r="J16" s="16" t="s">
        <v>3</v>
      </c>
      <c r="K16" s="9">
        <v>0.03</v>
      </c>
      <c r="L16" s="10" t="s">
        <v>199</v>
      </c>
      <c r="M16">
        <f t="shared" si="1"/>
        <v>13200.0</v>
      </c>
      <c r="N16">
        <f t="array" ref="N16">MIN(IF((D:D=D16)*(G:G=G16)*(P:P=TRUE)*(COUNTIF(G$2:G16,G16)=1),M:M,""))</f>
        <v>0.0</v>
      </c>
      <c r="O16" t="str">
        <f t="shared" si="3"/>
        <v/>
      </c>
      <c r="P16" t="b">
        <f t="shared" si="2"/>
        <v>1</v>
      </c>
    </row>
    <row r="17" spans="8:8" ht="15.05">
      <c r="A17" s="6">
        <v>106.0</v>
      </c>
      <c r="B17" s="6" t="s">
        <v>257</v>
      </c>
      <c r="C17" s="7">
        <f t="shared" si="0"/>
        <v>44201.0</v>
      </c>
      <c r="D17" s="8" t="s">
        <v>103</v>
      </c>
      <c r="E17" s="8" t="s">
        <v>102</v>
      </c>
      <c r="F17" s="13" t="s">
        <v>17</v>
      </c>
      <c r="G17" s="13">
        <v>5.9543261E7</v>
      </c>
      <c r="H17" s="6">
        <v>5.4003412E7</v>
      </c>
      <c r="I17" s="13" t="s">
        <v>227</v>
      </c>
      <c r="J17" s="13" t="s">
        <v>3</v>
      </c>
      <c r="K17" s="9">
        <v>0.03</v>
      </c>
      <c r="L17" s="10" t="s">
        <v>201</v>
      </c>
      <c r="M17">
        <f t="shared" si="1"/>
        <v>14100.0</v>
      </c>
      <c r="N17">
        <f t="array" ref="N17">MIN(IF((D:D=D17)*(G:G=G17)*(P:P=TRUE)*(COUNTIF(G$2:G17,G17)=1),M:M,""))</f>
        <v>0.0</v>
      </c>
      <c r="O17" t="str">
        <f t="shared" si="3"/>
        <v/>
      </c>
      <c r="P17" t="b">
        <f t="shared" si="2"/>
        <v>1</v>
      </c>
      <c r="R17"/>
    </row>
    <row r="18" spans="8:8" ht="15.05">
      <c r="A18" s="6">
        <v>103.0</v>
      </c>
      <c r="B18" s="6" t="s">
        <v>261</v>
      </c>
      <c r="C18" s="7">
        <f t="shared" si="0"/>
        <v>44201.0</v>
      </c>
      <c r="D18" s="15" t="s">
        <v>99</v>
      </c>
      <c r="E18" s="8" t="s">
        <v>101</v>
      </c>
      <c r="F18" s="13" t="s">
        <v>20</v>
      </c>
      <c r="G18" s="13">
        <v>5.9543261E7</v>
      </c>
      <c r="H18" s="6">
        <v>5.9287312E7</v>
      </c>
      <c r="I18" s="6" t="s">
        <v>229</v>
      </c>
      <c r="J18" s="13" t="s">
        <v>3</v>
      </c>
      <c r="K18" s="9">
        <v>0.03</v>
      </c>
      <c r="L18" s="10" t="s">
        <v>189</v>
      </c>
      <c r="M18">
        <f t="shared" si="1"/>
        <v>5000.0</v>
      </c>
      <c r="N18">
        <f t="array" ref="N18">MIN(IF((D:D=D18)*(G:G=G18)*(P:P=TRUE)*(COUNTIF(G$2:G18,G18)=1),M:M,""))</f>
        <v>0.0</v>
      </c>
      <c r="O18" t="str">
        <f t="shared" si="3"/>
        <v/>
      </c>
      <c r="P18" t="b">
        <f t="shared" si="2"/>
        <v>1</v>
      </c>
      <c r="R18"/>
    </row>
    <row r="19" spans="8:8" ht="15.0">
      <c r="A19" s="6">
        <v>122.0</v>
      </c>
      <c r="B19" s="6" t="s">
        <v>261</v>
      </c>
      <c r="C19" s="7">
        <f t="shared" si="0"/>
        <v>44201.0</v>
      </c>
      <c r="D19" s="15" t="s">
        <v>99</v>
      </c>
      <c r="E19" s="8" t="s">
        <v>101</v>
      </c>
      <c r="F19" s="16" t="s">
        <v>20</v>
      </c>
      <c r="G19" s="16">
        <v>5.3322812E7</v>
      </c>
      <c r="H19" s="10">
        <v>5.5987371E7</v>
      </c>
      <c r="I19" s="17" t="s">
        <v>229</v>
      </c>
      <c r="J19" s="16" t="s">
        <v>3</v>
      </c>
      <c r="K19" s="9">
        <v>0.03</v>
      </c>
      <c r="L19" s="10" t="s">
        <v>190</v>
      </c>
      <c r="M19">
        <f t="shared" si="1"/>
        <v>5000.0</v>
      </c>
      <c r="N19">
        <f t="array" ref="N19">MIN(IF((D:D=D19)*(G:G=G19)*(P:P=TRUE)*(COUNTIF(G$2:G19,G19)=1),M:M,""))</f>
        <v>0.0</v>
      </c>
      <c r="O19" t="str">
        <f t="shared" si="3"/>
        <v/>
      </c>
      <c r="P19" t="b">
        <f t="shared" si="2"/>
        <v>1</v>
      </c>
    </row>
    <row r="20" spans="8:8" ht="15.0">
      <c r="A20" s="6">
        <v>134.0</v>
      </c>
      <c r="B20" s="6" t="s">
        <v>268</v>
      </c>
      <c r="C20" s="7">
        <f t="shared" si="0"/>
        <v>44201.0</v>
      </c>
      <c r="D20" s="15" t="s">
        <v>98</v>
      </c>
      <c r="E20" s="8" t="s">
        <v>100</v>
      </c>
      <c r="F20" s="16" t="s">
        <v>56</v>
      </c>
      <c r="G20" s="16">
        <v>5.9543261E7</v>
      </c>
      <c r="H20" s="10">
        <v>5.5987371E7</v>
      </c>
      <c r="I20" s="7" t="s">
        <v>233</v>
      </c>
      <c r="J20" s="16" t="s">
        <v>3</v>
      </c>
      <c r="K20" s="9">
        <v>0.03</v>
      </c>
      <c r="L20" s="10" t="s">
        <v>171</v>
      </c>
      <c r="M20">
        <f t="shared" si="1"/>
        <v>7000.0</v>
      </c>
      <c r="N20">
        <f t="array" ref="N20">MIN(IF((D:D=D20)*(G:G=G20)*(P:P=TRUE)*(COUNTIF(G$2:G20,G20)=1),M:M,""))</f>
        <v>0.0</v>
      </c>
      <c r="O20" t="str">
        <f t="shared" si="3"/>
        <v/>
      </c>
      <c r="P20" t="b">
        <f t="shared" si="2"/>
        <v>1</v>
      </c>
    </row>
    <row r="21" spans="8:8" ht="15.0">
      <c r="A21" s="6">
        <v>167.0</v>
      </c>
      <c r="B21" s="6" t="s">
        <v>269</v>
      </c>
      <c r="C21" s="7">
        <f t="shared" si="0"/>
        <v>44201.0</v>
      </c>
      <c r="D21" s="15" t="s">
        <v>98</v>
      </c>
      <c r="E21" s="8" t="s">
        <v>100</v>
      </c>
      <c r="F21" s="16" t="s">
        <v>81</v>
      </c>
      <c r="G21" s="16">
        <v>5.3322812E7</v>
      </c>
      <c r="H21" s="10">
        <v>5.8324123E7</v>
      </c>
      <c r="I21" s="17" t="s">
        <v>239</v>
      </c>
      <c r="J21" s="16" t="s">
        <v>3</v>
      </c>
      <c r="K21" s="9">
        <v>0.03</v>
      </c>
      <c r="L21" s="10" t="s">
        <v>178</v>
      </c>
      <c r="M21">
        <f t="shared" si="1"/>
        <v>9400.0</v>
      </c>
      <c r="N21">
        <f t="array" ref="N21">MIN(IF((D:D=D21)*(G:G=G21)*(P:P=TRUE)*(COUNTIF(G$2:G21,G21)=1),M:M,""))</f>
        <v>0.0</v>
      </c>
      <c r="O21" t="str">
        <f t="shared" si="3"/>
        <v/>
      </c>
      <c r="P21" t="b">
        <f t="shared" si="2"/>
        <v>0</v>
      </c>
    </row>
    <row r="22" spans="8:8" ht="15.0">
      <c r="A22" s="6">
        <v>101.0</v>
      </c>
      <c r="B22" s="6" t="s">
        <v>259</v>
      </c>
      <c r="C22" s="7">
        <f t="shared" si="0"/>
        <v>44201.0</v>
      </c>
      <c r="D22" s="11" t="s">
        <v>35</v>
      </c>
      <c r="E22" s="12" t="s">
        <v>40</v>
      </c>
      <c r="F22" s="13" t="s">
        <v>18</v>
      </c>
      <c r="G22" s="13">
        <v>5.3322889E7</v>
      </c>
      <c r="H22" s="10">
        <v>5.9287312E7</v>
      </c>
      <c r="I22" s="6" t="s">
        <v>229</v>
      </c>
      <c r="J22" s="13" t="s">
        <v>3</v>
      </c>
      <c r="K22" s="9">
        <v>0.03</v>
      </c>
      <c r="L22" s="10" t="s">
        <v>144</v>
      </c>
      <c r="M22">
        <f t="shared" si="1"/>
        <v>2950.0</v>
      </c>
      <c r="N22">
        <f t="array" ref="N22">MIN(IF((D:D=D22)*(G:G=G22)*(P:P=TRUE)*(COUNTIF(G$2:G22,G22)=1),M:M,""))</f>
        <v>0.0</v>
      </c>
      <c r="O22" t="str">
        <f t="shared" si="3"/>
        <v/>
      </c>
      <c r="P22" t="b">
        <f t="shared" si="2"/>
        <v>1</v>
      </c>
    </row>
    <row r="23" spans="8:8" ht="15.0">
      <c r="A23" s="6">
        <v>136.0</v>
      </c>
      <c r="B23" s="6" t="s">
        <v>270</v>
      </c>
      <c r="C23" s="7">
        <f t="shared" si="0"/>
        <v>44201.0</v>
      </c>
      <c r="D23" s="11" t="s">
        <v>36</v>
      </c>
      <c r="E23" s="12" t="s">
        <v>104</v>
      </c>
      <c r="F23" s="16" t="s">
        <v>10</v>
      </c>
      <c r="G23" s="16">
        <v>5.3322889E7</v>
      </c>
      <c r="H23" s="6">
        <v>5.8324123E7</v>
      </c>
      <c r="I23" s="17" t="s">
        <v>233</v>
      </c>
      <c r="J23" s="16" t="s">
        <v>3</v>
      </c>
      <c r="K23" s="9">
        <v>0.03</v>
      </c>
      <c r="L23" s="10" t="s">
        <v>215</v>
      </c>
      <c r="M23">
        <f t="shared" si="1"/>
        <v>1200.0</v>
      </c>
      <c r="N23">
        <f t="array" ref="N23">MIN(IF((D:D=D23)*(G:G=G23)*(P:P=TRUE)*(COUNTIF(G$2:G23,G23)=1),M:M,""))</f>
        <v>0.0</v>
      </c>
      <c r="O23" t="str">
        <f t="shared" si="3"/>
        <v/>
      </c>
      <c r="P23" t="b">
        <f t="shared" si="2"/>
        <v>1</v>
      </c>
    </row>
    <row r="24" spans="8:8" ht="15.0">
      <c r="A24" s="6">
        <v>132.0</v>
      </c>
      <c r="B24" s="6" t="s">
        <v>259</v>
      </c>
      <c r="C24" s="7">
        <f t="shared" si="0"/>
        <v>44201.0</v>
      </c>
      <c r="D24" s="11" t="s">
        <v>39</v>
      </c>
      <c r="E24" s="12" t="s">
        <v>37</v>
      </c>
      <c r="F24" s="16" t="s">
        <v>19</v>
      </c>
      <c r="G24" s="13">
        <v>5.6977323E7</v>
      </c>
      <c r="H24" s="6">
        <v>5.8324123E7</v>
      </c>
      <c r="I24" s="7" t="s">
        <v>233</v>
      </c>
      <c r="J24" s="16" t="s">
        <v>3</v>
      </c>
      <c r="K24" s="9">
        <v>0.03</v>
      </c>
      <c r="L24" s="10" t="s">
        <v>111</v>
      </c>
      <c r="M24">
        <f t="shared" si="1"/>
        <v>500.0</v>
      </c>
      <c r="N24">
        <f t="array" ref="N24">MIN(IF((D:D=D24)*(G:G=G24)*(P:P=TRUE)*(COUNTIF(G$2:G24,G24)=1),M:M,""))</f>
        <v>0.0</v>
      </c>
      <c r="O24" t="str">
        <f t="shared" si="3"/>
        <v/>
      </c>
      <c r="P24" t="b">
        <f t="shared" si="2"/>
        <v>1</v>
      </c>
    </row>
    <row r="25" spans="8:8" ht="15.0">
      <c r="A25" s="6">
        <v>153.0</v>
      </c>
      <c r="B25" s="6" t="s">
        <v>281</v>
      </c>
      <c r="C25" s="7">
        <f t="shared" si="0"/>
        <v>44201.0</v>
      </c>
      <c r="D25" s="11" t="s">
        <v>39</v>
      </c>
      <c r="E25" s="12" t="s">
        <v>37</v>
      </c>
      <c r="F25" s="16" t="s">
        <v>71</v>
      </c>
      <c r="G25" s="16">
        <v>5.3322812E7</v>
      </c>
      <c r="H25" s="10">
        <v>5.4000312E7</v>
      </c>
      <c r="I25" s="17" t="s">
        <v>235</v>
      </c>
      <c r="J25" s="16" t="s">
        <v>3</v>
      </c>
      <c r="K25" s="9">
        <v>0.03</v>
      </c>
      <c r="L25" s="10" t="s">
        <v>217</v>
      </c>
      <c r="M25">
        <f t="shared" si="1"/>
        <v>900.0</v>
      </c>
      <c r="N25">
        <f t="array" ref="N25">MIN(IF((D:D=D25)*(G:G=G25)*(P:P=TRUE)*(COUNTIF(G$2:G25,G25)=1),M:M,""))</f>
        <v>0.0</v>
      </c>
      <c r="O25" t="str">
        <f t="shared" si="3"/>
        <v/>
      </c>
      <c r="P25" t="b">
        <f t="shared" si="2"/>
        <v>1</v>
      </c>
    </row>
    <row r="26" spans="8:8" ht="15.0">
      <c r="A26" s="6">
        <v>131.0</v>
      </c>
      <c r="B26" s="6" t="s">
        <v>263</v>
      </c>
      <c r="C26" s="7">
        <f t="shared" si="0"/>
        <v>44203.0</v>
      </c>
      <c r="D26" s="15" t="s">
        <v>99</v>
      </c>
      <c r="E26" s="8" t="s">
        <v>101</v>
      </c>
      <c r="F26" s="16" t="s">
        <v>57</v>
      </c>
      <c r="G26" s="16">
        <v>5.8723312E7</v>
      </c>
      <c r="H26" s="10">
        <v>5.8324123E7</v>
      </c>
      <c r="I26" s="7" t="s">
        <v>233</v>
      </c>
      <c r="J26" s="16" t="s">
        <v>3</v>
      </c>
      <c r="K26" s="9">
        <v>0.03</v>
      </c>
      <c r="L26" s="10" t="s">
        <v>193</v>
      </c>
      <c r="M26">
        <f t="shared" si="1"/>
        <v>5600.0</v>
      </c>
      <c r="N26">
        <f t="array" ref="N26">MIN(IF((D:D=D26)*(G:G=G26)*(P:P=TRUE)*(COUNTIF(G$2:G26,G26)=1),M:M,""))</f>
        <v>5600.0</v>
      </c>
      <c r="O26">
        <f t="shared" si="3"/>
        <v>26.0</v>
      </c>
      <c r="P26" t="b">
        <f t="shared" si="2"/>
        <v>1</v>
      </c>
    </row>
    <row r="27" spans="8:8" ht="16.5" customHeight="1">
      <c r="A27" s="6">
        <v>130.0</v>
      </c>
      <c r="B27" s="6" t="s">
        <v>267</v>
      </c>
      <c r="C27" s="7">
        <f t="shared" si="0"/>
        <v>44203.0</v>
      </c>
      <c r="D27" s="15" t="s">
        <v>98</v>
      </c>
      <c r="E27" s="8" t="s">
        <v>100</v>
      </c>
      <c r="F27" s="21" t="s">
        <v>56</v>
      </c>
      <c r="G27" s="21">
        <v>5.9332284E7</v>
      </c>
      <c r="H27" s="22">
        <v>5.9287312E7</v>
      </c>
      <c r="I27" s="17" t="s">
        <v>233</v>
      </c>
      <c r="J27" s="16" t="s">
        <v>3</v>
      </c>
      <c r="K27" s="9">
        <v>0.03</v>
      </c>
      <c r="L27" s="10" t="s">
        <v>170</v>
      </c>
      <c r="M27">
        <f t="shared" si="1"/>
        <v>7000.0</v>
      </c>
      <c r="N27">
        <f t="array" ref="N27">MIN(IF((D:D=D27)*(G:G=G27)*(P:P=TRUE)*(COUNTIF(G$2:G27,G27)=1),M:M,""))</f>
        <v>0.0</v>
      </c>
      <c r="O27" t="str">
        <f t="shared" si="3"/>
        <v/>
      </c>
      <c r="P27" t="b">
        <f t="shared" si="2"/>
        <v>1</v>
      </c>
    </row>
    <row r="28" spans="8:8" ht="15.0">
      <c r="A28" s="6">
        <v>125.0</v>
      </c>
      <c r="B28" s="6" t="s">
        <v>263</v>
      </c>
      <c r="C28" s="7">
        <f t="shared" si="0"/>
        <v>44203.0</v>
      </c>
      <c r="D28" s="15" t="s">
        <v>98</v>
      </c>
      <c r="E28" s="15" t="s">
        <v>100</v>
      </c>
      <c r="F28" s="16" t="s">
        <v>51</v>
      </c>
      <c r="G28" s="16">
        <v>5.9543261E7</v>
      </c>
      <c r="H28" s="10">
        <v>5.5987371E7</v>
      </c>
      <c r="I28" s="7" t="s">
        <v>231</v>
      </c>
      <c r="J28" s="16" t="s">
        <v>3</v>
      </c>
      <c r="K28" s="9">
        <v>0.03</v>
      </c>
      <c r="L28" s="10" t="s">
        <v>174</v>
      </c>
      <c r="M28">
        <f t="shared" si="1"/>
        <v>8200.0</v>
      </c>
      <c r="N28">
        <f t="array" ref="N28">MIN(IF((D:D=D28)*(G:G=G28)*(P:P=TRUE)*(COUNTIF(G$2:G28,G28)=1),M:M,""))</f>
        <v>0.0</v>
      </c>
      <c r="O28" t="str">
        <f t="shared" si="3"/>
        <v/>
      </c>
      <c r="P28" t="b">
        <f t="shared" si="2"/>
        <v>1</v>
      </c>
    </row>
    <row r="29" spans="8:8" ht="15.0">
      <c r="A29" s="6">
        <v>133.0</v>
      </c>
      <c r="B29" s="6" t="s">
        <v>267</v>
      </c>
      <c r="C29" s="7">
        <f t="shared" si="0"/>
        <v>44203.0</v>
      </c>
      <c r="D29" s="11" t="s">
        <v>97</v>
      </c>
      <c r="E29" s="11" t="s">
        <v>38</v>
      </c>
      <c r="F29" s="16" t="s">
        <v>58</v>
      </c>
      <c r="G29" s="16">
        <v>5.6977323E7</v>
      </c>
      <c r="H29" s="10">
        <v>5.8324123E7</v>
      </c>
      <c r="I29" s="17" t="s">
        <v>233</v>
      </c>
      <c r="J29" s="16" t="s">
        <v>3</v>
      </c>
      <c r="K29" s="9">
        <v>0.03</v>
      </c>
      <c r="L29" s="10" t="s">
        <v>130</v>
      </c>
      <c r="M29">
        <f t="shared" si="1"/>
        <v>1900.0</v>
      </c>
      <c r="N29">
        <f t="array" ref="N29">MIN(IF((D:D=D29)*(G:G=G29)*(P:P=TRUE)*(COUNTIF(G$2:G29,G29)=1),M:M,""))</f>
        <v>0.0</v>
      </c>
      <c r="O29" t="str">
        <f t="shared" si="3"/>
        <v/>
      </c>
      <c r="P29" t="b">
        <f t="shared" si="2"/>
        <v>1</v>
      </c>
    </row>
    <row r="30" spans="8:8" ht="15.0">
      <c r="A30" s="6">
        <v>148.0</v>
      </c>
      <c r="B30" s="6" t="s">
        <v>278</v>
      </c>
      <c r="C30" s="7">
        <f t="shared" si="0"/>
        <v>44206.0</v>
      </c>
      <c r="D30" s="15" t="s">
        <v>103</v>
      </c>
      <c r="E30" s="15" t="s">
        <v>102</v>
      </c>
      <c r="F30" s="16" t="s">
        <v>69</v>
      </c>
      <c r="G30" s="16">
        <v>5.7984323E7</v>
      </c>
      <c r="H30" s="10">
        <v>5.9287312E7</v>
      </c>
      <c r="I30" s="7" t="s">
        <v>235</v>
      </c>
      <c r="J30" s="16" t="s">
        <v>3</v>
      </c>
      <c r="K30" s="9">
        <v>0.03</v>
      </c>
      <c r="L30" s="10" t="s">
        <v>207</v>
      </c>
      <c r="M30">
        <f t="shared" si="1"/>
        <v>24000.0</v>
      </c>
      <c r="N30">
        <f t="array" ref="N30">MIN(IF((D:D=D30)*(G:G=G30)*(P:P=TRUE)*(COUNTIF(G$2:G30,G30)=1),M:M,""))</f>
        <v>0.0</v>
      </c>
      <c r="O30" t="str">
        <f t="shared" si="3"/>
        <v/>
      </c>
      <c r="P30" t="b">
        <f t="shared" si="2"/>
        <v>1</v>
      </c>
    </row>
    <row r="31" spans="8:8" ht="15.0">
      <c r="A31" s="6">
        <v>146.0</v>
      </c>
      <c r="B31" s="6" t="s">
        <v>277</v>
      </c>
      <c r="C31" s="7">
        <f t="shared" si="0"/>
        <v>44206.0</v>
      </c>
      <c r="D31" s="15" t="s">
        <v>99</v>
      </c>
      <c r="E31" s="15" t="s">
        <v>101</v>
      </c>
      <c r="F31" s="16" t="s">
        <v>2</v>
      </c>
      <c r="G31" s="13">
        <v>5.3421345E7</v>
      </c>
      <c r="H31" s="16">
        <v>5.8324123E7</v>
      </c>
      <c r="I31" s="17" t="s">
        <v>235</v>
      </c>
      <c r="J31" s="16" t="s">
        <v>3</v>
      </c>
      <c r="K31" s="9">
        <v>0.03</v>
      </c>
      <c r="L31" s="10" t="s">
        <v>181</v>
      </c>
      <c r="M31">
        <f t="shared" si="1"/>
        <v>4000.0</v>
      </c>
      <c r="N31">
        <f t="array" ref="N31">MIN(IF((D:D=D31)*(G:G=G31)*(P:P=TRUE)*(COUNTIF(G$2:G31,G31)=1),M:M,""))</f>
        <v>0.0</v>
      </c>
      <c r="O31" t="str">
        <f t="shared" si="3"/>
        <v/>
      </c>
      <c r="P31" t="b">
        <f t="shared" si="2"/>
        <v>1</v>
      </c>
    </row>
    <row r="32" spans="8:8" ht="15.0">
      <c r="A32" s="6">
        <v>127.0</v>
      </c>
      <c r="B32" s="6" t="s">
        <v>265</v>
      </c>
      <c r="C32" s="7">
        <f t="shared" si="0"/>
        <v>44206.0</v>
      </c>
      <c r="D32" s="15" t="s">
        <v>99</v>
      </c>
      <c r="E32" s="15" t="s">
        <v>101</v>
      </c>
      <c r="F32" s="16" t="s">
        <v>53</v>
      </c>
      <c r="G32" s="16">
        <v>5.3322812E7</v>
      </c>
      <c r="H32" s="16">
        <v>5.5987371E7</v>
      </c>
      <c r="I32" s="7" t="s">
        <v>233</v>
      </c>
      <c r="J32" s="16" t="s">
        <v>3</v>
      </c>
      <c r="K32" s="9">
        <v>0.03</v>
      </c>
      <c r="L32" s="10" t="s">
        <v>187</v>
      </c>
      <c r="M32">
        <f t="shared" si="1"/>
        <v>4350.0</v>
      </c>
      <c r="N32">
        <f t="array" ref="N32">MIN(IF((D:D=D32)*(G:G=G32)*(P:P=TRUE)*(COUNTIF(G$2:G32,G32)=1),M:M,""))</f>
        <v>0.0</v>
      </c>
      <c r="O32" t="str">
        <f t="shared" si="3"/>
        <v/>
      </c>
      <c r="P32" t="b">
        <f t="shared" si="2"/>
        <v>1</v>
      </c>
    </row>
    <row r="33" spans="8:8" ht="15.0">
      <c r="A33" s="6">
        <v>142.0</v>
      </c>
      <c r="B33" s="6" t="s">
        <v>275</v>
      </c>
      <c r="C33" s="7">
        <f t="shared" si="0"/>
        <v>44206.0</v>
      </c>
      <c r="D33" s="15" t="s">
        <v>99</v>
      </c>
      <c r="E33" s="15" t="s">
        <v>101</v>
      </c>
      <c r="F33" s="16" t="s">
        <v>20</v>
      </c>
      <c r="G33" s="16">
        <v>5.3322889E7</v>
      </c>
      <c r="H33" s="16">
        <v>5.8324123E7</v>
      </c>
      <c r="I33" s="17" t="s">
        <v>235</v>
      </c>
      <c r="J33" s="16" t="s">
        <v>3</v>
      </c>
      <c r="K33" s="9">
        <v>0.03</v>
      </c>
      <c r="L33" s="10" t="s">
        <v>191</v>
      </c>
      <c r="M33">
        <f t="shared" si="1"/>
        <v>5000.0</v>
      </c>
      <c r="N33">
        <f t="array" ref="N33">MIN(IF((D:D=D33)*(G:G=G33)*(P:P=TRUE)*(COUNTIF(G$2:G33,G33)=1),M:M,""))</f>
        <v>0.0</v>
      </c>
      <c r="O33" t="str">
        <f t="shared" si="3"/>
        <v/>
      </c>
      <c r="P33" t="b">
        <f t="shared" si="2"/>
        <v>1</v>
      </c>
    </row>
    <row r="34" spans="8:8" ht="15.0">
      <c r="A34" s="6">
        <v>144.0</v>
      </c>
      <c r="B34" s="6" t="s">
        <v>276</v>
      </c>
      <c r="C34" s="7">
        <f t="shared" si="4" ref="C34:C65">DATEVALUE(SUBSTITUTE((LEFT(MID(B34,FIND(" - ",B34,1)+2,FIND(" - ",B34,1)+2),SEARCH(":",B34)-5)),"،",""))</f>
        <v>44206.0</v>
      </c>
      <c r="D34" s="15" t="s">
        <v>98</v>
      </c>
      <c r="E34" s="15" t="s">
        <v>100</v>
      </c>
      <c r="F34" s="16" t="s">
        <v>66</v>
      </c>
      <c r="G34" s="16">
        <v>5.7933821E7</v>
      </c>
      <c r="H34" s="16">
        <v>5.9287312E7</v>
      </c>
      <c r="I34" s="7" t="s">
        <v>235</v>
      </c>
      <c r="J34" s="16" t="s">
        <v>3</v>
      </c>
      <c r="K34" s="9">
        <v>0.03</v>
      </c>
      <c r="L34" s="10" t="s">
        <v>177</v>
      </c>
      <c r="M34">
        <f t="shared" si="1"/>
        <v>9100.0</v>
      </c>
      <c r="N34">
        <f t="array" ref="N34">MIN(IF((D:D=D34)*(G:G=G34)*(P:P=TRUE)*(COUNTIF(G$2:G34,G34)=1),M:M,""))</f>
        <v>9100.0</v>
      </c>
      <c r="O34">
        <f t="shared" si="3"/>
        <v>34.0</v>
      </c>
      <c r="P34" t="b">
        <f t="shared" si="2"/>
        <v>1</v>
      </c>
    </row>
    <row r="35" spans="8:8" ht="15.0">
      <c r="A35" s="6">
        <v>145.0</v>
      </c>
      <c r="B35" s="6" t="s">
        <v>264</v>
      </c>
      <c r="C35" s="7">
        <f t="shared" si="4"/>
        <v>44206.0</v>
      </c>
      <c r="D35" s="11" t="s">
        <v>35</v>
      </c>
      <c r="E35" s="11" t="s">
        <v>40</v>
      </c>
      <c r="F35" s="16" t="s">
        <v>67</v>
      </c>
      <c r="G35" s="16">
        <v>5.7933821E7</v>
      </c>
      <c r="H35" s="16">
        <v>5.5987371E7</v>
      </c>
      <c r="I35" s="17" t="s">
        <v>235</v>
      </c>
      <c r="J35" s="16" t="s">
        <v>3</v>
      </c>
      <c r="K35" s="9">
        <v>0.03</v>
      </c>
      <c r="L35" s="10" t="s">
        <v>138</v>
      </c>
      <c r="M35">
        <f t="shared" si="1"/>
        <v>2450.0</v>
      </c>
      <c r="N35">
        <f t="array" ref="N35">MIN(IF((D:D=D35)*(G:G=G35)*(P:P=TRUE)*(COUNTIF(G$2:G35,G35)=1),M:M,""))</f>
        <v>0.0</v>
      </c>
      <c r="O35" t="str">
        <f t="shared" si="3"/>
        <v/>
      </c>
      <c r="P35" t="b">
        <f t="shared" si="2"/>
        <v>1</v>
      </c>
    </row>
    <row r="36" spans="8:8" ht="15.0">
      <c r="A36" s="6">
        <v>128.0</v>
      </c>
      <c r="B36" s="6" t="s">
        <v>266</v>
      </c>
      <c r="C36" s="7">
        <f t="shared" si="4"/>
        <v>44206.0</v>
      </c>
      <c r="D36" s="11" t="s">
        <v>35</v>
      </c>
      <c r="E36" s="11" t="s">
        <v>40</v>
      </c>
      <c r="F36" s="16" t="s">
        <v>54</v>
      </c>
      <c r="G36" s="16">
        <v>5.9543261E7</v>
      </c>
      <c r="H36" s="16">
        <v>5.8324123E7</v>
      </c>
      <c r="I36" s="7" t="s">
        <v>233</v>
      </c>
      <c r="J36" s="16" t="s">
        <v>3</v>
      </c>
      <c r="K36" s="9">
        <v>0.03</v>
      </c>
      <c r="L36" s="10" t="s">
        <v>142</v>
      </c>
      <c r="M36">
        <f t="shared" si="1"/>
        <v>2900.0</v>
      </c>
      <c r="N36">
        <f t="array" ref="N36">MIN(IF((D:D=D36)*(G:G=G36)*(P:P=TRUE)*(COUNTIF(G$2:G36,G36)=1),M:M,""))</f>
        <v>0.0</v>
      </c>
      <c r="O36" t="str">
        <f t="shared" si="3"/>
        <v/>
      </c>
      <c r="P36" t="b">
        <f t="shared" si="2"/>
        <v>1</v>
      </c>
    </row>
    <row r="37" spans="8:8" ht="15.0">
      <c r="A37" s="6">
        <v>143.0</v>
      </c>
      <c r="B37" s="6" t="s">
        <v>276</v>
      </c>
      <c r="C37" s="7">
        <f t="shared" si="4"/>
        <v>44206.0</v>
      </c>
      <c r="D37" s="11" t="s">
        <v>35</v>
      </c>
      <c r="E37" s="11" t="s">
        <v>40</v>
      </c>
      <c r="F37" s="16" t="s">
        <v>65</v>
      </c>
      <c r="G37" s="16">
        <v>5.7933821E7</v>
      </c>
      <c r="H37" s="16">
        <v>5.5987371E7</v>
      </c>
      <c r="I37" s="17" t="s">
        <v>235</v>
      </c>
      <c r="J37" s="16" t="s">
        <v>3</v>
      </c>
      <c r="K37" s="9">
        <v>0.03</v>
      </c>
      <c r="L37" s="10" t="s">
        <v>145</v>
      </c>
      <c r="M37">
        <f t="shared" si="1"/>
        <v>3000.0</v>
      </c>
      <c r="N37">
        <f t="array" ref="N37">MIN(IF((D:D=D37)*(G:G=G37)*(P:P=TRUE)*(COUNTIF(G$2:G37,G37)=1),M:M,""))</f>
        <v>0.0</v>
      </c>
      <c r="O37" t="str">
        <f t="shared" si="3"/>
        <v/>
      </c>
      <c r="P37" t="b">
        <f t="shared" si="2"/>
        <v>1</v>
      </c>
    </row>
    <row r="38" spans="8:8" ht="15.0">
      <c r="A38" s="6">
        <v>165.0</v>
      </c>
      <c r="B38" s="6" t="s">
        <v>282</v>
      </c>
      <c r="C38" s="7">
        <f t="shared" si="4"/>
        <v>44206.0</v>
      </c>
      <c r="D38" s="11" t="s">
        <v>35</v>
      </c>
      <c r="E38" s="11" t="s">
        <v>40</v>
      </c>
      <c r="F38" s="16" t="s">
        <v>65</v>
      </c>
      <c r="G38" s="16">
        <v>5.9332284E7</v>
      </c>
      <c r="H38" s="16">
        <v>5.8324123E7</v>
      </c>
      <c r="I38" s="7" t="s">
        <v>239</v>
      </c>
      <c r="J38" s="16" t="s">
        <v>3</v>
      </c>
      <c r="K38" s="9">
        <v>0.03</v>
      </c>
      <c r="L38" s="10" t="s">
        <v>146</v>
      </c>
      <c r="M38">
        <f t="shared" si="1"/>
        <v>3000.0</v>
      </c>
      <c r="N38">
        <f t="array" ref="N38">MIN(IF((D:D=D38)*(G:G=G38)*(P:P=TRUE)*(COUNTIF(G$2:G38,G38)=1),M:M,""))</f>
        <v>0.0</v>
      </c>
      <c r="O38" t="str">
        <f t="shared" si="3"/>
        <v/>
      </c>
      <c r="P38" t="b">
        <f t="shared" si="2"/>
        <v>0</v>
      </c>
    </row>
    <row r="39" spans="8:8" ht="15.0">
      <c r="A39" s="6">
        <v>126.0</v>
      </c>
      <c r="B39" s="6" t="s">
        <v>264</v>
      </c>
      <c r="C39" s="7">
        <f t="shared" si="4"/>
        <v>44206.0</v>
      </c>
      <c r="D39" s="11" t="s">
        <v>35</v>
      </c>
      <c r="E39" s="11" t="s">
        <v>41</v>
      </c>
      <c r="F39" s="16" t="s">
        <v>52</v>
      </c>
      <c r="G39" s="16">
        <v>5.3322889E7</v>
      </c>
      <c r="H39" s="16">
        <v>5.9287312E7</v>
      </c>
      <c r="I39" s="17" t="s">
        <v>232</v>
      </c>
      <c r="J39" s="16" t="s">
        <v>3</v>
      </c>
      <c r="K39" s="9">
        <v>0.03</v>
      </c>
      <c r="L39" s="10" t="s">
        <v>163</v>
      </c>
      <c r="M39">
        <f t="shared" si="1"/>
        <v>3600.0</v>
      </c>
      <c r="N39">
        <f t="array" ref="N39">MIN(IF((D:D=D39)*(G:G=G39)*(P:P=TRUE)*(COUNTIF(G$2:G39,G39)=1),M:M,""))</f>
        <v>0.0</v>
      </c>
      <c r="O39" t="str">
        <f t="shared" si="3"/>
        <v/>
      </c>
      <c r="P39" t="b">
        <f t="shared" si="2"/>
        <v>1</v>
      </c>
    </row>
    <row r="40" spans="8:8" ht="15.0">
      <c r="A40" s="6">
        <v>147.0</v>
      </c>
      <c r="B40" s="6" t="s">
        <v>277</v>
      </c>
      <c r="C40" s="7">
        <f t="shared" si="4"/>
        <v>44206.0</v>
      </c>
      <c r="D40" s="11" t="s">
        <v>97</v>
      </c>
      <c r="E40" s="11" t="s">
        <v>38</v>
      </c>
      <c r="F40" s="16" t="s">
        <v>68</v>
      </c>
      <c r="G40" s="16">
        <v>5.9332284E7</v>
      </c>
      <c r="H40" s="16">
        <v>5.9287312E7</v>
      </c>
      <c r="I40" s="7" t="s">
        <v>235</v>
      </c>
      <c r="J40" s="16" t="s">
        <v>3</v>
      </c>
      <c r="K40" s="9">
        <v>0.03</v>
      </c>
      <c r="L40" s="10" t="s">
        <v>131</v>
      </c>
      <c r="M40">
        <f t="shared" si="1"/>
        <v>2000.0</v>
      </c>
      <c r="N40">
        <f t="array" ref="N40">MIN(IF((D:D=D40)*(G:G=G40)*(P:P=TRUE)*(COUNTIF(G$2:G40,G40)=1),M:M,""))</f>
        <v>0.0</v>
      </c>
      <c r="O40" t="str">
        <f t="shared" si="3"/>
        <v/>
      </c>
      <c r="P40" t="b">
        <f t="shared" si="2"/>
        <v>1</v>
      </c>
    </row>
    <row r="41" spans="8:8" ht="15.0">
      <c r="A41" s="6">
        <v>154.0</v>
      </c>
      <c r="B41" s="6" t="s">
        <v>282</v>
      </c>
      <c r="C41" s="7">
        <f t="shared" si="4"/>
        <v>44206.0</v>
      </c>
      <c r="D41" s="11" t="s">
        <v>97</v>
      </c>
      <c r="E41" s="11" t="s">
        <v>38</v>
      </c>
      <c r="F41" s="16" t="s">
        <v>74</v>
      </c>
      <c r="G41" s="16">
        <v>5.9332284E7</v>
      </c>
      <c r="H41" s="16">
        <v>5.9287312E7</v>
      </c>
      <c r="I41" s="17" t="s">
        <v>235</v>
      </c>
      <c r="J41" s="16" t="s">
        <v>3</v>
      </c>
      <c r="K41" s="9">
        <v>0.03</v>
      </c>
      <c r="L41" s="10" t="s">
        <v>134</v>
      </c>
      <c r="M41">
        <f t="shared" si="1"/>
        <v>2100.0</v>
      </c>
      <c r="N41">
        <f t="array" ref="N41">MIN(IF((D:D=D41)*(G:G=G41)*(P:P=TRUE)*(COUNTIF(G$2:G41,G41)=1),M:M,""))</f>
        <v>0.0</v>
      </c>
      <c r="O41" t="str">
        <f t="shared" si="3"/>
        <v/>
      </c>
      <c r="P41" t="b">
        <f t="shared" si="2"/>
        <v>1</v>
      </c>
    </row>
    <row r="42" spans="8:8" ht="15.0">
      <c r="A42" s="6">
        <v>129.0</v>
      </c>
      <c r="B42" s="6" t="s">
        <v>266</v>
      </c>
      <c r="C42" s="7">
        <f t="shared" si="4"/>
        <v>44206.0</v>
      </c>
      <c r="D42" s="11" t="s">
        <v>36</v>
      </c>
      <c r="E42" s="11" t="s">
        <v>104</v>
      </c>
      <c r="F42" s="16" t="s">
        <v>55</v>
      </c>
      <c r="G42" s="16">
        <v>5.3322889E7</v>
      </c>
      <c r="H42" s="13">
        <v>5.8324123E7</v>
      </c>
      <c r="I42" s="7" t="s">
        <v>233</v>
      </c>
      <c r="J42" s="16" t="s">
        <v>3</v>
      </c>
      <c r="K42" s="9">
        <v>0.03</v>
      </c>
      <c r="L42" s="10" t="s">
        <v>121</v>
      </c>
      <c r="M42">
        <f t="shared" si="1"/>
        <v>1500.0</v>
      </c>
      <c r="N42">
        <f t="array" ref="N42">MIN(IF((D:D=D42)*(G:G=G42)*(P:P=TRUE)*(COUNTIF(G$2:G42,G42)=1),M:M,""))</f>
        <v>0.0</v>
      </c>
      <c r="O42" t="str">
        <f t="shared" si="3"/>
        <v/>
      </c>
      <c r="P42" t="b">
        <f t="shared" si="2"/>
        <v>1</v>
      </c>
    </row>
    <row r="43" spans="8:8" ht="15.0">
      <c r="A43" s="6">
        <v>149.0</v>
      </c>
      <c r="B43" s="6" t="s">
        <v>278</v>
      </c>
      <c r="C43" s="7">
        <f t="shared" si="4"/>
        <v>44206.0</v>
      </c>
      <c r="D43" s="11" t="s">
        <v>36</v>
      </c>
      <c r="E43" s="11" t="s">
        <v>104</v>
      </c>
      <c r="F43" s="16" t="s">
        <v>70</v>
      </c>
      <c r="G43" s="16">
        <v>5.3322889E7</v>
      </c>
      <c r="H43" s="13">
        <v>5.8324123E7</v>
      </c>
      <c r="I43" s="17" t="s">
        <v>235</v>
      </c>
      <c r="J43" s="16" t="s">
        <v>3</v>
      </c>
      <c r="K43" s="9">
        <v>0.03</v>
      </c>
      <c r="L43" s="10" t="s">
        <v>126</v>
      </c>
      <c r="M43">
        <f t="shared" si="1"/>
        <v>1700.0</v>
      </c>
      <c r="N43">
        <f t="array" ref="N43">MIN(IF((D:D=D43)*(G:G=G43)*(P:P=TRUE)*(COUNTIF(G$2:G43,G43)=1),M:M,""))</f>
        <v>0.0</v>
      </c>
      <c r="O43" t="str">
        <f t="shared" si="3"/>
        <v/>
      </c>
      <c r="P43" t="b">
        <f t="shared" si="2"/>
        <v>1</v>
      </c>
    </row>
    <row r="44" spans="8:8" ht="15.0">
      <c r="A44" s="6">
        <v>141.0</v>
      </c>
      <c r="B44" s="6" t="s">
        <v>274</v>
      </c>
      <c r="C44" s="7">
        <f t="shared" si="4"/>
        <v>44207.0</v>
      </c>
      <c r="D44" s="11" t="s">
        <v>35</v>
      </c>
      <c r="E44" s="11" t="s">
        <v>40</v>
      </c>
      <c r="F44" s="16" t="s">
        <v>64</v>
      </c>
      <c r="G44" s="16">
        <v>5.3322889E7</v>
      </c>
      <c r="H44" s="16">
        <v>5.8324123E7</v>
      </c>
      <c r="I44" s="7" t="s">
        <v>234</v>
      </c>
      <c r="J44" s="16" t="s">
        <v>3</v>
      </c>
      <c r="K44" s="9">
        <v>0.03</v>
      </c>
      <c r="L44" s="10" t="s">
        <v>154</v>
      </c>
      <c r="M44">
        <f t="shared" si="1"/>
        <v>3200.0</v>
      </c>
      <c r="N44">
        <f t="array" ref="N44">MIN(IF((D:D=D44)*(G:G=G44)*(P:P=TRUE)*(COUNTIF(G$2:G44,G44)=1),M:M,""))</f>
        <v>0.0</v>
      </c>
      <c r="O44" t="str">
        <f t="shared" si="3"/>
        <v/>
      </c>
      <c r="P44" t="b">
        <f t="shared" si="2"/>
        <v>1</v>
      </c>
    </row>
    <row r="45" spans="8:8" ht="15.0">
      <c r="A45" s="6">
        <v>160.0</v>
      </c>
      <c r="B45" s="6" t="s">
        <v>287</v>
      </c>
      <c r="C45" s="7">
        <f t="shared" si="4"/>
        <v>44208.0</v>
      </c>
      <c r="D45" s="15" t="s">
        <v>103</v>
      </c>
      <c r="E45" s="15" t="s">
        <v>102</v>
      </c>
      <c r="F45" s="16" t="s">
        <v>59</v>
      </c>
      <c r="G45" s="16">
        <v>5.3322889E7</v>
      </c>
      <c r="H45" s="16">
        <v>5.8324123E7</v>
      </c>
      <c r="I45" s="17" t="s">
        <v>237</v>
      </c>
      <c r="J45" s="16" t="s">
        <v>3</v>
      </c>
      <c r="K45" s="9">
        <v>0.03</v>
      </c>
      <c r="L45" s="10" t="s">
        <v>200</v>
      </c>
      <c r="M45">
        <f t="shared" si="1"/>
        <v>13200.0</v>
      </c>
      <c r="N45">
        <f t="array" ref="N45">MIN(IF((D:D=D45)*(G:G=G45)*(P:P=TRUE)*(COUNTIF(G$2:G45,G45)=1),M:M,""))</f>
        <v>0.0</v>
      </c>
      <c r="O45" t="str">
        <f t="shared" si="3"/>
        <v/>
      </c>
      <c r="P45" t="b">
        <f t="shared" si="2"/>
        <v>0</v>
      </c>
    </row>
    <row r="46" spans="8:8" ht="15.0">
      <c r="A46" s="6">
        <v>159.0</v>
      </c>
      <c r="B46" s="6" t="s">
        <v>279</v>
      </c>
      <c r="C46" s="7">
        <f t="shared" si="4"/>
        <v>44208.0</v>
      </c>
      <c r="D46" s="15" t="s">
        <v>103</v>
      </c>
      <c r="E46" s="15" t="s">
        <v>102</v>
      </c>
      <c r="F46" s="16" t="s">
        <v>75</v>
      </c>
      <c r="G46" s="16">
        <v>5.3322889E7</v>
      </c>
      <c r="H46" s="16">
        <v>5.8324123E7</v>
      </c>
      <c r="I46" s="7" t="s">
        <v>237</v>
      </c>
      <c r="J46" s="16" t="s">
        <v>3</v>
      </c>
      <c r="K46" s="9">
        <v>0.03</v>
      </c>
      <c r="L46" s="10" t="s">
        <v>206</v>
      </c>
      <c r="M46">
        <f t="shared" si="1"/>
        <v>17000.0</v>
      </c>
      <c r="N46">
        <f t="array" ref="N46">MIN(IF((D:D=D46)*(G:G=G46)*(P:P=TRUE)*(COUNTIF(G$2:G46,G46)=1),M:M,""))</f>
        <v>0.0</v>
      </c>
      <c r="O46" t="str">
        <f t="shared" si="3"/>
        <v/>
      </c>
      <c r="P46" t="b">
        <f t="shared" si="2"/>
        <v>0</v>
      </c>
    </row>
    <row r="47" spans="8:8" ht="15.0">
      <c r="A47" s="6">
        <v>156.0</v>
      </c>
      <c r="B47" s="6" t="s">
        <v>284</v>
      </c>
      <c r="C47" s="7">
        <f t="shared" si="4"/>
        <v>44208.0</v>
      </c>
      <c r="D47" s="15" t="s">
        <v>99</v>
      </c>
      <c r="E47" s="15" t="s">
        <v>101</v>
      </c>
      <c r="F47" s="16" t="s">
        <v>2</v>
      </c>
      <c r="G47" s="13">
        <v>5.3421345E7</v>
      </c>
      <c r="H47" s="16">
        <v>5.9287312E7</v>
      </c>
      <c r="I47" s="17" t="s">
        <v>236</v>
      </c>
      <c r="J47" s="16" t="s">
        <v>3</v>
      </c>
      <c r="K47" s="9">
        <v>0.03</v>
      </c>
      <c r="L47" s="10" t="s">
        <v>182</v>
      </c>
      <c r="M47">
        <f t="shared" si="1"/>
        <v>4000.0</v>
      </c>
      <c r="N47">
        <f t="array" ref="N47">MIN(IF((D:D=D47)*(G:G=G47)*(P:P=TRUE)*(COUNTIF(G$2:G47,G47)=1),M:M,""))</f>
        <v>0.0</v>
      </c>
      <c r="O47" t="str">
        <f t="shared" si="3"/>
        <v/>
      </c>
      <c r="P47" t="b">
        <f t="shared" si="2"/>
        <v>1</v>
      </c>
    </row>
    <row r="48" spans="8:8" ht="15.0">
      <c r="A48" s="6">
        <v>151.0</v>
      </c>
      <c r="B48" s="6" t="s">
        <v>280</v>
      </c>
      <c r="C48" s="7">
        <f t="shared" si="4"/>
        <v>44208.0</v>
      </c>
      <c r="D48" s="11" t="s">
        <v>35</v>
      </c>
      <c r="E48" s="11" t="s">
        <v>40</v>
      </c>
      <c r="F48" s="16" t="s">
        <v>72</v>
      </c>
      <c r="G48" s="16">
        <v>5.7933821E7</v>
      </c>
      <c r="H48" s="16">
        <v>5.9287312E7</v>
      </c>
      <c r="I48" s="7" t="s">
        <v>235</v>
      </c>
      <c r="J48" s="16" t="s">
        <v>3</v>
      </c>
      <c r="K48" s="9">
        <v>0.03</v>
      </c>
      <c r="L48" s="10" t="s">
        <v>216</v>
      </c>
      <c r="M48">
        <f t="shared" si="1"/>
        <v>2400.0</v>
      </c>
      <c r="N48">
        <f t="array" ref="N48">MIN(IF((D:D=D48)*(G:G=G48)*(P:P=TRUE)*(COUNTIF(G$2:G48,G48)=1),M:M,""))</f>
        <v>0.0</v>
      </c>
      <c r="O48" t="str">
        <f t="shared" si="3"/>
        <v/>
      </c>
      <c r="P48" t="b">
        <f t="shared" si="2"/>
        <v>1</v>
      </c>
    </row>
    <row r="49" spans="8:8" ht="15.0">
      <c r="A49" s="6">
        <v>140.0</v>
      </c>
      <c r="B49" s="6" t="s">
        <v>273</v>
      </c>
      <c r="C49" s="7">
        <f t="shared" si="4"/>
        <v>44208.0</v>
      </c>
      <c r="D49" s="11" t="s">
        <v>35</v>
      </c>
      <c r="E49" s="11" t="s">
        <v>40</v>
      </c>
      <c r="F49" s="16" t="s">
        <v>63</v>
      </c>
      <c r="G49" s="16">
        <v>5.7933821E7</v>
      </c>
      <c r="H49" s="16">
        <v>5.9287312E7</v>
      </c>
      <c r="I49" s="17" t="s">
        <v>234</v>
      </c>
      <c r="J49" s="16" t="s">
        <v>3</v>
      </c>
      <c r="K49" s="9">
        <v>0.03</v>
      </c>
      <c r="L49" s="10" t="s">
        <v>140</v>
      </c>
      <c r="M49">
        <f t="shared" si="1"/>
        <v>2700.0</v>
      </c>
      <c r="N49">
        <f t="array" ref="N49">MIN(IF((D:D=D49)*(G:G=G49)*(P:P=TRUE)*(COUNTIF(G$2:G49,G49)=1),M:M,""))</f>
        <v>0.0</v>
      </c>
      <c r="O49" t="str">
        <f t="shared" si="3"/>
        <v/>
      </c>
      <c r="P49" t="b">
        <f t="shared" si="2"/>
        <v>1</v>
      </c>
    </row>
    <row r="50" spans="8:8" ht="15.0">
      <c r="A50" s="6">
        <v>166.0</v>
      </c>
      <c r="B50" s="6" t="s">
        <v>284</v>
      </c>
      <c r="C50" s="7">
        <f t="shared" si="4"/>
        <v>44208.0</v>
      </c>
      <c r="D50" s="11" t="s">
        <v>35</v>
      </c>
      <c r="E50" s="11" t="s">
        <v>40</v>
      </c>
      <c r="F50" s="16" t="s">
        <v>80</v>
      </c>
      <c r="G50" s="16">
        <v>5.7933821E7</v>
      </c>
      <c r="H50" s="16">
        <v>5.9287312E7</v>
      </c>
      <c r="I50" s="7" t="s">
        <v>239</v>
      </c>
      <c r="J50" s="16" t="s">
        <v>3</v>
      </c>
      <c r="K50" s="9">
        <v>0.03</v>
      </c>
      <c r="L50" s="10" t="s">
        <v>155</v>
      </c>
      <c r="M50">
        <f t="shared" si="1"/>
        <v>3300.0</v>
      </c>
      <c r="N50">
        <f t="array" ref="N50">MIN(IF((D:D=D50)*(G:G=G50)*(P:P=TRUE)*(COUNTIF(G$2:G50,G50)=1),M:M,""))</f>
        <v>0.0</v>
      </c>
      <c r="O50" t="str">
        <f t="shared" si="3"/>
        <v/>
      </c>
      <c r="P50" t="b">
        <f t="shared" si="2"/>
        <v>0</v>
      </c>
    </row>
    <row r="51" spans="8:8" ht="15.0">
      <c r="A51" s="6">
        <v>152.0</v>
      </c>
      <c r="B51" s="6" t="s">
        <v>280</v>
      </c>
      <c r="C51" s="7">
        <f t="shared" si="4"/>
        <v>44208.0</v>
      </c>
      <c r="D51" s="11" t="s">
        <v>36</v>
      </c>
      <c r="E51" s="11" t="s">
        <v>104</v>
      </c>
      <c r="F51" s="16" t="s">
        <v>73</v>
      </c>
      <c r="G51" s="16">
        <v>5.3322889E7</v>
      </c>
      <c r="H51" s="13">
        <v>5.8324123E7</v>
      </c>
      <c r="I51" s="17" t="s">
        <v>235</v>
      </c>
      <c r="J51" s="16" t="s">
        <v>3</v>
      </c>
      <c r="K51" s="9">
        <v>0.03</v>
      </c>
      <c r="L51" s="10" t="s">
        <v>120</v>
      </c>
      <c r="M51">
        <f t="shared" si="1"/>
        <v>1300.0</v>
      </c>
      <c r="N51">
        <f t="array" ref="N51">MIN(IF((D:D=D51)*(G:G=G51)*(P:P=TRUE)*(COUNTIF(G$2:G51,G51)=1),M:M,""))</f>
        <v>0.0</v>
      </c>
      <c r="O51" t="str">
        <f t="shared" si="3"/>
        <v/>
      </c>
      <c r="P51" t="b">
        <f t="shared" si="2"/>
        <v>1</v>
      </c>
    </row>
    <row r="52" spans="8:8" ht="15.0">
      <c r="A52" s="6">
        <v>150.0</v>
      </c>
      <c r="B52" s="6" t="s">
        <v>279</v>
      </c>
      <c r="C52" s="7">
        <f t="shared" si="4"/>
        <v>44208.0</v>
      </c>
      <c r="D52" s="11" t="s">
        <v>39</v>
      </c>
      <c r="E52" s="11" t="s">
        <v>37</v>
      </c>
      <c r="F52" s="16" t="s">
        <v>71</v>
      </c>
      <c r="G52" s="16">
        <v>5.3322812E7</v>
      </c>
      <c r="H52" s="16">
        <v>5.4000312E7</v>
      </c>
      <c r="I52" s="7" t="s">
        <v>235</v>
      </c>
      <c r="J52" s="16" t="s">
        <v>3</v>
      </c>
      <c r="K52" s="9">
        <v>0.03</v>
      </c>
      <c r="L52" s="10" t="s">
        <v>105</v>
      </c>
      <c r="M52">
        <f t="shared" si="1"/>
        <v>900.0</v>
      </c>
      <c r="N52">
        <f t="array" ref="N52">MIN(IF((D:D=D52)*(G:G=G52)*(P:P=TRUE)*(COUNTIF(G$2:G52,G52)=1),M:M,""))</f>
        <v>0.0</v>
      </c>
      <c r="O52" t="str">
        <f t="shared" si="3"/>
        <v/>
      </c>
      <c r="P52" t="b">
        <f t="shared" si="2"/>
        <v>1</v>
      </c>
    </row>
    <row r="53" spans="8:8" ht="15.0">
      <c r="A53" s="6">
        <v>162.0</v>
      </c>
      <c r="B53" s="6" t="s">
        <v>289</v>
      </c>
      <c r="C53" s="7">
        <f t="shared" si="4"/>
        <v>44210.0</v>
      </c>
      <c r="D53" s="15" t="s">
        <v>103</v>
      </c>
      <c r="E53" s="15" t="s">
        <v>102</v>
      </c>
      <c r="F53" s="16" t="s">
        <v>77</v>
      </c>
      <c r="G53" s="16">
        <v>5.9543261E7</v>
      </c>
      <c r="H53" s="16">
        <v>5.9287312E7</v>
      </c>
      <c r="I53" s="17" t="s">
        <v>238</v>
      </c>
      <c r="J53" s="16" t="s">
        <v>3</v>
      </c>
      <c r="K53" s="9">
        <v>0.03</v>
      </c>
      <c r="L53" s="10" t="s">
        <v>198</v>
      </c>
      <c r="M53">
        <f t="shared" si="1"/>
        <v>12300.0</v>
      </c>
      <c r="N53">
        <f t="array" ref="N53">MIN(IF((D:D=D53)*(G:G=G53)*(P:P=TRUE)*(COUNTIF(G$2:G53,G53)=1),M:M,""))</f>
        <v>0.0</v>
      </c>
      <c r="O53" t="str">
        <f t="shared" si="3"/>
        <v/>
      </c>
      <c r="P53" t="b">
        <f t="shared" si="2"/>
        <v>0</v>
      </c>
    </row>
    <row r="54" spans="8:8" ht="15.0">
      <c r="A54" s="6">
        <v>164.0</v>
      </c>
      <c r="B54" s="6" t="s">
        <v>283</v>
      </c>
      <c r="C54" s="7">
        <f t="shared" si="4"/>
        <v>44210.0</v>
      </c>
      <c r="D54" s="15" t="s">
        <v>103</v>
      </c>
      <c r="E54" s="15" t="s">
        <v>102</v>
      </c>
      <c r="F54" s="16" t="s">
        <v>79</v>
      </c>
      <c r="G54" s="16">
        <v>5.3322812E7</v>
      </c>
      <c r="H54" s="16">
        <v>5.8324123E7</v>
      </c>
      <c r="I54" s="7" t="s">
        <v>239</v>
      </c>
      <c r="J54" s="16" t="s">
        <v>3</v>
      </c>
      <c r="K54" s="9">
        <v>0.03</v>
      </c>
      <c r="L54" s="10" t="s">
        <v>209</v>
      </c>
      <c r="M54">
        <f t="shared" si="1"/>
        <v>29400.0</v>
      </c>
      <c r="N54">
        <f t="array" ref="N54">MIN(IF((D:D=D54)*(G:G=G54)*(P:P=TRUE)*(COUNTIF(G$2:G54,G54)=1),M:M,""))</f>
        <v>0.0</v>
      </c>
      <c r="O54" t="str">
        <f t="shared" si="3"/>
        <v/>
      </c>
      <c r="P54" t="b">
        <f t="shared" si="2"/>
        <v>0</v>
      </c>
    </row>
    <row r="55" spans="8:8" ht="15.0">
      <c r="A55" s="6">
        <v>155.0</v>
      </c>
      <c r="B55" s="6" t="s">
        <v>283</v>
      </c>
      <c r="C55" s="7">
        <f t="shared" si="4"/>
        <v>44210.0</v>
      </c>
      <c r="D55" s="15" t="s">
        <v>98</v>
      </c>
      <c r="E55" s="15" t="s">
        <v>100</v>
      </c>
      <c r="F55" s="16" t="s">
        <v>4</v>
      </c>
      <c r="G55" s="13">
        <v>5.8723312E7</v>
      </c>
      <c r="H55" s="16">
        <v>5.9287312E7</v>
      </c>
      <c r="I55" s="17" t="s">
        <v>236</v>
      </c>
      <c r="J55" s="16" t="s">
        <v>3</v>
      </c>
      <c r="K55" s="9">
        <v>0.03</v>
      </c>
      <c r="L55" s="10" t="s">
        <v>169</v>
      </c>
      <c r="M55">
        <f t="shared" si="1"/>
        <v>6500.0</v>
      </c>
      <c r="N55">
        <f t="array" ref="N55">MIN(IF((D:D=D55)*(G:G=G55)*(P:P=TRUE)*(COUNTIF(G$2:G55,G55)=1),M:M,""))</f>
        <v>0.0</v>
      </c>
      <c r="O55" t="str">
        <f t="shared" si="3"/>
        <v/>
      </c>
      <c r="P55" t="b">
        <f t="shared" si="2"/>
        <v>1</v>
      </c>
    </row>
    <row r="56" spans="8:8" ht="15.0">
      <c r="A56" s="6">
        <v>163.0</v>
      </c>
      <c r="B56" s="6" t="s">
        <v>290</v>
      </c>
      <c r="C56" s="7">
        <f t="shared" si="4"/>
        <v>44210.0</v>
      </c>
      <c r="D56" s="15" t="s">
        <v>98</v>
      </c>
      <c r="E56" s="15" t="s">
        <v>100</v>
      </c>
      <c r="F56" s="16" t="s">
        <v>78</v>
      </c>
      <c r="G56" s="16">
        <v>5.3322812E7</v>
      </c>
      <c r="H56" s="16">
        <v>5.8324123E7</v>
      </c>
      <c r="I56" s="7" t="s">
        <v>238</v>
      </c>
      <c r="J56" s="16" t="s">
        <v>3</v>
      </c>
      <c r="K56" s="9">
        <v>0.03</v>
      </c>
      <c r="L56" s="10" t="s">
        <v>172</v>
      </c>
      <c r="M56">
        <f t="shared" si="1"/>
        <v>7100.0</v>
      </c>
      <c r="N56">
        <f t="array" ref="N56">MIN(IF((D:D=D56)*(G:G=G56)*(P:P=TRUE)*(COUNTIF(G$2:G56,G56)=1),M:M,""))</f>
        <v>0.0</v>
      </c>
      <c r="O56" t="str">
        <f t="shared" si="3"/>
        <v/>
      </c>
      <c r="P56" t="b">
        <f t="shared" si="2"/>
        <v>0</v>
      </c>
    </row>
    <row r="57" spans="8:8" ht="15.0">
      <c r="A57" s="6">
        <v>178.0</v>
      </c>
      <c r="B57" s="6" t="s">
        <v>301</v>
      </c>
      <c r="C57" s="7">
        <f t="shared" si="4"/>
        <v>44210.0</v>
      </c>
      <c r="D57" s="15" t="s">
        <v>98</v>
      </c>
      <c r="E57" s="15" t="s">
        <v>100</v>
      </c>
      <c r="F57" s="16" t="s">
        <v>85</v>
      </c>
      <c r="G57" s="16">
        <v>5.9332284E7</v>
      </c>
      <c r="H57" s="16">
        <v>5.9287312E7</v>
      </c>
      <c r="I57" s="17" t="s">
        <v>243</v>
      </c>
      <c r="J57" s="16" t="s">
        <v>3</v>
      </c>
      <c r="K57" s="9">
        <v>0.03</v>
      </c>
      <c r="L57" s="10" t="s">
        <v>173</v>
      </c>
      <c r="M57">
        <f t="shared" si="1"/>
        <v>7500.0</v>
      </c>
      <c r="N57">
        <f t="array" ref="N57">MIN(IF((D:D=D57)*(G:G=G57)*(P:P=TRUE)*(COUNTIF(G$2:G57,G57)=1),M:M,""))</f>
        <v>0.0</v>
      </c>
      <c r="O57" t="str">
        <f t="shared" si="3"/>
        <v/>
      </c>
      <c r="P57" t="b">
        <f t="shared" si="2"/>
        <v>0</v>
      </c>
    </row>
    <row r="58" spans="8:8" ht="15.0">
      <c r="A58" s="6">
        <v>158.0</v>
      </c>
      <c r="B58" s="6" t="s">
        <v>286</v>
      </c>
      <c r="C58" s="7">
        <f t="shared" si="4"/>
        <v>44210.0</v>
      </c>
      <c r="D58" s="11" t="s">
        <v>36</v>
      </c>
      <c r="E58" s="11" t="s">
        <v>104</v>
      </c>
      <c r="F58" s="16" t="s">
        <v>10</v>
      </c>
      <c r="G58" s="16">
        <v>5.3322889E7</v>
      </c>
      <c r="H58" s="13">
        <v>5.8324123E7</v>
      </c>
      <c r="I58" s="7" t="s">
        <v>237</v>
      </c>
      <c r="J58" s="16" t="s">
        <v>3</v>
      </c>
      <c r="K58" s="9">
        <v>0.03</v>
      </c>
      <c r="L58" s="10" t="s">
        <v>119</v>
      </c>
      <c r="M58">
        <f t="shared" si="1"/>
        <v>1200.0</v>
      </c>
      <c r="N58">
        <f t="array" ref="N58">MIN(IF((D:D=D58)*(G:G=G58)*(P:P=TRUE)*(COUNTIF(G$2:G58,G58)=1),M:M,""))</f>
        <v>0.0</v>
      </c>
      <c r="O58" t="str">
        <f t="shared" si="3"/>
        <v/>
      </c>
      <c r="P58" t="b">
        <f t="shared" si="2"/>
        <v>0</v>
      </c>
    </row>
    <row r="59" spans="8:8" ht="15.0">
      <c r="A59" s="6">
        <v>157.0</v>
      </c>
      <c r="B59" s="6" t="s">
        <v>285</v>
      </c>
      <c r="C59" s="7">
        <f t="shared" si="4"/>
        <v>44210.0</v>
      </c>
      <c r="D59" s="11" t="s">
        <v>39</v>
      </c>
      <c r="E59" s="11" t="s">
        <v>37</v>
      </c>
      <c r="F59" s="16" t="s">
        <v>19</v>
      </c>
      <c r="G59" s="13">
        <v>5.6977323E7</v>
      </c>
      <c r="H59" s="13">
        <v>5.8324123E7</v>
      </c>
      <c r="I59" s="17" t="s">
        <v>237</v>
      </c>
      <c r="J59" s="16" t="s">
        <v>3</v>
      </c>
      <c r="K59" s="9">
        <v>0.03</v>
      </c>
      <c r="L59" s="10" t="s">
        <v>112</v>
      </c>
      <c r="M59">
        <f t="shared" si="1"/>
        <v>500.0</v>
      </c>
      <c r="N59">
        <f t="array" ref="N59">MIN(IF((D:D=D59)*(G:G=G59)*(P:P=TRUE)*(COUNTIF(G$2:G59,G59)=1),M:M,""))</f>
        <v>0.0</v>
      </c>
      <c r="O59" t="str">
        <f t="shared" si="3"/>
        <v/>
      </c>
      <c r="P59" t="b">
        <f t="shared" si="2"/>
        <v>0</v>
      </c>
    </row>
    <row r="60" spans="8:8" ht="15.0">
      <c r="A60" s="6">
        <v>177.0</v>
      </c>
      <c r="B60" s="6" t="s">
        <v>300</v>
      </c>
      <c r="C60" s="7">
        <f t="shared" si="4"/>
        <v>44212.0</v>
      </c>
      <c r="D60" s="15" t="s">
        <v>103</v>
      </c>
      <c r="E60" s="15" t="s">
        <v>102</v>
      </c>
      <c r="F60" s="16" t="s">
        <v>84</v>
      </c>
      <c r="G60" s="16">
        <v>5.3322812E7</v>
      </c>
      <c r="H60" s="16">
        <v>5.5987371E7</v>
      </c>
      <c r="I60" s="7" t="s">
        <v>243</v>
      </c>
      <c r="J60" s="16" t="s">
        <v>3</v>
      </c>
      <c r="K60" s="9">
        <v>0.03</v>
      </c>
      <c r="L60" s="10" t="s">
        <v>204</v>
      </c>
      <c r="M60">
        <f t="shared" si="1"/>
        <v>16000.0</v>
      </c>
      <c r="N60">
        <f t="array" ref="N60">MIN(IF((D:D=D60)*(G:G=G60)*(P:P=TRUE)*(COUNTIF(G$2:G60,G60)=1),M:M,""))</f>
        <v>0.0</v>
      </c>
      <c r="O60" t="str">
        <f t="shared" si="3"/>
        <v/>
      </c>
      <c r="P60" t="b">
        <f t="shared" si="2"/>
        <v>0</v>
      </c>
    </row>
    <row r="61" spans="8:8" ht="15.0">
      <c r="A61" s="6">
        <v>161.0</v>
      </c>
      <c r="B61" s="6" t="s">
        <v>288</v>
      </c>
      <c r="C61" s="7">
        <f t="shared" si="4"/>
        <v>44212.0</v>
      </c>
      <c r="D61" s="15" t="s">
        <v>99</v>
      </c>
      <c r="E61" s="15" t="s">
        <v>101</v>
      </c>
      <c r="F61" s="16" t="s">
        <v>76</v>
      </c>
      <c r="G61" s="16">
        <v>5.3322812E7</v>
      </c>
      <c r="H61" s="16">
        <v>5.9287312E7</v>
      </c>
      <c r="I61" s="17" t="s">
        <v>238</v>
      </c>
      <c r="J61" s="16" t="s">
        <v>3</v>
      </c>
      <c r="K61" s="9">
        <v>0.03</v>
      </c>
      <c r="L61" s="10" t="s">
        <v>192</v>
      </c>
      <c r="M61">
        <f t="shared" si="1"/>
        <v>5500.0</v>
      </c>
      <c r="N61">
        <f t="array" ref="N61">MIN(IF((D:D=D61)*(G:G=G61)*(P:P=TRUE)*(COUNTIF(G$2:G61,G61)=1),M:M,""))</f>
        <v>0.0</v>
      </c>
      <c r="O61" t="str">
        <f t="shared" si="3"/>
        <v/>
      </c>
      <c r="P61" t="b">
        <f t="shared" si="2"/>
        <v>0</v>
      </c>
    </row>
    <row r="62" spans="8:8" ht="15.0">
      <c r="A62" s="6">
        <v>184.0</v>
      </c>
      <c r="B62" s="6" t="s">
        <v>307</v>
      </c>
      <c r="C62" s="7">
        <f t="shared" si="4"/>
        <v>44214.0</v>
      </c>
      <c r="D62" s="11" t="s">
        <v>97</v>
      </c>
      <c r="E62" s="11" t="s">
        <v>38</v>
      </c>
      <c r="F62" s="16" t="s">
        <v>68</v>
      </c>
      <c r="G62" s="16">
        <v>5.9543261E7</v>
      </c>
      <c r="H62" s="16">
        <v>5.5987371E7</v>
      </c>
      <c r="I62" s="7" t="s">
        <v>245</v>
      </c>
      <c r="J62" s="16" t="s">
        <v>3</v>
      </c>
      <c r="K62" s="9">
        <v>0.03</v>
      </c>
      <c r="L62" s="10" t="s">
        <v>132</v>
      </c>
      <c r="M62">
        <f t="shared" si="1"/>
        <v>2000.0</v>
      </c>
      <c r="N62">
        <f t="array" ref="N62">MIN(IF((D:D=D62)*(G:G=G62)*(P:P=TRUE)*(COUNTIF(G$2:G62,G62)=1),M:M,""))</f>
        <v>0.0</v>
      </c>
      <c r="O62" t="str">
        <f t="shared" si="3"/>
        <v/>
      </c>
      <c r="P62" t="b">
        <f t="shared" si="2"/>
        <v>0</v>
      </c>
    </row>
    <row r="63" spans="8:8" ht="15.0">
      <c r="A63" s="6">
        <v>171.0</v>
      </c>
      <c r="B63" s="6" t="s">
        <v>294</v>
      </c>
      <c r="C63" s="7">
        <f t="shared" si="4"/>
        <v>44217.0</v>
      </c>
      <c r="D63" s="15" t="s">
        <v>99</v>
      </c>
      <c r="E63" s="15" t="s">
        <v>101</v>
      </c>
      <c r="F63" s="16" t="s">
        <v>2</v>
      </c>
      <c r="G63" s="13">
        <v>5.3421345E7</v>
      </c>
      <c r="H63" s="16">
        <v>5.5987371E7</v>
      </c>
      <c r="I63" s="17" t="s">
        <v>242</v>
      </c>
      <c r="J63" s="16" t="s">
        <v>3</v>
      </c>
      <c r="K63" s="9">
        <v>0.03</v>
      </c>
      <c r="L63" s="10" t="s">
        <v>183</v>
      </c>
      <c r="M63">
        <f t="shared" si="1"/>
        <v>4000.0</v>
      </c>
      <c r="N63">
        <f t="array" ref="N63">MIN(IF((D:D=D63)*(G:G=G63)*(P:P=TRUE)*(COUNTIF(G$2:G63,G63)=1),M:M,""))</f>
        <v>0.0</v>
      </c>
      <c r="O63" t="str">
        <f t="shared" si="3"/>
        <v/>
      </c>
      <c r="P63" t="b">
        <f t="shared" si="2"/>
        <v>0</v>
      </c>
    </row>
    <row r="64" spans="8:8" ht="15.0">
      <c r="A64" s="6">
        <v>170.0</v>
      </c>
      <c r="B64" s="6" t="s">
        <v>293</v>
      </c>
      <c r="C64" s="7">
        <f t="shared" si="4"/>
        <v>44217.0</v>
      </c>
      <c r="D64" s="11" t="s">
        <v>35</v>
      </c>
      <c r="E64" s="11" t="s">
        <v>41</v>
      </c>
      <c r="F64" s="16" t="s">
        <v>82</v>
      </c>
      <c r="G64" s="16">
        <v>5.9543261E7</v>
      </c>
      <c r="H64" s="16">
        <v>5.5987371E7</v>
      </c>
      <c r="I64" s="7" t="s">
        <v>241</v>
      </c>
      <c r="J64" s="16" t="s">
        <v>3</v>
      </c>
      <c r="K64" s="9">
        <v>0.03</v>
      </c>
      <c r="L64" s="10" t="s">
        <v>157</v>
      </c>
      <c r="M64">
        <f t="shared" si="1"/>
        <v>3400.0</v>
      </c>
      <c r="N64">
        <f t="array" ref="N64">MIN(IF((D:D=D64)*(G:G=G64)*(P:P=TRUE)*(COUNTIF(G$2:G64,G64)=1),M:M,""))</f>
        <v>0.0</v>
      </c>
      <c r="O64" t="str">
        <f t="shared" si="3"/>
        <v/>
      </c>
      <c r="P64" t="b">
        <f t="shared" si="2"/>
        <v>0</v>
      </c>
    </row>
    <row r="65" spans="8:8" ht="15.0">
      <c r="A65" s="6">
        <v>168.0</v>
      </c>
      <c r="B65" s="6" t="s">
        <v>291</v>
      </c>
      <c r="C65" s="7">
        <f t="shared" si="4"/>
        <v>44217.0</v>
      </c>
      <c r="D65" s="11" t="s">
        <v>35</v>
      </c>
      <c r="E65" s="11" t="s">
        <v>41</v>
      </c>
      <c r="F65" s="16" t="s">
        <v>13</v>
      </c>
      <c r="G65" s="16">
        <v>5.3322812E7</v>
      </c>
      <c r="H65" s="16">
        <v>5.5987371E7</v>
      </c>
      <c r="I65" s="17" t="s">
        <v>240</v>
      </c>
      <c r="J65" s="16" t="s">
        <v>3</v>
      </c>
      <c r="K65" s="9">
        <v>0.03</v>
      </c>
      <c r="L65" s="10" t="s">
        <v>164</v>
      </c>
      <c r="M65">
        <f t="shared" si="1"/>
        <v>3800.0</v>
      </c>
      <c r="N65">
        <f t="array" ref="N65">MIN(IF((D:D=D65)*(G:G=G65)*(P:P=TRUE)*(COUNTIF(G$2:G65,G65)=1),M:M,""))</f>
        <v>0.0</v>
      </c>
      <c r="O65" t="str">
        <f t="shared" si="3"/>
        <v/>
      </c>
      <c r="P65" t="b">
        <f t="shared" si="2"/>
        <v>0</v>
      </c>
    </row>
    <row r="66" spans="8:8" ht="15.0">
      <c r="A66" s="6">
        <v>120.0</v>
      </c>
      <c r="B66" s="6" t="s">
        <v>341</v>
      </c>
      <c r="C66" s="7">
        <f t="shared" si="5" ref="C66:C97">DATEVALUE(SUBSTITUTE((LEFT(MID(B66,FIND(" - ",B66,1)+2,FIND(" - ",B66,1)+2),SEARCH(":",B66)-5)),"،",""))</f>
        <v>44219.0</v>
      </c>
      <c r="D66" s="15" t="s">
        <v>99</v>
      </c>
      <c r="E66" s="15" t="s">
        <v>101</v>
      </c>
      <c r="F66" s="13" t="s">
        <v>2</v>
      </c>
      <c r="G66" s="13">
        <v>5.3421345E7</v>
      </c>
      <c r="H66" s="13">
        <v>5.5987371E7</v>
      </c>
      <c r="I66" s="6" t="s">
        <v>219</v>
      </c>
      <c r="J66" s="13" t="s">
        <v>3</v>
      </c>
      <c r="K66" s="9">
        <v>0.03</v>
      </c>
      <c r="L66" s="10" t="s">
        <v>180</v>
      </c>
      <c r="M66">
        <f t="shared" si="1"/>
        <v>4000.0</v>
      </c>
      <c r="N66">
        <f t="array" ref="N66">MIN(IF((D:D=D66)*(G:G=G66)*(P:P=TRUE)*(COUNTIF(G$2:G66,G66)=1),M:M,""))</f>
        <v>0.0</v>
      </c>
      <c r="O66" t="str">
        <f t="shared" si="3"/>
        <v/>
      </c>
      <c r="P66" t="b">
        <f t="shared" si="2"/>
        <v>0</v>
      </c>
    </row>
    <row r="67" spans="8:8" ht="15.0">
      <c r="A67" s="6">
        <v>173.0</v>
      </c>
      <c r="B67" s="6" t="s">
        <v>296</v>
      </c>
      <c r="C67" s="7">
        <f t="shared" si="5"/>
        <v>44219.0</v>
      </c>
      <c r="D67" s="11" t="s">
        <v>35</v>
      </c>
      <c r="E67" s="11" t="s">
        <v>41</v>
      </c>
      <c r="F67" s="16" t="s">
        <v>12</v>
      </c>
      <c r="G67" s="16">
        <v>5.3322889E7</v>
      </c>
      <c r="H67" s="16">
        <v>5.9287312E7</v>
      </c>
      <c r="I67" s="17" t="s">
        <v>219</v>
      </c>
      <c r="J67" s="16" t="s">
        <v>3</v>
      </c>
      <c r="K67" s="9">
        <v>0.03</v>
      </c>
      <c r="L67" s="10" t="s">
        <v>159</v>
      </c>
      <c r="M67">
        <f t="shared" si="6" ref="M67:M114">VALUE(LEFT(F67,LEN(F67)-7))</f>
        <v>3500.0</v>
      </c>
      <c r="N67">
        <f t="array" ref="N67">MIN(IF((D:D=D67)*(G:G=G67)*(P:P=TRUE)*(COUNTIF(G$2:G67,G67)=1),M:M,""))</f>
        <v>0.0</v>
      </c>
      <c r="O67" t="str">
        <f t="shared" si="3"/>
        <v/>
      </c>
      <c r="P67" t="b">
        <f t="shared" si="7" ref="P67:P114">AND(N$1-VALUE(I67)&lt;=15,N$1-VALUE(I67)&gt;=0)</f>
        <v>0</v>
      </c>
    </row>
    <row r="68" spans="8:8" ht="15.0">
      <c r="A68" s="6">
        <v>169.0</v>
      </c>
      <c r="B68" s="6" t="s">
        <v>292</v>
      </c>
      <c r="C68" s="7">
        <f t="shared" si="5"/>
        <v>44219.0</v>
      </c>
      <c r="D68" s="12" t="s">
        <v>39</v>
      </c>
      <c r="E68" s="12" t="s">
        <v>37</v>
      </c>
      <c r="F68" s="16" t="s">
        <v>71</v>
      </c>
      <c r="G68" s="16">
        <v>5.3322812E7</v>
      </c>
      <c r="H68" s="16">
        <v>5.4000312E7</v>
      </c>
      <c r="I68" s="7" t="s">
        <v>241</v>
      </c>
      <c r="J68" s="16" t="s">
        <v>3</v>
      </c>
      <c r="K68" s="9">
        <v>0.03</v>
      </c>
      <c r="L68" s="10" t="s">
        <v>106</v>
      </c>
      <c r="M68">
        <f t="shared" si="6"/>
        <v>900.0</v>
      </c>
      <c r="N68">
        <f t="array" ref="N68">MIN(IF((D:D=D68)*(G:G=G68)*(P:P=TRUE)*(COUNTIF(G$2:G68,G68)=1),M:M,""))</f>
        <v>0.0</v>
      </c>
      <c r="O68" t="str">
        <f t="shared" si="8" ref="O68:O114">_xlfn.IFERROR(MATCH(N68,M:M,0),"")</f>
        <v/>
      </c>
      <c r="P68" t="b">
        <f t="shared" si="7"/>
        <v>0</v>
      </c>
    </row>
    <row r="69" spans="8:8" ht="15.0">
      <c r="A69" s="6">
        <v>175.0</v>
      </c>
      <c r="B69" s="6" t="s">
        <v>298</v>
      </c>
      <c r="C69" s="7">
        <f t="shared" si="5"/>
        <v>44220.0</v>
      </c>
      <c r="D69" s="15" t="s">
        <v>99</v>
      </c>
      <c r="E69" s="8" t="s">
        <v>101</v>
      </c>
      <c r="F69" s="16" t="s">
        <v>2</v>
      </c>
      <c r="G69" s="13">
        <v>5.3421345E7</v>
      </c>
      <c r="H69" s="16">
        <v>5.8324123E7</v>
      </c>
      <c r="I69" s="17" t="s">
        <v>220</v>
      </c>
      <c r="J69" s="16" t="s">
        <v>3</v>
      </c>
      <c r="K69" s="9">
        <v>0.03</v>
      </c>
      <c r="L69" s="10" t="s">
        <v>184</v>
      </c>
      <c r="M69">
        <f t="shared" si="6"/>
        <v>4000.0</v>
      </c>
      <c r="N69">
        <f t="array" ref="N69">MIN(IF((D:D=D69)*(G:G=G69)*(P:P=TRUE)*(COUNTIF(G$2:G69,G69)=1),M:M,""))</f>
        <v>0.0</v>
      </c>
      <c r="O69" t="str">
        <f t="shared" si="8"/>
        <v/>
      </c>
      <c r="P69" t="b">
        <f t="shared" si="7"/>
        <v>0</v>
      </c>
    </row>
    <row r="70" spans="8:8" ht="15.0">
      <c r="A70" s="6">
        <v>179.0</v>
      </c>
      <c r="B70" s="6" t="s">
        <v>302</v>
      </c>
      <c r="C70" s="7">
        <f t="shared" si="5"/>
        <v>44220.0</v>
      </c>
      <c r="D70" s="8" t="s">
        <v>99</v>
      </c>
      <c r="E70" s="8" t="s">
        <v>101</v>
      </c>
      <c r="F70" s="16" t="s">
        <v>86</v>
      </c>
      <c r="G70" s="16">
        <v>5.9543261E7</v>
      </c>
      <c r="H70" s="16">
        <v>5.9287312E7</v>
      </c>
      <c r="I70" s="7" t="s">
        <v>243</v>
      </c>
      <c r="J70" s="16" t="s">
        <v>3</v>
      </c>
      <c r="K70" s="9">
        <v>0.03</v>
      </c>
      <c r="L70" s="10" t="s">
        <v>186</v>
      </c>
      <c r="M70">
        <f t="shared" si="6"/>
        <v>4300.0</v>
      </c>
      <c r="N70">
        <f t="array" ref="N70">MIN(IF((D:D=D70)*(G:G=G70)*(P:P=TRUE)*(COUNTIF(G$2:G70,G70)=1),M:M,""))</f>
        <v>0.0</v>
      </c>
      <c r="O70" t="str">
        <f t="shared" si="8"/>
        <v/>
      </c>
      <c r="P70" t="b">
        <f t="shared" si="7"/>
        <v>0</v>
      </c>
    </row>
    <row r="71" spans="8:8" ht="15.0">
      <c r="A71" s="6">
        <v>172.0</v>
      </c>
      <c r="B71" s="6" t="s">
        <v>295</v>
      </c>
      <c r="C71" s="7">
        <f t="shared" si="5"/>
        <v>44220.0</v>
      </c>
      <c r="D71" s="11" t="s">
        <v>35</v>
      </c>
      <c r="E71" s="12" t="s">
        <v>40</v>
      </c>
      <c r="F71" s="16" t="s">
        <v>83</v>
      </c>
      <c r="G71" s="16">
        <v>5.7933821E7</v>
      </c>
      <c r="H71" s="16">
        <v>5.8324123E7</v>
      </c>
      <c r="I71" s="17" t="s">
        <v>219</v>
      </c>
      <c r="J71" s="16" t="s">
        <v>3</v>
      </c>
      <c r="K71" s="9">
        <v>0.03</v>
      </c>
      <c r="L71" s="10" t="s">
        <v>139</v>
      </c>
      <c r="M71">
        <f t="shared" si="6"/>
        <v>2500.0</v>
      </c>
      <c r="N71">
        <f t="array" ref="N71">MIN(IF((D:D=D71)*(G:G=G71)*(P:P=TRUE)*(COUNTIF(G$2:G71,G71)=1),M:M,""))</f>
        <v>0.0</v>
      </c>
      <c r="O71" t="str">
        <f t="shared" si="8"/>
        <v/>
      </c>
      <c r="P71" t="b">
        <f t="shared" si="7"/>
        <v>0</v>
      </c>
    </row>
    <row r="72" spans="8:8" ht="15.0">
      <c r="A72" s="6">
        <v>109.0</v>
      </c>
      <c r="B72" s="6" t="s">
        <v>338</v>
      </c>
      <c r="C72" s="7">
        <f t="shared" si="5"/>
        <v>44220.0</v>
      </c>
      <c r="D72" s="11" t="s">
        <v>35</v>
      </c>
      <c r="E72" s="12" t="s">
        <v>41</v>
      </c>
      <c r="F72" s="13" t="s">
        <v>12</v>
      </c>
      <c r="G72" s="13">
        <v>5.3322812E7</v>
      </c>
      <c r="H72" s="16">
        <v>5.8324123E7</v>
      </c>
      <c r="I72" s="6" t="s">
        <v>226</v>
      </c>
      <c r="J72" s="13" t="s">
        <v>3</v>
      </c>
      <c r="K72" s="9">
        <v>0.03</v>
      </c>
      <c r="L72" s="10" t="s">
        <v>158</v>
      </c>
      <c r="M72">
        <f t="shared" si="6"/>
        <v>3500.0</v>
      </c>
      <c r="N72">
        <f t="array" ref="N72">MIN(IF((D:D=D72)*(G:G=G72)*(P:P=TRUE)*(COUNTIF(G$2:G72,G72)=1),M:M,""))</f>
        <v>0.0</v>
      </c>
      <c r="O72" t="str">
        <f t="shared" si="8"/>
        <v/>
      </c>
      <c r="P72" t="b">
        <f t="shared" si="7"/>
        <v>1</v>
      </c>
    </row>
    <row r="73" spans="8:8" ht="15.0">
      <c r="A73" s="6">
        <v>174.0</v>
      </c>
      <c r="B73" s="6" t="s">
        <v>297</v>
      </c>
      <c r="C73" s="7">
        <f t="shared" si="5"/>
        <v>44220.0</v>
      </c>
      <c r="D73" s="11" t="s">
        <v>97</v>
      </c>
      <c r="E73" s="12" t="s">
        <v>38</v>
      </c>
      <c r="F73" s="16" t="s">
        <v>74</v>
      </c>
      <c r="G73" s="16">
        <v>5.9543261E7</v>
      </c>
      <c r="H73" s="16">
        <v>5.5987371E7</v>
      </c>
      <c r="I73" s="17" t="s">
        <v>219</v>
      </c>
      <c r="J73" s="16" t="s">
        <v>3</v>
      </c>
      <c r="K73" s="9">
        <v>0.03</v>
      </c>
      <c r="L73" s="10" t="s">
        <v>135</v>
      </c>
      <c r="M73">
        <f t="shared" si="6"/>
        <v>2100.0</v>
      </c>
      <c r="N73">
        <f t="array" ref="N73">MIN(IF((D:D=D73)*(G:G=G73)*(P:P=TRUE)*(COUNTIF(G$2:G73,G73)=1),M:M,""))</f>
        <v>0.0</v>
      </c>
      <c r="O73" t="str">
        <f t="shared" si="8"/>
        <v/>
      </c>
      <c r="P73" t="b">
        <f t="shared" si="7"/>
        <v>0</v>
      </c>
    </row>
    <row r="74" spans="8:8" ht="15.0">
      <c r="A74" s="6">
        <v>188.0</v>
      </c>
      <c r="B74" s="6" t="s">
        <v>311</v>
      </c>
      <c r="C74" s="7">
        <f t="shared" si="5"/>
        <v>44220.0</v>
      </c>
      <c r="D74" s="11" t="s">
        <v>36</v>
      </c>
      <c r="E74" s="12" t="s">
        <v>104</v>
      </c>
      <c r="F74" s="21" t="s">
        <v>55</v>
      </c>
      <c r="G74" s="16">
        <v>5.3322889E7</v>
      </c>
      <c r="H74" s="13">
        <v>5.8324123E7</v>
      </c>
      <c r="I74" s="17" t="s">
        <v>248</v>
      </c>
      <c r="J74" s="16" t="s">
        <v>3</v>
      </c>
      <c r="K74" s="9">
        <v>0.03</v>
      </c>
      <c r="L74" s="10" t="s">
        <v>122</v>
      </c>
      <c r="M74">
        <f t="shared" si="6"/>
        <v>1500.0</v>
      </c>
      <c r="N74">
        <f t="array" ref="N74">MIN(IF((D:D=D74)*(G:G=G74)*(P:P=TRUE)*(COUNTIF(G$2:G74,G74)=1),M:M,""))</f>
        <v>0.0</v>
      </c>
      <c r="O74" t="str">
        <f t="shared" si="8"/>
        <v/>
      </c>
      <c r="P74" t="b">
        <f t="shared" si="7"/>
        <v>0</v>
      </c>
    </row>
    <row r="75" spans="8:8" ht="15.0">
      <c r="A75" s="6">
        <v>107.0</v>
      </c>
      <c r="B75" s="6" t="s">
        <v>337</v>
      </c>
      <c r="C75" s="7">
        <f t="shared" si="5"/>
        <v>44222.0</v>
      </c>
      <c r="D75" s="15" t="s">
        <v>103</v>
      </c>
      <c r="E75" s="8" t="s">
        <v>102</v>
      </c>
      <c r="F75" s="13" t="s">
        <v>11</v>
      </c>
      <c r="G75" s="13">
        <v>5.7984323E7</v>
      </c>
      <c r="H75" s="13">
        <v>5.5987371E7</v>
      </c>
      <c r="I75" s="13" t="s">
        <v>226</v>
      </c>
      <c r="J75" s="13" t="s">
        <v>3</v>
      </c>
      <c r="K75" s="9">
        <v>0.03</v>
      </c>
      <c r="L75" s="10" t="s">
        <v>196</v>
      </c>
      <c r="M75">
        <f t="shared" si="6"/>
        <v>11000.0</v>
      </c>
      <c r="N75">
        <f t="array" ref="N75">MIN(IF((D:D=D75)*(G:G=G75)*(P:P=TRUE)*(COUNTIF(G$2:G75,G75)=1),M:M,""))</f>
        <v>0.0</v>
      </c>
      <c r="O75" t="str">
        <f t="shared" si="8"/>
        <v/>
      </c>
      <c r="P75" t="b">
        <f t="shared" si="7"/>
        <v>1</v>
      </c>
    </row>
    <row r="76" spans="8:8" ht="15.0">
      <c r="A76" s="6">
        <v>118.0</v>
      </c>
      <c r="B76" s="6" t="s">
        <v>343</v>
      </c>
      <c r="C76" s="7">
        <f t="shared" si="5"/>
        <v>44222.0</v>
      </c>
      <c r="D76" s="15" t="s">
        <v>103</v>
      </c>
      <c r="E76" s="8" t="s">
        <v>102</v>
      </c>
      <c r="F76" s="13" t="s">
        <v>5</v>
      </c>
      <c r="G76" s="13">
        <v>5.7984323E7</v>
      </c>
      <c r="H76" s="13">
        <v>5.8324123E7</v>
      </c>
      <c r="I76" s="13" t="s">
        <v>221</v>
      </c>
      <c r="J76" s="13" t="s">
        <v>3</v>
      </c>
      <c r="K76" s="9">
        <v>0.03</v>
      </c>
      <c r="L76" s="10" t="s">
        <v>197</v>
      </c>
      <c r="M76">
        <f t="shared" si="6"/>
        <v>11200.0</v>
      </c>
      <c r="N76">
        <f t="array" ref="N76">MIN(IF((D:D=D76)*(G:G=G76)*(P:P=TRUE)*(COUNTIF(G$2:G76,G76)=1),M:M,""))</f>
        <v>0.0</v>
      </c>
      <c r="O76" t="str">
        <f t="shared" si="8"/>
        <v/>
      </c>
      <c r="P76" t="b">
        <f t="shared" si="7"/>
        <v>0</v>
      </c>
    </row>
    <row r="77" spans="8:8" ht="15.0">
      <c r="A77" s="6">
        <v>137.0</v>
      </c>
      <c r="B77" s="6" t="s">
        <v>340</v>
      </c>
      <c r="C77" s="7">
        <f t="shared" si="5"/>
        <v>44222.0</v>
      </c>
      <c r="D77" s="15" t="s">
        <v>99</v>
      </c>
      <c r="E77" s="8" t="s">
        <v>101</v>
      </c>
      <c r="F77" s="16" t="s">
        <v>60</v>
      </c>
      <c r="G77" s="16">
        <v>5.3322889E7</v>
      </c>
      <c r="H77" s="16">
        <v>5.8324123E7</v>
      </c>
      <c r="I77" s="17" t="s">
        <v>233</v>
      </c>
      <c r="J77" s="16" t="s">
        <v>3</v>
      </c>
      <c r="K77" s="9">
        <v>0.03</v>
      </c>
      <c r="L77" s="10" t="s">
        <v>194</v>
      </c>
      <c r="M77">
        <f t="shared" si="6"/>
        <v>6000.0</v>
      </c>
      <c r="N77">
        <f t="array" ref="N77">MIN(IF((D:D=D77)*(G:G=G77)*(P:P=TRUE)*(COUNTIF(G$2:G77,G77)=1),M:M,""))</f>
        <v>0.0</v>
      </c>
      <c r="O77" t="str">
        <f t="shared" si="8"/>
        <v/>
      </c>
      <c r="P77" t="b">
        <f t="shared" si="7"/>
        <v>1</v>
      </c>
    </row>
    <row r="78" spans="8:8" ht="15.0">
      <c r="A78" s="6">
        <v>117.0</v>
      </c>
      <c r="B78" s="6" t="s">
        <v>344</v>
      </c>
      <c r="C78" s="7">
        <f t="shared" si="5"/>
        <v>44222.0</v>
      </c>
      <c r="D78" s="15" t="s">
        <v>98</v>
      </c>
      <c r="E78" s="8" t="s">
        <v>100</v>
      </c>
      <c r="F78" s="13" t="s">
        <v>6</v>
      </c>
      <c r="G78" s="13">
        <v>5.8723312E7</v>
      </c>
      <c r="H78" s="13">
        <v>5.8324123E7</v>
      </c>
      <c r="I78" s="13" t="s">
        <v>222</v>
      </c>
      <c r="J78" s="13" t="s">
        <v>3</v>
      </c>
      <c r="K78" s="9">
        <v>0.03</v>
      </c>
      <c r="L78" s="10" t="s">
        <v>167</v>
      </c>
      <c r="M78">
        <f t="shared" si="6"/>
        <v>6400.0</v>
      </c>
      <c r="N78">
        <f t="array" ref="N78">MIN(IF((D:D=D78)*(G:G=G78)*(P:P=TRUE)*(COUNTIF(G$2:G78,G78)=1),M:M,""))</f>
        <v>0.0</v>
      </c>
      <c r="O78" t="str">
        <f t="shared" si="8"/>
        <v/>
      </c>
      <c r="P78" t="b">
        <f t="shared" si="7"/>
        <v>0</v>
      </c>
    </row>
    <row r="79" spans="8:8" ht="15.0">
      <c r="A79" s="6">
        <v>119.0</v>
      </c>
      <c r="B79" s="6" t="s">
        <v>342</v>
      </c>
      <c r="C79" s="7">
        <f t="shared" si="5"/>
        <v>44222.0</v>
      </c>
      <c r="D79" s="15" t="s">
        <v>98</v>
      </c>
      <c r="E79" s="8" t="s">
        <v>100</v>
      </c>
      <c r="F79" s="13" t="s">
        <v>4</v>
      </c>
      <c r="G79" s="13">
        <v>5.8723312E7</v>
      </c>
      <c r="H79" s="13">
        <v>5.9287312E7</v>
      </c>
      <c r="I79" s="13" t="s">
        <v>220</v>
      </c>
      <c r="J79" s="13" t="s">
        <v>3</v>
      </c>
      <c r="K79" s="9">
        <v>0.03</v>
      </c>
      <c r="L79" s="10" t="s">
        <v>168</v>
      </c>
      <c r="M79">
        <f t="shared" si="6"/>
        <v>6500.0</v>
      </c>
      <c r="N79">
        <f t="array" ref="N79">MIN(IF((D:D=D79)*(G:G=G79)*(P:P=TRUE)*(COUNTIF(G$2:G79,G79)=1),M:M,""))</f>
        <v>0.0</v>
      </c>
      <c r="O79" t="str">
        <f t="shared" si="8"/>
        <v/>
      </c>
      <c r="P79" t="b">
        <f t="shared" si="7"/>
        <v>0</v>
      </c>
    </row>
    <row r="80" spans="8:8" ht="15.0">
      <c r="A80" s="6">
        <v>110.0</v>
      </c>
      <c r="B80" s="6" t="s">
        <v>339</v>
      </c>
      <c r="C80" s="7">
        <f t="shared" si="5"/>
        <v>44222.0</v>
      </c>
      <c r="D80" s="11" t="s">
        <v>35</v>
      </c>
      <c r="E80" s="12" t="s">
        <v>41</v>
      </c>
      <c r="F80" s="13" t="s">
        <v>13</v>
      </c>
      <c r="G80" s="13">
        <v>5.9543261E7</v>
      </c>
      <c r="H80" s="16">
        <v>5.9287312E7</v>
      </c>
      <c r="I80" s="13" t="s">
        <v>226</v>
      </c>
      <c r="J80" s="13" t="s">
        <v>3</v>
      </c>
      <c r="K80" s="9">
        <v>0.03</v>
      </c>
      <c r="L80" s="10" t="s">
        <v>213</v>
      </c>
      <c r="M80">
        <f t="shared" si="6"/>
        <v>3800.0</v>
      </c>
      <c r="N80">
        <f t="array" ref="N80">MIN(IF((D:D=D80)*(G:G=G80)*(P:P=TRUE)*(COUNTIF(G$2:G80,G80)=1),M:M,""))</f>
        <v>0.0</v>
      </c>
      <c r="O80" t="str">
        <f t="shared" si="8"/>
        <v/>
      </c>
      <c r="P80" t="b">
        <f t="shared" si="7"/>
        <v>1</v>
      </c>
    </row>
    <row r="81" spans="8:8" ht="15.0">
      <c r="A81" s="6">
        <v>176.0</v>
      </c>
      <c r="B81" s="6" t="s">
        <v>299</v>
      </c>
      <c r="C81" s="7">
        <f t="shared" si="5"/>
        <v>44224.0</v>
      </c>
      <c r="D81" s="11" t="s">
        <v>97</v>
      </c>
      <c r="E81" s="12" t="s">
        <v>38</v>
      </c>
      <c r="F81" s="16" t="s">
        <v>74</v>
      </c>
      <c r="G81" s="16">
        <v>5.3322812E7</v>
      </c>
      <c r="H81" s="16">
        <v>5.4000312E7</v>
      </c>
      <c r="I81" s="17" t="s">
        <v>243</v>
      </c>
      <c r="J81" s="16" t="s">
        <v>3</v>
      </c>
      <c r="K81" s="9">
        <v>0.03</v>
      </c>
      <c r="L81" s="10" t="s">
        <v>136</v>
      </c>
      <c r="M81">
        <f t="shared" si="6"/>
        <v>2100.0</v>
      </c>
      <c r="N81">
        <f t="array" ref="N81">MIN(IF((D:D=D81)*(G:G=G81)*(P:P=TRUE)*(COUNTIF(G$2:G81,G81)=1),M:M,""))</f>
        <v>0.0</v>
      </c>
      <c r="O81" t="str">
        <f t="shared" si="8"/>
        <v/>
      </c>
      <c r="P81" t="b">
        <f t="shared" si="7"/>
        <v>0</v>
      </c>
    </row>
    <row r="82" spans="8:8" ht="15.0">
      <c r="A82" s="6">
        <v>113.0</v>
      </c>
      <c r="B82" s="6" t="s">
        <v>348</v>
      </c>
      <c r="C82" s="7">
        <f t="shared" si="5"/>
        <v>44225.0</v>
      </c>
      <c r="D82" s="11" t="s">
        <v>36</v>
      </c>
      <c r="E82" s="12" t="s">
        <v>104</v>
      </c>
      <c r="F82" s="13" t="s">
        <v>10</v>
      </c>
      <c r="G82" s="16">
        <v>5.3322889E7</v>
      </c>
      <c r="H82" s="13">
        <v>5.8324123E7</v>
      </c>
      <c r="I82" s="13" t="s">
        <v>225</v>
      </c>
      <c r="J82" s="13" t="s">
        <v>3</v>
      </c>
      <c r="K82" s="9">
        <v>0.03</v>
      </c>
      <c r="L82" s="10" t="s">
        <v>118</v>
      </c>
      <c r="M82">
        <f t="shared" si="6"/>
        <v>1200.0</v>
      </c>
      <c r="N82">
        <f t="array" ref="N82">MIN(IF((D:D=D82)*(G:G=G82)*(P:P=TRUE)*(COUNTIF(G$2:G82,G82)=1),M:M,""))</f>
        <v>0.0</v>
      </c>
      <c r="O82" t="str">
        <f t="shared" si="8"/>
        <v/>
      </c>
      <c r="P82" t="b">
        <f t="shared" si="7"/>
        <v>1</v>
      </c>
    </row>
    <row r="83" spans="8:8" ht="15.0">
      <c r="A83" s="6">
        <v>180.0</v>
      </c>
      <c r="B83" s="6" t="s">
        <v>303</v>
      </c>
      <c r="C83" s="7">
        <f t="shared" si="5"/>
        <v>44225.0</v>
      </c>
      <c r="D83" s="11" t="s">
        <v>39</v>
      </c>
      <c r="E83" s="12" t="s">
        <v>37</v>
      </c>
      <c r="F83" s="16" t="s">
        <v>87</v>
      </c>
      <c r="G83" s="16">
        <v>5.3322889E7</v>
      </c>
      <c r="H83" s="16">
        <v>5.5987371E7</v>
      </c>
      <c r="I83" s="17" t="s">
        <v>222</v>
      </c>
      <c r="J83" s="16" t="s">
        <v>3</v>
      </c>
      <c r="K83" s="9">
        <v>0.03</v>
      </c>
      <c r="L83" s="10" t="s">
        <v>107</v>
      </c>
      <c r="M83">
        <f t="shared" si="6"/>
        <v>850.0</v>
      </c>
      <c r="N83">
        <f t="array" ref="N83">MIN(IF((D:D=D83)*(G:G=G83)*(P:P=TRUE)*(COUNTIF(G$2:G83,G83)=1),M:M,""))</f>
        <v>0.0</v>
      </c>
      <c r="O83" t="str">
        <f t="shared" si="8"/>
        <v/>
      </c>
      <c r="P83" t="b">
        <f t="shared" si="7"/>
        <v>0</v>
      </c>
    </row>
    <row r="84" spans="8:8" ht="15.0">
      <c r="A84" s="6">
        <v>181.0</v>
      </c>
      <c r="B84" s="6" t="s">
        <v>304</v>
      </c>
      <c r="C84" s="7">
        <f t="shared" si="5"/>
        <v>44226.0</v>
      </c>
      <c r="D84" s="15" t="s">
        <v>103</v>
      </c>
      <c r="E84" s="8" t="s">
        <v>102</v>
      </c>
      <c r="F84" s="16" t="s">
        <v>88</v>
      </c>
      <c r="G84" s="16">
        <v>5.3322812E7</v>
      </c>
      <c r="H84" s="16">
        <v>5.8324123E7</v>
      </c>
      <c r="I84" s="17" t="s">
        <v>244</v>
      </c>
      <c r="J84" s="16" t="s">
        <v>3</v>
      </c>
      <c r="K84" s="9">
        <v>0.03</v>
      </c>
      <c r="L84" s="10" t="s">
        <v>202</v>
      </c>
      <c r="M84">
        <f t="shared" si="6"/>
        <v>15000.0</v>
      </c>
      <c r="N84">
        <f t="array" ref="N84">MIN(IF((D:D=D84)*(G:G=G84)*(P:P=TRUE)*(COUNTIF(G$2:G84,G84)=1),M:M,""))</f>
        <v>0.0</v>
      </c>
      <c r="O84" t="str">
        <f t="shared" si="8"/>
        <v/>
      </c>
      <c r="P84" t="b">
        <f t="shared" si="7"/>
        <v>0</v>
      </c>
    </row>
    <row r="85" spans="8:8" ht="15.0">
      <c r="A85" s="6">
        <v>182.0</v>
      </c>
      <c r="B85" s="6" t="s">
        <v>305</v>
      </c>
      <c r="C85" s="7">
        <f t="shared" si="5"/>
        <v>44226.0</v>
      </c>
      <c r="D85" s="11" t="s">
        <v>35</v>
      </c>
      <c r="E85" s="12" t="s">
        <v>40</v>
      </c>
      <c r="F85" s="16" t="s">
        <v>65</v>
      </c>
      <c r="G85" s="16">
        <v>5.9543261E7</v>
      </c>
      <c r="H85" s="16">
        <v>5.9287312E7</v>
      </c>
      <c r="I85" s="17" t="s">
        <v>244</v>
      </c>
      <c r="J85" s="16" t="s">
        <v>3</v>
      </c>
      <c r="K85" s="9">
        <v>0.03</v>
      </c>
      <c r="L85" s="10" t="s">
        <v>147</v>
      </c>
      <c r="M85">
        <f t="shared" si="6"/>
        <v>3000.0</v>
      </c>
      <c r="N85">
        <f t="array" ref="N85">MIN(IF((D:D=D85)*(G:G=G85)*(P:P=TRUE)*(COUNTIF(G$2:G85,G85)=1),M:M,""))</f>
        <v>0.0</v>
      </c>
      <c r="O85" t="str">
        <f t="shared" si="8"/>
        <v/>
      </c>
      <c r="P85" t="b">
        <f t="shared" si="7"/>
        <v>0</v>
      </c>
    </row>
    <row r="86" spans="8:8" ht="15.0">
      <c r="A86" s="6">
        <v>207.0</v>
      </c>
      <c r="B86" s="6" t="s">
        <v>330</v>
      </c>
      <c r="C86" s="7">
        <f t="shared" si="5"/>
        <v>44227.0</v>
      </c>
      <c r="D86" s="11" t="s">
        <v>35</v>
      </c>
      <c r="E86" s="11" t="s">
        <v>40</v>
      </c>
      <c r="F86" s="16" t="s">
        <v>94</v>
      </c>
      <c r="G86" s="16">
        <v>5.3322812E7</v>
      </c>
      <c r="H86" s="16">
        <v>5.5987371E7</v>
      </c>
      <c r="I86" s="17" t="s">
        <v>250</v>
      </c>
      <c r="J86" s="16" t="s">
        <v>3</v>
      </c>
      <c r="K86" s="9">
        <v>0.03</v>
      </c>
      <c r="L86" s="10" t="s">
        <v>153</v>
      </c>
      <c r="M86">
        <f t="shared" si="6"/>
        <v>3100.0</v>
      </c>
      <c r="N86">
        <f t="array" ref="N86">MIN(IF((D:D=D86)*(G:G=G86)*(P:P=TRUE)*(COUNTIF(G$2:G86,G86)=1),M:M,""))</f>
        <v>0.0</v>
      </c>
      <c r="O86" t="str">
        <f t="shared" si="8"/>
        <v/>
      </c>
      <c r="P86" t="b">
        <f t="shared" si="7"/>
        <v>0</v>
      </c>
    </row>
    <row r="87" spans="8:8" ht="15.0">
      <c r="A87" s="6">
        <v>201.0</v>
      </c>
      <c r="B87" s="6" t="s">
        <v>324</v>
      </c>
      <c r="C87" s="7">
        <f t="shared" si="5"/>
        <v>44227.0</v>
      </c>
      <c r="D87" s="11" t="s">
        <v>35</v>
      </c>
      <c r="E87" s="12" t="s">
        <v>41</v>
      </c>
      <c r="F87" s="16" t="s">
        <v>12</v>
      </c>
      <c r="G87" s="16">
        <v>5.3322812E7</v>
      </c>
      <c r="H87" s="16">
        <v>5.8324123E7</v>
      </c>
      <c r="I87" s="17" t="s">
        <v>249</v>
      </c>
      <c r="J87" s="16" t="s">
        <v>3</v>
      </c>
      <c r="K87" s="9">
        <v>0.03</v>
      </c>
      <c r="L87" s="10" t="s">
        <v>162</v>
      </c>
      <c r="M87">
        <f t="shared" si="6"/>
        <v>3500.0</v>
      </c>
      <c r="N87">
        <f t="array" ref="N87">MIN(IF((D:D=D87)*(G:G=G87)*(P:P=TRUE)*(COUNTIF(G$2:G87,G87)=1),M:M,""))</f>
        <v>0.0</v>
      </c>
      <c r="O87" t="str">
        <f t="shared" si="8"/>
        <v/>
      </c>
      <c r="P87" t="b">
        <f t="shared" si="7"/>
        <v>0</v>
      </c>
    </row>
    <row r="88" spans="8:8" ht="15.0">
      <c r="A88" s="6">
        <v>183.0</v>
      </c>
      <c r="B88" s="6" t="s">
        <v>306</v>
      </c>
      <c r="C88" s="7">
        <f t="shared" si="5"/>
        <v>44227.0</v>
      </c>
      <c r="D88" s="11" t="s">
        <v>97</v>
      </c>
      <c r="E88" s="12" t="s">
        <v>38</v>
      </c>
      <c r="F88" s="16" t="s">
        <v>89</v>
      </c>
      <c r="G88" s="16">
        <v>5.9444231E7</v>
      </c>
      <c r="H88" s="16">
        <v>5.4000312E7</v>
      </c>
      <c r="I88" s="17" t="s">
        <v>245</v>
      </c>
      <c r="J88" s="16" t="s">
        <v>3</v>
      </c>
      <c r="K88" s="9">
        <v>0.03</v>
      </c>
      <c r="L88" s="10" t="s">
        <v>127</v>
      </c>
      <c r="M88">
        <f t="shared" si="6"/>
        <v>1800.0</v>
      </c>
      <c r="N88">
        <f t="array" ref="N88">MIN(IF((D:D=D88)*(G:G=G88)*(P:P=TRUE)*(COUNTIF(G$2:G88,G88)=1),M:M,""))</f>
        <v>0.0</v>
      </c>
      <c r="O88" t="str">
        <f t="shared" si="8"/>
        <v/>
      </c>
      <c r="P88" t="b">
        <f t="shared" si="7"/>
        <v>0</v>
      </c>
    </row>
    <row r="89" spans="8:8" ht="15.0">
      <c r="A89" s="6">
        <v>185.0</v>
      </c>
      <c r="B89" s="6" t="s">
        <v>308</v>
      </c>
      <c r="C89" s="7">
        <f t="shared" si="5"/>
        <v>44229.0</v>
      </c>
      <c r="D89" s="11" t="s">
        <v>35</v>
      </c>
      <c r="E89" s="12" t="s">
        <v>41</v>
      </c>
      <c r="F89" s="16" t="s">
        <v>12</v>
      </c>
      <c r="G89" s="16">
        <v>5.7933821E7</v>
      </c>
      <c r="H89" s="16">
        <v>5.9287312E7</v>
      </c>
      <c r="I89" s="17" t="s">
        <v>246</v>
      </c>
      <c r="J89" s="16" t="s">
        <v>3</v>
      </c>
      <c r="K89" s="9">
        <v>0.03</v>
      </c>
      <c r="L89" s="10" t="s">
        <v>160</v>
      </c>
      <c r="M89">
        <f t="shared" si="6"/>
        <v>3500.0</v>
      </c>
      <c r="N89">
        <f t="array" ref="N89">MIN(IF((D:D=D89)*(G:G=G89)*(P:P=TRUE)*(COUNTIF(G$2:G89,G89)=1),M:M,""))</f>
        <v>0.0</v>
      </c>
      <c r="O89" t="str">
        <f t="shared" si="8"/>
        <v/>
      </c>
      <c r="P89" t="b">
        <f t="shared" si="7"/>
        <v>0</v>
      </c>
    </row>
    <row r="90" spans="8:8" ht="15.0">
      <c r="A90" s="6">
        <v>195.0</v>
      </c>
      <c r="B90" s="6" t="s">
        <v>318</v>
      </c>
      <c r="C90" s="7">
        <f t="shared" si="5"/>
        <v>44231.0</v>
      </c>
      <c r="D90" s="15" t="s">
        <v>103</v>
      </c>
      <c r="E90" s="8" t="s">
        <v>102</v>
      </c>
      <c r="F90" s="16" t="s">
        <v>88</v>
      </c>
      <c r="G90" s="16">
        <v>5.3322889E7</v>
      </c>
      <c r="H90" s="16">
        <v>5.9287312E7</v>
      </c>
      <c r="I90" s="17" t="s">
        <v>248</v>
      </c>
      <c r="J90" s="16" t="s">
        <v>3</v>
      </c>
      <c r="K90" s="9">
        <v>0.03</v>
      </c>
      <c r="L90" s="10" t="s">
        <v>203</v>
      </c>
      <c r="M90">
        <f t="shared" si="6"/>
        <v>15000.0</v>
      </c>
      <c r="N90">
        <f t="array" ref="N90">MIN(IF((D:D=D90)*(G:G=G90)*(P:P=TRUE)*(COUNTIF(G$2:G90,G90)=1),M:M,""))</f>
        <v>0.0</v>
      </c>
      <c r="O90" t="str">
        <f t="shared" si="8"/>
        <v/>
      </c>
      <c r="P90" t="b">
        <f t="shared" si="7"/>
        <v>0</v>
      </c>
    </row>
    <row r="91" spans="8:8" ht="15.0">
      <c r="A91" s="6">
        <v>190.0</v>
      </c>
      <c r="B91" s="6" t="s">
        <v>313</v>
      </c>
      <c r="C91" s="7">
        <f t="shared" si="5"/>
        <v>44231.0</v>
      </c>
      <c r="D91" s="15" t="s">
        <v>103</v>
      </c>
      <c r="E91" s="8" t="s">
        <v>102</v>
      </c>
      <c r="F91" s="16" t="s">
        <v>84</v>
      </c>
      <c r="G91" s="16">
        <v>5.8723312E7</v>
      </c>
      <c r="H91" s="16">
        <v>5.4003412E7</v>
      </c>
      <c r="I91" s="17" t="s">
        <v>248</v>
      </c>
      <c r="J91" s="16" t="s">
        <v>3</v>
      </c>
      <c r="K91" s="9">
        <v>0.03</v>
      </c>
      <c r="L91" s="10" t="s">
        <v>205</v>
      </c>
      <c r="M91">
        <f t="shared" si="6"/>
        <v>16000.0</v>
      </c>
      <c r="N91">
        <f t="array" ref="N91">MIN(IF((D:D=D91)*(G:G=G91)*(P:P=TRUE)*(COUNTIF(G$2:G91,G91)=1),M:M,""))</f>
        <v>0.0</v>
      </c>
      <c r="O91" t="str">
        <f t="shared" si="8"/>
        <v/>
      </c>
      <c r="P91" t="b">
        <f t="shared" si="7"/>
        <v>0</v>
      </c>
    </row>
    <row r="92" spans="8:8" ht="15.0">
      <c r="A92" s="6">
        <v>206.0</v>
      </c>
      <c r="B92" s="6" t="s">
        <v>329</v>
      </c>
      <c r="C92" s="7">
        <f t="shared" si="5"/>
        <v>44231.0</v>
      </c>
      <c r="D92" s="15" t="s">
        <v>99</v>
      </c>
      <c r="E92" s="8" t="s">
        <v>101</v>
      </c>
      <c r="F92" s="16" t="s">
        <v>93</v>
      </c>
      <c r="G92" s="16">
        <v>5.3322889E7</v>
      </c>
      <c r="H92" s="16">
        <v>5.8324123E7</v>
      </c>
      <c r="I92" s="17" t="s">
        <v>250</v>
      </c>
      <c r="J92" s="16" t="s">
        <v>3</v>
      </c>
      <c r="K92" s="9">
        <v>0.03</v>
      </c>
      <c r="L92" s="10" t="s">
        <v>188</v>
      </c>
      <c r="M92">
        <f t="shared" si="6"/>
        <v>4800.0</v>
      </c>
      <c r="N92">
        <f t="array" ref="N92">MIN(IF((D:D=D92)*(G:G=G92)*(P:P=TRUE)*(COUNTIF(G$2:G92,G92)=1),M:M,""))</f>
        <v>0.0</v>
      </c>
      <c r="O92" t="str">
        <f t="shared" si="8"/>
        <v/>
      </c>
      <c r="P92" t="b">
        <f t="shared" si="7"/>
        <v>0</v>
      </c>
    </row>
    <row r="93" spans="8:8" ht="15.0">
      <c r="A93" s="6">
        <v>189.0</v>
      </c>
      <c r="B93" s="6" t="s">
        <v>312</v>
      </c>
      <c r="C93" s="7">
        <f t="shared" si="5"/>
        <v>44231.0</v>
      </c>
      <c r="D93" s="11" t="s">
        <v>35</v>
      </c>
      <c r="E93" s="12" t="s">
        <v>40</v>
      </c>
      <c r="F93" s="16" t="s">
        <v>65</v>
      </c>
      <c r="G93" s="16">
        <v>5.3322812E7</v>
      </c>
      <c r="H93" s="16">
        <v>5.9287312E7</v>
      </c>
      <c r="I93" s="17" t="s">
        <v>248</v>
      </c>
      <c r="J93" s="16" t="s">
        <v>3</v>
      </c>
      <c r="K93" s="9">
        <v>0.03</v>
      </c>
      <c r="L93" s="10" t="s">
        <v>148</v>
      </c>
      <c r="M93">
        <f t="shared" si="6"/>
        <v>3000.0</v>
      </c>
      <c r="N93">
        <f t="array" ref="N93">MIN(IF((D:D=D93)*(G:G=G93)*(P:P=TRUE)*(COUNTIF(G$2:G93,G93)=1),M:M,""))</f>
        <v>0.0</v>
      </c>
      <c r="O93" t="str">
        <f t="shared" si="8"/>
        <v/>
      </c>
      <c r="P93" t="b">
        <f t="shared" si="7"/>
        <v>0</v>
      </c>
    </row>
    <row r="94" spans="8:8" ht="15.0">
      <c r="A94" s="6">
        <v>203.0</v>
      </c>
      <c r="B94" s="6" t="s">
        <v>326</v>
      </c>
      <c r="C94" s="7">
        <f t="shared" si="5"/>
        <v>44231.0</v>
      </c>
      <c r="D94" s="11" t="s">
        <v>36</v>
      </c>
      <c r="E94" s="12" t="s">
        <v>104</v>
      </c>
      <c r="F94" s="16" t="s">
        <v>55</v>
      </c>
      <c r="G94" s="16">
        <v>5.3322889E7</v>
      </c>
      <c r="H94" s="13">
        <v>5.8324123E7</v>
      </c>
      <c r="I94" s="17" t="s">
        <v>250</v>
      </c>
      <c r="J94" s="16" t="s">
        <v>3</v>
      </c>
      <c r="K94" s="9">
        <v>0.03</v>
      </c>
      <c r="L94" s="10" t="s">
        <v>123</v>
      </c>
      <c r="M94">
        <f t="shared" si="6"/>
        <v>1500.0</v>
      </c>
      <c r="N94">
        <f t="array" ref="N94">MIN(IF((D:D=D94)*(G:G=G94)*(P:P=TRUE)*(COUNTIF(G$2:G94,G94)=1),M:M,""))</f>
        <v>0.0</v>
      </c>
      <c r="O94" t="str">
        <f t="shared" si="8"/>
        <v/>
      </c>
      <c r="P94" t="b">
        <f t="shared" si="7"/>
        <v>0</v>
      </c>
    </row>
    <row r="95" spans="8:8" ht="15.0">
      <c r="A95" s="6">
        <v>204.0</v>
      </c>
      <c r="B95" s="6" t="s">
        <v>327</v>
      </c>
      <c r="C95" s="7">
        <f t="shared" si="5"/>
        <v>44231.0</v>
      </c>
      <c r="D95" s="11" t="s">
        <v>36</v>
      </c>
      <c r="E95" s="12" t="s">
        <v>104</v>
      </c>
      <c r="F95" s="16" t="s">
        <v>55</v>
      </c>
      <c r="G95" s="16">
        <v>5.3322889E7</v>
      </c>
      <c r="H95" s="13">
        <v>5.8324123E7</v>
      </c>
      <c r="I95" s="17" t="s">
        <v>250</v>
      </c>
      <c r="J95" s="16" t="s">
        <v>3</v>
      </c>
      <c r="K95" s="9">
        <v>0.03</v>
      </c>
      <c r="L95" s="10" t="s">
        <v>124</v>
      </c>
      <c r="M95">
        <f t="shared" si="6"/>
        <v>1500.0</v>
      </c>
      <c r="N95">
        <f t="array" ref="N95">MIN(IF((D:D=D95)*(G:G=G95)*(P:P=TRUE)*(COUNTIF(G$2:G95,G95)=1),M:M,""))</f>
        <v>0.0</v>
      </c>
      <c r="O95" t="str">
        <f t="shared" si="8"/>
        <v/>
      </c>
      <c r="P95" t="b">
        <f t="shared" si="7"/>
        <v>0</v>
      </c>
    </row>
    <row r="96" spans="8:8" ht="15.0">
      <c r="A96" s="6">
        <v>192.0</v>
      </c>
      <c r="B96" s="6" t="s">
        <v>315</v>
      </c>
      <c r="C96" s="7">
        <f t="shared" si="5"/>
        <v>44232.0</v>
      </c>
      <c r="D96" s="11" t="s">
        <v>35</v>
      </c>
      <c r="E96" s="12" t="s">
        <v>40</v>
      </c>
      <c r="F96" s="16" t="s">
        <v>65</v>
      </c>
      <c r="G96" s="16">
        <v>5.3322889E7</v>
      </c>
      <c r="H96" s="16">
        <v>5.5987371E7</v>
      </c>
      <c r="I96" s="17" t="s">
        <v>248</v>
      </c>
      <c r="J96" s="16" t="s">
        <v>3</v>
      </c>
      <c r="K96" s="9">
        <v>0.03</v>
      </c>
      <c r="L96" s="10" t="s">
        <v>149</v>
      </c>
      <c r="M96">
        <f t="shared" si="6"/>
        <v>3000.0</v>
      </c>
      <c r="N96">
        <f t="array" ref="N96">MIN(IF((D:D=D96)*(G:G=G96)*(P:P=TRUE)*(COUNTIF(G$2:G96,G96)=1),M:M,""))</f>
        <v>0.0</v>
      </c>
      <c r="O96" t="str">
        <f t="shared" si="8"/>
        <v/>
      </c>
      <c r="P96" t="b">
        <f t="shared" si="7"/>
        <v>0</v>
      </c>
    </row>
    <row r="97" spans="8:8" ht="15.0">
      <c r="A97" s="6">
        <v>194.0</v>
      </c>
      <c r="B97" s="6" t="s">
        <v>317</v>
      </c>
      <c r="C97" s="7">
        <f t="shared" si="5"/>
        <v>44232.0</v>
      </c>
      <c r="D97" s="11" t="s">
        <v>35</v>
      </c>
      <c r="E97" s="12" t="s">
        <v>40</v>
      </c>
      <c r="F97" s="16" t="s">
        <v>65</v>
      </c>
      <c r="G97" s="16">
        <v>5.7933821E7</v>
      </c>
      <c r="H97" s="16">
        <v>5.8324123E7</v>
      </c>
      <c r="I97" s="17" t="s">
        <v>248</v>
      </c>
      <c r="J97" s="16" t="s">
        <v>3</v>
      </c>
      <c r="K97" s="9">
        <v>0.03</v>
      </c>
      <c r="L97" s="10" t="s">
        <v>150</v>
      </c>
      <c r="M97">
        <f t="shared" si="6"/>
        <v>3000.0</v>
      </c>
      <c r="N97">
        <f t="array" ref="N97">MIN(IF((D:D=D97)*(G:G=G97)*(P:P=TRUE)*(COUNTIF(G$2:G97,G97)=1),M:M,""))</f>
        <v>0.0</v>
      </c>
      <c r="O97" t="str">
        <f t="shared" si="8"/>
        <v/>
      </c>
      <c r="P97" t="b">
        <f t="shared" si="7"/>
        <v>0</v>
      </c>
    </row>
    <row r="98" spans="8:8" ht="15.0">
      <c r="A98" s="6">
        <v>191.0</v>
      </c>
      <c r="B98" s="6" t="s">
        <v>314</v>
      </c>
      <c r="C98" s="7">
        <f t="shared" si="9" ref="C98:C114">DATEVALUE(SUBSTITUTE((LEFT(MID(B98,FIND(" - ",B98,1)+2,FIND(" - ",B98,1)+2),SEARCH(":",B98)-5)),"،",""))</f>
        <v>44232.0</v>
      </c>
      <c r="D98" s="11" t="s">
        <v>35</v>
      </c>
      <c r="E98" s="12" t="s">
        <v>40</v>
      </c>
      <c r="F98" s="16" t="s">
        <v>80</v>
      </c>
      <c r="G98" s="16">
        <v>5.9332284E7</v>
      </c>
      <c r="H98" s="16">
        <v>5.9287312E7</v>
      </c>
      <c r="I98" s="17" t="s">
        <v>248</v>
      </c>
      <c r="J98" s="16" t="s">
        <v>3</v>
      </c>
      <c r="K98" s="9">
        <v>0.03</v>
      </c>
      <c r="L98" s="10" t="s">
        <v>156</v>
      </c>
      <c r="M98">
        <f t="shared" si="6"/>
        <v>3300.0</v>
      </c>
      <c r="N98">
        <f t="array" ref="N98">MIN(IF((D:D=D98)*(G:G=G98)*(P:P=TRUE)*(COUNTIF(G$2:G98,G98)=1),M:M,""))</f>
        <v>0.0</v>
      </c>
      <c r="O98" t="str">
        <f t="shared" si="8"/>
        <v/>
      </c>
      <c r="P98" t="b">
        <f t="shared" si="7"/>
        <v>0</v>
      </c>
    </row>
    <row r="99" spans="8:8" ht="15.0">
      <c r="A99" s="6">
        <v>193.0</v>
      </c>
      <c r="B99" s="6" t="s">
        <v>316</v>
      </c>
      <c r="C99" s="7">
        <f t="shared" si="9"/>
        <v>44232.0</v>
      </c>
      <c r="D99" s="11" t="s">
        <v>35</v>
      </c>
      <c r="E99" s="12" t="s">
        <v>41</v>
      </c>
      <c r="F99" s="16" t="s">
        <v>12</v>
      </c>
      <c r="G99" s="16">
        <v>5.9543261E7</v>
      </c>
      <c r="H99" s="16">
        <v>5.5987371E7</v>
      </c>
      <c r="I99" s="17" t="s">
        <v>248</v>
      </c>
      <c r="J99" s="16" t="s">
        <v>3</v>
      </c>
      <c r="K99" s="9">
        <v>0.03</v>
      </c>
      <c r="L99" s="10" t="s">
        <v>161</v>
      </c>
      <c r="M99">
        <f t="shared" si="6"/>
        <v>3500.0</v>
      </c>
      <c r="N99">
        <f t="array" ref="N99">MIN(IF((D:D=D99)*(G:G=G99)*(P:P=TRUE)*(COUNTIF(G$2:G99,G99)=1),M:M,""))</f>
        <v>0.0</v>
      </c>
      <c r="O99" t="str">
        <f t="shared" si="8"/>
        <v/>
      </c>
      <c r="P99" t="b">
        <f t="shared" si="7"/>
        <v>0</v>
      </c>
    </row>
    <row r="100" spans="8:8" ht="15.0">
      <c r="A100" s="6">
        <v>186.0</v>
      </c>
      <c r="B100" s="6" t="s">
        <v>309</v>
      </c>
      <c r="C100" s="7">
        <f t="shared" si="9"/>
        <v>44232.0</v>
      </c>
      <c r="D100" s="11" t="s">
        <v>35</v>
      </c>
      <c r="E100" s="12" t="s">
        <v>41</v>
      </c>
      <c r="F100" s="16" t="s">
        <v>13</v>
      </c>
      <c r="G100" s="16">
        <v>5.3322889E7</v>
      </c>
      <c r="H100" s="16">
        <v>5.8324123E7</v>
      </c>
      <c r="I100" s="17" t="s">
        <v>247</v>
      </c>
      <c r="J100" s="16" t="s">
        <v>3</v>
      </c>
      <c r="K100" s="9">
        <v>0.03</v>
      </c>
      <c r="L100" s="10" t="s">
        <v>165</v>
      </c>
      <c r="M100">
        <f t="shared" si="6"/>
        <v>3800.0</v>
      </c>
      <c r="N100">
        <f t="array" ref="N100">MIN(IF((D:D=D100)*(G:G=G100)*(P:P=TRUE)*(COUNTIF(G$2:G100,G100)=1),M:M,""))</f>
        <v>0.0</v>
      </c>
      <c r="O100" t="str">
        <f t="shared" si="8"/>
        <v/>
      </c>
      <c r="P100" t="b">
        <f t="shared" si="7"/>
        <v>0</v>
      </c>
    </row>
    <row r="101" spans="8:8" ht="15.0">
      <c r="A101" s="6">
        <v>187.0</v>
      </c>
      <c r="B101" s="6" t="s">
        <v>310</v>
      </c>
      <c r="C101" s="7">
        <f t="shared" si="9"/>
        <v>44232.0</v>
      </c>
      <c r="D101" s="11" t="s">
        <v>36</v>
      </c>
      <c r="E101" s="12" t="s">
        <v>104</v>
      </c>
      <c r="F101" s="16" t="s">
        <v>90</v>
      </c>
      <c r="G101" s="13">
        <v>5.9543261E7</v>
      </c>
      <c r="H101" s="16">
        <v>5.5987371E7</v>
      </c>
      <c r="I101" s="17" t="s">
        <v>247</v>
      </c>
      <c r="J101" s="16" t="s">
        <v>3</v>
      </c>
      <c r="K101" s="9">
        <v>0.03</v>
      </c>
      <c r="L101" s="10" t="s">
        <v>117</v>
      </c>
      <c r="M101">
        <f t="shared" si="6"/>
        <v>1100.0</v>
      </c>
      <c r="N101">
        <f t="array" ref="N101">MIN(IF((D:D=D101)*(G:G=G101)*(P:P=TRUE)*(COUNTIF(G$2:G101,G101)=1),M:M,""))</f>
        <v>0.0</v>
      </c>
      <c r="O101" t="str">
        <f t="shared" si="8"/>
        <v/>
      </c>
      <c r="P101" t="b">
        <f t="shared" si="7"/>
        <v>0</v>
      </c>
    </row>
    <row r="102" spans="8:8" ht="15.0">
      <c r="A102" s="6">
        <v>205.0</v>
      </c>
      <c r="B102" s="6" t="s">
        <v>328</v>
      </c>
      <c r="C102" s="7">
        <f t="shared" si="9"/>
        <v>44232.0</v>
      </c>
      <c r="D102" s="11" t="s">
        <v>39</v>
      </c>
      <c r="E102" s="12" t="s">
        <v>37</v>
      </c>
      <c r="F102" s="16" t="s">
        <v>92</v>
      </c>
      <c r="G102" s="16">
        <v>5.3322889E7</v>
      </c>
      <c r="H102" s="16">
        <v>5.5987371E7</v>
      </c>
      <c r="I102" s="17" t="s">
        <v>250</v>
      </c>
      <c r="J102" s="16" t="s">
        <v>3</v>
      </c>
      <c r="K102" s="9">
        <v>0.03</v>
      </c>
      <c r="L102" s="10" t="s">
        <v>108</v>
      </c>
      <c r="M102">
        <f t="shared" si="6"/>
        <v>750.0</v>
      </c>
      <c r="N102">
        <f t="array" ref="N102">MIN(IF((D:D=D102)*(G:G=G102)*(P:P=TRUE)*(COUNTIF(G$2:G102,G102)=1),M:M,""))</f>
        <v>0.0</v>
      </c>
      <c r="O102" t="str">
        <f t="shared" si="8"/>
        <v/>
      </c>
      <c r="P102" t="b">
        <f t="shared" si="7"/>
        <v>0</v>
      </c>
    </row>
    <row r="103" spans="8:8" ht="15.0">
      <c r="A103" s="6">
        <v>198.0</v>
      </c>
      <c r="B103" s="6" t="s">
        <v>321</v>
      </c>
      <c r="C103" s="7">
        <f t="shared" si="9"/>
        <v>44233.0</v>
      </c>
      <c r="D103" s="15" t="s">
        <v>99</v>
      </c>
      <c r="E103" s="8" t="s">
        <v>101</v>
      </c>
      <c r="F103" s="16" t="s">
        <v>2</v>
      </c>
      <c r="G103" s="13">
        <v>5.3421345E7</v>
      </c>
      <c r="H103" s="16">
        <v>5.9287312E7</v>
      </c>
      <c r="I103" s="17" t="s">
        <v>249</v>
      </c>
      <c r="J103" s="16" t="s">
        <v>3</v>
      </c>
      <c r="K103" s="9">
        <v>0.03</v>
      </c>
      <c r="L103" s="10" t="s">
        <v>185</v>
      </c>
      <c r="M103">
        <f t="shared" si="6"/>
        <v>4000.0</v>
      </c>
      <c r="N103">
        <f t="array" ref="N103">MIN(IF((D:D=D103)*(G:G=G103)*(P:P=TRUE)*(COUNTIF(G$2:G103,G103)=1),M:M,""))</f>
        <v>0.0</v>
      </c>
      <c r="O103" t="str">
        <f t="shared" si="8"/>
        <v/>
      </c>
      <c r="P103" t="b">
        <f t="shared" si="7"/>
        <v>0</v>
      </c>
    </row>
    <row r="104" spans="8:8" ht="15.0">
      <c r="A104" s="6">
        <v>197.0</v>
      </c>
      <c r="B104" s="6" t="s">
        <v>320</v>
      </c>
      <c r="C104" s="7">
        <f t="shared" si="9"/>
        <v>44233.0</v>
      </c>
      <c r="D104" s="11" t="s">
        <v>35</v>
      </c>
      <c r="E104" s="12" t="s">
        <v>40</v>
      </c>
      <c r="F104" s="16" t="s">
        <v>54</v>
      </c>
      <c r="G104" s="16">
        <v>5.3322812E7</v>
      </c>
      <c r="H104" s="16">
        <v>5.9287312E7</v>
      </c>
      <c r="I104" s="17" t="s">
        <v>248</v>
      </c>
      <c r="J104" s="16" t="s">
        <v>3</v>
      </c>
      <c r="K104" s="9">
        <v>0.03</v>
      </c>
      <c r="L104" s="10" t="s">
        <v>143</v>
      </c>
      <c r="M104">
        <f t="shared" si="6"/>
        <v>2900.0</v>
      </c>
      <c r="N104">
        <f t="array" ref="N104">MIN(IF((D:D=D104)*(G:G=G104)*(P:P=TRUE)*(COUNTIF(G$2:G104,G104)=1),M:M,""))</f>
        <v>0.0</v>
      </c>
      <c r="O104" t="str">
        <f t="shared" si="8"/>
        <v/>
      </c>
      <c r="P104" t="b">
        <f t="shared" si="7"/>
        <v>0</v>
      </c>
    </row>
    <row r="105" spans="8:8" ht="15.0">
      <c r="A105" s="6">
        <v>199.0</v>
      </c>
      <c r="B105" s="6" t="s">
        <v>322</v>
      </c>
      <c r="C105" s="7">
        <f t="shared" si="9"/>
        <v>44233.0</v>
      </c>
      <c r="D105" s="11" t="s">
        <v>35</v>
      </c>
      <c r="E105" s="12" t="s">
        <v>40</v>
      </c>
      <c r="F105" s="16" t="s">
        <v>65</v>
      </c>
      <c r="G105" s="16">
        <v>5.9332284E7</v>
      </c>
      <c r="H105" s="16">
        <v>5.9287312E7</v>
      </c>
      <c r="I105" s="17" t="s">
        <v>249</v>
      </c>
      <c r="J105" s="16" t="s">
        <v>3</v>
      </c>
      <c r="K105" s="9">
        <v>0.03</v>
      </c>
      <c r="L105" s="10" t="s">
        <v>151</v>
      </c>
      <c r="M105">
        <f t="shared" si="6"/>
        <v>3000.0</v>
      </c>
      <c r="N105">
        <f t="array" ref="N105">MIN(IF((D:D=D105)*(G:G=G105)*(P:P=TRUE)*(COUNTIF(G$2:G105,G105)=1),M:M,""))</f>
        <v>0.0</v>
      </c>
      <c r="O105" t="str">
        <f t="shared" si="8"/>
        <v/>
      </c>
      <c r="P105" t="b">
        <f t="shared" si="7"/>
        <v>0</v>
      </c>
    </row>
    <row r="106" spans="8:8" ht="15.0">
      <c r="A106" s="6">
        <v>209.0</v>
      </c>
      <c r="B106" s="6" t="s">
        <v>332</v>
      </c>
      <c r="C106" s="7">
        <f t="shared" si="9"/>
        <v>44233.0</v>
      </c>
      <c r="D106" s="11" t="s">
        <v>97</v>
      </c>
      <c r="E106" s="12" t="s">
        <v>38</v>
      </c>
      <c r="F106" s="16" t="s">
        <v>95</v>
      </c>
      <c r="G106" s="16">
        <v>5.9444231E7</v>
      </c>
      <c r="H106" s="16">
        <v>5.4003412E7</v>
      </c>
      <c r="I106" s="17" t="s">
        <v>252</v>
      </c>
      <c r="J106" s="16" t="s">
        <v>3</v>
      </c>
      <c r="K106" s="9">
        <v>0.03</v>
      </c>
      <c r="L106" s="10" t="s">
        <v>129</v>
      </c>
      <c r="M106">
        <f t="shared" si="6"/>
        <v>1850.0</v>
      </c>
      <c r="N106">
        <f t="array" ref="N106">MIN(IF((D:D=D106)*(G:G=G106)*(P:P=TRUE)*(COUNTIF(G$2:G106,G106)=1),M:M,""))</f>
        <v>0.0</v>
      </c>
      <c r="O106" t="str">
        <f t="shared" si="8"/>
        <v/>
      </c>
      <c r="P106" t="b">
        <f t="shared" si="7"/>
        <v>0</v>
      </c>
    </row>
    <row r="107" spans="8:8" ht="15.0">
      <c r="A107" s="6">
        <v>196.0</v>
      </c>
      <c r="B107" s="6" t="s">
        <v>319</v>
      </c>
      <c r="C107" s="7">
        <f t="shared" si="9"/>
        <v>44233.0</v>
      </c>
      <c r="D107" s="11" t="s">
        <v>39</v>
      </c>
      <c r="E107" s="12" t="s">
        <v>37</v>
      </c>
      <c r="F107" s="16" t="s">
        <v>19</v>
      </c>
      <c r="G107" s="13">
        <v>5.6977323E7</v>
      </c>
      <c r="H107" s="13">
        <v>5.8324123E7</v>
      </c>
      <c r="I107" s="17" t="s">
        <v>248</v>
      </c>
      <c r="J107" s="16" t="s">
        <v>3</v>
      </c>
      <c r="K107" s="9">
        <v>0.03</v>
      </c>
      <c r="L107" s="10" t="s">
        <v>113</v>
      </c>
      <c r="M107">
        <f t="shared" si="6"/>
        <v>500.0</v>
      </c>
      <c r="N107">
        <f t="array" ref="N107">MIN(IF((D:D=D107)*(G:G=G107)*(P:P=TRUE)*(COUNTIF(G$2:G107,G107)=1),M:M,""))</f>
        <v>0.0</v>
      </c>
      <c r="O107" t="str">
        <f t="shared" si="8"/>
        <v/>
      </c>
      <c r="P107" t="b">
        <f t="shared" si="7"/>
        <v>0</v>
      </c>
    </row>
    <row r="108" spans="8:8" ht="15.0">
      <c r="A108" s="6">
        <v>210.0</v>
      </c>
      <c r="B108" s="6" t="s">
        <v>333</v>
      </c>
      <c r="C108" s="7">
        <f t="shared" si="9"/>
        <v>44234.0</v>
      </c>
      <c r="D108" s="11" t="s">
        <v>35</v>
      </c>
      <c r="E108" s="12" t="s">
        <v>40</v>
      </c>
      <c r="F108" s="16" t="s">
        <v>63</v>
      </c>
      <c r="G108" s="16">
        <v>5.7933821E7</v>
      </c>
      <c r="H108" s="16">
        <v>5.9287312E7</v>
      </c>
      <c r="I108" s="17" t="s">
        <v>252</v>
      </c>
      <c r="J108" s="16" t="s">
        <v>3</v>
      </c>
      <c r="K108" s="9">
        <v>0.03</v>
      </c>
      <c r="L108" s="10" t="s">
        <v>218</v>
      </c>
      <c r="M108">
        <f t="shared" si="6"/>
        <v>2700.0</v>
      </c>
      <c r="N108">
        <f t="array" ref="N108">MIN(IF((D:D=D108)*(G:G=G108)*(P:P=TRUE)*(COUNTIF(G$2:G108,G108)=1),M:M,""))</f>
        <v>0.0</v>
      </c>
      <c r="O108" t="str">
        <f t="shared" si="8"/>
        <v/>
      </c>
      <c r="P108" t="b">
        <f t="shared" si="7"/>
        <v>0</v>
      </c>
    </row>
    <row r="109" spans="8:8" ht="15.0">
      <c r="A109" s="6">
        <v>202.0</v>
      </c>
      <c r="B109" s="6" t="s">
        <v>325</v>
      </c>
      <c r="C109" s="7">
        <f t="shared" si="9"/>
        <v>44234.0</v>
      </c>
      <c r="D109" s="11" t="s">
        <v>35</v>
      </c>
      <c r="E109" s="12" t="s">
        <v>40</v>
      </c>
      <c r="F109" s="16" t="s">
        <v>65</v>
      </c>
      <c r="G109" s="16">
        <v>5.9543261E7</v>
      </c>
      <c r="H109" s="16">
        <v>5.9287312E7</v>
      </c>
      <c r="I109" s="17" t="s">
        <v>249</v>
      </c>
      <c r="J109" s="16" t="s">
        <v>3</v>
      </c>
      <c r="K109" s="9">
        <v>0.03</v>
      </c>
      <c r="L109" s="10" t="s">
        <v>152</v>
      </c>
      <c r="M109">
        <f t="shared" si="6"/>
        <v>3000.0</v>
      </c>
      <c r="N109">
        <f t="array" ref="N109">MIN(IF((D:D=D109)*(G:G=G109)*(P:P=TRUE)*(COUNTIF(G$2:G109,G109)=1),M:M,""))</f>
        <v>0.0</v>
      </c>
      <c r="O109" t="str">
        <f t="shared" si="8"/>
        <v/>
      </c>
      <c r="P109" t="b">
        <f t="shared" si="7"/>
        <v>0</v>
      </c>
    </row>
    <row r="110" spans="8:8" ht="15.0">
      <c r="A110" s="6">
        <v>211.0</v>
      </c>
      <c r="B110" s="6" t="s">
        <v>334</v>
      </c>
      <c r="C110" s="7">
        <f t="shared" si="9"/>
        <v>44234.0</v>
      </c>
      <c r="D110" s="11" t="s">
        <v>97</v>
      </c>
      <c r="E110" s="12" t="s">
        <v>38</v>
      </c>
      <c r="F110" s="16" t="s">
        <v>89</v>
      </c>
      <c r="G110" s="16">
        <v>5.9444231E7</v>
      </c>
      <c r="H110" s="16">
        <v>5.4000312E7</v>
      </c>
      <c r="I110" s="17" t="s">
        <v>252</v>
      </c>
      <c r="J110" s="16" t="s">
        <v>3</v>
      </c>
      <c r="K110" s="9">
        <v>0.03</v>
      </c>
      <c r="L110" s="10" t="s">
        <v>128</v>
      </c>
      <c r="M110">
        <f t="shared" si="6"/>
        <v>1800.0</v>
      </c>
      <c r="N110">
        <f t="array" ref="N110">MIN(IF((D:D=D110)*(G:G=G110)*(P:P=TRUE)*(COUNTIF(G$2:G110,G110)=1),M:M,""))</f>
        <v>0.0</v>
      </c>
      <c r="O110" t="str">
        <f t="shared" si="8"/>
        <v/>
      </c>
      <c r="P110" t="b">
        <f t="shared" si="7"/>
        <v>0</v>
      </c>
    </row>
    <row r="111" spans="8:8" ht="15.0">
      <c r="A111" s="6">
        <v>212.0</v>
      </c>
      <c r="B111" s="6" t="s">
        <v>335</v>
      </c>
      <c r="C111" s="7">
        <f t="shared" si="9"/>
        <v>44234.0</v>
      </c>
      <c r="D111" s="11" t="s">
        <v>97</v>
      </c>
      <c r="E111" s="12" t="s">
        <v>38</v>
      </c>
      <c r="F111" s="16" t="s">
        <v>68</v>
      </c>
      <c r="G111" s="16">
        <v>5.6977323E7</v>
      </c>
      <c r="H111" s="16">
        <v>5.8324123E7</v>
      </c>
      <c r="I111" s="17" t="s">
        <v>252</v>
      </c>
      <c r="J111" s="16" t="s">
        <v>3</v>
      </c>
      <c r="K111" s="9">
        <v>0.03</v>
      </c>
      <c r="L111" s="10" t="s">
        <v>133</v>
      </c>
      <c r="M111">
        <f t="shared" si="6"/>
        <v>2000.0</v>
      </c>
      <c r="N111">
        <f t="array" ref="N111">MIN(IF((D:D=D111)*(G:G=G111)*(P:P=TRUE)*(COUNTIF(G$2:G111,G111)=1),M:M,""))</f>
        <v>0.0</v>
      </c>
      <c r="O111" t="str">
        <f t="shared" si="8"/>
        <v/>
      </c>
      <c r="P111" t="b">
        <f t="shared" si="7"/>
        <v>0</v>
      </c>
    </row>
    <row r="112" spans="8:8" ht="15.0">
      <c r="A112" s="6">
        <v>200.0</v>
      </c>
      <c r="B112" s="6" t="s">
        <v>323</v>
      </c>
      <c r="C112" s="7">
        <f t="shared" si="9"/>
        <v>44234.0</v>
      </c>
      <c r="D112" s="11" t="s">
        <v>39</v>
      </c>
      <c r="E112" s="12" t="s">
        <v>37</v>
      </c>
      <c r="F112" s="16" t="s">
        <v>91</v>
      </c>
      <c r="G112" s="16">
        <v>5.5123216E7</v>
      </c>
      <c r="H112" s="16">
        <v>5.7394832E7</v>
      </c>
      <c r="I112" s="17" t="s">
        <v>249</v>
      </c>
      <c r="J112" s="16" t="s">
        <v>3</v>
      </c>
      <c r="K112" s="9">
        <v>0.03</v>
      </c>
      <c r="L112" s="10" t="s">
        <v>109</v>
      </c>
      <c r="M112">
        <f t="shared" si="6"/>
        <v>600.0</v>
      </c>
      <c r="N112">
        <f t="array" ref="N112">MIN(IF((D:D=D112)*(G:G=G112)*(P:P=TRUE)*(COUNTIF(G$2:G112,G112)=1),M:M,""))</f>
        <v>0.0</v>
      </c>
      <c r="O112" t="str">
        <f t="shared" si="8"/>
        <v/>
      </c>
      <c r="P112" t="b">
        <f t="shared" si="7"/>
        <v>0</v>
      </c>
    </row>
    <row r="113" spans="8:8" ht="15.0">
      <c r="A113" s="6">
        <v>213.0</v>
      </c>
      <c r="B113" s="6" t="s">
        <v>336</v>
      </c>
      <c r="C113" s="7">
        <f t="shared" si="9"/>
        <v>44235.0</v>
      </c>
      <c r="D113" s="11" t="s">
        <v>35</v>
      </c>
      <c r="E113" s="12" t="s">
        <v>41</v>
      </c>
      <c r="F113" s="16" t="s">
        <v>96</v>
      </c>
      <c r="G113" s="16">
        <v>5.3322812E7</v>
      </c>
      <c r="H113" s="16">
        <v>5.9287312E7</v>
      </c>
      <c r="I113" s="17" t="s">
        <v>252</v>
      </c>
      <c r="J113" s="16" t="s">
        <v>3</v>
      </c>
      <c r="K113" s="9">
        <v>0.03</v>
      </c>
      <c r="L113" s="10" t="s">
        <v>166</v>
      </c>
      <c r="M113">
        <f t="shared" si="6"/>
        <v>3900.0</v>
      </c>
      <c r="N113">
        <f t="array" ref="N113">MIN(IF((D:D=D113)*(G:G=G113)*(P:P=TRUE)*(COUNTIF(G$2:G113,G113)=1),M:M,""))</f>
        <v>0.0</v>
      </c>
      <c r="O113" t="str">
        <f t="shared" si="8"/>
        <v/>
      </c>
      <c r="P113" t="b">
        <f t="shared" si="7"/>
        <v>0</v>
      </c>
    </row>
    <row r="114" spans="8:8" ht="15.0">
      <c r="A114" s="6">
        <v>208.0</v>
      </c>
      <c r="B114" s="6" t="s">
        <v>331</v>
      </c>
      <c r="C114" s="7" t="e">
        <f t="shared" si="9"/>
        <v>#VALUE!</v>
      </c>
      <c r="D114" s="11" t="s">
        <v>36</v>
      </c>
      <c r="E114" s="12" t="s">
        <v>104</v>
      </c>
      <c r="F114" s="16" t="s">
        <v>8</v>
      </c>
      <c r="G114" s="13">
        <v>5.9543261E7</v>
      </c>
      <c r="H114" s="16">
        <v>5.5987371E7</v>
      </c>
      <c r="I114" s="17" t="s">
        <v>251</v>
      </c>
      <c r="J114" s="16" t="s">
        <v>3</v>
      </c>
      <c r="K114" s="9">
        <v>0.03</v>
      </c>
      <c r="L114" s="10" t="s">
        <v>116</v>
      </c>
      <c r="M114">
        <f t="shared" si="6"/>
        <v>1000.0</v>
      </c>
      <c r="N114">
        <f t="array" ref="N114">MIN(IF((D:D=D114)*(G:G=G114)*(P:P=TRUE)*(COUNTIF(G$2:G114,G114)=1),M:M,""))</f>
        <v>0.0</v>
      </c>
      <c r="O114" t="str">
        <f t="shared" si="8"/>
        <v/>
      </c>
      <c r="P114" t="b">
        <f t="shared" si="7"/>
        <v>0</v>
      </c>
    </row>
  </sheetData>
  <mergeCells count="2">
    <mergeCell ref="S13:T13"/>
    <mergeCell ref="S12:T12"/>
  </mergeCells>
  <conditionalFormatting sqref="D1">
    <cfRule type="cellIs" operator="equal" priority="4" dxfId="0">
      <formula>$D$78</formula>
    </cfRule>
    <cfRule type="cellIs" operator="equal" priority="5" dxfId="1">
      <formula>$D$19</formula>
    </cfRule>
    <cfRule type="cellIs" operator="equal" priority="2" dxfId="2">
      <formula>$D$73</formula>
    </cfRule>
    <cfRule type="cellIs" operator="equal" priority="1" dxfId="3">
      <formula>$D$57</formula>
    </cfRule>
    <cfRule type="cellIs" operator="equal" priority="7" dxfId="4">
      <formula>$D$17</formula>
    </cfRule>
    <cfRule type="cellIs" operator="equal" priority="3" dxfId="5">
      <formula>$D$70</formula>
    </cfRule>
    <cfRule type="cellIs" operator="equal" priority="6" dxfId="6">
      <formula>$D$14</formula>
    </cfRule>
    <cfRule type="cellIs" operator="equal" priority="8" dxfId="7">
      <formula>$D$36</formula>
    </cfRule>
  </conditionalFormatting>
  <conditionalFormatting sqref="A1">
    <cfRule type="duplicateValues" priority="9" dxfId="8"/>
  </conditionalFormatting>
  <hyperlinks>
    <hyperlink ref="S12" r:id="rId1"/>
  </hyperlink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548235"/>
  </sheetPr>
  <dimension ref="A1:Q51"/>
  <sheetViews>
    <sheetView workbookViewId="0" topLeftCell="E1">
      <selection activeCell="L8" sqref="L8"/>
    </sheetView>
  </sheetViews>
  <sheetFormatPr defaultRowHeight="14.25" defaultColWidth="0"/>
  <cols>
    <col min="1" max="1" hidden="1" customWidth="1" width="9.0" style="0"/>
    <col min="2" max="2" customWidth="1" width="20.875" style="0"/>
    <col min="3" max="3" customWidth="1" width="15.125" style="0"/>
    <col min="4" max="4" customWidth="1" width="16.0" style="0"/>
    <col min="5" max="5" customWidth="1" width="12.5" style="0"/>
    <col min="6" max="6" customWidth="1" width="11.125" style="0"/>
    <col min="7" max="7" customWidth="1" width="10.375" style="0"/>
    <col min="8" max="8" customWidth="1" width="15.5" style="0"/>
    <col min="9" max="9" customWidth="1" width="13.875" style="0"/>
    <col min="10" max="10" customWidth="1" width="13.125" style="0"/>
    <col min="11" max="14" customWidth="1" width="9.0" style="0"/>
    <col min="15" max="15" hidden="1" customWidth="1" width="13.0" style="0"/>
    <col min="16" max="16384" hidden="1" customWidth="0" width="9.0" style="0"/>
  </cols>
  <sheetData>
    <row r="1" spans="8:8" ht="41.25" customHeight="1">
      <c r="A1" s="23" t="s">
        <v>351</v>
      </c>
      <c r="B1" s="24" t="s">
        <v>21</v>
      </c>
      <c r="C1" s="25" t="s">
        <v>22</v>
      </c>
      <c r="D1" s="26" t="s">
        <v>33</v>
      </c>
      <c r="E1" s="27" t="s">
        <v>23</v>
      </c>
      <c r="F1" s="28" t="s">
        <v>24</v>
      </c>
      <c r="G1" s="29" t="s">
        <v>25</v>
      </c>
      <c r="H1" s="29" t="s">
        <v>28</v>
      </c>
      <c r="I1" s="30" t="s">
        <v>350</v>
      </c>
      <c r="J1" s="31" t="s">
        <v>349</v>
      </c>
      <c r="K1" s="32">
        <v>44211.0</v>
      </c>
      <c r="L1" s="33"/>
      <c r="M1" s="33"/>
    </row>
    <row r="2" spans="8:8" ht="14.1" customHeight="1">
      <c r="A2">
        <f>LARGE(الكشف!O:O,ROW()-1)</f>
        <v>34.0</v>
      </c>
      <c r="B2" s="34" t="str">
        <f>_xlfn.IFERROR(INDIRECT("الكشف!D"&amp;A2),"")</f>
        <v>iphone 12 pro max</v>
      </c>
      <c r="C2" s="35">
        <f>_xlfn.IFERROR(INDIRECT("الكشف!G"&amp;A2),"")</f>
        <v>5.7933821E7</v>
      </c>
      <c r="D2" s="36" t="str">
        <f>_xlfn.IFERROR(INDIRECT("'جهات الإتصال'!B"&amp;MATCH(C2,'جهات الإتصال'!A:A,0)),"")</f>
        <v>بو يوسف</v>
      </c>
      <c r="E2" s="37">
        <f>IF(ISERROR(A2)=TRUE,"",_xlfn.COUNTIFS(الكشف!D:D,'أخير 15 يوم الأقل سعراً'!B2,الكشف!G:G,'أخير 15 يوم الأقل سعراً'!C2))</f>
        <v>1.0</v>
      </c>
      <c r="F2" s="38">
        <f>_xlfn.IFERROR(INDIRECT("الكشف!m"&amp;A2),"")</f>
        <v>9100.0</v>
      </c>
      <c r="G2" s="39">
        <f>_xlfn.IFERROR(VALUE(INDIRECT("الكشف!I"&amp;A2))-VALUE(INDIRECT("الكشف!C"&amp;A2)),"")</f>
        <v>4.0</v>
      </c>
      <c r="H2" s="40" t="str">
        <f>_xlfn.IFERROR(INDIRECT("الكشف!L"&amp;A2),"")</f>
        <v>طلب رقم 144💢</v>
      </c>
      <c r="I2" s="41">
        <f>_xlfn.IFERROR(K$1-VALUE(INDIRECT("الكشف!I"&amp;A2)),"")</f>
        <v>1.0</v>
      </c>
      <c r="J2" s="5" t="s">
        <v>356</v>
      </c>
    </row>
    <row r="3" spans="8:8" ht="14.1" customHeight="1">
      <c r="A3">
        <f>LARGE(الكشف!O:O,ROW()-1)</f>
        <v>26.0</v>
      </c>
      <c r="B3" s="34" t="str">
        <f t="shared" si="0" ref="B3:B22">_xlfn.IFERROR(INDIRECT("الكشف!D"&amp;A3),"")</f>
        <v>iphone 11</v>
      </c>
      <c r="C3" s="35">
        <f t="shared" si="1" ref="C3:C17">_xlfn.IFERROR(INDIRECT("الكشف!G"&amp;A3),"")</f>
        <v>5.8723312E7</v>
      </c>
      <c r="D3" s="36" t="str">
        <f>_xlfn.IFERROR(INDIRECT("'جهات الإتصال'!B"&amp;MATCH(C3,'جهات الإتصال'!A:A,0)),"")</f>
        <v>خالد حمامه</v>
      </c>
      <c r="E3" s="37">
        <f>IF(ISERROR(A3)=TRUE,"",_xlfn.COUNTIFS(الكشف!D:D,'أخير 15 يوم الأقل سعراً'!B3,الكشف!G:G,'أخير 15 يوم الأقل سعراً'!C3))</f>
        <v>1.0</v>
      </c>
      <c r="F3" s="38">
        <f t="shared" si="2" ref="F3:F17">_xlfn.IFERROR(INDIRECT("الكشف!m"&amp;A3),"")</f>
        <v>5600.0</v>
      </c>
      <c r="G3" s="39">
        <f t="shared" si="3" ref="G3:G17">_xlfn.IFERROR(VALUE(INDIRECT("الكشف!I"&amp;A3))-VALUE(INDIRECT("الكشف!C"&amp;A3)),"")</f>
        <v>4.0</v>
      </c>
      <c r="H3" s="40" t="str">
        <f t="shared" si="4" ref="H3:H17">_xlfn.IFERROR(INDIRECT("الكشف!L"&amp;A3),"")</f>
        <v>طلب رقم 131💢</v>
      </c>
      <c r="I3" s="41">
        <f t="shared" si="5" ref="I3:I17">_xlfn.IFERROR(K$1-VALUE(INDIRECT("الكشف!I"&amp;A3)),"")</f>
        <v>4.0</v>
      </c>
      <c r="J3" s="5" t="s">
        <v>357</v>
      </c>
    </row>
    <row r="4" spans="8:8" ht="14.1" customHeight="1">
      <c r="A4">
        <f>LARGE(الكشف!O:O,ROW()-1)</f>
        <v>16.0</v>
      </c>
      <c r="B4" s="34" t="str">
        <f t="shared" si="0"/>
        <v>HP 5CV20EA</v>
      </c>
      <c r="C4" s="35">
        <f t="shared" si="1"/>
        <v>5.3322812E7</v>
      </c>
      <c r="D4" s="36" t="str">
        <f>_xlfn.IFERROR(INDIRECT("'جهات الإتصال'!B"&amp;MATCH(C4,'جهات الإتصال'!A:A,0)),"")</f>
        <v/>
      </c>
      <c r="E4" s="37">
        <f>IF(ISERROR(A4)=TRUE,"",_xlfn.COUNTIFS(الكشف!D:D,'أخير 15 يوم الأقل سعراً'!B4,الكشف!G:G,'أخير 15 يوم الأقل سعراً'!C4))</f>
        <v>5.0</v>
      </c>
      <c r="F4" s="38">
        <f t="shared" si="2"/>
        <v>13200.0</v>
      </c>
      <c r="G4" s="39">
        <f t="shared" si="3"/>
        <v>6.0</v>
      </c>
      <c r="H4" s="40" t="str">
        <f t="shared" si="4"/>
        <v>طلب رقم 135💢</v>
      </c>
      <c r="I4" s="41">
        <f t="shared" si="5"/>
        <v>4.0</v>
      </c>
    </row>
    <row r="5" spans="8:8" ht="14.1" customHeight="1">
      <c r="A5">
        <f>LARGE(الكشف!O:O,ROW()-1)</f>
        <v>14.0</v>
      </c>
      <c r="B5" s="34" t="str">
        <f t="shared" si="0"/>
        <v>سامسونج A1</v>
      </c>
      <c r="C5" s="35">
        <f t="shared" si="1"/>
        <v>5.6977323E7</v>
      </c>
      <c r="D5" s="36" t="str">
        <f>_xlfn.IFERROR(INDIRECT("'جهات الإتصال'!B"&amp;MATCH(C5,'جهات الإتصال'!A:A,0)),"")</f>
        <v/>
      </c>
      <c r="E5" s="37">
        <f>IF(ISERROR(A5)=TRUE,"",_xlfn.COUNTIFS(الكشف!D:D,'أخير 15 يوم الأقل سعراً'!B5,الكشف!G:G,'أخير 15 يوم الأقل سعراً'!C5))</f>
        <v>5.0</v>
      </c>
      <c r="F5" s="38">
        <f t="shared" si="2"/>
        <v>500.0</v>
      </c>
      <c r="G5" s="39">
        <f t="shared" si="3"/>
        <v>3.0</v>
      </c>
      <c r="H5" s="40" t="str">
        <f t="shared" si="4"/>
        <v>طلب رقم 102💢</v>
      </c>
      <c r="I5" s="41">
        <f t="shared" si="5"/>
        <v>8.0</v>
      </c>
      <c r="J5" s="42" t="s">
        <v>352</v>
      </c>
      <c r="K5" t="s">
        <v>353</v>
      </c>
    </row>
    <row r="6" spans="8:8" ht="14.1" customHeight="1">
      <c r="A6">
        <f>LARGE(الكشف!O:O,ROW()-1)</f>
        <v>6.0</v>
      </c>
      <c r="B6" s="34" t="str">
        <f t="shared" si="0"/>
        <v>HP 5CV20EA</v>
      </c>
      <c r="C6" s="35">
        <f t="shared" si="1"/>
        <v>5.7984323E7</v>
      </c>
      <c r="D6" s="36" t="str">
        <f>_xlfn.IFERROR(INDIRECT("'جهات الإتصال'!B"&amp;MATCH(C6,'جهات الإتصال'!A:A,0)),"")</f>
        <v>بو متعب</v>
      </c>
      <c r="E6" s="37">
        <f>IF(ISERROR(A6)=TRUE,"",_xlfn.COUNTIFS(الكشف!D:D,'أخير 15 يوم الأقل سعراً'!B6,الكشف!G:G,'أخير 15 يوم الأقل سعراً'!C6))</f>
        <v>4.0</v>
      </c>
      <c r="F6" s="38">
        <f t="shared" si="2"/>
        <v>10000.0</v>
      </c>
      <c r="G6" s="39">
        <f t="shared" si="3"/>
        <v>0.0</v>
      </c>
      <c r="H6" s="40" t="str">
        <f t="shared" si="4"/>
        <v>طلب رقم 112💢</v>
      </c>
      <c r="I6" s="41">
        <f t="shared" si="5"/>
        <v>11.0</v>
      </c>
      <c r="J6" s="42" t="s">
        <v>354</v>
      </c>
      <c r="K6" t="s">
        <v>355</v>
      </c>
    </row>
    <row r="7" spans="8:8" ht="15.0">
      <c r="A7">
        <f>LARGE(الكشف!O:O,ROW()-1)</f>
        <v>5.0</v>
      </c>
      <c r="B7" s="34" t="str">
        <f t="shared" si="0"/>
        <v>سامسونج A1</v>
      </c>
      <c r="C7" s="35">
        <f t="shared" si="1"/>
        <v>5.9332284E7</v>
      </c>
      <c r="D7" s="36" t="str">
        <f>_xlfn.IFERROR(INDIRECT("'جهات الإتصال'!B"&amp;MATCH(C7,'جهات الإتصال'!A:A,0)),"")</f>
        <v>خالد الشهراني</v>
      </c>
      <c r="E7" s="37">
        <f>IF(ISERROR(A7)=TRUE,"",_xlfn.COUNTIFS(الكشف!D:D,'أخير 15 يوم الأقل سعراً'!B7,الكشف!G:G,'أخير 15 يوم الأقل سعراً'!C7))</f>
        <v>1.0</v>
      </c>
      <c r="F7" s="38">
        <f t="shared" si="2"/>
        <v>150.0</v>
      </c>
      <c r="G7" s="39">
        <f t="shared" si="3"/>
        <v>0.0</v>
      </c>
      <c r="H7" s="40" t="str">
        <f t="shared" si="4"/>
        <v>طلب رقم 115💢</v>
      </c>
      <c r="I7" s="41">
        <f t="shared" si="5"/>
        <v>14.0</v>
      </c>
    </row>
    <row r="8" spans="8:8" ht="15.0">
      <c r="A8">
        <f>LARGE(الكشف!O:O,ROW()-1)</f>
        <v>4.0</v>
      </c>
      <c r="B8" s="34" t="str">
        <f t="shared" si="0"/>
        <v>جوال سامسونج A70</v>
      </c>
      <c r="C8" s="35">
        <f t="shared" si="1"/>
        <v>5.9543261E7</v>
      </c>
      <c r="D8" s="36" t="str">
        <f>_xlfn.IFERROR(INDIRECT("'جهات الإتصال'!B"&amp;MATCH(C8,'جهات الإتصال'!A:A,0)),"")</f>
        <v>بو نايف</v>
      </c>
      <c r="E8" s="37">
        <f>IF(ISERROR(A8)=TRUE,"",_xlfn.COUNTIFS(الكشف!D:D,'أخير 15 يوم الأقل سعراً'!B8,الكشف!G:G,'أخير 15 يوم الأقل سعراً'!C8))</f>
        <v>4.0</v>
      </c>
      <c r="F8" s="38">
        <f t="shared" si="2"/>
        <v>1000.0</v>
      </c>
      <c r="G8" s="39">
        <f t="shared" si="3"/>
        <v>0.0</v>
      </c>
      <c r="H8" s="40" t="str">
        <f t="shared" si="4"/>
        <v>طلب رقم 116💢</v>
      </c>
      <c r="I8" s="41">
        <f t="shared" si="5"/>
        <v>14.0</v>
      </c>
    </row>
    <row r="9" spans="8:8" ht="15.0">
      <c r="A9">
        <f>LARGE(الكشف!O:O,ROW()-1)</f>
        <v>3.0</v>
      </c>
      <c r="B9" s="34" t="str">
        <f t="shared" si="0"/>
        <v>جوال جلاكسي أس 9</v>
      </c>
      <c r="C9" s="35">
        <f t="shared" si="1"/>
        <v>5.3322889E7</v>
      </c>
      <c r="D9" s="36" t="str">
        <f>_xlfn.IFERROR(INDIRECT("'جهات الإتصال'!B"&amp;MATCH(C9,'جهات الإتصال'!A:A,0)),"")</f>
        <v/>
      </c>
      <c r="E9" s="37">
        <f>IF(ISERROR(A9)=TRUE,"",_xlfn.COUNTIFS(الكشف!D:D,'أخير 15 يوم الأقل سعراً'!B9,الكشف!G:G,'أخير 15 يوم الأقل سعراً'!C9))</f>
        <v>1.0</v>
      </c>
      <c r="F9" s="38">
        <f t="shared" si="2"/>
        <v>2266.0</v>
      </c>
      <c r="G9" s="39">
        <f t="shared" si="3"/>
        <v>1.0</v>
      </c>
      <c r="H9" s="40" t="str">
        <f t="shared" si="4"/>
        <v>طلب رقم 114💢</v>
      </c>
      <c r="I9" s="41">
        <f t="shared" si="5"/>
        <v>13.0</v>
      </c>
    </row>
    <row r="10" spans="8:8" ht="15.0">
      <c r="A10">
        <f>LARGE(الكشف!O:O,ROW()-1)</f>
        <v>2.0</v>
      </c>
      <c r="B10" s="34" t="str">
        <f t="shared" si="0"/>
        <v>iphone 11</v>
      </c>
      <c r="C10" s="35">
        <f t="shared" si="1"/>
        <v>5.3421345E7</v>
      </c>
      <c r="D10" s="36" t="str">
        <f>_xlfn.IFERROR(INDIRECT("'جهات الإتصال'!B"&amp;MATCH(C10,'جهات الإتصال'!A:A,0)),"")</f>
        <v>طارق الربيعي</v>
      </c>
      <c r="E10" s="37">
        <f>IF(ISERROR(A10)=TRUE,"",_xlfn.COUNTIFS(الكشف!D:D,'أخير 15 يوم الأقل سعراً'!B10,الكشف!G:G,'أخير 15 يوم الأقل سعراً'!C10))</f>
        <v>7.0</v>
      </c>
      <c r="F10" s="38">
        <f t="shared" si="2"/>
        <v>4000.0</v>
      </c>
      <c r="G10" s="39">
        <f t="shared" si="3"/>
        <v>3.0</v>
      </c>
      <c r="H10" s="40" t="str">
        <f t="shared" si="4"/>
        <v>طلب رقم 108💢</v>
      </c>
      <c r="I10" s="41">
        <f t="shared" si="5"/>
        <v>11.0</v>
      </c>
    </row>
    <row r="11" spans="8:8" ht="15.0">
      <c r="A11" t="e">
        <f>LARGE(الكشف!O:O,ROW()-1)</f>
        <v>#NUM!</v>
      </c>
      <c r="B11" s="34" t="str">
        <f t="shared" si="0"/>
        <v/>
      </c>
      <c r="C11" s="35" t="str">
        <f t="shared" si="1"/>
        <v/>
      </c>
      <c r="D11" s="36" t="str">
        <f>_xlfn.IFERROR(INDIRECT("'جهات الإتصال'!B"&amp;MATCH(C11,'جهات الإتصال'!A:A,0)),"")</f>
        <v/>
      </c>
      <c r="E11" s="37" t="str">
        <f>IF(ISERROR(A11)=TRUE,"",_xlfn.COUNTIFS(الكشف!D:D,'أخير 15 يوم الأقل سعراً'!B11,الكشف!G:G,'أخير 15 يوم الأقل سعراً'!C11))</f>
        <v/>
      </c>
      <c r="F11" s="38" t="str">
        <f t="shared" si="2"/>
        <v/>
      </c>
      <c r="G11" s="39" t="str">
        <f t="shared" si="3"/>
        <v/>
      </c>
      <c r="H11" s="40" t="str">
        <f t="shared" si="4"/>
        <v/>
      </c>
      <c r="I11" s="41" t="str">
        <f t="shared" si="5"/>
        <v/>
      </c>
    </row>
    <row r="12" spans="8:8" ht="15.0">
      <c r="A12" t="e">
        <f>LARGE(الكشف!O:O,ROW()-1)</f>
        <v>#NUM!</v>
      </c>
      <c r="B12" s="34" t="str">
        <f t="shared" si="0"/>
        <v/>
      </c>
      <c r="C12" s="35" t="str">
        <f t="shared" si="1"/>
        <v/>
      </c>
      <c r="D12" s="36" t="str">
        <f>_xlfn.IFERROR(INDIRECT("'جهات الإتصال'!B"&amp;MATCH(C12,'جهات الإتصال'!A$1:A$80,0)),"")</f>
        <v/>
      </c>
      <c r="E12" s="37" t="str">
        <f>IF(ISERROR(A12)=TRUE,"",_xlfn.COUNTIFS(الكشف!D:D,'أخير 15 يوم الأقل سعراً'!B12,الكشف!G:G,'أخير 15 يوم الأقل سعراً'!C12))</f>
        <v/>
      </c>
      <c r="F12" s="38" t="str">
        <f t="shared" si="2"/>
        <v/>
      </c>
      <c r="G12" s="39" t="str">
        <f t="shared" si="3"/>
        <v/>
      </c>
      <c r="H12" s="40" t="str">
        <f t="shared" si="4"/>
        <v/>
      </c>
      <c r="I12" s="41" t="str">
        <f t="shared" si="5"/>
        <v/>
      </c>
    </row>
    <row r="13" spans="8:8" ht="15.0">
      <c r="A13" t="e">
        <f>LARGE(الكشف!O:O,ROW()-1)</f>
        <v>#NUM!</v>
      </c>
      <c r="B13" s="34" t="str">
        <f t="shared" si="0"/>
        <v/>
      </c>
      <c r="C13" s="35" t="str">
        <f t="shared" si="1"/>
        <v/>
      </c>
      <c r="D13" s="36" t="str">
        <f>_xlfn.IFERROR(INDIRECT("'جهات الإتصال'!B"&amp;MATCH(C13,'جهات الإتصال'!A$1:A$80,0)),"")</f>
        <v/>
      </c>
      <c r="E13" s="37" t="str">
        <f>IF(ISERROR(A13)=TRUE,"",_xlfn.COUNTIFS(الكشف!D:D,'أخير 15 يوم الأقل سعراً'!B13,الكشف!G:G,'أخير 15 يوم الأقل سعراً'!C13))</f>
        <v/>
      </c>
      <c r="F13" s="38" t="str">
        <f t="shared" si="2"/>
        <v/>
      </c>
      <c r="G13" s="39" t="str">
        <f t="shared" si="3"/>
        <v/>
      </c>
      <c r="H13" s="40" t="str">
        <f t="shared" si="4"/>
        <v/>
      </c>
      <c r="I13" s="41" t="str">
        <f t="shared" si="5"/>
        <v/>
      </c>
    </row>
    <row r="14" spans="8:8" ht="15.0">
      <c r="A14" t="e">
        <f>LARGE(الكشف!O:O,ROW()-1)</f>
        <v>#NUM!</v>
      </c>
      <c r="B14" s="34" t="str">
        <f t="shared" si="0"/>
        <v/>
      </c>
      <c r="C14" s="35" t="str">
        <f t="shared" si="1"/>
        <v/>
      </c>
      <c r="D14" s="36" t="str">
        <f>_xlfn.IFERROR(INDIRECT("'جهات الإتصال'!B"&amp;MATCH(C14,'جهات الإتصال'!A$1:A$80,0)),"")</f>
        <v/>
      </c>
      <c r="E14" s="37" t="str">
        <f>IF(ISERROR(A14)=TRUE,"",_xlfn.COUNTIFS(الكشف!D:D,'أخير 15 يوم الأقل سعراً'!B14,الكشف!G:G,'أخير 15 يوم الأقل سعراً'!C14))</f>
        <v/>
      </c>
      <c r="F14" s="38" t="str">
        <f t="shared" si="2"/>
        <v/>
      </c>
      <c r="G14" s="39" t="str">
        <f t="shared" si="3"/>
        <v/>
      </c>
      <c r="H14" s="40" t="str">
        <f t="shared" si="4"/>
        <v/>
      </c>
      <c r="I14" s="41" t="str">
        <f t="shared" si="5"/>
        <v/>
      </c>
    </row>
    <row r="15" spans="8:8" ht="15.0">
      <c r="A15" t="e">
        <f>LARGE(الكشف!O:O,ROW()-1)</f>
        <v>#NUM!</v>
      </c>
      <c r="B15" s="34" t="str">
        <f t="shared" si="0"/>
        <v/>
      </c>
      <c r="C15" s="35" t="str">
        <f t="shared" si="1"/>
        <v/>
      </c>
      <c r="D15" s="36" t="str">
        <f>_xlfn.IFERROR(INDIRECT("'جهات الإتصال'!B"&amp;MATCH(C15,'جهات الإتصال'!A$1:A$80,0)),"")</f>
        <v/>
      </c>
      <c r="E15" s="37" t="str">
        <f>IF(ISERROR(A15)=TRUE,"",_xlfn.COUNTIFS(الكشف!D:D,'أخير 15 يوم الأقل سعراً'!B15,الكشف!G:G,'أخير 15 يوم الأقل سعراً'!C15))</f>
        <v/>
      </c>
      <c r="F15" s="38" t="str">
        <f t="shared" si="2"/>
        <v/>
      </c>
      <c r="G15" s="39" t="str">
        <f t="shared" si="3"/>
        <v/>
      </c>
      <c r="H15" s="40" t="str">
        <f t="shared" si="4"/>
        <v/>
      </c>
      <c r="I15" s="41" t="str">
        <f t="shared" si="5"/>
        <v/>
      </c>
    </row>
    <row r="16" spans="8:8" ht="15.0">
      <c r="A16" t="e">
        <f>LARGE(الكشف!O:O,ROW()-1)</f>
        <v>#NUM!</v>
      </c>
      <c r="B16" s="34" t="str">
        <f t="shared" si="0"/>
        <v/>
      </c>
      <c r="C16" s="35" t="str">
        <f t="shared" si="1"/>
        <v/>
      </c>
      <c r="D16" s="36" t="str">
        <f>_xlfn.IFERROR(INDIRECT("'جهات الإتصال'!B"&amp;MATCH(C16,'جهات الإتصال'!A$1:A$80,0)),"")</f>
        <v/>
      </c>
      <c r="E16" s="37" t="str">
        <f>IF(ISERROR(A16)=TRUE,"",_xlfn.COUNTIFS(الكشف!D:D,'أخير 15 يوم الأقل سعراً'!B16,الكشف!G:G,'أخير 15 يوم الأقل سعراً'!C16))</f>
        <v/>
      </c>
      <c r="F16" s="38" t="str">
        <f t="shared" si="2"/>
        <v/>
      </c>
      <c r="G16" s="39" t="str">
        <f t="shared" si="3"/>
        <v/>
      </c>
      <c r="H16" s="40" t="str">
        <f t="shared" si="4"/>
        <v/>
      </c>
      <c r="I16" s="41" t="str">
        <f t="shared" si="5"/>
        <v/>
      </c>
    </row>
    <row r="17" spans="8:8" ht="15.0">
      <c r="A17" t="e">
        <f>LARGE(الكشف!O:O,ROW()-1)</f>
        <v>#NUM!</v>
      </c>
      <c r="B17" s="34" t="str">
        <f t="shared" si="0"/>
        <v/>
      </c>
      <c r="C17" s="35" t="str">
        <f t="shared" si="1"/>
        <v/>
      </c>
      <c r="D17" s="36" t="str">
        <f>_xlfn.IFERROR(INDIRECT("'جهات الإتصال'!B"&amp;MATCH(C17,'جهات الإتصال'!A$1:A$80,0)),"")</f>
        <v/>
      </c>
      <c r="E17" s="37" t="str">
        <f>IF(ISERROR(A17)=TRUE,"",_xlfn.COUNTIFS(الكشف!D:D,'أخير 15 يوم الأقل سعراً'!B17,الكشف!G:G,'أخير 15 يوم الأقل سعراً'!C17))</f>
        <v/>
      </c>
      <c r="F17" s="38" t="str">
        <f t="shared" si="2"/>
        <v/>
      </c>
      <c r="G17" s="39" t="str">
        <f t="shared" si="3"/>
        <v/>
      </c>
      <c r="H17" s="40" t="str">
        <f t="shared" si="4"/>
        <v/>
      </c>
      <c r="I17" s="41" t="str">
        <f t="shared" si="5"/>
        <v/>
      </c>
    </row>
    <row r="18" spans="8:8" ht="15.0">
      <c r="A18" t="e">
        <f>LARGE(الكشف!O:O,ROW()-1)</f>
        <v>#NUM!</v>
      </c>
      <c r="B18" s="34" t="str">
        <f t="shared" si="0"/>
        <v/>
      </c>
      <c r="C18" s="35" t="str">
        <f t="shared" si="6" ref="C18:C22">_xlfn.IFERROR(INDIRECT("الكشف!G"&amp;A18),"")</f>
        <v/>
      </c>
      <c r="D18" s="36" t="str">
        <f>_xlfn.IFERROR(INDIRECT("'جهات الإتصال'!B"&amp;MATCH(C18,'جهات الإتصال'!A$1:A$80,0)),"")</f>
        <v/>
      </c>
      <c r="E18" s="37" t="str">
        <f>IF(ISERROR(A18)=TRUE,"",_xlfn.COUNTIFS(الكشف!D:D,'أخير 15 يوم الأقل سعراً'!B18,الكشف!G:G,'أخير 15 يوم الأقل سعراً'!C18))</f>
        <v/>
      </c>
      <c r="F18" s="38" t="str">
        <f t="shared" si="7" ref="F18:F22">_xlfn.IFERROR(INDIRECT("الكشف!m"&amp;A18),"")</f>
        <v/>
      </c>
      <c r="G18" s="39" t="str">
        <f t="shared" si="8" ref="G18:G22">_xlfn.IFERROR(VALUE(INDIRECT("الكشف!I"&amp;A18))-VALUE(INDIRECT("الكشف!C"&amp;A18)),"")</f>
        <v/>
      </c>
      <c r="H18" s="40" t="str">
        <f t="shared" si="9" ref="H18:H22">_xlfn.IFERROR(INDIRECT("الكشف!L"&amp;A18),"")</f>
        <v/>
      </c>
      <c r="I18" s="41" t="str">
        <f t="shared" si="10" ref="I18:I22">_xlfn.IFERROR(K$1-VALUE(INDIRECT("الكشف!I"&amp;A18)),"")</f>
        <v/>
      </c>
    </row>
    <row r="19" spans="8:8" ht="15.0">
      <c r="A19" t="e">
        <f>LARGE(الكشف!O:O,ROW()-1)</f>
        <v>#NUM!</v>
      </c>
      <c r="B19" s="34" t="str">
        <f t="shared" si="0"/>
        <v/>
      </c>
      <c r="C19" s="35" t="str">
        <f t="shared" si="6"/>
        <v/>
      </c>
      <c r="D19" s="36" t="str">
        <f>_xlfn.IFERROR(INDIRECT("'جهات الإتصال'!B"&amp;MATCH(C19,'جهات الإتصال'!A$1:A$80,0)),"")</f>
        <v/>
      </c>
      <c r="E19" s="37" t="str">
        <f>IF(ISERROR(A19)=TRUE,"",_xlfn.COUNTIFS(الكشف!D:D,'أخير 15 يوم الأقل سعراً'!B19,الكشف!G:G,'أخير 15 يوم الأقل سعراً'!C19))</f>
        <v/>
      </c>
      <c r="F19" s="38" t="str">
        <f t="shared" si="7"/>
        <v/>
      </c>
      <c r="G19" s="39" t="str">
        <f t="shared" si="8"/>
        <v/>
      </c>
      <c r="H19" s="40" t="str">
        <f t="shared" si="9"/>
        <v/>
      </c>
      <c r="I19" s="41" t="str">
        <f t="shared" si="10"/>
        <v/>
      </c>
    </row>
    <row r="20" spans="8:8" ht="15.0">
      <c r="A20" t="e">
        <f>LARGE(الكشف!O:O,ROW()-1)</f>
        <v>#NUM!</v>
      </c>
      <c r="B20" s="34" t="str">
        <f t="shared" si="0"/>
        <v/>
      </c>
      <c r="C20" s="35" t="str">
        <f t="shared" si="6"/>
        <v/>
      </c>
      <c r="D20" s="36" t="str">
        <f>_xlfn.IFERROR(INDIRECT("'جهات الإتصال'!B"&amp;MATCH(C20,'جهات الإتصال'!A$1:A$80,0)),"")</f>
        <v/>
      </c>
      <c r="E20" s="37" t="str">
        <f>IF(ISERROR(A20)=TRUE,"",_xlfn.COUNTIFS(الكشف!D:D,'أخير 15 يوم الأقل سعراً'!B20,الكشف!G:G,'أخير 15 يوم الأقل سعراً'!C20))</f>
        <v/>
      </c>
      <c r="F20" s="38" t="str">
        <f t="shared" si="7"/>
        <v/>
      </c>
      <c r="G20" s="39" t="str">
        <f t="shared" si="8"/>
        <v/>
      </c>
      <c r="H20" s="40" t="str">
        <f t="shared" si="9"/>
        <v/>
      </c>
      <c r="I20" s="41" t="str">
        <f t="shared" si="10"/>
        <v/>
      </c>
    </row>
    <row r="21" spans="8:8" ht="15.0">
      <c r="A21" t="e">
        <f>LARGE(الكشف!O:O,ROW()-1)</f>
        <v>#NUM!</v>
      </c>
      <c r="B21" s="34" t="str">
        <f t="shared" si="0"/>
        <v/>
      </c>
      <c r="C21" s="35" t="str">
        <f t="shared" si="6"/>
        <v/>
      </c>
      <c r="D21" s="36" t="str">
        <f>_xlfn.IFERROR(INDIRECT("'جهات الإتصال'!B"&amp;MATCH(C21,'جهات الإتصال'!A$1:A$80,0)),"")</f>
        <v/>
      </c>
      <c r="E21" s="37" t="str">
        <f>IF(ISERROR(A21)=TRUE,"",_xlfn.COUNTIFS(الكشف!D:D,'أخير 15 يوم الأقل سعراً'!B21,الكشف!G:G,'أخير 15 يوم الأقل سعراً'!C21))</f>
        <v/>
      </c>
      <c r="F21" s="38" t="str">
        <f t="shared" si="7"/>
        <v/>
      </c>
      <c r="G21" s="39" t="str">
        <f t="shared" si="8"/>
        <v/>
      </c>
      <c r="H21" s="40" t="str">
        <f t="shared" si="9"/>
        <v/>
      </c>
      <c r="I21" s="41" t="str">
        <f t="shared" si="10"/>
        <v/>
      </c>
    </row>
    <row r="22" spans="8:8" ht="15.0">
      <c r="A22" t="e">
        <f>LARGE(الكشف!O:O,ROW()-1)</f>
        <v>#NUM!</v>
      </c>
      <c r="B22" s="34" t="str">
        <f t="shared" si="0"/>
        <v/>
      </c>
      <c r="C22" s="35" t="str">
        <f t="shared" si="6"/>
        <v/>
      </c>
      <c r="D22" s="36" t="str">
        <f>_xlfn.IFERROR(INDIRECT("'جهات الإتصال'!B"&amp;MATCH(C22,'جهات الإتصال'!A$1:A$80,0)),"")</f>
        <v/>
      </c>
      <c r="E22" s="37" t="str">
        <f>IF(ISERROR(A22)=TRUE,"",_xlfn.COUNTIFS(الكشف!D:D,'أخير 15 يوم الأقل سعراً'!B22,الكشف!G:G,'أخير 15 يوم الأقل سعراً'!C22))</f>
        <v/>
      </c>
      <c r="F22" s="38" t="str">
        <f t="shared" si="7"/>
        <v/>
      </c>
      <c r="G22" s="39" t="str">
        <f t="shared" si="8"/>
        <v/>
      </c>
      <c r="H22" s="40" t="str">
        <f t="shared" si="9"/>
        <v/>
      </c>
      <c r="I22" s="41" t="str">
        <f t="shared" si="10"/>
        <v/>
      </c>
    </row>
    <row r="23" spans="8:8" ht="15.0">
      <c r="A23" t="e">
        <f>LARGE(الكشف!O:O,ROW()-1)</f>
        <v>#NUM!</v>
      </c>
      <c r="B23" s="34" t="str">
        <f t="shared" si="11" ref="B23:B51">_xlfn.IFERROR(INDIRECT("الكشف!D"&amp;A23),"")</f>
        <v/>
      </c>
      <c r="C23" s="35" t="str">
        <f t="shared" si="12" ref="C23:C51">_xlfn.IFERROR(INDIRECT("الكشف!G"&amp;A23),"")</f>
        <v/>
      </c>
      <c r="D23" s="36" t="str">
        <f>_xlfn.IFERROR(INDIRECT("'جهات الإتصال'!B"&amp;MATCH(C23,'جهات الإتصال'!A$1:A$80,0)),"")</f>
        <v/>
      </c>
      <c r="E23" s="37" t="str">
        <f>IF(ISERROR(A23)=TRUE,"",_xlfn.COUNTIFS(الكشف!D:D,'أخير 15 يوم الأقل سعراً'!B23,الكشف!G:G,'أخير 15 يوم الأقل سعراً'!C23))</f>
        <v/>
      </c>
      <c r="F23" s="38" t="str">
        <f t="shared" si="13" ref="F23:F51">_xlfn.IFERROR(INDIRECT("الكشف!m"&amp;A23),"")</f>
        <v/>
      </c>
      <c r="G23" s="39" t="str">
        <f t="shared" si="14" ref="G23:G51">_xlfn.IFERROR(VALUE(INDIRECT("الكشف!I"&amp;A23))-VALUE(INDIRECT("الكشف!C"&amp;A23)),"")</f>
        <v/>
      </c>
      <c r="H23" s="40" t="str">
        <f t="shared" si="15" ref="H23:H51">_xlfn.IFERROR(INDIRECT("الكشف!L"&amp;A23),"")</f>
        <v/>
      </c>
      <c r="I23" s="41" t="str">
        <f t="shared" si="16" ref="I23:I51">_xlfn.IFERROR(K$1-VALUE(INDIRECT("الكشف!I"&amp;A23)),"")</f>
        <v/>
      </c>
    </row>
    <row r="24" spans="8:8" ht="15.0">
      <c r="A24" t="e">
        <f>LARGE(الكشف!O:O,ROW()-1)</f>
        <v>#NUM!</v>
      </c>
      <c r="B24" s="34" t="str">
        <f t="shared" si="11"/>
        <v/>
      </c>
      <c r="C24" s="35" t="str">
        <f t="shared" si="12"/>
        <v/>
      </c>
      <c r="D24" s="36" t="str">
        <f>_xlfn.IFERROR(INDIRECT("'جهات الإتصال'!B"&amp;MATCH(C24,'جهات الإتصال'!A$1:A$80,0)),"")</f>
        <v/>
      </c>
      <c r="E24" s="37" t="str">
        <f>IF(ISERROR(A24)=TRUE,"",_xlfn.COUNTIFS(الكشف!D:D,'أخير 15 يوم الأقل سعراً'!B24,الكشف!G:G,'أخير 15 يوم الأقل سعراً'!C24))</f>
        <v/>
      </c>
      <c r="F24" s="38" t="str">
        <f t="shared" si="13"/>
        <v/>
      </c>
      <c r="G24" s="39" t="str">
        <f t="shared" si="14"/>
        <v/>
      </c>
      <c r="H24" s="40" t="str">
        <f t="shared" si="15"/>
        <v/>
      </c>
      <c r="I24" s="41" t="str">
        <f t="shared" si="16"/>
        <v/>
      </c>
    </row>
    <row r="25" spans="8:8" ht="15.0">
      <c r="A25" t="e">
        <f>LARGE(الكشف!O:O,ROW()-1)</f>
        <v>#NUM!</v>
      </c>
      <c r="B25" s="34" t="str">
        <f t="shared" si="11"/>
        <v/>
      </c>
      <c r="C25" s="35" t="str">
        <f t="shared" si="12"/>
        <v/>
      </c>
      <c r="D25" s="36" t="str">
        <f>_xlfn.IFERROR(INDIRECT("'جهات الإتصال'!B"&amp;MATCH(C25,'جهات الإتصال'!A$1:A$80,0)),"")</f>
        <v/>
      </c>
      <c r="E25" s="37" t="str">
        <f>IF(ISERROR(A25)=TRUE,"",_xlfn.COUNTIFS(الكشف!D:D,'أخير 15 يوم الأقل سعراً'!B25,الكشف!G:G,'أخير 15 يوم الأقل سعراً'!C25))</f>
        <v/>
      </c>
      <c r="F25" s="38" t="str">
        <f t="shared" si="13"/>
        <v/>
      </c>
      <c r="G25" s="39" t="str">
        <f t="shared" si="14"/>
        <v/>
      </c>
      <c r="H25" s="40" t="str">
        <f t="shared" si="15"/>
        <v/>
      </c>
      <c r="I25" s="41" t="str">
        <f t="shared" si="16"/>
        <v/>
      </c>
    </row>
    <row r="26" spans="8:8" ht="15.0">
      <c r="A26" t="e">
        <f>LARGE(الكشف!O:O,ROW()-1)</f>
        <v>#NUM!</v>
      </c>
      <c r="B26" s="34" t="str">
        <f t="shared" si="11"/>
        <v/>
      </c>
      <c r="C26" s="35" t="str">
        <f t="shared" si="12"/>
        <v/>
      </c>
      <c r="D26" s="36" t="str">
        <f>_xlfn.IFERROR(INDIRECT("'جهات الإتصال'!B"&amp;MATCH(C26,'جهات الإتصال'!A$1:A$80,0)),"")</f>
        <v/>
      </c>
      <c r="E26" s="37" t="str">
        <f>IF(ISERROR(A26)=TRUE,"",_xlfn.COUNTIFS(الكشف!D:D,'أخير 15 يوم الأقل سعراً'!B26,الكشف!G:G,'أخير 15 يوم الأقل سعراً'!C26))</f>
        <v/>
      </c>
      <c r="F26" s="38" t="str">
        <f t="shared" si="13"/>
        <v/>
      </c>
      <c r="G26" s="39" t="str">
        <f t="shared" si="14"/>
        <v/>
      </c>
      <c r="H26" s="40" t="str">
        <f t="shared" si="15"/>
        <v/>
      </c>
      <c r="I26" s="41" t="str">
        <f t="shared" si="16"/>
        <v/>
      </c>
    </row>
    <row r="27" spans="8:8" ht="15.0">
      <c r="A27" t="e">
        <f>LARGE(الكشف!O:O,ROW()-1)</f>
        <v>#NUM!</v>
      </c>
      <c r="B27" s="34" t="str">
        <f t="shared" si="11"/>
        <v/>
      </c>
      <c r="C27" s="35" t="str">
        <f t="shared" si="12"/>
        <v/>
      </c>
      <c r="D27" s="36" t="str">
        <f>_xlfn.IFERROR(INDIRECT("'جهات الإتصال'!B"&amp;MATCH(C27,'جهات الإتصال'!A$1:A$80,0)),"")</f>
        <v/>
      </c>
      <c r="E27" s="37" t="str">
        <f>IF(ISERROR(A27)=TRUE,"",_xlfn.COUNTIFS(الكشف!D:D,'أخير 15 يوم الأقل سعراً'!B27,الكشف!G:G,'أخير 15 يوم الأقل سعراً'!C27))</f>
        <v/>
      </c>
      <c r="F27" s="38" t="str">
        <f t="shared" si="13"/>
        <v/>
      </c>
      <c r="G27" s="39" t="str">
        <f t="shared" si="14"/>
        <v/>
      </c>
      <c r="H27" s="40" t="str">
        <f t="shared" si="15"/>
        <v/>
      </c>
      <c r="I27" s="41" t="str">
        <f t="shared" si="16"/>
        <v/>
      </c>
    </row>
    <row r="28" spans="8:8" ht="15.0">
      <c r="A28" t="e">
        <f>LARGE(الكشف!O:O,ROW()-1)</f>
        <v>#NUM!</v>
      </c>
      <c r="B28" s="34" t="str">
        <f t="shared" si="11"/>
        <v/>
      </c>
      <c r="C28" s="35" t="str">
        <f t="shared" si="12"/>
        <v/>
      </c>
      <c r="D28" s="36" t="str">
        <f>_xlfn.IFERROR(INDIRECT("'جهات الإتصال'!B"&amp;MATCH(C28,'جهات الإتصال'!A$1:A$80,0)),"")</f>
        <v/>
      </c>
      <c r="E28" s="37" t="str">
        <f>IF(ISERROR(A28)=TRUE,"",_xlfn.COUNTIFS(الكشف!D:D,'أخير 15 يوم الأقل سعراً'!B28,الكشف!G:G,'أخير 15 يوم الأقل سعراً'!C28))</f>
        <v/>
      </c>
      <c r="F28" s="38" t="str">
        <f t="shared" si="13"/>
        <v/>
      </c>
      <c r="G28" s="39" t="str">
        <f t="shared" si="14"/>
        <v/>
      </c>
      <c r="H28" s="40" t="str">
        <f t="shared" si="15"/>
        <v/>
      </c>
      <c r="I28" s="41" t="str">
        <f t="shared" si="16"/>
        <v/>
      </c>
    </row>
    <row r="29" spans="8:8" ht="15.0">
      <c r="A29" t="e">
        <f>LARGE(الكشف!O:O,ROW()-1)</f>
        <v>#NUM!</v>
      </c>
      <c r="B29" s="34" t="str">
        <f t="shared" si="11"/>
        <v/>
      </c>
      <c r="C29" s="35" t="str">
        <f t="shared" si="12"/>
        <v/>
      </c>
      <c r="D29" s="36" t="str">
        <f>_xlfn.IFERROR(INDIRECT("'جهات الإتصال'!B"&amp;MATCH(C29,'جهات الإتصال'!A$1:A$80,0)),"")</f>
        <v/>
      </c>
      <c r="E29" s="37" t="str">
        <f>IF(ISERROR(A29)=TRUE,"",_xlfn.COUNTIFS(الكشف!D:D,'أخير 15 يوم الأقل سعراً'!B29,الكشف!G:G,'أخير 15 يوم الأقل سعراً'!C29))</f>
        <v/>
      </c>
      <c r="F29" s="38" t="str">
        <f t="shared" si="13"/>
        <v/>
      </c>
      <c r="G29" s="39" t="str">
        <f t="shared" si="14"/>
        <v/>
      </c>
      <c r="H29" s="40" t="str">
        <f t="shared" si="15"/>
        <v/>
      </c>
      <c r="I29" s="41" t="str">
        <f t="shared" si="16"/>
        <v/>
      </c>
    </row>
    <row r="30" spans="8:8" ht="15.0">
      <c r="A30" t="e">
        <f>LARGE(الكشف!O:O,ROW()-1)</f>
        <v>#NUM!</v>
      </c>
      <c r="B30" s="34" t="str">
        <f t="shared" si="11"/>
        <v/>
      </c>
      <c r="C30" s="35" t="str">
        <f t="shared" si="12"/>
        <v/>
      </c>
      <c r="D30" s="36" t="str">
        <f>_xlfn.IFERROR(INDIRECT("'جهات الإتصال'!B"&amp;MATCH(C30,'جهات الإتصال'!A$1:A$80,0)),"")</f>
        <v/>
      </c>
      <c r="E30" s="37" t="str">
        <f>IF(ISERROR(A30)=TRUE,"",_xlfn.COUNTIFS(الكشف!D:D,'أخير 15 يوم الأقل سعراً'!B30,الكشف!G:G,'أخير 15 يوم الأقل سعراً'!C30))</f>
        <v/>
      </c>
      <c r="F30" s="38" t="str">
        <f t="shared" si="13"/>
        <v/>
      </c>
      <c r="G30" s="39" t="str">
        <f t="shared" si="14"/>
        <v/>
      </c>
      <c r="H30" s="40" t="str">
        <f t="shared" si="15"/>
        <v/>
      </c>
      <c r="I30" s="41" t="str">
        <f t="shared" si="16"/>
        <v/>
      </c>
    </row>
    <row r="31" spans="8:8" ht="15.0">
      <c r="A31" t="e">
        <f>LARGE(الكشف!O:O,ROW()-1)</f>
        <v>#NUM!</v>
      </c>
      <c r="B31" s="34" t="str">
        <f t="shared" si="11"/>
        <v/>
      </c>
      <c r="C31" s="35" t="str">
        <f t="shared" si="12"/>
        <v/>
      </c>
      <c r="D31" s="36" t="str">
        <f>_xlfn.IFERROR(INDIRECT("'جهات الإتصال'!B"&amp;MATCH(C31,'جهات الإتصال'!A$1:A$80,0)),"")</f>
        <v/>
      </c>
      <c r="E31" s="37" t="str">
        <f>IF(ISERROR(A31)=TRUE,"",_xlfn.COUNTIFS(الكشف!D:D,'أخير 15 يوم الأقل سعراً'!B31,الكشف!G:G,'أخير 15 يوم الأقل سعراً'!C31))</f>
        <v/>
      </c>
      <c r="F31" s="38" t="str">
        <f t="shared" si="13"/>
        <v/>
      </c>
      <c r="G31" s="39" t="str">
        <f t="shared" si="14"/>
        <v/>
      </c>
      <c r="H31" s="40" t="str">
        <f t="shared" si="15"/>
        <v/>
      </c>
      <c r="I31" s="41" t="str">
        <f t="shared" si="16"/>
        <v/>
      </c>
    </row>
    <row r="32" spans="8:8" ht="15.0">
      <c r="A32" t="e">
        <f>LARGE(الكشف!O:O,ROW()-1)</f>
        <v>#NUM!</v>
      </c>
      <c r="B32" s="34" t="str">
        <f t="shared" si="11"/>
        <v/>
      </c>
      <c r="C32" s="35" t="str">
        <f t="shared" si="12"/>
        <v/>
      </c>
      <c r="D32" s="36" t="str">
        <f>_xlfn.IFERROR(INDIRECT("'جهات الإتصال'!B"&amp;MATCH(C32,'جهات الإتصال'!A$1:A$80,0)),"")</f>
        <v/>
      </c>
      <c r="E32" s="37" t="str">
        <f>IF(ISERROR(A32)=TRUE,"",_xlfn.COUNTIFS(الكشف!D:D,'أخير 15 يوم الأقل سعراً'!B32,الكشف!G:G,'أخير 15 يوم الأقل سعراً'!C32))</f>
        <v/>
      </c>
      <c r="F32" s="38" t="str">
        <f t="shared" si="13"/>
        <v/>
      </c>
      <c r="G32" s="39" t="str">
        <f t="shared" si="14"/>
        <v/>
      </c>
      <c r="H32" s="40" t="str">
        <f t="shared" si="15"/>
        <v/>
      </c>
      <c r="I32" s="41" t="str">
        <f t="shared" si="16"/>
        <v/>
      </c>
    </row>
    <row r="33" spans="8:8" ht="15.0">
      <c r="A33" t="e">
        <f>LARGE(الكشف!O:O,ROW()-1)</f>
        <v>#NUM!</v>
      </c>
      <c r="B33" s="34" t="str">
        <f t="shared" si="11"/>
        <v/>
      </c>
      <c r="C33" s="35" t="str">
        <f t="shared" si="12"/>
        <v/>
      </c>
      <c r="D33" s="36" t="str">
        <f>_xlfn.IFERROR(INDIRECT("'جهات الإتصال'!B"&amp;MATCH(C33,'جهات الإتصال'!A$1:A$80,0)),"")</f>
        <v/>
      </c>
      <c r="E33" s="37" t="str">
        <f>IF(ISERROR(A33)=TRUE,"",_xlfn.COUNTIFS(الكشف!D:D,'أخير 15 يوم الأقل سعراً'!B33,الكشف!G:G,'أخير 15 يوم الأقل سعراً'!C33))</f>
        <v/>
      </c>
      <c r="F33" s="38" t="str">
        <f t="shared" si="13"/>
        <v/>
      </c>
      <c r="G33" s="39" t="str">
        <f t="shared" si="14"/>
        <v/>
      </c>
      <c r="H33" s="40" t="str">
        <f t="shared" si="15"/>
        <v/>
      </c>
      <c r="I33" s="41" t="str">
        <f t="shared" si="16"/>
        <v/>
      </c>
    </row>
    <row r="34" spans="8:8" ht="15.0">
      <c r="A34" t="e">
        <f>LARGE(الكشف!O:O,ROW()-1)</f>
        <v>#NUM!</v>
      </c>
      <c r="B34" s="34" t="str">
        <f t="shared" si="11"/>
        <v/>
      </c>
      <c r="C34" s="35" t="str">
        <f t="shared" si="12"/>
        <v/>
      </c>
      <c r="D34" s="36" t="str">
        <f>_xlfn.IFERROR(INDIRECT("'جهات الإتصال'!B"&amp;MATCH(C34,'جهات الإتصال'!A$1:A$80,0)),"")</f>
        <v/>
      </c>
      <c r="E34" s="37" t="str">
        <f>IF(ISERROR(A34)=TRUE,"",_xlfn.COUNTIFS(الكشف!D:D,'أخير 15 يوم الأقل سعراً'!B34,الكشف!G:G,'أخير 15 يوم الأقل سعراً'!C34))</f>
        <v/>
      </c>
      <c r="F34" s="38" t="str">
        <f t="shared" si="13"/>
        <v/>
      </c>
      <c r="G34" s="39" t="str">
        <f t="shared" si="14"/>
        <v/>
      </c>
      <c r="H34" s="40" t="str">
        <f t="shared" si="15"/>
        <v/>
      </c>
      <c r="I34" s="41" t="str">
        <f t="shared" si="16"/>
        <v/>
      </c>
    </row>
    <row r="35" spans="8:8" ht="15.0">
      <c r="A35" t="e">
        <f>LARGE(الكشف!O:O,ROW()-1)</f>
        <v>#NUM!</v>
      </c>
      <c r="B35" s="34" t="str">
        <f t="shared" si="11"/>
        <v/>
      </c>
      <c r="C35" s="35" t="str">
        <f t="shared" si="12"/>
        <v/>
      </c>
      <c r="D35" s="36" t="str">
        <f>_xlfn.IFERROR(INDIRECT("'جهات الإتصال'!B"&amp;MATCH(C35,'جهات الإتصال'!A$1:A$80,0)),"")</f>
        <v/>
      </c>
      <c r="E35" s="37" t="str">
        <f>IF(ISERROR(A35)=TRUE,"",_xlfn.COUNTIFS(الكشف!D:D,'أخير 15 يوم الأقل سعراً'!B35,الكشف!G:G,'أخير 15 يوم الأقل سعراً'!C35))</f>
        <v/>
      </c>
      <c r="F35" s="38" t="str">
        <f t="shared" si="13"/>
        <v/>
      </c>
      <c r="G35" s="39" t="str">
        <f t="shared" si="14"/>
        <v/>
      </c>
      <c r="H35" s="40" t="str">
        <f t="shared" si="15"/>
        <v/>
      </c>
      <c r="I35" s="41" t="str">
        <f t="shared" si="16"/>
        <v/>
      </c>
    </row>
    <row r="36" spans="8:8" ht="15.0">
      <c r="A36" t="e">
        <f>LARGE(الكشف!O:O,ROW()-1)</f>
        <v>#NUM!</v>
      </c>
      <c r="B36" s="34" t="str">
        <f t="shared" si="11"/>
        <v/>
      </c>
      <c r="C36" s="35" t="str">
        <f t="shared" si="12"/>
        <v/>
      </c>
      <c r="D36" s="36" t="str">
        <f>_xlfn.IFERROR(INDIRECT("'جهات الإتصال'!B"&amp;MATCH(C36,'جهات الإتصال'!A$1:A$80,0)),"")</f>
        <v/>
      </c>
      <c r="E36" s="37" t="str">
        <f>IF(ISERROR(A36)=TRUE,"",_xlfn.COUNTIFS(الكشف!D:D,'أخير 15 يوم الأقل سعراً'!B36,الكشف!G:G,'أخير 15 يوم الأقل سعراً'!C36))</f>
        <v/>
      </c>
      <c r="F36" s="38" t="str">
        <f t="shared" si="13"/>
        <v/>
      </c>
      <c r="G36" s="39" t="str">
        <f t="shared" si="14"/>
        <v/>
      </c>
      <c r="H36" s="40" t="str">
        <f t="shared" si="15"/>
        <v/>
      </c>
      <c r="I36" s="41" t="str">
        <f t="shared" si="16"/>
        <v/>
      </c>
    </row>
    <row r="37" spans="8:8" ht="15.0">
      <c r="A37" t="e">
        <f>LARGE(الكشف!O:O,ROW()-1)</f>
        <v>#NUM!</v>
      </c>
      <c r="B37" s="34" t="str">
        <f t="shared" si="11"/>
        <v/>
      </c>
      <c r="C37" s="35" t="str">
        <f t="shared" si="12"/>
        <v/>
      </c>
      <c r="D37" s="36" t="str">
        <f>_xlfn.IFERROR(INDIRECT("'جهات الإتصال'!B"&amp;MATCH(C37,'جهات الإتصال'!A$1:A$80,0)),"")</f>
        <v/>
      </c>
      <c r="E37" s="37" t="str">
        <f>IF(ISERROR(A37)=TRUE,"",_xlfn.COUNTIFS(الكشف!D:D,'أخير 15 يوم الأقل سعراً'!B37,الكشف!G:G,'أخير 15 يوم الأقل سعراً'!C37))</f>
        <v/>
      </c>
      <c r="F37" s="38" t="str">
        <f t="shared" si="13"/>
        <v/>
      </c>
      <c r="G37" s="39" t="str">
        <f t="shared" si="14"/>
        <v/>
      </c>
      <c r="H37" s="40" t="str">
        <f t="shared" si="15"/>
        <v/>
      </c>
      <c r="I37" s="41" t="str">
        <f t="shared" si="16"/>
        <v/>
      </c>
    </row>
    <row r="38" spans="8:8" ht="15.0">
      <c r="A38" t="e">
        <f>LARGE(الكشف!O:O,ROW()-1)</f>
        <v>#NUM!</v>
      </c>
      <c r="B38" s="34" t="str">
        <f t="shared" si="11"/>
        <v/>
      </c>
      <c r="C38" s="35" t="str">
        <f t="shared" si="12"/>
        <v/>
      </c>
      <c r="D38" s="36" t="str">
        <f>_xlfn.IFERROR(INDIRECT("'جهات الإتصال'!B"&amp;MATCH(C38,'جهات الإتصال'!A$1:A$80,0)),"")</f>
        <v/>
      </c>
      <c r="E38" s="37" t="str">
        <f>IF(ISERROR(A38)=TRUE,"",_xlfn.COUNTIFS(الكشف!D:D,'أخير 15 يوم الأقل سعراً'!B38,الكشف!G:G,'أخير 15 يوم الأقل سعراً'!C38))</f>
        <v/>
      </c>
      <c r="F38" s="38" t="str">
        <f t="shared" si="13"/>
        <v/>
      </c>
      <c r="G38" s="39" t="str">
        <f t="shared" si="14"/>
        <v/>
      </c>
      <c r="H38" s="40" t="str">
        <f t="shared" si="15"/>
        <v/>
      </c>
      <c r="I38" s="41" t="str">
        <f t="shared" si="16"/>
        <v/>
      </c>
    </row>
    <row r="39" spans="8:8" ht="15.0">
      <c r="A39" t="e">
        <f>LARGE(الكشف!O:O,ROW()-1)</f>
        <v>#NUM!</v>
      </c>
      <c r="B39" s="34" t="str">
        <f t="shared" si="11"/>
        <v/>
      </c>
      <c r="C39" s="35" t="str">
        <f t="shared" si="12"/>
        <v/>
      </c>
      <c r="D39" s="36" t="str">
        <f>_xlfn.IFERROR(INDIRECT("'جهات الإتصال'!B"&amp;MATCH(C39,'جهات الإتصال'!A$1:A$80,0)),"")</f>
        <v/>
      </c>
      <c r="E39" s="37" t="str">
        <f>IF(ISERROR(A39)=TRUE,"",_xlfn.COUNTIFS(الكشف!D:D,'أخير 15 يوم الأقل سعراً'!B39,الكشف!G:G,'أخير 15 يوم الأقل سعراً'!C39))</f>
        <v/>
      </c>
      <c r="F39" s="38" t="str">
        <f t="shared" si="13"/>
        <v/>
      </c>
      <c r="G39" s="39" t="str">
        <f t="shared" si="14"/>
        <v/>
      </c>
      <c r="H39" s="40" t="str">
        <f t="shared" si="15"/>
        <v/>
      </c>
      <c r="I39" s="41" t="str">
        <f t="shared" si="16"/>
        <v/>
      </c>
    </row>
    <row r="40" spans="8:8" ht="15.0">
      <c r="A40" t="e">
        <f>LARGE(الكشف!O:O,ROW()-1)</f>
        <v>#NUM!</v>
      </c>
      <c r="B40" s="34" t="str">
        <f t="shared" si="11"/>
        <v/>
      </c>
      <c r="C40" s="35" t="str">
        <f t="shared" si="12"/>
        <v/>
      </c>
      <c r="D40" s="36" t="str">
        <f>_xlfn.IFERROR(INDIRECT("'جهات الإتصال'!B"&amp;MATCH(C40,'جهات الإتصال'!A$1:A$80,0)),"")</f>
        <v/>
      </c>
      <c r="E40" s="37" t="str">
        <f>IF(ISERROR(A40)=TRUE,"",_xlfn.COUNTIFS(الكشف!D:D,'أخير 15 يوم الأقل سعراً'!B40,الكشف!G:G,'أخير 15 يوم الأقل سعراً'!C40))</f>
        <v/>
      </c>
      <c r="F40" s="38" t="str">
        <f t="shared" si="13"/>
        <v/>
      </c>
      <c r="G40" s="39" t="str">
        <f t="shared" si="14"/>
        <v/>
      </c>
      <c r="H40" s="40" t="str">
        <f t="shared" si="15"/>
        <v/>
      </c>
      <c r="I40" s="41" t="str">
        <f t="shared" si="16"/>
        <v/>
      </c>
    </row>
    <row r="41" spans="8:8" ht="15.0">
      <c r="A41" t="e">
        <f>LARGE(الكشف!O:O,ROW()-1)</f>
        <v>#NUM!</v>
      </c>
      <c r="B41" s="34" t="str">
        <f t="shared" si="11"/>
        <v/>
      </c>
      <c r="C41" s="35" t="str">
        <f t="shared" si="12"/>
        <v/>
      </c>
      <c r="D41" s="36" t="str">
        <f>_xlfn.IFERROR(INDIRECT("'جهات الإتصال'!B"&amp;MATCH(C41,'جهات الإتصال'!A$1:A$80,0)),"")</f>
        <v/>
      </c>
      <c r="E41" s="37" t="str">
        <f>IF(ISERROR(A41)=TRUE,"",_xlfn.COUNTIFS(الكشف!D:D,'أخير 15 يوم الأقل سعراً'!B41,الكشف!G:G,'أخير 15 يوم الأقل سعراً'!C41))</f>
        <v/>
      </c>
      <c r="F41" s="38" t="str">
        <f t="shared" si="13"/>
        <v/>
      </c>
      <c r="G41" s="39" t="str">
        <f t="shared" si="14"/>
        <v/>
      </c>
      <c r="H41" s="40" t="str">
        <f t="shared" si="15"/>
        <v/>
      </c>
      <c r="I41" s="41" t="str">
        <f t="shared" si="16"/>
        <v/>
      </c>
    </row>
    <row r="42" spans="8:8" ht="15.0">
      <c r="A42" t="e">
        <f>LARGE(الكشف!O:O,ROW()-1)</f>
        <v>#NUM!</v>
      </c>
      <c r="B42" s="34" t="str">
        <f t="shared" si="11"/>
        <v/>
      </c>
      <c r="C42" s="35" t="str">
        <f t="shared" si="12"/>
        <v/>
      </c>
      <c r="D42" s="36" t="str">
        <f>_xlfn.IFERROR(INDIRECT("'جهات الإتصال'!B"&amp;MATCH(C42,'جهات الإتصال'!A$1:A$80,0)),"")</f>
        <v/>
      </c>
      <c r="E42" s="37" t="str">
        <f>IF(ISERROR(A42)=TRUE,"",_xlfn.COUNTIFS(الكشف!D:D,'أخير 15 يوم الأقل سعراً'!B42,الكشف!G:G,'أخير 15 يوم الأقل سعراً'!C42))</f>
        <v/>
      </c>
      <c r="F42" s="38" t="str">
        <f t="shared" si="13"/>
        <v/>
      </c>
      <c r="G42" s="39" t="str">
        <f t="shared" si="14"/>
        <v/>
      </c>
      <c r="H42" s="40" t="str">
        <f t="shared" si="15"/>
        <v/>
      </c>
      <c r="I42" s="41" t="str">
        <f t="shared" si="16"/>
        <v/>
      </c>
    </row>
    <row r="43" spans="8:8" ht="15.0">
      <c r="A43" t="e">
        <f>LARGE(الكشف!O:O,ROW()-1)</f>
        <v>#NUM!</v>
      </c>
      <c r="B43" s="34" t="str">
        <f t="shared" si="11"/>
        <v/>
      </c>
      <c r="C43" s="35" t="str">
        <f t="shared" si="12"/>
        <v/>
      </c>
      <c r="D43" s="36" t="str">
        <f>_xlfn.IFERROR(INDIRECT("'جهات الإتصال'!B"&amp;MATCH(C43,'جهات الإتصال'!A$1:A$80,0)),"")</f>
        <v/>
      </c>
      <c r="E43" s="37" t="str">
        <f>IF(ISERROR(A43)=TRUE,"",_xlfn.COUNTIFS(الكشف!D:D,'أخير 15 يوم الأقل سعراً'!B43,الكشف!G:G,'أخير 15 يوم الأقل سعراً'!C43))</f>
        <v/>
      </c>
      <c r="F43" s="38" t="str">
        <f t="shared" si="13"/>
        <v/>
      </c>
      <c r="G43" s="39" t="str">
        <f t="shared" si="14"/>
        <v/>
      </c>
      <c r="H43" s="40" t="str">
        <f t="shared" si="15"/>
        <v/>
      </c>
      <c r="I43" s="41" t="str">
        <f t="shared" si="16"/>
        <v/>
      </c>
    </row>
    <row r="44" spans="8:8" ht="15.0">
      <c r="A44" t="e">
        <f>LARGE(الكشف!O:O,ROW()-1)</f>
        <v>#NUM!</v>
      </c>
      <c r="B44" s="34" t="str">
        <f t="shared" si="11"/>
        <v/>
      </c>
      <c r="C44" s="35" t="str">
        <f t="shared" si="12"/>
        <v/>
      </c>
      <c r="D44" s="36" t="str">
        <f>_xlfn.IFERROR(INDIRECT("'جهات الإتصال'!B"&amp;MATCH(C44,'جهات الإتصال'!A$1:A$80,0)),"")</f>
        <v/>
      </c>
      <c r="E44" s="37" t="str">
        <f>IF(ISERROR(A44)=TRUE,"",_xlfn.COUNTIFS(الكشف!D:D,'أخير 15 يوم الأقل سعراً'!B44,الكشف!G:G,'أخير 15 يوم الأقل سعراً'!C44))</f>
        <v/>
      </c>
      <c r="F44" s="38" t="str">
        <f t="shared" si="13"/>
        <v/>
      </c>
      <c r="G44" s="39" t="str">
        <f t="shared" si="14"/>
        <v/>
      </c>
      <c r="H44" s="40" t="str">
        <f t="shared" si="15"/>
        <v/>
      </c>
      <c r="I44" s="41" t="str">
        <f t="shared" si="16"/>
        <v/>
      </c>
    </row>
    <row r="45" spans="8:8" ht="15.0">
      <c r="A45" t="e">
        <f>LARGE(الكشف!O:O,ROW()-1)</f>
        <v>#NUM!</v>
      </c>
      <c r="B45" s="34" t="str">
        <f t="shared" si="11"/>
        <v/>
      </c>
      <c r="C45" s="35" t="str">
        <f t="shared" si="12"/>
        <v/>
      </c>
      <c r="D45" s="36" t="str">
        <f>_xlfn.IFERROR(INDIRECT("'جهات الإتصال'!B"&amp;MATCH(C45,'جهات الإتصال'!A$1:A$80,0)),"")</f>
        <v/>
      </c>
      <c r="E45" s="37" t="str">
        <f>IF(ISERROR(A45)=TRUE,"",_xlfn.COUNTIFS(الكشف!D:D,'أخير 15 يوم الأقل سعراً'!B45,الكشف!G:G,'أخير 15 يوم الأقل سعراً'!C45))</f>
        <v/>
      </c>
      <c r="F45" s="38" t="str">
        <f t="shared" si="13"/>
        <v/>
      </c>
      <c r="G45" s="39" t="str">
        <f t="shared" si="14"/>
        <v/>
      </c>
      <c r="H45" s="40" t="str">
        <f t="shared" si="15"/>
        <v/>
      </c>
      <c r="I45" s="41" t="str">
        <f t="shared" si="16"/>
        <v/>
      </c>
    </row>
    <row r="46" spans="8:8" ht="15.0">
      <c r="A46" t="e">
        <f>LARGE(الكشف!O:O,ROW()-1)</f>
        <v>#NUM!</v>
      </c>
      <c r="B46" s="34" t="str">
        <f t="shared" si="11"/>
        <v/>
      </c>
      <c r="C46" s="35" t="str">
        <f t="shared" si="12"/>
        <v/>
      </c>
      <c r="D46" s="36" t="str">
        <f>_xlfn.IFERROR(INDIRECT("'جهات الإتصال'!B"&amp;MATCH(C46,'جهات الإتصال'!A$1:A$80,0)),"")</f>
        <v/>
      </c>
      <c r="E46" s="37" t="str">
        <f>IF(ISERROR(A46)=TRUE,"",_xlfn.COUNTIFS(الكشف!D:D,'أخير 15 يوم الأقل سعراً'!B46,الكشف!G:G,'أخير 15 يوم الأقل سعراً'!C46))</f>
        <v/>
      </c>
      <c r="F46" s="38" t="str">
        <f t="shared" si="13"/>
        <v/>
      </c>
      <c r="G46" s="39" t="str">
        <f t="shared" si="14"/>
        <v/>
      </c>
      <c r="H46" s="40" t="str">
        <f t="shared" si="15"/>
        <v/>
      </c>
      <c r="I46" s="41" t="str">
        <f t="shared" si="16"/>
        <v/>
      </c>
    </row>
    <row r="47" spans="8:8" ht="15.0">
      <c r="A47" t="e">
        <f>LARGE(الكشف!O:O,ROW()-1)</f>
        <v>#NUM!</v>
      </c>
      <c r="B47" s="34" t="str">
        <f t="shared" si="11"/>
        <v/>
      </c>
      <c r="C47" s="35" t="str">
        <f t="shared" si="12"/>
        <v/>
      </c>
      <c r="D47" s="36" t="str">
        <f>_xlfn.IFERROR(INDIRECT("'جهات الإتصال'!B"&amp;MATCH(C47,'جهات الإتصال'!A$1:A$80,0)),"")</f>
        <v/>
      </c>
      <c r="E47" s="37" t="str">
        <f>IF(ISERROR(A47)=TRUE,"",_xlfn.COUNTIFS(الكشف!D:D,'أخير 15 يوم الأقل سعراً'!B47,الكشف!G:G,'أخير 15 يوم الأقل سعراً'!C47))</f>
        <v/>
      </c>
      <c r="F47" s="38" t="str">
        <f t="shared" si="13"/>
        <v/>
      </c>
      <c r="G47" s="39" t="str">
        <f t="shared" si="14"/>
        <v/>
      </c>
      <c r="H47" s="40" t="str">
        <f t="shared" si="15"/>
        <v/>
      </c>
      <c r="I47" s="41" t="str">
        <f t="shared" si="16"/>
        <v/>
      </c>
    </row>
    <row r="48" spans="8:8" ht="15.0">
      <c r="A48" t="e">
        <f>LARGE(الكشف!O:O,ROW()-1)</f>
        <v>#NUM!</v>
      </c>
      <c r="B48" s="34" t="str">
        <f t="shared" si="11"/>
        <v/>
      </c>
      <c r="C48" s="35" t="str">
        <f t="shared" si="12"/>
        <v/>
      </c>
      <c r="D48" s="36" t="str">
        <f>_xlfn.IFERROR(INDIRECT("'جهات الإتصال'!B"&amp;MATCH(C48,'جهات الإتصال'!A$1:A$80,0)),"")</f>
        <v/>
      </c>
      <c r="E48" s="37" t="str">
        <f>IF(ISERROR(A48)=TRUE,"",_xlfn.COUNTIFS(الكشف!D:D,'أخير 15 يوم الأقل سعراً'!B48,الكشف!G:G,'أخير 15 يوم الأقل سعراً'!C48))</f>
        <v/>
      </c>
      <c r="F48" s="38" t="str">
        <f t="shared" si="13"/>
        <v/>
      </c>
      <c r="G48" s="39" t="str">
        <f t="shared" si="14"/>
        <v/>
      </c>
      <c r="H48" s="40" t="str">
        <f t="shared" si="15"/>
        <v/>
      </c>
      <c r="I48" s="41" t="str">
        <f t="shared" si="16"/>
        <v/>
      </c>
    </row>
    <row r="49" spans="8:8" ht="15.0">
      <c r="A49" t="e">
        <f>LARGE(الكشف!O:O,ROW()-1)</f>
        <v>#NUM!</v>
      </c>
      <c r="B49" s="34" t="str">
        <f t="shared" si="11"/>
        <v/>
      </c>
      <c r="C49" s="35" t="str">
        <f t="shared" si="12"/>
        <v/>
      </c>
      <c r="D49" s="36" t="str">
        <f>_xlfn.IFERROR(INDIRECT("'جهات الإتصال'!B"&amp;MATCH(C49,'جهات الإتصال'!A$1:A$80,0)),"")</f>
        <v/>
      </c>
      <c r="E49" s="37" t="str">
        <f>IF(ISERROR(A49)=TRUE,"",_xlfn.COUNTIFS(الكشف!D:D,'أخير 15 يوم الأقل سعراً'!B49,الكشف!G:G,'أخير 15 يوم الأقل سعراً'!C49))</f>
        <v/>
      </c>
      <c r="F49" s="38" t="str">
        <f t="shared" si="13"/>
        <v/>
      </c>
      <c r="G49" s="39" t="str">
        <f t="shared" si="14"/>
        <v/>
      </c>
      <c r="H49" s="40" t="str">
        <f t="shared" si="15"/>
        <v/>
      </c>
      <c r="I49" s="41" t="str">
        <f t="shared" si="16"/>
        <v/>
      </c>
    </row>
    <row r="50" spans="8:8" ht="15.0">
      <c r="A50" t="e">
        <f>LARGE(الكشف!O:O,ROW()-1)</f>
        <v>#NUM!</v>
      </c>
      <c r="B50" s="34" t="str">
        <f t="shared" si="11"/>
        <v/>
      </c>
      <c r="C50" s="35" t="str">
        <f t="shared" si="12"/>
        <v/>
      </c>
      <c r="D50" s="36" t="str">
        <f>_xlfn.IFERROR(INDIRECT("'جهات الإتصال'!B"&amp;MATCH(C50,'جهات الإتصال'!A$1:A$80,0)),"")</f>
        <v/>
      </c>
      <c r="E50" s="37" t="str">
        <f>IF(ISERROR(A50)=TRUE,"",_xlfn.COUNTIFS(الكشف!D:D,'أخير 15 يوم الأقل سعراً'!B50,الكشف!G:G,'أخير 15 يوم الأقل سعراً'!C50))</f>
        <v/>
      </c>
      <c r="F50" s="38" t="str">
        <f t="shared" si="13"/>
        <v/>
      </c>
      <c r="G50" s="39" t="str">
        <f t="shared" si="14"/>
        <v/>
      </c>
      <c r="H50" s="40" t="str">
        <f t="shared" si="15"/>
        <v/>
      </c>
      <c r="I50" s="41" t="str">
        <f t="shared" si="16"/>
        <v/>
      </c>
    </row>
    <row r="51" spans="8:8" ht="15.0">
      <c r="A51" t="e">
        <f>LARGE(الكشف!O:O,ROW()-1)</f>
        <v>#NUM!</v>
      </c>
      <c r="B51" s="34" t="str">
        <f t="shared" si="11"/>
        <v/>
      </c>
      <c r="C51" s="35" t="str">
        <f t="shared" si="12"/>
        <v/>
      </c>
      <c r="D51" s="36" t="str">
        <f>_xlfn.IFERROR(INDIRECT("'جهات الإتصال'!B"&amp;MATCH(C51,'جهات الإتصال'!A$1:A$80,0)),"")</f>
        <v/>
      </c>
      <c r="E51" s="37" t="str">
        <f>IF(ISERROR(A51)=TRUE,"",_xlfn.COUNTIFS(الكشف!D:D,'أخير 15 يوم الأقل سعراً'!B51,الكشف!G:G,'أخير 15 يوم الأقل سعراً'!C51))</f>
        <v/>
      </c>
      <c r="F51" s="38" t="str">
        <f t="shared" si="13"/>
        <v/>
      </c>
      <c r="G51" s="39" t="str">
        <f t="shared" si="14"/>
        <v/>
      </c>
      <c r="H51" s="40" t="str">
        <f t="shared" si="15"/>
        <v/>
      </c>
      <c r="I51" s="41" t="str">
        <f t="shared" si="16"/>
        <v/>
      </c>
    </row>
  </sheetData>
  <mergeCells count="1">
    <mergeCell ref="K1:M1"/>
  </mergeCells>
  <pageMargins left="0.7" right="0.7" top="0.75" bottom="0.75" header="0.3" footer="0.3"/>
  <pageSetup paperSize="11" fitToWidth="0" fitToHeight="0"/>
  <legacy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selection activeCell="A5" sqref="A5"/>
    </sheetView>
  </sheetViews>
  <sheetFormatPr defaultRowHeight="14.25" defaultColWidth="10"/>
  <cols>
    <col min="1" max="1" customWidth="1" width="14.5" style="43"/>
    <col min="2" max="2" customWidth="1" width="15.5" style="44"/>
  </cols>
  <sheetData>
    <row r="1" spans="8:8" ht="24.6" customHeight="1">
      <c r="A1" s="25" t="s">
        <v>34</v>
      </c>
      <c r="B1" s="26" t="s">
        <v>33</v>
      </c>
    </row>
    <row r="2" spans="8:8" ht="15.0">
      <c r="A2" s="45">
        <v>5.9332284E7</v>
      </c>
      <c r="B2" s="46" t="s">
        <v>42</v>
      </c>
    </row>
    <row r="3" spans="8:8">
      <c r="A3" s="43">
        <v>5.9543261E7</v>
      </c>
      <c r="B3" s="44" t="s">
        <v>45</v>
      </c>
    </row>
    <row r="4" spans="8:8">
      <c r="A4" s="43">
        <v>5.9444231E7</v>
      </c>
      <c r="B4" s="44" t="s">
        <v>44</v>
      </c>
    </row>
    <row r="5" spans="8:8">
      <c r="A5" s="43">
        <v>5.7933821E7</v>
      </c>
      <c r="B5" s="44" t="s">
        <v>43</v>
      </c>
    </row>
    <row r="6" spans="8:8">
      <c r="A6" s="43">
        <v>5.8723312E7</v>
      </c>
      <c r="B6" s="44" t="s">
        <v>46</v>
      </c>
    </row>
    <row r="7" spans="8:8">
      <c r="A7" s="43">
        <v>5.3421345E7</v>
      </c>
      <c r="B7" s="44" t="s">
        <v>47</v>
      </c>
    </row>
    <row r="8" spans="8:8">
      <c r="A8" s="43">
        <v>5.7984323E7</v>
      </c>
      <c r="B8" s="4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Abo Fayz</dc:creator>
  <cp:lastModifiedBy>G.B</cp:lastModifiedBy>
  <dcterms:created xsi:type="dcterms:W3CDTF">٢٠١٥-٠٦-٠٥T١٢:١٧:٢٠Z</dcterms:created>
  <dcterms:modified xsi:type="dcterms:W3CDTF">٢٠٢١-٠٢-٢١T٠٤:٥٨:١٢Z</dcterms:modified>
</cp:coreProperties>
</file>