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34" firstSheet="3" activeTab="3"/>
  </bookViews>
  <sheets>
    <sheet name="الرئيسية " sheetId="11" state="hidden" r:id="rId1"/>
    <sheet name="مــصــــروفــــــات اليومـيـــة" sheetId="7" state="hidden" r:id="rId2"/>
    <sheet name="رصيــد الخــزنــة" sheetId="4" state="hidden" r:id="rId3"/>
    <sheet name="كشف المرتبات" sheetId="1" r:id="rId4"/>
    <sheet name="مشتريات ومبيعـات" sheetId="6" state="hidden" r:id="rId5"/>
    <sheet name="بـضـــاعـــــة الـمـخـــــــزن" sheetId="12" state="hidden" r:id="rId6"/>
    <sheet name="الأجازة السنوية" sheetId="13" state="hidden" r:id="rId7"/>
    <sheet name="الحركة الشهرية" sheetId="9" state="hidden" r:id="rId8"/>
  </sheets>
  <externalReferences>
    <externalReference r:id="rId9"/>
  </externalReferences>
  <calcPr calcId="162913"/>
</workbook>
</file>

<file path=xl/calcChain.xml><?xml version="1.0" encoding="utf-8"?>
<calcChain xmlns="http://schemas.openxmlformats.org/spreadsheetml/2006/main">
  <c r="R81" i="1" l="1"/>
  <c r="Q81" i="1"/>
  <c r="P81" i="1"/>
  <c r="S81" i="1"/>
  <c r="T81" i="1"/>
  <c r="U81" i="1"/>
  <c r="V81" i="1"/>
  <c r="W81" i="1"/>
  <c r="X81" i="1"/>
  <c r="Y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D33" i="1" l="1"/>
  <c r="F3" i="1" l="1"/>
  <c r="H217" i="7" l="1" a="1"/>
  <c r="H217" i="7" s="1"/>
  <c r="H218" i="7" a="1"/>
  <c r="H218" i="7" s="1"/>
  <c r="H219" i="7" a="1"/>
  <c r="H219" i="7" s="1"/>
  <c r="H220" i="7" a="1"/>
  <c r="H220" i="7" s="1"/>
  <c r="H221" i="7" a="1"/>
  <c r="H221" i="7" s="1"/>
  <c r="H222" i="7" a="1"/>
  <c r="H222" i="7" s="1"/>
  <c r="H223" i="7" a="1"/>
  <c r="H223" i="7" s="1"/>
  <c r="H224" i="7" a="1"/>
  <c r="H224" i="7" s="1"/>
  <c r="H225" i="7" a="1"/>
  <c r="H225" i="7" s="1"/>
  <c r="H226" i="7" a="1"/>
  <c r="H226" i="7" s="1"/>
  <c r="H227" i="7" a="1"/>
  <c r="H227" i="7" s="1"/>
  <c r="H228" i="7" a="1"/>
  <c r="H228" i="7" s="1"/>
  <c r="H229" i="7" a="1"/>
  <c r="H229" i="7" s="1"/>
  <c r="H230" i="7" a="1"/>
  <c r="H230" i="7" s="1"/>
  <c r="H231" i="7" a="1"/>
  <c r="H231" i="7" s="1"/>
  <c r="H232" i="7" a="1"/>
  <c r="H232" i="7" s="1"/>
  <c r="H233" i="7" a="1"/>
  <c r="H233" i="7" s="1"/>
  <c r="H234" i="7" a="1"/>
  <c r="H234" i="7" s="1"/>
  <c r="H235" i="7" a="1"/>
  <c r="H235" i="7" s="1"/>
  <c r="H236" i="7" a="1"/>
  <c r="H236" i="7" s="1"/>
  <c r="H237" i="7" a="1"/>
  <c r="H237" i="7" s="1"/>
  <c r="H238" i="7" a="1"/>
  <c r="H238" i="7" s="1"/>
  <c r="H239" i="7" a="1"/>
  <c r="H239" i="7" s="1"/>
  <c r="H240" i="7" a="1"/>
  <c r="H240" i="7" s="1"/>
  <c r="H241" i="7" a="1"/>
  <c r="H241" i="7" s="1"/>
  <c r="H242" i="7" a="1"/>
  <c r="H242" i="7" s="1"/>
  <c r="H243" i="7" a="1"/>
  <c r="H243" i="7" s="1"/>
  <c r="H244" i="7" a="1"/>
  <c r="H244" i="7" s="1"/>
  <c r="H245" i="7" a="1"/>
  <c r="H245" i="7" s="1"/>
  <c r="H246" i="7" a="1"/>
  <c r="H246" i="7" s="1"/>
  <c r="H247" i="7" a="1"/>
  <c r="H247" i="7" s="1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O3" i="7" l="1"/>
  <c r="G221" i="7" a="1"/>
  <c r="G221" i="7" s="1"/>
  <c r="G222" i="7" a="1"/>
  <c r="G222" i="7" s="1"/>
  <c r="G223" i="7" a="1"/>
  <c r="G223" i="7" s="1"/>
  <c r="G224" i="7" a="1"/>
  <c r="G224" i="7" s="1"/>
  <c r="G225" i="7" a="1"/>
  <c r="G225" i="7" s="1"/>
  <c r="G226" i="7" a="1"/>
  <c r="G226" i="7" s="1"/>
  <c r="G227" i="7" a="1"/>
  <c r="G227" i="7" s="1"/>
  <c r="G247" i="7" a="1"/>
  <c r="G247" i="7" s="1"/>
  <c r="G246" i="7" a="1"/>
  <c r="G246" i="7" s="1"/>
  <c r="G245" i="7" a="1"/>
  <c r="G245" i="7" s="1"/>
  <c r="G244" i="7" a="1"/>
  <c r="G244" i="7" s="1"/>
  <c r="G243" i="7" a="1"/>
  <c r="G243" i="7" s="1"/>
  <c r="G242" i="7" a="1"/>
  <c r="G242" i="7" s="1"/>
  <c r="G241" i="7" a="1"/>
  <c r="G241" i="7" s="1"/>
  <c r="G240" i="7" a="1"/>
  <c r="G240" i="7" s="1"/>
  <c r="G239" i="7" a="1"/>
  <c r="G239" i="7" s="1"/>
  <c r="G238" i="7" a="1"/>
  <c r="G238" i="7" s="1"/>
  <c r="G237" i="7" a="1"/>
  <c r="G237" i="7" s="1"/>
  <c r="G236" i="7" a="1"/>
  <c r="G236" i="7" s="1"/>
  <c r="G235" i="7" a="1"/>
  <c r="G235" i="7" s="1"/>
  <c r="G234" i="7" a="1"/>
  <c r="G234" i="7" s="1"/>
  <c r="G233" i="7" a="1"/>
  <c r="G233" i="7" s="1"/>
  <c r="G232" i="7" a="1"/>
  <c r="G232" i="7" s="1"/>
  <c r="G231" i="7" a="1"/>
  <c r="G231" i="7" s="1"/>
  <c r="G230" i="7" a="1"/>
  <c r="G230" i="7" s="1"/>
  <c r="G229" i="7" a="1"/>
  <c r="G229" i="7" s="1"/>
  <c r="G228" i="7" a="1"/>
  <c r="G228" i="7" s="1"/>
  <c r="G219" i="7" a="1"/>
  <c r="G219" i="7" s="1"/>
  <c r="G218" i="7" a="1"/>
  <c r="G218" i="7" s="1"/>
  <c r="O29" i="7"/>
  <c r="Y82" i="1" s="1"/>
  <c r="O26" i="7"/>
  <c r="O22" i="7"/>
  <c r="V82" i="1" s="1"/>
  <c r="V101" i="1" s="1"/>
  <c r="O23" i="7"/>
  <c r="W82" i="1" s="1"/>
  <c r="W101" i="1" s="1"/>
  <c r="O24" i="7"/>
  <c r="X82" i="1" s="1"/>
  <c r="X101" i="1" s="1"/>
  <c r="O19" i="7"/>
  <c r="S82" i="1" s="1"/>
  <c r="S101" i="1" s="1"/>
  <c r="O20" i="7"/>
  <c r="T82" i="1" s="1"/>
  <c r="T101" i="1" s="1"/>
  <c r="O21" i="7"/>
  <c r="U82" i="1" s="1"/>
  <c r="U101" i="1" s="1"/>
  <c r="O14" i="7"/>
  <c r="N82" i="1" s="1"/>
  <c r="N101" i="1" s="1"/>
  <c r="O25" i="7"/>
  <c r="AD101" i="1"/>
  <c r="AE101" i="1"/>
  <c r="AF101" i="1"/>
  <c r="AG101" i="1"/>
  <c r="AC101" i="1"/>
  <c r="O4" i="7"/>
  <c r="D82" i="1" s="1"/>
  <c r="D101" i="1" s="1"/>
  <c r="O5" i="7"/>
  <c r="E82" i="1" s="1"/>
  <c r="E101" i="1" s="1"/>
  <c r="O6" i="7"/>
  <c r="F82" i="1" s="1"/>
  <c r="F101" i="1" s="1"/>
  <c r="O7" i="7"/>
  <c r="G82" i="1" s="1"/>
  <c r="G101" i="1" s="1"/>
  <c r="O8" i="7"/>
  <c r="H82" i="1" s="1"/>
  <c r="H101" i="1" s="1"/>
  <c r="O9" i="7"/>
  <c r="I82" i="1" s="1"/>
  <c r="I101" i="1" s="1"/>
  <c r="O10" i="7"/>
  <c r="J82" i="1" s="1"/>
  <c r="J101" i="1" s="1"/>
  <c r="O11" i="7"/>
  <c r="K82" i="1" s="1"/>
  <c r="K101" i="1" s="1"/>
  <c r="O12" i="7"/>
  <c r="L82" i="1" s="1"/>
  <c r="L101" i="1" s="1"/>
  <c r="O13" i="7"/>
  <c r="M82" i="1" s="1"/>
  <c r="M101" i="1" s="1"/>
  <c r="O15" i="7"/>
  <c r="O82" i="1" s="1"/>
  <c r="O101" i="1" s="1"/>
  <c r="O16" i="7"/>
  <c r="P82" i="1" s="1"/>
  <c r="P101" i="1" s="1"/>
  <c r="O17" i="7"/>
  <c r="Q82" i="1" s="1"/>
  <c r="Q101" i="1" s="1"/>
  <c r="O18" i="7"/>
  <c r="R82" i="1" s="1"/>
  <c r="R101" i="1" s="1"/>
  <c r="O30" i="7"/>
  <c r="O31" i="7"/>
  <c r="C82" i="1" l="1"/>
  <c r="C101" i="1" s="1"/>
  <c r="O32" i="7"/>
  <c r="O2" i="7" s="1"/>
  <c r="I204" i="7" l="1"/>
  <c r="G220" i="7" a="1"/>
  <c r="G220" i="7" s="1"/>
  <c r="G217" i="7" a="1"/>
  <c r="G217" i="7" s="1"/>
  <c r="H214" i="7" l="1"/>
  <c r="K215" i="7"/>
  <c r="I56" i="12" l="1"/>
  <c r="F56" i="12" a="1"/>
  <c r="F56" i="12" s="1"/>
  <c r="E56" i="12" a="1"/>
  <c r="E56" i="12" s="1"/>
  <c r="I55" i="12"/>
  <c r="F55" i="12" a="1"/>
  <c r="F55" i="12" s="1"/>
  <c r="E55" i="12" a="1"/>
  <c r="E55" i="12" s="1"/>
  <c r="I54" i="12"/>
  <c r="F54" i="12" a="1"/>
  <c r="F54" i="12" s="1"/>
  <c r="E54" i="12" a="1"/>
  <c r="E54" i="12" s="1"/>
  <c r="I53" i="12"/>
  <c r="F53" i="12" a="1"/>
  <c r="F53" i="12" s="1"/>
  <c r="E53" i="12" a="1"/>
  <c r="E53" i="12" s="1"/>
  <c r="I52" i="12"/>
  <c r="F52" i="12" a="1"/>
  <c r="F52" i="12" s="1"/>
  <c r="E52" i="12" a="1"/>
  <c r="E52" i="12" s="1"/>
  <c r="I51" i="12"/>
  <c r="F51" i="12" a="1"/>
  <c r="F51" i="12" s="1"/>
  <c r="E51" i="12" a="1"/>
  <c r="E51" i="12" s="1"/>
  <c r="I50" i="12"/>
  <c r="F50" i="12" a="1"/>
  <c r="F50" i="12" s="1"/>
  <c r="E50" i="12" a="1"/>
  <c r="E50" i="12" s="1"/>
  <c r="I49" i="12"/>
  <c r="F49" i="12"/>
  <c r="F49" i="12" a="1"/>
  <c r="E49" i="12" a="1"/>
  <c r="E49" i="12" s="1"/>
  <c r="I48" i="12"/>
  <c r="F48" i="12"/>
  <c r="F48" i="12" a="1"/>
  <c r="E48" i="12" a="1"/>
  <c r="E48" i="12" s="1"/>
  <c r="I47" i="12"/>
  <c r="F47" i="12" a="1"/>
  <c r="F47" i="12" s="1"/>
  <c r="E47" i="12"/>
  <c r="E47" i="12" a="1"/>
  <c r="I46" i="12"/>
  <c r="F46" i="12" a="1"/>
  <c r="F46" i="12" s="1"/>
  <c r="E46" i="12"/>
  <c r="E46" i="12" a="1"/>
  <c r="I45" i="12"/>
  <c r="F45" i="12" a="1"/>
  <c r="F45" i="12" s="1"/>
  <c r="E45" i="12" a="1"/>
  <c r="E45" i="12" s="1"/>
  <c r="I44" i="12"/>
  <c r="F44" i="12" a="1"/>
  <c r="F44" i="12" s="1"/>
  <c r="E44" i="12" a="1"/>
  <c r="E44" i="12" s="1"/>
  <c r="I43" i="12"/>
  <c r="F43" i="12"/>
  <c r="F43" i="12" a="1"/>
  <c r="E43" i="12" a="1"/>
  <c r="E43" i="12" s="1"/>
  <c r="I42" i="12"/>
  <c r="F42" i="12" a="1"/>
  <c r="F42" i="12" s="1"/>
  <c r="E42" i="12" a="1"/>
  <c r="E42" i="12" s="1"/>
  <c r="I41" i="12"/>
  <c r="F41" i="12" a="1"/>
  <c r="F41" i="12" s="1"/>
  <c r="E41" i="12"/>
  <c r="E41" i="12" a="1"/>
  <c r="I40" i="12"/>
  <c r="F40" i="12"/>
  <c r="F40" i="12" a="1"/>
  <c r="E40" i="12" a="1"/>
  <c r="E40" i="12" s="1"/>
  <c r="I39" i="12"/>
  <c r="F39" i="12"/>
  <c r="F39" i="12" a="1"/>
  <c r="E39" i="12" a="1"/>
  <c r="E39" i="12" s="1"/>
  <c r="I38" i="12"/>
  <c r="F38" i="12"/>
  <c r="F38" i="12" a="1"/>
  <c r="E38" i="12"/>
  <c r="E38" i="12" a="1"/>
  <c r="I37" i="12"/>
  <c r="F37" i="12"/>
  <c r="F37" i="12" a="1"/>
  <c r="E37" i="12" a="1"/>
  <c r="E37" i="12" s="1"/>
  <c r="I36" i="12"/>
  <c r="F36" i="12" a="1"/>
  <c r="F36" i="12" s="1"/>
  <c r="E36" i="12" a="1"/>
  <c r="E36" i="12" s="1"/>
  <c r="I35" i="12"/>
  <c r="F35" i="12" a="1"/>
  <c r="F35" i="12" s="1"/>
  <c r="E35" i="12"/>
  <c r="E35" i="12" a="1"/>
  <c r="I34" i="12"/>
  <c r="F34" i="12" a="1"/>
  <c r="F34" i="12" s="1"/>
  <c r="E34" i="12" a="1"/>
  <c r="E34" i="12" s="1"/>
  <c r="I33" i="12"/>
  <c r="F33" i="12" a="1"/>
  <c r="F33" i="12" s="1"/>
  <c r="E33" i="12" a="1"/>
  <c r="E33" i="12" s="1"/>
  <c r="I32" i="12"/>
  <c r="F32" i="12" a="1"/>
  <c r="F32" i="12" s="1"/>
  <c r="E32" i="12" a="1"/>
  <c r="E32" i="12" s="1"/>
  <c r="I31" i="12"/>
  <c r="F31" i="12"/>
  <c r="F31" i="12" a="1"/>
  <c r="E31" i="12" a="1"/>
  <c r="E31" i="12" s="1"/>
  <c r="I30" i="12"/>
  <c r="F30" i="12" a="1"/>
  <c r="F30" i="12" s="1"/>
  <c r="E30" i="12" a="1"/>
  <c r="E30" i="12" s="1"/>
  <c r="I29" i="12"/>
  <c r="F29" i="12" a="1"/>
  <c r="F29" i="12" s="1"/>
  <c r="E29" i="12" a="1"/>
  <c r="E29" i="12" s="1"/>
  <c r="I28" i="12"/>
  <c r="F28" i="12"/>
  <c r="F28" i="12" a="1"/>
  <c r="E28" i="12" a="1"/>
  <c r="E28" i="12" s="1"/>
  <c r="I27" i="12"/>
  <c r="F27" i="12" a="1"/>
  <c r="F27" i="12" s="1"/>
  <c r="F23" i="12" s="1"/>
  <c r="E27" i="12" a="1"/>
  <c r="E27" i="12" s="1"/>
  <c r="I26" i="12"/>
  <c r="I24" i="12" s="1"/>
  <c r="F26" i="12"/>
  <c r="F26" i="12" a="1"/>
  <c r="E26" i="12" a="1"/>
  <c r="E26" i="12" s="1"/>
  <c r="E27" i="13" l="1"/>
  <c r="E28" i="13"/>
  <c r="E29" i="13"/>
  <c r="E30" i="13"/>
  <c r="E31" i="13"/>
  <c r="E32" i="13"/>
  <c r="O36" i="13" l="1"/>
  <c r="O35" i="13"/>
  <c r="O34" i="13"/>
  <c r="O33" i="13"/>
  <c r="O32" i="13"/>
  <c r="O31" i="13"/>
  <c r="O30" i="13"/>
  <c r="O29" i="13"/>
  <c r="O28" i="13"/>
  <c r="O27" i="13"/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17" i="12" l="1"/>
  <c r="G17" i="12" s="1"/>
  <c r="F16" i="12"/>
  <c r="G16" i="12" s="1"/>
  <c r="F15" i="12"/>
  <c r="G15" i="12" s="1"/>
  <c r="F14" i="12"/>
  <c r="G14" i="12" s="1"/>
  <c r="F13" i="12"/>
  <c r="G13" i="12" s="1"/>
  <c r="G12" i="12"/>
  <c r="F12" i="12"/>
  <c r="F11" i="12"/>
  <c r="G11" i="12" s="1"/>
  <c r="F10" i="12"/>
  <c r="G10" i="12" s="1"/>
  <c r="F9" i="12"/>
  <c r="G9" i="12" s="1"/>
  <c r="F8" i="12"/>
  <c r="G8" i="12" s="1"/>
  <c r="F7" i="12"/>
  <c r="G7" i="12" s="1"/>
  <c r="G6" i="12"/>
  <c r="F6" i="12"/>
  <c r="F5" i="12"/>
  <c r="G5" i="12" s="1"/>
  <c r="F4" i="12"/>
  <c r="G4" i="12" s="1"/>
  <c r="F3" i="12"/>
  <c r="F18" i="12" s="1"/>
  <c r="G3" i="12" l="1"/>
  <c r="H4" i="9"/>
  <c r="G4" i="9"/>
  <c r="CF3" i="1" l="1"/>
  <c r="CC3" i="1"/>
  <c r="BZ3" i="1"/>
  <c r="BW3" i="1"/>
  <c r="BT3" i="1"/>
  <c r="BQ3" i="1"/>
  <c r="BN3" i="1"/>
  <c r="BK3" i="1"/>
  <c r="BH3" i="1"/>
  <c r="BE3" i="1"/>
  <c r="BB3" i="1"/>
  <c r="AY3" i="1"/>
  <c r="AV3" i="1"/>
  <c r="AS3" i="1"/>
  <c r="AP3" i="1"/>
  <c r="AM3" i="1"/>
  <c r="AJ3" i="1"/>
  <c r="AG3" i="1"/>
  <c r="AD3" i="1"/>
  <c r="AA3" i="1"/>
  <c r="X3" i="1"/>
  <c r="U3" i="1"/>
  <c r="R3" i="1"/>
  <c r="O3" i="1"/>
  <c r="L3" i="1"/>
  <c r="I3" i="1"/>
  <c r="I4" i="1"/>
  <c r="L4" i="1"/>
  <c r="O4" i="1"/>
  <c r="R4" i="1"/>
  <c r="U4" i="1"/>
  <c r="X4" i="1"/>
  <c r="AA4" i="1"/>
  <c r="AD4" i="1"/>
  <c r="AG4" i="1"/>
  <c r="AJ4" i="1"/>
  <c r="AM4" i="1"/>
  <c r="AP4" i="1"/>
  <c r="AS4" i="1"/>
  <c r="AV4" i="1"/>
  <c r="AY4" i="1"/>
  <c r="BB4" i="1"/>
  <c r="BE4" i="1"/>
  <c r="BH4" i="1"/>
  <c r="BK4" i="1"/>
  <c r="BN4" i="1"/>
  <c r="BQ4" i="1"/>
  <c r="BT4" i="1"/>
  <c r="BW4" i="1"/>
  <c r="BZ4" i="1"/>
  <c r="CC4" i="1"/>
  <c r="CF4" i="1"/>
  <c r="I5" i="1"/>
  <c r="L5" i="1"/>
  <c r="O5" i="1"/>
  <c r="R5" i="1"/>
  <c r="U5" i="1"/>
  <c r="X5" i="1"/>
  <c r="AA5" i="1"/>
  <c r="AD5" i="1"/>
  <c r="AG5" i="1"/>
  <c r="AJ5" i="1"/>
  <c r="AM5" i="1"/>
  <c r="AP5" i="1"/>
  <c r="AS5" i="1"/>
  <c r="AV5" i="1"/>
  <c r="AY5" i="1"/>
  <c r="BB5" i="1"/>
  <c r="BE5" i="1"/>
  <c r="BH5" i="1"/>
  <c r="BK5" i="1"/>
  <c r="BN5" i="1"/>
  <c r="BQ5" i="1"/>
  <c r="BT5" i="1"/>
  <c r="BW5" i="1"/>
  <c r="BZ5" i="1"/>
  <c r="CC5" i="1"/>
  <c r="CF5" i="1"/>
  <c r="I6" i="1"/>
  <c r="L6" i="1"/>
  <c r="O6" i="1"/>
  <c r="R6" i="1"/>
  <c r="U6" i="1"/>
  <c r="X6" i="1"/>
  <c r="AA6" i="1"/>
  <c r="AD6" i="1"/>
  <c r="AG6" i="1"/>
  <c r="AJ6" i="1"/>
  <c r="AM6" i="1"/>
  <c r="AP6" i="1"/>
  <c r="AS6" i="1"/>
  <c r="AV6" i="1"/>
  <c r="AY6" i="1"/>
  <c r="BB6" i="1"/>
  <c r="BE6" i="1"/>
  <c r="BH6" i="1"/>
  <c r="BK6" i="1"/>
  <c r="BN6" i="1"/>
  <c r="BQ6" i="1"/>
  <c r="BT6" i="1"/>
  <c r="BW6" i="1"/>
  <c r="BZ6" i="1"/>
  <c r="CC6" i="1"/>
  <c r="CF6" i="1"/>
  <c r="I7" i="1"/>
  <c r="L7" i="1"/>
  <c r="O7" i="1"/>
  <c r="R7" i="1"/>
  <c r="U7" i="1"/>
  <c r="X7" i="1"/>
  <c r="AA7" i="1"/>
  <c r="AD7" i="1"/>
  <c r="AG7" i="1"/>
  <c r="AJ7" i="1"/>
  <c r="AM7" i="1"/>
  <c r="AP7" i="1"/>
  <c r="AS7" i="1"/>
  <c r="AV7" i="1"/>
  <c r="AY7" i="1"/>
  <c r="BB7" i="1"/>
  <c r="BE7" i="1"/>
  <c r="BH7" i="1"/>
  <c r="BK7" i="1"/>
  <c r="BN7" i="1"/>
  <c r="BQ7" i="1"/>
  <c r="BT7" i="1"/>
  <c r="BW7" i="1"/>
  <c r="BZ7" i="1"/>
  <c r="CC7" i="1"/>
  <c r="CF7" i="1"/>
  <c r="I8" i="1"/>
  <c r="L8" i="1"/>
  <c r="O8" i="1"/>
  <c r="R8" i="1"/>
  <c r="U8" i="1"/>
  <c r="X8" i="1"/>
  <c r="AA8" i="1"/>
  <c r="AD8" i="1"/>
  <c r="AG8" i="1"/>
  <c r="AJ8" i="1"/>
  <c r="AM8" i="1"/>
  <c r="AP8" i="1"/>
  <c r="AS8" i="1"/>
  <c r="AV8" i="1"/>
  <c r="AY8" i="1"/>
  <c r="BB8" i="1"/>
  <c r="BE8" i="1"/>
  <c r="BH8" i="1"/>
  <c r="BK8" i="1"/>
  <c r="BN8" i="1"/>
  <c r="BQ8" i="1"/>
  <c r="BT8" i="1"/>
  <c r="BW8" i="1"/>
  <c r="BZ8" i="1"/>
  <c r="CC8" i="1"/>
  <c r="CF8" i="1"/>
  <c r="I9" i="1"/>
  <c r="L9" i="1"/>
  <c r="O9" i="1"/>
  <c r="R9" i="1"/>
  <c r="U9" i="1"/>
  <c r="X9" i="1"/>
  <c r="AA9" i="1"/>
  <c r="AD9" i="1"/>
  <c r="AG9" i="1"/>
  <c r="AJ9" i="1"/>
  <c r="AM9" i="1"/>
  <c r="AP9" i="1"/>
  <c r="AS9" i="1"/>
  <c r="AV9" i="1"/>
  <c r="AY9" i="1"/>
  <c r="BB9" i="1"/>
  <c r="BE9" i="1"/>
  <c r="BH9" i="1"/>
  <c r="BK9" i="1"/>
  <c r="BN9" i="1"/>
  <c r="BQ9" i="1"/>
  <c r="BT9" i="1"/>
  <c r="BW9" i="1"/>
  <c r="BZ9" i="1"/>
  <c r="CC9" i="1"/>
  <c r="CF9" i="1"/>
  <c r="I10" i="1"/>
  <c r="L10" i="1"/>
  <c r="O10" i="1"/>
  <c r="R10" i="1"/>
  <c r="U10" i="1"/>
  <c r="X10" i="1"/>
  <c r="AA10" i="1"/>
  <c r="AD10" i="1"/>
  <c r="AG10" i="1"/>
  <c r="AJ10" i="1"/>
  <c r="AM10" i="1"/>
  <c r="AP10" i="1"/>
  <c r="AS10" i="1"/>
  <c r="AV10" i="1"/>
  <c r="AY10" i="1"/>
  <c r="BB10" i="1"/>
  <c r="BE10" i="1"/>
  <c r="BH10" i="1"/>
  <c r="BK10" i="1"/>
  <c r="BN10" i="1"/>
  <c r="BQ10" i="1"/>
  <c r="BT10" i="1"/>
  <c r="BW10" i="1"/>
  <c r="BZ10" i="1"/>
  <c r="CC10" i="1"/>
  <c r="CF10" i="1"/>
  <c r="I11" i="1"/>
  <c r="L11" i="1"/>
  <c r="O11" i="1"/>
  <c r="R11" i="1"/>
  <c r="U11" i="1"/>
  <c r="X11" i="1"/>
  <c r="AA11" i="1"/>
  <c r="AD11" i="1"/>
  <c r="AG11" i="1"/>
  <c r="AJ11" i="1"/>
  <c r="AM11" i="1"/>
  <c r="AP11" i="1"/>
  <c r="AS11" i="1"/>
  <c r="AV11" i="1"/>
  <c r="AY11" i="1"/>
  <c r="BB11" i="1"/>
  <c r="BE11" i="1"/>
  <c r="BH11" i="1"/>
  <c r="BK11" i="1"/>
  <c r="BN11" i="1"/>
  <c r="BQ11" i="1"/>
  <c r="BT11" i="1"/>
  <c r="BW11" i="1"/>
  <c r="BZ11" i="1"/>
  <c r="CC11" i="1"/>
  <c r="CF11" i="1"/>
  <c r="I12" i="1"/>
  <c r="L12" i="1"/>
  <c r="O12" i="1"/>
  <c r="R12" i="1"/>
  <c r="U12" i="1"/>
  <c r="X12" i="1"/>
  <c r="AA12" i="1"/>
  <c r="AD12" i="1"/>
  <c r="AG12" i="1"/>
  <c r="AJ12" i="1"/>
  <c r="AM12" i="1"/>
  <c r="AP12" i="1"/>
  <c r="AS12" i="1"/>
  <c r="AV12" i="1"/>
  <c r="AY12" i="1"/>
  <c r="BB12" i="1"/>
  <c r="BE12" i="1"/>
  <c r="BH12" i="1"/>
  <c r="BK12" i="1"/>
  <c r="BN12" i="1"/>
  <c r="BQ12" i="1"/>
  <c r="BT12" i="1"/>
  <c r="BW12" i="1"/>
  <c r="BZ12" i="1"/>
  <c r="CC12" i="1"/>
  <c r="CF12" i="1"/>
  <c r="I13" i="1"/>
  <c r="L13" i="1"/>
  <c r="O13" i="1"/>
  <c r="R13" i="1"/>
  <c r="U13" i="1"/>
  <c r="X13" i="1"/>
  <c r="AA13" i="1"/>
  <c r="AD13" i="1"/>
  <c r="AG13" i="1"/>
  <c r="AJ13" i="1"/>
  <c r="AM13" i="1"/>
  <c r="AP13" i="1"/>
  <c r="AS13" i="1"/>
  <c r="AV13" i="1"/>
  <c r="AY13" i="1"/>
  <c r="BB13" i="1"/>
  <c r="BE13" i="1"/>
  <c r="BH13" i="1"/>
  <c r="BK13" i="1"/>
  <c r="BN13" i="1"/>
  <c r="BQ13" i="1"/>
  <c r="BT13" i="1"/>
  <c r="BW13" i="1"/>
  <c r="BZ13" i="1"/>
  <c r="CC13" i="1"/>
  <c r="CF13" i="1"/>
  <c r="I14" i="1"/>
  <c r="L14" i="1"/>
  <c r="O14" i="1"/>
  <c r="R14" i="1"/>
  <c r="U14" i="1"/>
  <c r="X14" i="1"/>
  <c r="AA14" i="1"/>
  <c r="AD14" i="1"/>
  <c r="AG14" i="1"/>
  <c r="AJ14" i="1"/>
  <c r="AM14" i="1"/>
  <c r="AP14" i="1"/>
  <c r="AS14" i="1"/>
  <c r="AV14" i="1"/>
  <c r="AY14" i="1"/>
  <c r="BB14" i="1"/>
  <c r="BE14" i="1"/>
  <c r="BH14" i="1"/>
  <c r="BK14" i="1"/>
  <c r="BN14" i="1"/>
  <c r="BQ14" i="1"/>
  <c r="BT14" i="1"/>
  <c r="BW14" i="1"/>
  <c r="BZ14" i="1"/>
  <c r="CC14" i="1"/>
  <c r="CF14" i="1"/>
  <c r="I15" i="1"/>
  <c r="L15" i="1"/>
  <c r="O15" i="1"/>
  <c r="R15" i="1"/>
  <c r="U15" i="1"/>
  <c r="X15" i="1"/>
  <c r="AA15" i="1"/>
  <c r="AD15" i="1"/>
  <c r="AG15" i="1"/>
  <c r="AJ15" i="1"/>
  <c r="AM15" i="1"/>
  <c r="AP15" i="1"/>
  <c r="AS15" i="1"/>
  <c r="AV15" i="1"/>
  <c r="AY15" i="1"/>
  <c r="BB15" i="1"/>
  <c r="BE15" i="1"/>
  <c r="BH15" i="1"/>
  <c r="BK15" i="1"/>
  <c r="BN15" i="1"/>
  <c r="BQ15" i="1"/>
  <c r="BT15" i="1"/>
  <c r="BW15" i="1"/>
  <c r="BZ15" i="1"/>
  <c r="CC15" i="1"/>
  <c r="CF15" i="1"/>
  <c r="I16" i="1"/>
  <c r="L16" i="1"/>
  <c r="O16" i="1"/>
  <c r="R16" i="1"/>
  <c r="U16" i="1"/>
  <c r="X16" i="1"/>
  <c r="AA16" i="1"/>
  <c r="AD16" i="1"/>
  <c r="AG16" i="1"/>
  <c r="AJ16" i="1"/>
  <c r="AM16" i="1"/>
  <c r="AP16" i="1"/>
  <c r="AS16" i="1"/>
  <c r="AV16" i="1"/>
  <c r="AY16" i="1"/>
  <c r="BB16" i="1"/>
  <c r="BE16" i="1"/>
  <c r="BH16" i="1"/>
  <c r="BK16" i="1"/>
  <c r="BN16" i="1"/>
  <c r="BQ16" i="1"/>
  <c r="BT16" i="1"/>
  <c r="BW16" i="1"/>
  <c r="BZ16" i="1"/>
  <c r="CC16" i="1"/>
  <c r="CF16" i="1"/>
  <c r="I17" i="1"/>
  <c r="L17" i="1"/>
  <c r="O17" i="1"/>
  <c r="R17" i="1"/>
  <c r="U17" i="1"/>
  <c r="X17" i="1"/>
  <c r="AA17" i="1"/>
  <c r="AD17" i="1"/>
  <c r="AG17" i="1"/>
  <c r="AJ17" i="1"/>
  <c r="AM17" i="1"/>
  <c r="AP17" i="1"/>
  <c r="AS17" i="1"/>
  <c r="AV17" i="1"/>
  <c r="AY17" i="1"/>
  <c r="BB17" i="1"/>
  <c r="BE17" i="1"/>
  <c r="BH17" i="1"/>
  <c r="BK17" i="1"/>
  <c r="BN17" i="1"/>
  <c r="BQ17" i="1"/>
  <c r="BT17" i="1"/>
  <c r="BW17" i="1"/>
  <c r="BZ17" i="1"/>
  <c r="CC17" i="1"/>
  <c r="CF17" i="1"/>
  <c r="I18" i="1"/>
  <c r="L18" i="1"/>
  <c r="O18" i="1"/>
  <c r="R18" i="1"/>
  <c r="U18" i="1"/>
  <c r="X18" i="1"/>
  <c r="AA18" i="1"/>
  <c r="AD18" i="1"/>
  <c r="AG18" i="1"/>
  <c r="AJ18" i="1"/>
  <c r="AM18" i="1"/>
  <c r="AP18" i="1"/>
  <c r="AS18" i="1"/>
  <c r="AV18" i="1"/>
  <c r="AY18" i="1"/>
  <c r="BB18" i="1"/>
  <c r="BE18" i="1"/>
  <c r="BH18" i="1"/>
  <c r="BK18" i="1"/>
  <c r="BN18" i="1"/>
  <c r="BQ18" i="1"/>
  <c r="BT18" i="1"/>
  <c r="BW18" i="1"/>
  <c r="BZ18" i="1"/>
  <c r="CC18" i="1"/>
  <c r="CF18" i="1"/>
  <c r="I19" i="1"/>
  <c r="L19" i="1"/>
  <c r="O19" i="1"/>
  <c r="R19" i="1"/>
  <c r="U19" i="1"/>
  <c r="X19" i="1"/>
  <c r="AA19" i="1"/>
  <c r="AD19" i="1"/>
  <c r="AG19" i="1"/>
  <c r="AJ19" i="1"/>
  <c r="AM19" i="1"/>
  <c r="AP19" i="1"/>
  <c r="AS19" i="1"/>
  <c r="AV19" i="1"/>
  <c r="AY19" i="1"/>
  <c r="BB19" i="1"/>
  <c r="BE19" i="1"/>
  <c r="BH19" i="1"/>
  <c r="BK19" i="1"/>
  <c r="BN19" i="1"/>
  <c r="BQ19" i="1"/>
  <c r="BT19" i="1"/>
  <c r="BW19" i="1"/>
  <c r="BZ19" i="1"/>
  <c r="CC19" i="1"/>
  <c r="CF19" i="1"/>
  <c r="I20" i="1"/>
  <c r="L20" i="1"/>
  <c r="O20" i="1"/>
  <c r="R20" i="1"/>
  <c r="U20" i="1"/>
  <c r="X20" i="1"/>
  <c r="AA20" i="1"/>
  <c r="AD20" i="1"/>
  <c r="AG20" i="1"/>
  <c r="AJ20" i="1"/>
  <c r="AM20" i="1"/>
  <c r="AP20" i="1"/>
  <c r="AS20" i="1"/>
  <c r="AV20" i="1"/>
  <c r="AY20" i="1"/>
  <c r="BB20" i="1"/>
  <c r="BE20" i="1"/>
  <c r="BH20" i="1"/>
  <c r="BK20" i="1"/>
  <c r="BN20" i="1"/>
  <c r="BQ20" i="1"/>
  <c r="BT20" i="1"/>
  <c r="BW20" i="1"/>
  <c r="BZ20" i="1"/>
  <c r="CC20" i="1"/>
  <c r="CF20" i="1"/>
  <c r="I21" i="1"/>
  <c r="L21" i="1"/>
  <c r="O21" i="1"/>
  <c r="R21" i="1"/>
  <c r="U21" i="1"/>
  <c r="X21" i="1"/>
  <c r="AA21" i="1"/>
  <c r="AD21" i="1"/>
  <c r="AG21" i="1"/>
  <c r="AJ21" i="1"/>
  <c r="AM21" i="1"/>
  <c r="AP21" i="1"/>
  <c r="AS21" i="1"/>
  <c r="AV21" i="1"/>
  <c r="AY21" i="1"/>
  <c r="BB21" i="1"/>
  <c r="BE21" i="1"/>
  <c r="BH21" i="1"/>
  <c r="BK21" i="1"/>
  <c r="BN21" i="1"/>
  <c r="BQ21" i="1"/>
  <c r="BT21" i="1"/>
  <c r="BW21" i="1"/>
  <c r="BZ21" i="1"/>
  <c r="CC21" i="1"/>
  <c r="CF21" i="1"/>
  <c r="I22" i="1"/>
  <c r="L22" i="1"/>
  <c r="O22" i="1"/>
  <c r="R22" i="1"/>
  <c r="U22" i="1"/>
  <c r="X22" i="1"/>
  <c r="AA22" i="1"/>
  <c r="AD22" i="1"/>
  <c r="AG22" i="1"/>
  <c r="AJ22" i="1"/>
  <c r="AM22" i="1"/>
  <c r="AP22" i="1"/>
  <c r="AS22" i="1"/>
  <c r="AV22" i="1"/>
  <c r="AY22" i="1"/>
  <c r="BB22" i="1"/>
  <c r="BE22" i="1"/>
  <c r="BH22" i="1"/>
  <c r="BK22" i="1"/>
  <c r="BN22" i="1"/>
  <c r="BQ22" i="1"/>
  <c r="BT22" i="1"/>
  <c r="BW22" i="1"/>
  <c r="BZ22" i="1"/>
  <c r="CC22" i="1"/>
  <c r="CF22" i="1"/>
  <c r="I23" i="1"/>
  <c r="L23" i="1"/>
  <c r="O23" i="1"/>
  <c r="R23" i="1"/>
  <c r="U23" i="1"/>
  <c r="X23" i="1"/>
  <c r="AA23" i="1"/>
  <c r="AD23" i="1"/>
  <c r="AG23" i="1"/>
  <c r="AJ23" i="1"/>
  <c r="AM23" i="1"/>
  <c r="AP23" i="1"/>
  <c r="AS23" i="1"/>
  <c r="AV23" i="1"/>
  <c r="AY23" i="1"/>
  <c r="BB23" i="1"/>
  <c r="BE23" i="1"/>
  <c r="BH23" i="1"/>
  <c r="BK23" i="1"/>
  <c r="BN23" i="1"/>
  <c r="BQ23" i="1"/>
  <c r="BT23" i="1"/>
  <c r="BW23" i="1"/>
  <c r="BZ23" i="1"/>
  <c r="CC23" i="1"/>
  <c r="CF23" i="1"/>
  <c r="I24" i="1"/>
  <c r="L24" i="1"/>
  <c r="O24" i="1"/>
  <c r="R24" i="1"/>
  <c r="U24" i="1"/>
  <c r="X24" i="1"/>
  <c r="AA24" i="1"/>
  <c r="AD24" i="1"/>
  <c r="AG24" i="1"/>
  <c r="AJ24" i="1"/>
  <c r="AM24" i="1"/>
  <c r="AP24" i="1"/>
  <c r="AS24" i="1"/>
  <c r="AV24" i="1"/>
  <c r="AY24" i="1"/>
  <c r="BB24" i="1"/>
  <c r="BE24" i="1"/>
  <c r="BH24" i="1"/>
  <c r="BK24" i="1"/>
  <c r="BN24" i="1"/>
  <c r="BQ24" i="1"/>
  <c r="BT24" i="1"/>
  <c r="BW24" i="1"/>
  <c r="BZ24" i="1"/>
  <c r="CC24" i="1"/>
  <c r="CF24" i="1"/>
  <c r="I25" i="1"/>
  <c r="L25" i="1"/>
  <c r="O25" i="1"/>
  <c r="R25" i="1"/>
  <c r="U25" i="1"/>
  <c r="X25" i="1"/>
  <c r="AA25" i="1"/>
  <c r="AD25" i="1"/>
  <c r="AG25" i="1"/>
  <c r="AJ25" i="1"/>
  <c r="AM25" i="1"/>
  <c r="AP25" i="1"/>
  <c r="AS25" i="1"/>
  <c r="AV25" i="1"/>
  <c r="AY25" i="1"/>
  <c r="BB25" i="1"/>
  <c r="BE25" i="1"/>
  <c r="BH25" i="1"/>
  <c r="BK25" i="1"/>
  <c r="BN25" i="1"/>
  <c r="BQ25" i="1"/>
  <c r="BT25" i="1"/>
  <c r="BW25" i="1"/>
  <c r="BZ25" i="1"/>
  <c r="CC25" i="1"/>
  <c r="CF25" i="1"/>
  <c r="I26" i="1"/>
  <c r="L26" i="1"/>
  <c r="O26" i="1"/>
  <c r="R26" i="1"/>
  <c r="U26" i="1"/>
  <c r="X26" i="1"/>
  <c r="AA26" i="1"/>
  <c r="AD26" i="1"/>
  <c r="AG26" i="1"/>
  <c r="AJ26" i="1"/>
  <c r="AM26" i="1"/>
  <c r="AP26" i="1"/>
  <c r="AS26" i="1"/>
  <c r="AV26" i="1"/>
  <c r="AY26" i="1"/>
  <c r="BB26" i="1"/>
  <c r="BE26" i="1"/>
  <c r="BH26" i="1"/>
  <c r="BK26" i="1"/>
  <c r="BN26" i="1"/>
  <c r="BQ26" i="1"/>
  <c r="BT26" i="1"/>
  <c r="BW26" i="1"/>
  <c r="BZ26" i="1"/>
  <c r="CC26" i="1"/>
  <c r="CF26" i="1"/>
  <c r="I27" i="1"/>
  <c r="L27" i="1"/>
  <c r="O27" i="1"/>
  <c r="R27" i="1"/>
  <c r="U27" i="1"/>
  <c r="X27" i="1"/>
  <c r="AA27" i="1"/>
  <c r="AD27" i="1"/>
  <c r="AG27" i="1"/>
  <c r="AJ27" i="1"/>
  <c r="AM27" i="1"/>
  <c r="AP27" i="1"/>
  <c r="AS27" i="1"/>
  <c r="AV27" i="1"/>
  <c r="AY27" i="1"/>
  <c r="BB27" i="1"/>
  <c r="BE27" i="1"/>
  <c r="BH27" i="1"/>
  <c r="BK27" i="1"/>
  <c r="BN27" i="1"/>
  <c r="BQ27" i="1"/>
  <c r="BT27" i="1"/>
  <c r="BW27" i="1"/>
  <c r="BZ27" i="1"/>
  <c r="CC27" i="1"/>
  <c r="CF27" i="1"/>
  <c r="I28" i="1"/>
  <c r="L28" i="1"/>
  <c r="O28" i="1"/>
  <c r="R28" i="1"/>
  <c r="U28" i="1"/>
  <c r="X28" i="1"/>
  <c r="AA28" i="1"/>
  <c r="AD28" i="1"/>
  <c r="AG28" i="1"/>
  <c r="AJ28" i="1"/>
  <c r="AM28" i="1"/>
  <c r="AP28" i="1"/>
  <c r="AS28" i="1"/>
  <c r="AV28" i="1"/>
  <c r="AY28" i="1"/>
  <c r="BB28" i="1"/>
  <c r="BE28" i="1"/>
  <c r="BH28" i="1"/>
  <c r="BK28" i="1"/>
  <c r="BN28" i="1"/>
  <c r="BQ28" i="1"/>
  <c r="BT28" i="1"/>
  <c r="BW28" i="1"/>
  <c r="BZ28" i="1"/>
  <c r="CC28" i="1"/>
  <c r="CF28" i="1"/>
  <c r="I29" i="1"/>
  <c r="L29" i="1"/>
  <c r="O29" i="1"/>
  <c r="R29" i="1"/>
  <c r="U29" i="1"/>
  <c r="X29" i="1"/>
  <c r="AA29" i="1"/>
  <c r="AD29" i="1"/>
  <c r="AG29" i="1"/>
  <c r="AJ29" i="1"/>
  <c r="AM29" i="1"/>
  <c r="AP29" i="1"/>
  <c r="AS29" i="1"/>
  <c r="AV29" i="1"/>
  <c r="AY29" i="1"/>
  <c r="BB29" i="1"/>
  <c r="BE29" i="1"/>
  <c r="BH29" i="1"/>
  <c r="BK29" i="1"/>
  <c r="BN29" i="1"/>
  <c r="BQ29" i="1"/>
  <c r="BT29" i="1"/>
  <c r="BW29" i="1"/>
  <c r="BZ29" i="1"/>
  <c r="CC29" i="1"/>
  <c r="CF29" i="1"/>
  <c r="I30" i="1"/>
  <c r="L30" i="1"/>
  <c r="O30" i="1"/>
  <c r="R30" i="1"/>
  <c r="U30" i="1"/>
  <c r="X30" i="1"/>
  <c r="AA30" i="1"/>
  <c r="AD30" i="1"/>
  <c r="AG30" i="1"/>
  <c r="AJ30" i="1"/>
  <c r="AM30" i="1"/>
  <c r="AP30" i="1"/>
  <c r="AS30" i="1"/>
  <c r="AV30" i="1"/>
  <c r="AY30" i="1"/>
  <c r="BB30" i="1"/>
  <c r="BE30" i="1"/>
  <c r="BH30" i="1"/>
  <c r="BK30" i="1"/>
  <c r="BN30" i="1"/>
  <c r="BQ30" i="1"/>
  <c r="BT30" i="1"/>
  <c r="BW30" i="1"/>
  <c r="BZ30" i="1"/>
  <c r="CC30" i="1"/>
  <c r="CF30" i="1"/>
  <c r="I31" i="1"/>
  <c r="L31" i="1"/>
  <c r="O31" i="1"/>
  <c r="R31" i="1"/>
  <c r="U31" i="1"/>
  <c r="X31" i="1"/>
  <c r="AA31" i="1"/>
  <c r="AD31" i="1"/>
  <c r="AG31" i="1"/>
  <c r="AJ31" i="1"/>
  <c r="AM31" i="1"/>
  <c r="AP31" i="1"/>
  <c r="AS31" i="1"/>
  <c r="AV31" i="1"/>
  <c r="AY31" i="1"/>
  <c r="BB31" i="1"/>
  <c r="BE31" i="1"/>
  <c r="BH31" i="1"/>
  <c r="BK31" i="1"/>
  <c r="BN31" i="1"/>
  <c r="BQ31" i="1"/>
  <c r="BT31" i="1"/>
  <c r="BW31" i="1"/>
  <c r="BZ31" i="1"/>
  <c r="CC31" i="1"/>
  <c r="CF31" i="1"/>
  <c r="I32" i="1"/>
  <c r="L32" i="1"/>
  <c r="O32" i="1"/>
  <c r="R32" i="1"/>
  <c r="U32" i="1"/>
  <c r="X32" i="1"/>
  <c r="AA32" i="1"/>
  <c r="AD32" i="1"/>
  <c r="AG32" i="1"/>
  <c r="AJ32" i="1"/>
  <c r="AM32" i="1"/>
  <c r="AP32" i="1"/>
  <c r="AS32" i="1"/>
  <c r="AV32" i="1"/>
  <c r="AY32" i="1"/>
  <c r="BB32" i="1"/>
  <c r="BE32" i="1"/>
  <c r="BH32" i="1"/>
  <c r="BK32" i="1"/>
  <c r="BN32" i="1"/>
  <c r="BQ32" i="1"/>
  <c r="BT32" i="1"/>
  <c r="BW32" i="1"/>
  <c r="BZ32" i="1"/>
  <c r="CC32" i="1"/>
  <c r="CF32" i="1"/>
  <c r="H3" i="6" l="1"/>
  <c r="P33" i="6"/>
  <c r="G33" i="6"/>
  <c r="R32" i="6"/>
  <c r="H32" i="6"/>
  <c r="R31" i="6"/>
  <c r="H31" i="6"/>
  <c r="R30" i="6"/>
  <c r="H30" i="6"/>
  <c r="R29" i="6"/>
  <c r="H29" i="6"/>
  <c r="R28" i="6"/>
  <c r="H28" i="6"/>
  <c r="R27" i="6"/>
  <c r="H27" i="6"/>
  <c r="R26" i="6"/>
  <c r="H26" i="6"/>
  <c r="R25" i="6"/>
  <c r="H25" i="6"/>
  <c r="R24" i="6"/>
  <c r="H24" i="6"/>
  <c r="R23" i="6"/>
  <c r="H23" i="6"/>
  <c r="R22" i="6"/>
  <c r="H22" i="6"/>
  <c r="R21" i="6"/>
  <c r="H21" i="6"/>
  <c r="R20" i="6"/>
  <c r="H20" i="6"/>
  <c r="R19" i="6"/>
  <c r="H19" i="6"/>
  <c r="R18" i="6"/>
  <c r="H18" i="6"/>
  <c r="R17" i="6"/>
  <c r="H17" i="6"/>
  <c r="R16" i="6"/>
  <c r="H16" i="6"/>
  <c r="R15" i="6"/>
  <c r="H15" i="6"/>
  <c r="R14" i="6"/>
  <c r="H14" i="6"/>
  <c r="R13" i="6"/>
  <c r="H13" i="6"/>
  <c r="R12" i="6"/>
  <c r="H12" i="6"/>
  <c r="R11" i="6"/>
  <c r="H11" i="6"/>
  <c r="R10" i="6"/>
  <c r="H10" i="6"/>
  <c r="R9" i="6"/>
  <c r="Q9" i="6"/>
  <c r="H9" i="6"/>
  <c r="R8" i="6"/>
  <c r="H8" i="6"/>
  <c r="R7" i="6"/>
  <c r="H7" i="6"/>
  <c r="R6" i="6"/>
  <c r="H6" i="6"/>
  <c r="R5" i="6"/>
  <c r="H5" i="6"/>
  <c r="R4" i="6"/>
  <c r="H4" i="6"/>
  <c r="R3" i="6"/>
  <c r="R33" i="6" s="1"/>
  <c r="Q3" i="6"/>
  <c r="Q33" i="6" s="1"/>
  <c r="H33" i="6" l="1"/>
  <c r="T6" i="7" l="1"/>
  <c r="T5" i="7"/>
  <c r="T4" i="7"/>
  <c r="T7" i="7" s="1"/>
  <c r="J4" i="7" l="1"/>
  <c r="K4" i="7"/>
  <c r="J5" i="7"/>
  <c r="K5" i="7"/>
  <c r="J6" i="7"/>
  <c r="K6" i="7"/>
  <c r="J7" i="7"/>
  <c r="K7" i="7"/>
  <c r="J8" i="7"/>
  <c r="K8" i="7"/>
  <c r="J9" i="7"/>
  <c r="K9" i="7"/>
  <c r="J10" i="7"/>
  <c r="K10" i="7"/>
  <c r="J11" i="7"/>
  <c r="K11" i="7"/>
  <c r="J12" i="7"/>
  <c r="K12" i="7"/>
  <c r="J13" i="7"/>
  <c r="K13" i="7"/>
  <c r="J14" i="7"/>
  <c r="K14" i="7"/>
  <c r="J15" i="7"/>
  <c r="K15" i="7"/>
  <c r="J16" i="7"/>
  <c r="K16" i="7"/>
  <c r="J17" i="7"/>
  <c r="K17" i="7"/>
  <c r="J18" i="7"/>
  <c r="K18" i="7"/>
  <c r="J19" i="7"/>
  <c r="K19" i="7"/>
  <c r="J20" i="7"/>
  <c r="K20" i="7"/>
  <c r="J21" i="7"/>
  <c r="K21" i="7"/>
  <c r="J22" i="7"/>
  <c r="K22" i="7"/>
  <c r="J23" i="7"/>
  <c r="K23" i="7"/>
  <c r="J24" i="7"/>
  <c r="K24" i="7"/>
  <c r="J25" i="7"/>
  <c r="K25" i="7"/>
  <c r="J26" i="7"/>
  <c r="K26" i="7"/>
  <c r="J27" i="7"/>
  <c r="K27" i="7"/>
  <c r="J28" i="7"/>
  <c r="K28" i="7"/>
  <c r="J29" i="7"/>
  <c r="K29" i="7"/>
  <c r="J30" i="7"/>
  <c r="K30" i="7"/>
  <c r="J31" i="7"/>
  <c r="K31" i="7"/>
  <c r="J32" i="7"/>
  <c r="K32" i="7"/>
  <c r="J33" i="7"/>
  <c r="K33" i="7"/>
  <c r="J34" i="7"/>
  <c r="K34" i="7"/>
  <c r="J35" i="7"/>
  <c r="K35" i="7"/>
  <c r="J36" i="7"/>
  <c r="K36" i="7"/>
  <c r="J37" i="7"/>
  <c r="K37" i="7"/>
  <c r="J38" i="7"/>
  <c r="K38" i="7"/>
  <c r="J39" i="7"/>
  <c r="K39" i="7"/>
  <c r="J40" i="7"/>
  <c r="K40" i="7"/>
  <c r="J41" i="7"/>
  <c r="K41" i="7"/>
  <c r="J42" i="7"/>
  <c r="K42" i="7"/>
  <c r="J43" i="7"/>
  <c r="K43" i="7"/>
  <c r="J44" i="7"/>
  <c r="K44" i="7"/>
  <c r="J45" i="7"/>
  <c r="K45" i="7"/>
  <c r="J46" i="7"/>
  <c r="K46" i="7"/>
  <c r="J47" i="7"/>
  <c r="K47" i="7"/>
  <c r="J48" i="7"/>
  <c r="K48" i="7"/>
  <c r="J49" i="7"/>
  <c r="K49" i="7"/>
  <c r="J50" i="7"/>
  <c r="K50" i="7"/>
  <c r="J51" i="7"/>
  <c r="K51" i="7"/>
  <c r="J52" i="7"/>
  <c r="K52" i="7"/>
  <c r="J53" i="7"/>
  <c r="K53" i="7"/>
  <c r="J204" i="7" l="1"/>
  <c r="I205" i="7" s="1"/>
  <c r="J2" i="7" s="1"/>
  <c r="E13" i="13" l="1"/>
  <c r="O13" i="13" s="1"/>
  <c r="H15" i="9" l="1"/>
  <c r="G15" i="9"/>
  <c r="D15" i="9"/>
  <c r="I15" i="9" s="1"/>
  <c r="H14" i="9"/>
  <c r="G14" i="9"/>
  <c r="D14" i="9"/>
  <c r="H13" i="9"/>
  <c r="G13" i="9"/>
  <c r="D13" i="9"/>
  <c r="I13" i="9" s="1"/>
  <c r="H12" i="9"/>
  <c r="G12" i="9"/>
  <c r="D12" i="9"/>
  <c r="H11" i="9"/>
  <c r="G11" i="9"/>
  <c r="D11" i="9"/>
  <c r="I11" i="9" s="1"/>
  <c r="H10" i="9"/>
  <c r="G10" i="9"/>
  <c r="D10" i="9"/>
  <c r="H9" i="9"/>
  <c r="G9" i="9"/>
  <c r="D9" i="9"/>
  <c r="I9" i="9" s="1"/>
  <c r="H8" i="9"/>
  <c r="G8" i="9"/>
  <c r="D8" i="9"/>
  <c r="H7" i="9"/>
  <c r="G7" i="9"/>
  <c r="D7" i="9"/>
  <c r="I7" i="9" s="1"/>
  <c r="H6" i="9"/>
  <c r="G6" i="9"/>
  <c r="D6" i="9"/>
  <c r="I6" i="9" s="1"/>
  <c r="H5" i="9"/>
  <c r="G5" i="9"/>
  <c r="D5" i="9"/>
  <c r="I5" i="9" s="1"/>
  <c r="I10" i="9" l="1"/>
  <c r="I14" i="9"/>
  <c r="G16" i="9"/>
  <c r="I8" i="9"/>
  <c r="I12" i="9"/>
  <c r="E26" i="13" l="1"/>
  <c r="O26" i="13" s="1"/>
  <c r="E25" i="13"/>
  <c r="O25" i="13" s="1"/>
  <c r="Y101" i="1"/>
  <c r="Z101" i="1"/>
  <c r="AA101" i="1"/>
  <c r="AB101" i="1"/>
  <c r="BR34" i="1"/>
  <c r="BU34" i="1"/>
  <c r="BX34" i="1"/>
  <c r="CA34" i="1"/>
  <c r="CD34" i="1"/>
  <c r="CA33" i="1" l="1"/>
  <c r="BX33" i="1"/>
  <c r="BU33" i="1"/>
  <c r="CD33" i="1"/>
  <c r="BR33" i="1"/>
  <c r="F4" i="9" l="1"/>
  <c r="D40" i="7"/>
  <c r="D2" i="7" s="1"/>
  <c r="E4" i="9" l="1"/>
  <c r="F16" i="9"/>
  <c r="D52" i="4"/>
  <c r="E52" i="4"/>
  <c r="F52" i="4"/>
  <c r="G52" i="4"/>
  <c r="H52" i="4"/>
  <c r="J52" i="4"/>
  <c r="L52" i="4"/>
  <c r="D53" i="4" l="1"/>
  <c r="D4" i="9" s="1"/>
  <c r="E53" i="4"/>
  <c r="BO34" i="1"/>
  <c r="E23" i="13" l="1"/>
  <c r="O23" i="13" s="1"/>
  <c r="E24" i="13"/>
  <c r="O24" i="13" s="1"/>
  <c r="D16" i="9"/>
  <c r="I4" i="9"/>
  <c r="I16" i="9" s="1"/>
  <c r="BO33" i="1"/>
  <c r="E22" i="13" l="1"/>
  <c r="O22" i="13" s="1"/>
  <c r="C78" i="1"/>
  <c r="E7" i="13" l="1"/>
  <c r="O7" i="13" s="1"/>
  <c r="E11" i="13"/>
  <c r="O11" i="13" s="1"/>
  <c r="E3" i="13"/>
  <c r="O3" i="13" s="1"/>
  <c r="E20" i="13"/>
  <c r="O20" i="13" s="1"/>
  <c r="E16" i="13"/>
  <c r="O16" i="13" s="1"/>
  <c r="E12" i="13"/>
  <c r="O12" i="13" s="1"/>
  <c r="E8" i="13"/>
  <c r="O8" i="13" s="1"/>
  <c r="E21" i="13"/>
  <c r="O21" i="13" s="1"/>
  <c r="E15" i="13"/>
  <c r="O15" i="13" s="1"/>
  <c r="E17" i="13"/>
  <c r="O17" i="13" s="1"/>
  <c r="E4" i="13"/>
  <c r="O4" i="13" s="1"/>
  <c r="E5" i="13"/>
  <c r="O5" i="13" s="1"/>
  <c r="E9" i="13"/>
  <c r="O9" i="13" s="1"/>
  <c r="E14" i="13"/>
  <c r="O14" i="13" s="1"/>
  <c r="E18" i="13"/>
  <c r="O18" i="13" s="1"/>
  <c r="E6" i="13"/>
  <c r="O6" i="13" s="1"/>
  <c r="E10" i="13"/>
  <c r="O10" i="13" s="1"/>
  <c r="E19" i="13"/>
  <c r="O19" i="13" s="1"/>
  <c r="O78" i="1" l="1"/>
  <c r="BL33" i="1"/>
  <c r="BI33" i="1"/>
  <c r="AT34" i="1" l="1"/>
  <c r="J34" i="1"/>
  <c r="AW33" i="1" l="1"/>
  <c r="P33" i="1"/>
  <c r="AH33" i="1"/>
  <c r="AB33" i="1"/>
  <c r="BC33" i="1"/>
  <c r="AK33" i="1"/>
  <c r="V33" i="1"/>
  <c r="AN33" i="1"/>
  <c r="BF33" i="1"/>
  <c r="AZ33" i="1"/>
  <c r="AQ33" i="1"/>
  <c r="AE33" i="1"/>
  <c r="Y33" i="1"/>
  <c r="S33" i="1"/>
  <c r="M33" i="1"/>
  <c r="G33" i="1"/>
  <c r="AT33" i="1"/>
  <c r="J33" i="1"/>
  <c r="BF34" i="1"/>
  <c r="BC34" i="1"/>
  <c r="AZ34" i="1"/>
  <c r="AW34" i="1"/>
  <c r="AQ34" i="1"/>
  <c r="AN34" i="1"/>
  <c r="AK34" i="1"/>
  <c r="AH34" i="1"/>
  <c r="AE34" i="1"/>
  <c r="AB34" i="1"/>
  <c r="Y34" i="1"/>
  <c r="V34" i="1"/>
  <c r="S34" i="1"/>
  <c r="P34" i="1"/>
  <c r="M34" i="1"/>
  <c r="D34" i="1" l="1"/>
  <c r="G34" i="1"/>
  <c r="BI34" i="1" l="1"/>
  <c r="BL34" i="1"/>
  <c r="L78" i="1" l="1"/>
  <c r="P78" i="1" l="1"/>
  <c r="D78" i="1" l="1"/>
</calcChain>
</file>

<file path=xl/sharedStrings.xml><?xml version="1.0" encoding="utf-8"?>
<sst xmlns="http://schemas.openxmlformats.org/spreadsheetml/2006/main" count="528" uniqueCount="186">
  <si>
    <t>كــشــف الحــضــور والغـيـــــــــاب</t>
  </si>
  <si>
    <t>مصطفى القاضى</t>
  </si>
  <si>
    <t>أيمن القاضى</t>
  </si>
  <si>
    <t>بكر كشك</t>
  </si>
  <si>
    <t>حسن أبو ندا</t>
  </si>
  <si>
    <t>مصطفى محيى</t>
  </si>
  <si>
    <t>أحمد رمزى</t>
  </si>
  <si>
    <t>محمد الحداد</t>
  </si>
  <si>
    <t>أبو خالد</t>
  </si>
  <si>
    <t>هانى صالح</t>
  </si>
  <si>
    <t>محمد الفرشجى</t>
  </si>
  <si>
    <t>سيد الفرشجى</t>
  </si>
  <si>
    <t>محمود شكرى</t>
  </si>
  <si>
    <t>أشرف</t>
  </si>
  <si>
    <t>محمد ورد</t>
  </si>
  <si>
    <t>م</t>
  </si>
  <si>
    <t>الإســــــــم</t>
  </si>
  <si>
    <t>التــاريـخ</t>
  </si>
  <si>
    <t>حضور</t>
  </si>
  <si>
    <t>إنصراف</t>
  </si>
  <si>
    <t>الـجـمـعـــة</t>
  </si>
  <si>
    <t>الـســبــــت</t>
  </si>
  <si>
    <t>الأحــــــد</t>
  </si>
  <si>
    <t>الإثـنـيــــن</t>
  </si>
  <si>
    <t>الـثــلاثــــــاء</t>
  </si>
  <si>
    <t>الأربـعـــــــاء</t>
  </si>
  <si>
    <t>الـخـمــيــس</t>
  </si>
  <si>
    <t>الإجـمــــــالـــى</t>
  </si>
  <si>
    <t>صـــــافــى الأيـــــــام</t>
  </si>
  <si>
    <t>المـرتــب</t>
  </si>
  <si>
    <t>سـلــفـــة</t>
  </si>
  <si>
    <t>الإجـمــــــالــى</t>
  </si>
  <si>
    <t>الإجـمـالـى</t>
  </si>
  <si>
    <t>عدد أيام السهرة</t>
  </si>
  <si>
    <t>صـلاح شــرطـــة</t>
  </si>
  <si>
    <t>عبـد الله</t>
  </si>
  <si>
    <t>مسجد المصطفى</t>
  </si>
  <si>
    <t>محمـود</t>
  </si>
  <si>
    <t>عــدد</t>
  </si>
  <si>
    <t>عــدد السـاعـات</t>
  </si>
  <si>
    <t>غياب</t>
  </si>
  <si>
    <t>الـيـــــوم</t>
  </si>
  <si>
    <t xml:space="preserve">عبد الحميد </t>
  </si>
  <si>
    <t>أكـــــل</t>
  </si>
  <si>
    <t>صــافــى
الـمــرتــب</t>
  </si>
  <si>
    <t>اجازة</t>
  </si>
  <si>
    <t>الـبـنـــد</t>
  </si>
  <si>
    <t>سـلــفــــة</t>
  </si>
  <si>
    <t>الإجـمــــالـى</t>
  </si>
  <si>
    <t>عمرو</t>
  </si>
  <si>
    <t>أحمد غريب</t>
  </si>
  <si>
    <t>ياسر أحمد طايع</t>
  </si>
  <si>
    <t>الإجـمــــــــالــى</t>
  </si>
  <si>
    <t>دفعــات المبــالغ</t>
  </si>
  <si>
    <t>التاريــخ</t>
  </si>
  <si>
    <t>فلوس
مرتبات</t>
  </si>
  <si>
    <t>فلوس للعهدة</t>
  </si>
  <si>
    <t>مبيعــات</t>
  </si>
  <si>
    <t>مشتريــات</t>
  </si>
  <si>
    <t>نقــديـــة</t>
  </si>
  <si>
    <t xml:space="preserve">شـيـكـــات </t>
  </si>
  <si>
    <t>رصيــد الخــزنــة</t>
  </si>
  <si>
    <t>الـصــنـــف</t>
  </si>
  <si>
    <t>الـتــاريــخ</t>
  </si>
  <si>
    <t>الـعــدد</t>
  </si>
  <si>
    <t>سعـر
الوحـدة</t>
  </si>
  <si>
    <t>دفــع</t>
  </si>
  <si>
    <t>عـليـنـا</t>
  </si>
  <si>
    <t>الإجـمــالــى</t>
  </si>
  <si>
    <t>دفـعــنــا</t>
  </si>
  <si>
    <t>الإجـمــــالــى</t>
  </si>
  <si>
    <t>مبـيـعــــات</t>
  </si>
  <si>
    <t>مــاهـــــر</t>
  </si>
  <si>
    <t>خــام زامــا</t>
  </si>
  <si>
    <t>تـــراب</t>
  </si>
  <si>
    <t>عـلى رفعت</t>
  </si>
  <si>
    <t>عـم شـعــبــان</t>
  </si>
  <si>
    <t>هــلال مسـمـــار إســلامــى</t>
  </si>
  <si>
    <t>الحاج سعـد</t>
  </si>
  <si>
    <t>محمد المحمدى</t>
  </si>
  <si>
    <t>مفـصــلـــة 8 سم نيكــل</t>
  </si>
  <si>
    <t>الحاج سمير</t>
  </si>
  <si>
    <t>محمد ياسر</t>
  </si>
  <si>
    <t>كـالــون</t>
  </si>
  <si>
    <t>مفتــاح كــالــون</t>
  </si>
  <si>
    <t>حج هشام</t>
  </si>
  <si>
    <t>م/محمد بسيونى</t>
  </si>
  <si>
    <t>SURTEC 104</t>
  </si>
  <si>
    <t>محمود أوطة</t>
  </si>
  <si>
    <t>خبث</t>
  </si>
  <si>
    <t>طقم إغلاق</t>
  </si>
  <si>
    <t>مصنع قنديل</t>
  </si>
  <si>
    <t xml:space="preserve">رصيــد الــعــهـــــــدة / محـمــود </t>
  </si>
  <si>
    <t>الـصــنــــــــف</t>
  </si>
  <si>
    <t>الـتـــاريخ</t>
  </si>
  <si>
    <t>الـمـبــلـغ</t>
  </si>
  <si>
    <t>الـتـــــاريخ</t>
  </si>
  <si>
    <t>الـمـبـلـغ</t>
  </si>
  <si>
    <t>العـهــدة</t>
  </si>
  <si>
    <t>الإجــمـــــــالـــى</t>
  </si>
  <si>
    <t>الــرصــيـــد الـبــــاقــى</t>
  </si>
  <si>
    <t>إسلام عــوض</t>
  </si>
  <si>
    <t>إجـمــالــى الـحــركــة الـشـهـــريـــة</t>
  </si>
  <si>
    <t xml:space="preserve">التاريخ </t>
  </si>
  <si>
    <t>بيــان شـهــر</t>
  </si>
  <si>
    <t>رأس المــال
شيكات + نقدية</t>
  </si>
  <si>
    <t>المصـروفـات الـيـومـيــة</t>
  </si>
  <si>
    <t>مصروفـات
الـعـهــدة</t>
  </si>
  <si>
    <t>المبيـعـات</t>
  </si>
  <si>
    <t>المشـتريات</t>
  </si>
  <si>
    <t>يـنـايــر</t>
  </si>
  <si>
    <t>30/2/21</t>
  </si>
  <si>
    <t>فبـرايـر</t>
  </si>
  <si>
    <t>مـارس</t>
  </si>
  <si>
    <t>إبـريـل</t>
  </si>
  <si>
    <t>مـايــو</t>
  </si>
  <si>
    <t>يونيـو</t>
  </si>
  <si>
    <t>يوليـو</t>
  </si>
  <si>
    <t>أغسطـس</t>
  </si>
  <si>
    <t>سبتمبــر</t>
  </si>
  <si>
    <t>أكتـوبـــر</t>
  </si>
  <si>
    <t>نوفمـبـر</t>
  </si>
  <si>
    <t>ديسـمبـر</t>
  </si>
  <si>
    <t>مـحـمـد كـمـال</t>
  </si>
  <si>
    <t>باقى الشهر السابق</t>
  </si>
  <si>
    <t>تــرحــيــل من المصروفات</t>
  </si>
  <si>
    <t>تــرحـيـــل</t>
  </si>
  <si>
    <t>الـديــن</t>
  </si>
  <si>
    <t>حافـز ســهــرة</t>
  </si>
  <si>
    <t>إضــافــى</t>
  </si>
  <si>
    <t>مــصــــروفــــــات الأكــل الشــهــريــة</t>
  </si>
  <si>
    <t>اكــــــــــل</t>
  </si>
  <si>
    <t>مـصــروفــــات يومـيـــة</t>
  </si>
  <si>
    <t>إسلام عوض</t>
  </si>
  <si>
    <t>أبو بكر أيمن</t>
  </si>
  <si>
    <t>محمود</t>
  </si>
  <si>
    <t>شاى</t>
  </si>
  <si>
    <t>سكر</t>
  </si>
  <si>
    <t>العـمــيــل</t>
  </si>
  <si>
    <t>محمد الشناوى</t>
  </si>
  <si>
    <t>أحمد مصطفى</t>
  </si>
  <si>
    <t>خــالص</t>
  </si>
  <si>
    <t xml:space="preserve">اكتوبر </t>
  </si>
  <si>
    <r>
      <t>أ</t>
    </r>
    <r>
      <rPr>
        <b/>
        <sz val="11"/>
        <color rgb="FFFFFFFF"/>
        <rFont val="Calibri"/>
        <family val="2"/>
      </rPr>
      <t xml:space="preserve">. مساعد مصروفات وايرادات  </t>
    </r>
  </si>
  <si>
    <t>بـضـــاعـــــة الـمـخـــــــزن</t>
  </si>
  <si>
    <t>الـتــاريـــخ</t>
  </si>
  <si>
    <t>العـــدد</t>
  </si>
  <si>
    <t>خــرج</t>
  </si>
  <si>
    <t>الـمتـبـقــى</t>
  </si>
  <si>
    <t>الـحــالـــة</t>
  </si>
  <si>
    <t>طـقـــم إغــــلاق</t>
  </si>
  <si>
    <t>حامل إستانلس</t>
  </si>
  <si>
    <t>خالد</t>
  </si>
  <si>
    <t>خـصــم
غــيـــاب</t>
  </si>
  <si>
    <t>قــائـمــة منـسـدلــة</t>
  </si>
  <si>
    <t>اختر إسـم الموظـف</t>
  </si>
  <si>
    <t>التاريخ</t>
  </si>
  <si>
    <t>المبلغ</t>
  </si>
  <si>
    <t>ادراج اسامى الموظفين</t>
  </si>
  <si>
    <t>الاجمالى</t>
  </si>
  <si>
    <t>نص</t>
  </si>
  <si>
    <t xml:space="preserve"> خصم يدوى</t>
  </si>
  <si>
    <t>الأجــــــــــــــــازة السنــــويــــــــــــــة</t>
  </si>
  <si>
    <t>شــهـــر 1</t>
  </si>
  <si>
    <t>شــهـــر 2</t>
  </si>
  <si>
    <t>شــهـــر 3</t>
  </si>
  <si>
    <t>شــهـــر 4</t>
  </si>
  <si>
    <t>شــهـــر 5</t>
  </si>
  <si>
    <t>شــهـــر 6</t>
  </si>
  <si>
    <t>شــهـــر 7</t>
  </si>
  <si>
    <t>شــهـــر 8</t>
  </si>
  <si>
    <t>شــهـــر 9</t>
  </si>
  <si>
    <t>شــهـــر 10</t>
  </si>
  <si>
    <t>شــهـــر 11</t>
  </si>
  <si>
    <t>شــهـــر 12</t>
  </si>
  <si>
    <t>الإجــمـــالـــى</t>
  </si>
  <si>
    <t>عبد الرحمن</t>
  </si>
  <si>
    <t>محمد مصطفى</t>
  </si>
  <si>
    <t>محمد سمير</t>
  </si>
  <si>
    <t>محمد أحمد</t>
  </si>
  <si>
    <t>محمـود حمدى</t>
  </si>
  <si>
    <t>كشــف رواتـــــب المــوظـفـيــن  لشهـــــر (  4  )</t>
  </si>
  <si>
    <t>سـحـب الـسـلـف</t>
  </si>
  <si>
    <t>الـصــنــــــف</t>
  </si>
  <si>
    <t>خصم شهر 3</t>
  </si>
  <si>
    <t>مــصــــروفــــــات يومـيـــة شــهــــــر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</si>
</sst>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d/m/yy;@"/>
    <numFmt numFmtId="165" formatCode="dd/mm/yy;@"/>
    <numFmt numFmtId="166" formatCode="[$-1000401]h:mm\ AM/PM;@"/>
    <numFmt numFmtId="167" formatCode="0.000"/>
    <numFmt numFmtId="168" formatCode="[$-1010000]d/m/yyyy;@"/>
    <numFmt numFmtId="169" formatCode="[h]:mm"/>
  </numFmts>
  <fonts count="16" x14ac:knownFonts="1">
    <font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2"/>
      <color theme="1"/>
      <name val="Arial"/>
      <family val="2"/>
    </font>
    <font>
      <sz val="2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  <charset val="178"/>
      <scheme val="minor"/>
    </font>
    <font>
      <b/>
      <sz val="18"/>
      <name val="Arial"/>
      <family val="2"/>
      <scheme val="minor"/>
    </font>
    <font>
      <b/>
      <sz val="22"/>
      <name val="Arial"/>
      <family val="2"/>
      <scheme val="minor"/>
    </font>
    <font>
      <sz val="18"/>
      <color theme="1"/>
      <name val="Arial"/>
      <family val="2"/>
      <scheme val="minor"/>
    </font>
    <font>
      <sz val="11"/>
      <color rgb="FFFFFFFF"/>
      <name val="Arial"/>
      <family val="2"/>
      <scheme val="minor"/>
    </font>
    <font>
      <b/>
      <sz val="11"/>
      <color rgb="FFFFFFFF"/>
      <name val="Calibri"/>
      <family val="2"/>
    </font>
    <font>
      <b/>
      <sz val="20"/>
      <color theme="1"/>
      <name val="Arial"/>
      <family val="2"/>
      <scheme val="minor"/>
    </font>
    <font>
      <b/>
      <sz val="20"/>
      <color theme="0"/>
      <name val="Arial"/>
      <family val="2"/>
      <scheme val="minor"/>
    </font>
    <font>
      <b/>
      <sz val="22"/>
      <color theme="0"/>
      <name val="Arial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B7E7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theme="4" tint="0.79998168889431442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theme="1"/>
      </left>
      <right style="double">
        <color theme="1"/>
      </right>
      <top/>
      <bottom style="double">
        <color theme="1"/>
      </bottom>
      <diagonal/>
    </border>
    <border>
      <left style="double">
        <color theme="1"/>
      </left>
      <right/>
      <top style="double">
        <color theme="1"/>
      </top>
      <bottom style="double">
        <color theme="1"/>
      </bottom>
      <diagonal/>
    </border>
    <border>
      <left/>
      <right style="double">
        <color theme="1"/>
      </right>
      <top style="double">
        <color theme="1"/>
      </top>
      <bottom style="double">
        <color theme="1"/>
      </bottom>
      <diagonal/>
    </border>
    <border>
      <left style="double">
        <color indexed="64"/>
      </left>
      <right/>
      <top style="double">
        <color theme="1"/>
      </top>
      <bottom style="double">
        <color theme="1"/>
      </bottom>
      <diagonal/>
    </border>
    <border>
      <left/>
      <right style="double">
        <color theme="1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theme="1"/>
      </left>
      <right style="double">
        <color theme="1"/>
      </right>
      <top/>
      <bottom/>
      <diagonal/>
    </border>
    <border>
      <left style="double">
        <color theme="1"/>
      </left>
      <right style="double">
        <color theme="1"/>
      </right>
      <top style="double">
        <color theme="1"/>
      </top>
      <bottom style="double">
        <color theme="1"/>
      </bottom>
      <diagonal/>
    </border>
    <border>
      <left style="double">
        <color theme="1"/>
      </left>
      <right style="double">
        <color theme="1"/>
      </right>
      <top style="double">
        <color theme="1"/>
      </top>
      <bottom/>
      <diagonal/>
    </border>
    <border>
      <left style="double">
        <color indexed="64"/>
      </left>
      <right style="double">
        <color theme="1"/>
      </right>
      <top style="double">
        <color indexed="64"/>
      </top>
      <bottom/>
      <diagonal/>
    </border>
    <border>
      <left style="double">
        <color theme="1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theme="1"/>
      </right>
      <top/>
      <bottom style="double">
        <color indexed="64"/>
      </bottom>
      <diagonal/>
    </border>
    <border>
      <left style="double">
        <color theme="1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theme="4"/>
      </bottom>
      <diagonal/>
    </border>
  </borders>
  <cellStyleXfs count="2">
    <xf numFmtId="0" fontId="0" fillId="0" borderId="0"/>
    <xf numFmtId="0" fontId="7" fillId="0" borderId="0"/>
  </cellStyleXfs>
  <cellXfs count="257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10" borderId="4" xfId="0" applyFont="1" applyFill="1" applyBorder="1" applyAlignment="1">
      <alignment horizontal="center" vertical="center" readingOrder="2"/>
    </xf>
    <xf numFmtId="0" fontId="1" fillId="5" borderId="4" xfId="0" applyFont="1" applyFill="1" applyBorder="1" applyAlignment="1">
      <alignment horizontal="center" vertical="center" readingOrder="2"/>
    </xf>
    <xf numFmtId="0" fontId="1" fillId="11" borderId="4" xfId="0" applyFont="1" applyFill="1" applyBorder="1" applyAlignment="1">
      <alignment horizontal="center" vertical="center" readingOrder="2"/>
    </xf>
    <xf numFmtId="0" fontId="1" fillId="13" borderId="4" xfId="0" applyFont="1" applyFill="1" applyBorder="1" applyAlignment="1">
      <alignment horizontal="center" vertical="center" readingOrder="2"/>
    </xf>
    <xf numFmtId="0" fontId="1" fillId="2" borderId="4" xfId="0" applyNumberFormat="1" applyFont="1" applyFill="1" applyBorder="1" applyAlignment="1">
      <alignment horizontal="center" vertical="center" readingOrder="2"/>
    </xf>
    <xf numFmtId="0" fontId="2" fillId="10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17" borderId="4" xfId="0" applyFont="1" applyFill="1" applyBorder="1" applyAlignment="1">
      <alignment horizontal="center" vertical="center" readingOrder="2"/>
    </xf>
    <xf numFmtId="0" fontId="1" fillId="17" borderId="4" xfId="0" applyFont="1" applyFill="1" applyBorder="1" applyAlignment="1">
      <alignment horizontal="center" vertical="center" wrapText="1" readingOrder="2"/>
    </xf>
    <xf numFmtId="0" fontId="1" fillId="18" borderId="4" xfId="0" applyFont="1" applyFill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4" fillId="20" borderId="4" xfId="1" applyNumberFormat="1" applyFont="1" applyFill="1" applyBorder="1" applyAlignment="1">
      <alignment horizontal="center" vertical="center"/>
    </xf>
    <xf numFmtId="0" fontId="4" fillId="20" borderId="4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0" borderId="14" xfId="0" applyFont="1" applyFill="1" applyBorder="1" applyAlignment="1">
      <alignment horizontal="center" vertical="center" wrapText="1"/>
    </xf>
    <xf numFmtId="164" fontId="4" fillId="20" borderId="14" xfId="0" applyNumberFormat="1" applyFont="1" applyFill="1" applyBorder="1" applyAlignment="1">
      <alignment horizontal="center" vertical="center"/>
    </xf>
    <xf numFmtId="0" fontId="4" fillId="20" borderId="14" xfId="0" applyFont="1" applyFill="1" applyBorder="1" applyAlignment="1">
      <alignment horizontal="center" vertical="center"/>
    </xf>
    <xf numFmtId="0" fontId="4" fillId="20" borderId="4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/>
    </xf>
    <xf numFmtId="164" fontId="4" fillId="20" borderId="4" xfId="0" applyNumberFormat="1" applyFont="1" applyFill="1" applyBorder="1" applyAlignment="1">
      <alignment horizontal="center" vertical="center"/>
    </xf>
    <xf numFmtId="0" fontId="4" fillId="20" borderId="13" xfId="0" applyFont="1" applyFill="1" applyBorder="1" applyAlignment="1">
      <alignment horizontal="center" vertical="center" wrapText="1"/>
    </xf>
    <xf numFmtId="164" fontId="4" fillId="20" borderId="13" xfId="0" applyNumberFormat="1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readingOrder="2"/>
    </xf>
    <xf numFmtId="0" fontId="1" fillId="5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165" fontId="1" fillId="12" borderId="4" xfId="0" applyNumberFormat="1" applyFont="1" applyFill="1" applyBorder="1" applyAlignment="1">
      <alignment horizontal="center" vertical="center" readingOrder="1"/>
    </xf>
    <xf numFmtId="0" fontId="10" fillId="0" borderId="0" xfId="0" applyFont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1" fillId="0" borderId="0" xfId="1" applyFont="1" applyAlignment="1">
      <alignment horizontal="center"/>
    </xf>
    <xf numFmtId="0" fontId="7" fillId="0" borderId="0" xfId="1"/>
    <xf numFmtId="164" fontId="4" fillId="20" borderId="4" xfId="1" applyNumberFormat="1" applyFont="1" applyFill="1" applyBorder="1" applyAlignment="1">
      <alignment horizontal="center" vertical="center" readingOrder="1"/>
    </xf>
    <xf numFmtId="0" fontId="4" fillId="8" borderId="4" xfId="1" applyNumberFormat="1" applyFont="1" applyFill="1" applyBorder="1" applyAlignment="1">
      <alignment horizontal="center" vertical="center"/>
    </xf>
    <xf numFmtId="167" fontId="4" fillId="20" borderId="4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24" borderId="0" xfId="0" applyFont="1" applyFill="1" applyBorder="1" applyAlignment="1">
      <alignment horizontal="center" vertical="center"/>
    </xf>
    <xf numFmtId="168" fontId="13" fillId="25" borderId="2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4" fillId="26" borderId="4" xfId="0" applyFont="1" applyFill="1" applyBorder="1" applyAlignment="1">
      <alignment horizontal="center" vertical="center"/>
    </xf>
    <xf numFmtId="0" fontId="14" fillId="26" borderId="11" xfId="0" applyFont="1" applyFill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3" fillId="27" borderId="4" xfId="0" applyFont="1" applyFill="1" applyBorder="1" applyAlignment="1">
      <alignment horizontal="center" vertical="center"/>
    </xf>
    <xf numFmtId="0" fontId="13" fillId="27" borderId="2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  <xf numFmtId="0" fontId="7" fillId="0" borderId="0" xfId="1" applyBorder="1" applyAlignment="1">
      <alignment readingOrder="1"/>
    </xf>
    <xf numFmtId="0" fontId="4" fillId="0" borderId="0" xfId="1" applyFont="1" applyBorder="1" applyAlignment="1">
      <alignment horizontal="center" vertical="center" readingOrder="1"/>
    </xf>
    <xf numFmtId="0" fontId="4" fillId="2" borderId="4" xfId="1" applyFont="1" applyFill="1" applyBorder="1" applyAlignment="1">
      <alignment horizontal="center" vertical="center" readingOrder="1"/>
    </xf>
    <xf numFmtId="0" fontId="6" fillId="3" borderId="4" xfId="1" applyFont="1" applyFill="1" applyBorder="1" applyAlignment="1">
      <alignment horizontal="center" vertical="center" readingOrder="1"/>
    </xf>
    <xf numFmtId="0" fontId="6" fillId="4" borderId="4" xfId="1" applyFont="1" applyFill="1" applyBorder="1" applyAlignment="1">
      <alignment horizontal="center" vertical="center" wrapText="1" readingOrder="1"/>
    </xf>
    <xf numFmtId="0" fontId="6" fillId="5" borderId="4" xfId="1" applyFont="1" applyFill="1" applyBorder="1" applyAlignment="1">
      <alignment horizontal="center" vertical="center" wrapText="1" readingOrder="1"/>
    </xf>
    <xf numFmtId="0" fontId="6" fillId="9" borderId="4" xfId="1" applyFont="1" applyFill="1" applyBorder="1" applyAlignment="1">
      <alignment horizontal="center" vertical="center" wrapText="1" readingOrder="1"/>
    </xf>
    <xf numFmtId="0" fontId="6" fillId="2" borderId="4" xfId="1" applyFont="1" applyFill="1" applyBorder="1" applyAlignment="1">
      <alignment horizontal="center" vertical="center" wrapText="1" readingOrder="1"/>
    </xf>
    <xf numFmtId="0" fontId="6" fillId="6" borderId="4" xfId="1" applyFont="1" applyFill="1" applyBorder="1" applyAlignment="1">
      <alignment horizontal="center" vertical="center" wrapText="1" readingOrder="1"/>
    </xf>
    <xf numFmtId="0" fontId="4" fillId="20" borderId="4" xfId="1" applyFont="1" applyFill="1" applyBorder="1" applyAlignment="1">
      <alignment horizontal="center" vertical="center" readingOrder="1"/>
    </xf>
    <xf numFmtId="0" fontId="4" fillId="21" borderId="4" xfId="1" applyFont="1" applyFill="1" applyBorder="1" applyAlignment="1">
      <alignment horizontal="center" vertical="center" readingOrder="1"/>
    </xf>
    <xf numFmtId="164" fontId="4" fillId="20" borderId="14" xfId="1" applyNumberFormat="1" applyFont="1" applyFill="1" applyBorder="1" applyAlignment="1">
      <alignment horizontal="center" vertical="center" readingOrder="1"/>
    </xf>
    <xf numFmtId="0" fontId="4" fillId="13" borderId="4" xfId="1" applyFont="1" applyFill="1" applyBorder="1" applyAlignment="1">
      <alignment horizontal="center" vertical="center" readingOrder="1"/>
    </xf>
    <xf numFmtId="0" fontId="4" fillId="22" borderId="4" xfId="1" applyFont="1" applyFill="1" applyBorder="1" applyAlignment="1">
      <alignment horizontal="center" vertical="center" readingOrder="1"/>
    </xf>
    <xf numFmtId="0" fontId="4" fillId="20" borderId="4" xfId="1" applyNumberFormat="1" applyFont="1" applyFill="1" applyBorder="1" applyAlignment="1">
      <alignment horizontal="center" vertical="center" readingOrder="1"/>
    </xf>
    <xf numFmtId="0" fontId="4" fillId="20" borderId="4" xfId="1" applyFont="1" applyFill="1" applyBorder="1" applyAlignment="1">
      <alignment horizontal="center" vertical="center" wrapText="1" readingOrder="1"/>
    </xf>
    <xf numFmtId="0" fontId="4" fillId="20" borderId="14" xfId="1" applyNumberFormat="1" applyFont="1" applyFill="1" applyBorder="1" applyAlignment="1">
      <alignment horizontal="center" vertical="center" readingOrder="1"/>
    </xf>
    <xf numFmtId="0" fontId="4" fillId="21" borderId="14" xfId="1" applyFont="1" applyFill="1" applyBorder="1" applyAlignment="1">
      <alignment horizontal="center" vertical="center" readingOrder="1"/>
    </xf>
    <xf numFmtId="2" fontId="4" fillId="21" borderId="4" xfId="1" applyNumberFormat="1" applyFont="1" applyFill="1" applyBorder="1" applyAlignment="1">
      <alignment horizontal="center" vertical="center" readingOrder="1"/>
    </xf>
    <xf numFmtId="0" fontId="4" fillId="0" borderId="4" xfId="1" applyFont="1" applyBorder="1" applyAlignment="1">
      <alignment horizontal="center" vertical="center" readingOrder="1"/>
    </xf>
    <xf numFmtId="0" fontId="4" fillId="23" borderId="4" xfId="1" applyFont="1" applyFill="1" applyBorder="1" applyAlignment="1">
      <alignment horizontal="center" vertical="center" readingOrder="1"/>
    </xf>
    <xf numFmtId="0" fontId="1" fillId="2" borderId="14" xfId="0" applyFont="1" applyFill="1" applyBorder="1" applyAlignment="1">
      <alignment horizontal="center" vertical="center" readingOrder="1"/>
    </xf>
    <xf numFmtId="0" fontId="2" fillId="3" borderId="14" xfId="0" applyFont="1" applyFill="1" applyBorder="1" applyAlignment="1">
      <alignment horizontal="center" vertical="center" readingOrder="1"/>
    </xf>
    <xf numFmtId="0" fontId="2" fillId="2" borderId="14" xfId="0" applyFont="1" applyFill="1" applyBorder="1" applyAlignment="1">
      <alignment horizontal="center" vertical="center" wrapText="1" readingOrder="1"/>
    </xf>
    <xf numFmtId="0" fontId="1" fillId="16" borderId="14" xfId="0" applyFont="1" applyFill="1" applyBorder="1" applyAlignment="1">
      <alignment horizontal="center" vertical="center" readingOrder="1"/>
    </xf>
    <xf numFmtId="0" fontId="2" fillId="10" borderId="14" xfId="0" applyFont="1" applyFill="1" applyBorder="1" applyAlignment="1">
      <alignment horizontal="center" vertical="center" wrapText="1" readingOrder="1"/>
    </xf>
    <xf numFmtId="0" fontId="2" fillId="3" borderId="14" xfId="0" applyFont="1" applyFill="1" applyBorder="1" applyAlignment="1">
      <alignment horizontal="center" vertical="center" wrapText="1" readingOrder="1"/>
    </xf>
    <xf numFmtId="0" fontId="4" fillId="15" borderId="4" xfId="0" applyFont="1" applyFill="1" applyBorder="1" applyAlignment="1">
      <alignment horizontal="center" vertical="center" readingOrder="1"/>
    </xf>
    <xf numFmtId="0" fontId="4" fillId="12" borderId="4" xfId="0" applyFont="1" applyFill="1" applyBorder="1" applyAlignment="1">
      <alignment horizontal="center" vertical="center" readingOrder="1"/>
    </xf>
    <xf numFmtId="0" fontId="1" fillId="10" borderId="4" xfId="0" applyFont="1" applyFill="1" applyBorder="1" applyAlignment="1">
      <alignment horizontal="center" vertical="center" readingOrder="1"/>
    </xf>
    <xf numFmtId="0" fontId="1" fillId="11" borderId="4" xfId="0" applyFont="1" applyFill="1" applyBorder="1" applyAlignment="1">
      <alignment horizontal="center" vertical="center" readingOrder="1"/>
    </xf>
    <xf numFmtId="0" fontId="1" fillId="2" borderId="4" xfId="0" applyNumberFormat="1" applyFont="1" applyFill="1" applyBorder="1" applyAlignment="1">
      <alignment horizontal="center" vertical="center" readingOrder="1"/>
    </xf>
    <xf numFmtId="0" fontId="1" fillId="5" borderId="4" xfId="0" applyNumberFormat="1" applyFont="1" applyFill="1" applyBorder="1" applyAlignment="1">
      <alignment horizontal="center" vertical="center" readingOrder="1"/>
    </xf>
    <xf numFmtId="0" fontId="1" fillId="10" borderId="4" xfId="0" applyNumberFormat="1" applyFont="1" applyFill="1" applyBorder="1" applyAlignment="1">
      <alignment horizontal="center" vertical="center" readingOrder="1"/>
    </xf>
    <xf numFmtId="0" fontId="2" fillId="3" borderId="5" xfId="0" applyFont="1" applyFill="1" applyBorder="1" applyAlignment="1">
      <alignment horizontal="center" vertical="center" readingOrder="1"/>
    </xf>
    <xf numFmtId="0" fontId="4" fillId="4" borderId="4" xfId="0" applyFont="1" applyFill="1" applyBorder="1" applyAlignment="1">
      <alignment horizontal="center" vertical="center" readingOrder="1"/>
    </xf>
    <xf numFmtId="0" fontId="4" fillId="2" borderId="4" xfId="0" applyFont="1" applyFill="1" applyBorder="1" applyAlignment="1">
      <alignment horizontal="center" vertical="center" readingOrder="1"/>
    </xf>
    <xf numFmtId="2" fontId="1" fillId="10" borderId="4" xfId="0" applyNumberFormat="1" applyFont="1" applyFill="1" applyBorder="1" applyAlignment="1">
      <alignment horizontal="center" vertical="center" readingOrder="1"/>
    </xf>
    <xf numFmtId="20" fontId="1" fillId="10" borderId="4" xfId="0" applyNumberFormat="1" applyFont="1" applyFill="1" applyBorder="1" applyAlignment="1">
      <alignment horizontal="center" vertical="center" readingOrder="1"/>
    </xf>
    <xf numFmtId="0" fontId="2" fillId="4" borderId="5" xfId="0" applyFont="1" applyFill="1" applyBorder="1" applyAlignment="1">
      <alignment horizontal="center" vertical="center" wrapText="1" readingOrder="1"/>
    </xf>
    <xf numFmtId="0" fontId="1" fillId="12" borderId="4" xfId="0" applyFont="1" applyFill="1" applyBorder="1" applyAlignment="1">
      <alignment horizontal="center" vertical="center" readingOrder="1"/>
    </xf>
    <xf numFmtId="0" fontId="1" fillId="2" borderId="4" xfId="0" applyFont="1" applyFill="1" applyBorder="1" applyAlignment="1">
      <alignment horizontal="center" vertical="center" readingOrder="1"/>
    </xf>
    <xf numFmtId="166" fontId="1" fillId="10" borderId="4" xfId="0" applyNumberFormat="1" applyFont="1" applyFill="1" applyBorder="1" applyAlignment="1">
      <alignment horizontal="center" vertical="center" readingOrder="1"/>
    </xf>
    <xf numFmtId="166" fontId="1" fillId="5" borderId="4" xfId="0" applyNumberFormat="1" applyFont="1" applyFill="1" applyBorder="1" applyAlignment="1">
      <alignment horizontal="center" vertical="center" readingOrder="1"/>
    </xf>
    <xf numFmtId="20" fontId="1" fillId="2" borderId="4" xfId="0" applyNumberFormat="1" applyFont="1" applyFill="1" applyBorder="1" applyAlignment="1">
      <alignment horizontal="center" vertical="center" readingOrder="1"/>
    </xf>
    <xf numFmtId="0" fontId="1" fillId="16" borderId="14" xfId="0" applyFont="1" applyFill="1" applyBorder="1" applyAlignment="1">
      <alignment horizontal="center" vertical="center" readingOrder="2"/>
    </xf>
    <xf numFmtId="0" fontId="1" fillId="5" borderId="14" xfId="0" applyNumberFormat="1" applyFont="1" applyFill="1" applyBorder="1" applyAlignment="1">
      <alignment horizontal="center" vertical="center" readingOrder="1"/>
    </xf>
    <xf numFmtId="0" fontId="1" fillId="2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readingOrder="2"/>
    </xf>
    <xf numFmtId="0" fontId="1" fillId="10" borderId="14" xfId="0" applyFont="1" applyFill="1" applyBorder="1" applyAlignment="1">
      <alignment horizontal="center" vertical="center" readingOrder="2"/>
    </xf>
    <xf numFmtId="0" fontId="1" fillId="15" borderId="14" xfId="0" applyFont="1" applyFill="1" applyBorder="1" applyAlignment="1">
      <alignment horizontal="center" vertical="center" readingOrder="2"/>
    </xf>
    <xf numFmtId="0" fontId="1" fillId="12" borderId="4" xfId="0" applyFont="1" applyFill="1" applyBorder="1" applyAlignment="1">
      <alignment horizontal="center" vertical="center" readingOrder="2"/>
    </xf>
    <xf numFmtId="0" fontId="1" fillId="5" borderId="14" xfId="0" applyFont="1" applyFill="1" applyBorder="1" applyAlignment="1">
      <alignment horizontal="center" vertical="center" readingOrder="1"/>
    </xf>
    <xf numFmtId="0" fontId="1" fillId="4" borderId="4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horizontal="center" vertical="center" readingOrder="2"/>
    </xf>
    <xf numFmtId="0" fontId="1" fillId="5" borderId="4" xfId="0" applyFont="1" applyFill="1" applyBorder="1" applyAlignment="1">
      <alignment horizontal="center" vertical="center" readingOrder="1"/>
    </xf>
    <xf numFmtId="0" fontId="1" fillId="15" borderId="4" xfId="0" applyFont="1" applyFill="1" applyBorder="1" applyAlignment="1">
      <alignment horizontal="center" vertical="center" readingOrder="2"/>
    </xf>
    <xf numFmtId="164" fontId="1" fillId="0" borderId="3" xfId="0" applyNumberFormat="1" applyFont="1" applyBorder="1" applyAlignment="1">
      <alignment horizontal="center" vertical="center"/>
    </xf>
    <xf numFmtId="0" fontId="4" fillId="20" borderId="1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14" borderId="15" xfId="0" applyFont="1" applyFill="1" applyBorder="1" applyAlignment="1">
      <alignment horizontal="center" vertical="center" wrapText="1"/>
    </xf>
    <xf numFmtId="0" fontId="1" fillId="20" borderId="4" xfId="0" applyFont="1" applyFill="1" applyBorder="1" applyAlignment="1">
      <alignment horizontal="center" vertical="center"/>
    </xf>
    <xf numFmtId="0" fontId="1" fillId="20" borderId="4" xfId="0" applyFont="1" applyFill="1" applyBorder="1" applyAlignment="1">
      <alignment horizontal="center" vertical="center" wrapText="1"/>
    </xf>
    <xf numFmtId="0" fontId="1" fillId="20" borderId="14" xfId="0" applyFont="1" applyFill="1" applyBorder="1" applyAlignment="1">
      <alignment horizontal="center" vertical="center" wrapText="1"/>
    </xf>
    <xf numFmtId="0" fontId="1" fillId="20" borderId="13" xfId="0" applyFont="1" applyFill="1" applyBorder="1" applyAlignment="1">
      <alignment horizontal="center" vertical="center" wrapText="1"/>
    </xf>
    <xf numFmtId="0" fontId="1" fillId="20" borderId="2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0" borderId="14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164" fontId="1" fillId="20" borderId="4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5" fillId="28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readingOrder="2"/>
    </xf>
    <xf numFmtId="0" fontId="1" fillId="12" borderId="4" xfId="0" applyFont="1" applyFill="1" applyBorder="1" applyAlignment="1">
      <alignment horizontal="center" vertical="center" readingOrder="2"/>
    </xf>
    <xf numFmtId="0" fontId="2" fillId="10" borderId="4" xfId="0" applyFont="1" applyFill="1" applyBorder="1" applyAlignment="1">
      <alignment horizontal="center" vertical="center" wrapText="1" readingOrder="1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1" fillId="3" borderId="3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hidden="1"/>
    </xf>
    <xf numFmtId="0" fontId="5" fillId="3" borderId="22" xfId="0" applyFont="1" applyFill="1" applyBorder="1" applyAlignment="1" applyProtection="1">
      <alignment horizontal="center" vertical="center"/>
      <protection hidden="1"/>
    </xf>
    <xf numFmtId="0" fontId="5" fillId="3" borderId="2" xfId="0" applyFont="1" applyFill="1" applyBorder="1" applyAlignment="1" applyProtection="1">
      <alignment horizontal="center" vertical="center"/>
      <protection hidden="1"/>
    </xf>
    <xf numFmtId="0" fontId="5" fillId="3" borderId="3" xfId="0" applyFont="1" applyFill="1" applyBorder="1" applyAlignment="1" applyProtection="1">
      <alignment horizontal="center" vertical="center"/>
      <protection hidden="1"/>
    </xf>
    <xf numFmtId="0" fontId="5" fillId="3" borderId="4" xfId="0" applyFont="1" applyFill="1" applyBorder="1" applyAlignment="1" applyProtection="1">
      <alignment horizontal="center" vertical="center"/>
      <protection hidden="1"/>
    </xf>
    <xf numFmtId="0" fontId="5" fillId="8" borderId="4" xfId="0" applyFont="1" applyFill="1" applyBorder="1" applyAlignment="1" applyProtection="1">
      <alignment horizontal="center" vertical="center"/>
      <protection hidden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1" fontId="1" fillId="14" borderId="8" xfId="0" applyNumberFormat="1" applyFont="1" applyFill="1" applyBorder="1" applyAlignment="1">
      <alignment horizontal="center" vertical="center" readingOrder="1"/>
    </xf>
    <xf numFmtId="1" fontId="1" fillId="14" borderId="7" xfId="0" applyNumberFormat="1" applyFont="1" applyFill="1" applyBorder="1" applyAlignment="1">
      <alignment horizontal="center" vertical="center" readingOrder="1"/>
    </xf>
    <xf numFmtId="0" fontId="1" fillId="0" borderId="1" xfId="0" applyNumberFormat="1" applyFont="1" applyBorder="1" applyAlignment="1">
      <alignment horizontal="center" vertical="center" readingOrder="2"/>
    </xf>
    <xf numFmtId="0" fontId="1" fillId="0" borderId="2" xfId="0" applyNumberFormat="1" applyFont="1" applyBorder="1" applyAlignment="1">
      <alignment horizontal="center" vertical="center" readingOrder="2"/>
    </xf>
    <xf numFmtId="0" fontId="1" fillId="0" borderId="3" xfId="0" applyNumberFormat="1" applyFont="1" applyBorder="1" applyAlignment="1">
      <alignment horizontal="center" vertical="center" readingOrder="2"/>
    </xf>
    <xf numFmtId="20" fontId="2" fillId="3" borderId="10" xfId="0" applyNumberFormat="1" applyFont="1" applyFill="1" applyBorder="1" applyAlignment="1">
      <alignment horizontal="center" vertical="center"/>
    </xf>
    <xf numFmtId="20" fontId="2" fillId="3" borderId="11" xfId="0" applyNumberFormat="1" applyFont="1" applyFill="1" applyBorder="1" applyAlignment="1">
      <alignment horizontal="center" vertical="center"/>
    </xf>
    <xf numFmtId="20" fontId="2" fillId="3" borderId="12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readingOrder="2"/>
    </xf>
    <xf numFmtId="0" fontId="1" fillId="5" borderId="2" xfId="0" applyFont="1" applyFill="1" applyBorder="1" applyAlignment="1">
      <alignment horizontal="center" vertical="center" readingOrder="2"/>
    </xf>
    <xf numFmtId="0" fontId="1" fillId="5" borderId="3" xfId="0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 wrapText="1"/>
    </xf>
    <xf numFmtId="169" fontId="2" fillId="3" borderId="10" xfId="0" applyNumberFormat="1" applyFont="1" applyFill="1" applyBorder="1" applyAlignment="1">
      <alignment horizontal="center" vertical="center"/>
    </xf>
    <xf numFmtId="169" fontId="2" fillId="3" borderId="11" xfId="0" applyNumberFormat="1" applyFont="1" applyFill="1" applyBorder="1" applyAlignment="1">
      <alignment horizontal="center" vertical="center"/>
    </xf>
    <xf numFmtId="169" fontId="2" fillId="3" borderId="12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readingOrder="1"/>
    </xf>
    <xf numFmtId="0" fontId="1" fillId="7" borderId="9" xfId="0" applyFont="1" applyFill="1" applyBorder="1" applyAlignment="1">
      <alignment horizontal="center" vertical="center" readingOrder="1"/>
    </xf>
    <xf numFmtId="1" fontId="1" fillId="8" borderId="6" xfId="0" applyNumberFormat="1" applyFont="1" applyFill="1" applyBorder="1" applyAlignment="1">
      <alignment horizontal="center" vertical="center" readingOrder="1"/>
    </xf>
    <xf numFmtId="1" fontId="1" fillId="8" borderId="7" xfId="0" applyNumberFormat="1" applyFont="1" applyFill="1" applyBorder="1" applyAlignment="1">
      <alignment horizontal="center" vertical="center" readingOrder="1"/>
    </xf>
    <xf numFmtId="0" fontId="5" fillId="6" borderId="1" xfId="0" applyFont="1" applyFill="1" applyBorder="1" applyAlignment="1">
      <alignment horizontal="center" vertical="center" readingOrder="2"/>
    </xf>
    <xf numFmtId="0" fontId="5" fillId="6" borderId="2" xfId="0" applyFont="1" applyFill="1" applyBorder="1" applyAlignment="1">
      <alignment horizontal="center" vertical="center" readingOrder="2"/>
    </xf>
    <xf numFmtId="0" fontId="5" fillId="6" borderId="3" xfId="0" applyFont="1" applyFill="1" applyBorder="1" applyAlignment="1">
      <alignment horizontal="center" vertical="center" readingOrder="2"/>
    </xf>
    <xf numFmtId="0" fontId="2" fillId="5" borderId="14" xfId="0" applyFont="1" applyFill="1" applyBorder="1" applyAlignment="1">
      <alignment horizontal="center" vertical="center" wrapText="1" readingOrder="1"/>
    </xf>
    <xf numFmtId="0" fontId="1" fillId="5" borderId="4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readingOrder="1"/>
    </xf>
    <xf numFmtId="0" fontId="5" fillId="2" borderId="2" xfId="1" applyFont="1" applyFill="1" applyBorder="1" applyAlignment="1">
      <alignment horizontal="center" vertical="center" readingOrder="1"/>
    </xf>
    <xf numFmtId="0" fontId="5" fillId="2" borderId="3" xfId="1" applyFont="1" applyFill="1" applyBorder="1" applyAlignment="1">
      <alignment horizontal="center" vertical="center" readingOrder="1"/>
    </xf>
    <xf numFmtId="0" fontId="8" fillId="6" borderId="4" xfId="1" applyFont="1" applyFill="1" applyBorder="1" applyAlignment="1">
      <alignment horizontal="center" vertical="center" readingOrder="1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/>
    </xf>
    <xf numFmtId="0" fontId="1" fillId="18" borderId="2" xfId="0" applyFont="1" applyFill="1" applyBorder="1" applyAlignment="1">
      <alignment horizontal="center" vertical="center"/>
    </xf>
    <xf numFmtId="0" fontId="1" fillId="18" borderId="3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14" borderId="13" xfId="0" applyFont="1" applyFill="1" applyBorder="1" applyAlignment="1">
      <alignment horizontal="center" vertical="center"/>
    </xf>
    <xf numFmtId="0" fontId="1" fillId="14" borderId="14" xfId="0" applyFont="1" applyFill="1" applyBorder="1" applyAlignment="1">
      <alignment horizontal="center" vertical="center"/>
    </xf>
    <xf numFmtId="0" fontId="1" fillId="11" borderId="13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14" borderId="13" xfId="0" applyFont="1" applyFill="1" applyBorder="1" applyAlignment="1">
      <alignment horizontal="center" vertical="center"/>
    </xf>
    <xf numFmtId="0" fontId="9" fillId="14" borderId="14" xfId="0" applyFont="1" applyFill="1" applyBorder="1" applyAlignment="1">
      <alignment horizontal="center" vertical="center"/>
    </xf>
    <xf numFmtId="0" fontId="1" fillId="11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46"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double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</dxf>
    <dxf>
      <border diagonalUp="0" diagonalDown="0" outline="0">
        <left/>
        <right/>
        <top style="double">
          <color indexed="64"/>
        </top>
        <bottom/>
      </border>
    </dxf>
    <dxf>
      <border outline="0">
        <top style="double">
          <color indexed="64"/>
        </top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Arial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double">
          <color indexed="64"/>
        </left>
        <right/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minor"/>
      </font>
      <numFmt numFmtId="170" formatCode="dd/mm/yyyy"/>
      <alignment horizontal="center" vertical="center" textRotation="0" wrapText="0" indent="0" justifyLastLine="0" shrinkToFit="0" readingOrder="0"/>
      <border diagonalUp="0" diagonalDown="0" outline="0">
        <left/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border outline="0">
        <top style="double">
          <color indexed="64"/>
        </top>
      </border>
    </dxf>
    <dxf>
      <border outline="0">
        <left style="double">
          <color indexed="64"/>
        </left>
        <right style="double">
          <color indexed="64"/>
        </right>
        <bottom style="double">
          <color indexed="64"/>
        </bottom>
      </border>
    </dxf>
    <dxf>
      <font>
        <b/>
        <strike val="0"/>
        <outline val="0"/>
        <shadow val="0"/>
        <u val="none"/>
        <vertAlign val="baseline"/>
        <sz val="22"/>
        <color theme="1"/>
        <name val="Arial"/>
        <scheme val="minor"/>
      </font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double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</dxf>
    <dxf>
      <border diagonalUp="0" diagonalDown="0" outline="0">
        <left/>
        <right/>
        <top style="double">
          <color indexed="64"/>
        </top>
        <bottom/>
      </border>
    </dxf>
    <dxf>
      <border outline="0">
        <top style="double">
          <color indexed="64"/>
        </top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Arial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double">
          <color indexed="64"/>
        </left>
        <right/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minor"/>
      </font>
      <numFmt numFmtId="164" formatCode="d/m/yy;@"/>
      <alignment horizontal="center" vertical="center" textRotation="0" wrapText="0" indent="0" justifyLastLine="0" shrinkToFit="0" readingOrder="0"/>
      <border diagonalUp="0" diagonalDown="0">
        <left/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border outline="0">
        <top style="double">
          <color indexed="64"/>
        </top>
      </border>
    </dxf>
    <dxf>
      <border outline="0">
        <left style="double">
          <color indexed="64"/>
        </left>
        <right style="double">
          <color indexed="64"/>
        </right>
        <bottom style="double">
          <color indexed="64"/>
        </bottom>
      </border>
    </dxf>
    <dxf>
      <font>
        <b/>
        <strike val="0"/>
        <outline val="0"/>
        <shadow val="0"/>
        <u val="none"/>
        <vertAlign val="baseline"/>
        <sz val="22"/>
        <color theme="1"/>
        <name val="Arial"/>
        <scheme val="minor"/>
      </font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border outline="0"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double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none"/>
      </font>
      <fill>
        <patternFill patternType="solid">
          <fgColor indexed="64"/>
          <bgColor rgb="FFB7E7FF"/>
        </patternFill>
      </fill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&#1603;&#1588;&#1601; &#1575;&#1604;&#1605;&#1585;&#1578;&#1576;&#1575;&#1578;'!A1"/><Relationship Id="rId3" Type="http://schemas.openxmlformats.org/officeDocument/2006/relationships/hyperlink" Target="#'&#1605;&#1610;&#1586;&#1575;&#1606; &#1575;&#1604;&#1605;&#1585;&#1575;&#1580;&#1593;&#1577; &#1575;&#1604;&#1575;&#1585;&#1589;&#1583;&#1577; '!A1"/><Relationship Id="rId7" Type="http://schemas.openxmlformats.org/officeDocument/2006/relationships/hyperlink" Target="#'&#1585;&#1589;&#1610;&#1600;&#1600;&#1583; &#1575;&#1604;&#1582;&#1600;&#1600;&#1586;&#1606;&#1600;&#1600;&#1577;'!A1"/><Relationship Id="rId2" Type="http://schemas.openxmlformats.org/officeDocument/2006/relationships/hyperlink" Target="#'&#1578;&#1587;&#1604;&#1610;&#1605; &#1575;&#1604;&#1605;&#1585;&#1578;&#1576;'!A1"/><Relationship Id="rId1" Type="http://schemas.openxmlformats.org/officeDocument/2006/relationships/hyperlink" Target="#'&#1605;&#1588;&#1578;&#1585;&#1610;&#1575;&#1578; &#1608;&#1605;&#1576;&#1610;&#1593;&#1600;&#1575;&#1578;'!A1"/><Relationship Id="rId6" Type="http://schemas.openxmlformats.org/officeDocument/2006/relationships/hyperlink" Target="#'&#1605;&#1600;&#1600;&#1589;&#1600;&#1600;&#1600;&#1600;&#1585;&#1608;&#1601;&#1600;&#1600;&#1600;&#1600;&#1600;&#1600;&#1575;&#1578; &#1575;&#1604;&#1610;&#1608;&#1605;&#1600;&#1610;&#1600;&#1600;&#1600;&#1577;'!A1"/><Relationship Id="rId5" Type="http://schemas.openxmlformats.org/officeDocument/2006/relationships/hyperlink" Target="#'&#1575;&#1587;&#1578;&#1575;&#1584; &#1605;&#1587;&#1575;&#1593;&#1583; &#1605;&#1589;&#1585;&#1608;&#1601;&#1575;&#1578; '!A1"/><Relationship Id="rId4" Type="http://schemas.openxmlformats.org/officeDocument/2006/relationships/hyperlink" Target="#'&#1575;&#1604;&#1581;&#1585;&#1603;&#1577; &#1575;&#1604;&#1588;&#1607;&#1585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285750</xdr:colOff>
      <xdr:row>2</xdr:row>
      <xdr:rowOff>114300</xdr:rowOff>
    </xdr:from>
    <xdr:to>
      <xdr:col>10</xdr:col>
      <xdr:colOff>400050</xdr:colOff>
      <xdr:row>5</xdr:row>
      <xdr:rowOff>85725</xdr:rowOff>
    </xdr:to>
    <xdr:sp macro="" textlink="">
      <xdr:nvSpPr>
        <xdr:cNvPr id="2" name="مستطيل مستدير الزوايا 1"/>
        <xdr:cNvSpPr/>
      </xdr:nvSpPr>
      <xdr:spPr>
        <a:xfrm flipH="1">
          <a:off x="11228889150" y="476250"/>
          <a:ext cx="2171700" cy="514350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2000" b="1"/>
            <a:t>الرئ</a:t>
          </a:r>
          <a:r>
            <a:rPr lang="ar-EG" sz="2000" b="1"/>
            <a:t>ـ</a:t>
          </a:r>
          <a:r>
            <a:rPr lang="ar-SA" sz="2000" b="1"/>
            <a:t>ي</a:t>
          </a:r>
          <a:r>
            <a:rPr lang="ar-EG" sz="2000" b="1"/>
            <a:t>ـ</a:t>
          </a:r>
          <a:r>
            <a:rPr lang="ar-SA" sz="2000" b="1"/>
            <a:t>س</a:t>
          </a:r>
          <a:r>
            <a:rPr lang="ar-EG" sz="2000" b="1"/>
            <a:t>ــ</a:t>
          </a:r>
          <a:r>
            <a:rPr lang="ar-SA" sz="2000" b="1"/>
            <a:t>ي</a:t>
          </a:r>
          <a:r>
            <a:rPr lang="ar-EG" sz="2000" b="1"/>
            <a:t>ـــ</a:t>
          </a:r>
          <a:r>
            <a:rPr lang="ar-SA" sz="2000" b="1"/>
            <a:t>ة </a:t>
          </a:r>
          <a:endParaRPr lang="ar-SA" sz="1100" b="1"/>
        </a:p>
      </xdr:txBody>
    </xdr:sp>
    <xdr:clientData/>
  </xdr:twoCellAnchor>
  <xdr:twoCellAnchor>
    <xdr:from>
      <xdr:col>1</xdr:col>
      <xdr:colOff>95249</xdr:colOff>
      <xdr:row>2</xdr:row>
      <xdr:rowOff>19050</xdr:rowOff>
    </xdr:from>
    <xdr:to>
      <xdr:col>4</xdr:col>
      <xdr:colOff>66674</xdr:colOff>
      <xdr:row>5</xdr:row>
      <xdr:rowOff>66675</xdr:rowOff>
    </xdr:to>
    <xdr:sp macro="" textlink="">
      <xdr:nvSpPr>
        <xdr:cNvPr id="3" name="سهم إلى اليسار واليمين 2"/>
        <xdr:cNvSpPr/>
      </xdr:nvSpPr>
      <xdr:spPr>
        <a:xfrm flipH="1">
          <a:off x="11233337326" y="381000"/>
          <a:ext cx="2028825" cy="590550"/>
        </a:xfrm>
        <a:prstGeom prst="leftRightArrow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EG" sz="1400" b="1"/>
            <a:t>إ</a:t>
          </a:r>
          <a:r>
            <a:rPr lang="ar-SA" sz="1400" b="1"/>
            <a:t>عداد</a:t>
          </a:r>
          <a:r>
            <a:rPr lang="ar-SA" sz="1400" b="1" baseline="0"/>
            <a:t> </a:t>
          </a:r>
          <a:r>
            <a:rPr lang="ar-EG" sz="1400" b="1" baseline="0"/>
            <a:t>محمود حمدى</a:t>
          </a:r>
          <a:endParaRPr lang="ar-SA" sz="1400" b="1"/>
        </a:p>
      </xdr:txBody>
    </xdr:sp>
    <xdr:clientData/>
  </xdr:twoCellAnchor>
  <xdr:twoCellAnchor>
    <xdr:from>
      <xdr:col>8</xdr:col>
      <xdr:colOff>9525</xdr:colOff>
      <xdr:row>9</xdr:row>
      <xdr:rowOff>28573</xdr:rowOff>
    </xdr:from>
    <xdr:to>
      <xdr:col>9</xdr:col>
      <xdr:colOff>409575</xdr:colOff>
      <xdr:row>11</xdr:row>
      <xdr:rowOff>161924</xdr:rowOff>
    </xdr:to>
    <xdr:sp macro="" textlink="">
      <xdr:nvSpPr>
        <xdr:cNvPr id="4" name="مستطيل مستدير الزوايا 3">
          <a:hlinkClick xmlns:r="http://schemas.openxmlformats.org/officeDocument/2006/relationships" r:id="rId1"/>
        </xdr:cNvPr>
        <xdr:cNvSpPr/>
      </xdr:nvSpPr>
      <xdr:spPr>
        <a:xfrm flipH="1">
          <a:off x="11229565425" y="1657348"/>
          <a:ext cx="1085850" cy="495301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1200" b="1"/>
            <a:t>مشتريات ومبيعـات</a:t>
          </a:r>
          <a:endParaRPr lang="ar-SA" sz="1050" b="1"/>
        </a:p>
      </xdr:txBody>
    </xdr:sp>
    <xdr:clientData/>
  </xdr:twoCellAnchor>
  <xdr:twoCellAnchor>
    <xdr:from>
      <xdr:col>6</xdr:col>
      <xdr:colOff>76200</xdr:colOff>
      <xdr:row>13</xdr:row>
      <xdr:rowOff>95250</xdr:rowOff>
    </xdr:from>
    <xdr:to>
      <xdr:col>7</xdr:col>
      <xdr:colOff>571500</xdr:colOff>
      <xdr:row>16</xdr:row>
      <xdr:rowOff>47626</xdr:rowOff>
    </xdr:to>
    <xdr:sp macro="" textlink="">
      <xdr:nvSpPr>
        <xdr:cNvPr id="5" name="مستطيل مستدير الزوايا 4">
          <a:hlinkClick xmlns:r="http://schemas.openxmlformats.org/officeDocument/2006/relationships" r:id="rId2"/>
        </xdr:cNvPr>
        <xdr:cNvSpPr/>
      </xdr:nvSpPr>
      <xdr:spPr>
        <a:xfrm flipH="1">
          <a:off x="11230775100" y="2447925"/>
          <a:ext cx="1181100" cy="495301"/>
        </a:xfrm>
        <a:prstGeom prst="round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1200" b="1"/>
            <a:t>تسليم المرتب</a:t>
          </a:r>
        </a:p>
      </xdr:txBody>
    </xdr:sp>
    <xdr:clientData/>
  </xdr:twoCellAnchor>
  <xdr:twoCellAnchor>
    <xdr:from>
      <xdr:col>6</xdr:col>
      <xdr:colOff>457200</xdr:colOff>
      <xdr:row>19</xdr:row>
      <xdr:rowOff>85725</xdr:rowOff>
    </xdr:from>
    <xdr:to>
      <xdr:col>8</xdr:col>
      <xdr:colOff>266700</xdr:colOff>
      <xdr:row>22</xdr:row>
      <xdr:rowOff>38101</xdr:rowOff>
    </xdr:to>
    <xdr:sp macro="" textlink="">
      <xdr:nvSpPr>
        <xdr:cNvPr id="6" name="مستطيل مستدير الزوايا 5">
          <a:hlinkClick xmlns:r="http://schemas.openxmlformats.org/officeDocument/2006/relationships" r:id="rId3"/>
        </xdr:cNvPr>
        <xdr:cNvSpPr/>
      </xdr:nvSpPr>
      <xdr:spPr>
        <a:xfrm flipH="1">
          <a:off x="11230394100" y="3524250"/>
          <a:ext cx="1181100" cy="504826"/>
        </a:xfrm>
        <a:prstGeom prst="round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1" anchor="ctr"/>
        <a:lstStyle/>
        <a:p>
          <a:pPr algn="ctr"/>
          <a:endParaRPr lang="ar-SA" sz="1200" b="1"/>
        </a:p>
      </xdr:txBody>
    </xdr:sp>
    <xdr:clientData/>
  </xdr:twoCellAnchor>
  <xdr:twoCellAnchor>
    <xdr:from>
      <xdr:col>9</xdr:col>
      <xdr:colOff>628650</xdr:colOff>
      <xdr:row>13</xdr:row>
      <xdr:rowOff>104775</xdr:rowOff>
    </xdr:from>
    <xdr:to>
      <xdr:col>11</xdr:col>
      <xdr:colOff>438150</xdr:colOff>
      <xdr:row>16</xdr:row>
      <xdr:rowOff>57151</xdr:rowOff>
    </xdr:to>
    <xdr:sp macro="" textlink="">
      <xdr:nvSpPr>
        <xdr:cNvPr id="7" name="مستطيل مستدير الزوايا 6">
          <a:hlinkClick xmlns:r="http://schemas.openxmlformats.org/officeDocument/2006/relationships" r:id="rId4"/>
        </xdr:cNvPr>
        <xdr:cNvSpPr/>
      </xdr:nvSpPr>
      <xdr:spPr>
        <a:xfrm flipH="1">
          <a:off x="11228165250" y="2457450"/>
          <a:ext cx="1181100" cy="495301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1100" b="1"/>
            <a:t>الحركة الشهرية</a:t>
          </a:r>
        </a:p>
      </xdr:txBody>
    </xdr:sp>
    <xdr:clientData/>
  </xdr:twoCellAnchor>
  <xdr:twoCellAnchor>
    <xdr:from>
      <xdr:col>9</xdr:col>
      <xdr:colOff>152400</xdr:colOff>
      <xdr:row>19</xdr:row>
      <xdr:rowOff>76200</xdr:rowOff>
    </xdr:from>
    <xdr:to>
      <xdr:col>10</xdr:col>
      <xdr:colOff>647700</xdr:colOff>
      <xdr:row>22</xdr:row>
      <xdr:rowOff>28576</xdr:rowOff>
    </xdr:to>
    <xdr:sp macro="" textlink="">
      <xdr:nvSpPr>
        <xdr:cNvPr id="8" name="مستطيل مستدير الزوايا 7">
          <a:hlinkClick xmlns:r="http://schemas.openxmlformats.org/officeDocument/2006/relationships" r:id="rId5"/>
        </xdr:cNvPr>
        <xdr:cNvSpPr/>
      </xdr:nvSpPr>
      <xdr:spPr>
        <a:xfrm flipH="1">
          <a:off x="11228641500" y="3514725"/>
          <a:ext cx="1181100" cy="504826"/>
        </a:xfrm>
        <a:prstGeom prst="roundRect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1" anchor="ctr"/>
        <a:lstStyle/>
        <a:p>
          <a:pPr algn="ctr"/>
          <a:endParaRPr lang="ar-SA" sz="1100" b="1"/>
        </a:p>
      </xdr:txBody>
    </xdr:sp>
    <xdr:clientData/>
  </xdr:twoCellAnchor>
  <xdr:twoCellAnchor>
    <xdr:from>
      <xdr:col>9</xdr:col>
      <xdr:colOff>523875</xdr:colOff>
      <xdr:row>10</xdr:row>
      <xdr:rowOff>152400</xdr:rowOff>
    </xdr:from>
    <xdr:to>
      <xdr:col>10</xdr:col>
      <xdr:colOff>409575</xdr:colOff>
      <xdr:row>13</xdr:row>
      <xdr:rowOff>28578</xdr:rowOff>
    </xdr:to>
    <xdr:cxnSp macro="">
      <xdr:nvCxnSpPr>
        <xdr:cNvPr id="9" name="رابط كسهم مستقيم 8"/>
        <xdr:cNvCxnSpPr/>
      </xdr:nvCxnSpPr>
      <xdr:spPr>
        <a:xfrm flipH="1">
          <a:off x="11228879625" y="1962150"/>
          <a:ext cx="571500" cy="41910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38103</xdr:colOff>
      <xdr:row>10</xdr:row>
      <xdr:rowOff>152399</xdr:rowOff>
    </xdr:from>
    <xdr:to>
      <xdr:col>7</xdr:col>
      <xdr:colOff>561976</xdr:colOff>
      <xdr:row>13</xdr:row>
      <xdr:rowOff>57149</xdr:rowOff>
    </xdr:to>
    <xdr:cxnSp macro="">
      <xdr:nvCxnSpPr>
        <xdr:cNvPr id="10" name="رابط كسهم مستقيم 9"/>
        <xdr:cNvCxnSpPr/>
      </xdr:nvCxnSpPr>
      <xdr:spPr>
        <a:xfrm rot="10800000" flipH="1" flipV="1">
          <a:off x="11230784624" y="1962149"/>
          <a:ext cx="523873" cy="44767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495300</xdr:colOff>
      <xdr:row>16</xdr:row>
      <xdr:rowOff>76201</xdr:rowOff>
    </xdr:from>
    <xdr:to>
      <xdr:col>10</xdr:col>
      <xdr:colOff>514349</xdr:colOff>
      <xdr:row>19</xdr:row>
      <xdr:rowOff>9526</xdr:rowOff>
    </xdr:to>
    <xdr:cxnSp macro="">
      <xdr:nvCxnSpPr>
        <xdr:cNvPr id="11" name="رابط كسهم مستقيم 10"/>
        <xdr:cNvCxnSpPr/>
      </xdr:nvCxnSpPr>
      <xdr:spPr>
        <a:xfrm rot="5400000" flipH="1">
          <a:off x="11228546251" y="3200401"/>
          <a:ext cx="476250" cy="1904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627856</xdr:colOff>
      <xdr:row>16</xdr:row>
      <xdr:rowOff>29369</xdr:rowOff>
    </xdr:from>
    <xdr:to>
      <xdr:col>6</xdr:col>
      <xdr:colOff>629444</xdr:colOff>
      <xdr:row>19</xdr:row>
      <xdr:rowOff>794</xdr:rowOff>
    </xdr:to>
    <xdr:cxnSp macro="">
      <xdr:nvCxnSpPr>
        <xdr:cNvPr id="12" name="رابط كسهم مستقيم 11"/>
        <xdr:cNvCxnSpPr/>
      </xdr:nvCxnSpPr>
      <xdr:spPr>
        <a:xfrm rot="5400000" flipH="1">
          <a:off x="11231146575" y="3181350"/>
          <a:ext cx="5143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21</xdr:row>
      <xdr:rowOff>9525</xdr:rowOff>
    </xdr:from>
    <xdr:to>
      <xdr:col>9</xdr:col>
      <xdr:colOff>66675</xdr:colOff>
      <xdr:row>21</xdr:row>
      <xdr:rowOff>19050</xdr:rowOff>
    </xdr:to>
    <xdr:cxnSp macro="">
      <xdr:nvCxnSpPr>
        <xdr:cNvPr id="13" name="رابط كسهم مستقيم 12"/>
        <xdr:cNvCxnSpPr/>
      </xdr:nvCxnSpPr>
      <xdr:spPr>
        <a:xfrm flipH="1">
          <a:off x="11229908325" y="3819525"/>
          <a:ext cx="4476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9</xdr:row>
      <xdr:rowOff>114300</xdr:rowOff>
    </xdr:from>
    <xdr:to>
      <xdr:col>4</xdr:col>
      <xdr:colOff>361950</xdr:colOff>
      <xdr:row>12</xdr:row>
      <xdr:rowOff>57150</xdr:rowOff>
    </xdr:to>
    <xdr:sp macro="" textlink="">
      <xdr:nvSpPr>
        <xdr:cNvPr id="14" name="مستطيل 13">
          <a:hlinkClick xmlns:r="http://schemas.openxmlformats.org/officeDocument/2006/relationships" r:id="rId6"/>
        </xdr:cNvPr>
        <xdr:cNvSpPr/>
      </xdr:nvSpPr>
      <xdr:spPr>
        <a:xfrm flipH="1">
          <a:off x="11233042050" y="1743075"/>
          <a:ext cx="2028825" cy="485775"/>
        </a:xfrm>
        <a:prstGeom prst="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1800" b="1"/>
            <a:t>مــصــــروفــــــات اليومـيـــة</a:t>
          </a:r>
        </a:p>
      </xdr:txBody>
    </xdr:sp>
    <xdr:clientData/>
  </xdr:twoCellAnchor>
  <xdr:twoCellAnchor>
    <xdr:from>
      <xdr:col>1</xdr:col>
      <xdr:colOff>333375</xdr:colOff>
      <xdr:row>14</xdr:row>
      <xdr:rowOff>9525</xdr:rowOff>
    </xdr:from>
    <xdr:to>
      <xdr:col>4</xdr:col>
      <xdr:colOff>304800</xdr:colOff>
      <xdr:row>16</xdr:row>
      <xdr:rowOff>133350</xdr:rowOff>
    </xdr:to>
    <xdr:sp macro="" textlink="">
      <xdr:nvSpPr>
        <xdr:cNvPr id="15" name="مستطيل 14">
          <a:hlinkClick xmlns:r="http://schemas.openxmlformats.org/officeDocument/2006/relationships" r:id="rId7"/>
        </xdr:cNvPr>
        <xdr:cNvSpPr/>
      </xdr:nvSpPr>
      <xdr:spPr>
        <a:xfrm flipH="1">
          <a:off x="11233099200" y="2543175"/>
          <a:ext cx="2028825" cy="485775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1800" b="1"/>
            <a:t>رصيــد الخــزنــة</a:t>
          </a:r>
        </a:p>
      </xdr:txBody>
    </xdr:sp>
    <xdr:clientData/>
  </xdr:twoCellAnchor>
  <xdr:twoCellAnchor>
    <xdr:from>
      <xdr:col>1</xdr:col>
      <xdr:colOff>295275</xdr:colOff>
      <xdr:row>19</xdr:row>
      <xdr:rowOff>47625</xdr:rowOff>
    </xdr:from>
    <xdr:to>
      <xdr:col>4</xdr:col>
      <xdr:colOff>266700</xdr:colOff>
      <xdr:row>21</xdr:row>
      <xdr:rowOff>171450</xdr:rowOff>
    </xdr:to>
    <xdr:sp macro="" textlink="">
      <xdr:nvSpPr>
        <xdr:cNvPr id="16" name="مستطيل 15">
          <a:hlinkClick xmlns:r="http://schemas.openxmlformats.org/officeDocument/2006/relationships" r:id="rId8"/>
        </xdr:cNvPr>
        <xdr:cNvSpPr/>
      </xdr:nvSpPr>
      <xdr:spPr>
        <a:xfrm flipH="1">
          <a:off x="11233137300" y="3486150"/>
          <a:ext cx="2028825" cy="495300"/>
        </a:xfrm>
        <a:prstGeom prst="rect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1800" b="1"/>
            <a:t>كشف المرتبات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AppData\Local\Temp\Rar$DIa6236.17836\&#1610;&#1608;&#1605;&#1610;&#1577;%20&#1575;&#1605;&#1585;&#1610;&#1603;&#1610;&#1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شهر يناير  "/>
      <sheetName val="شهر  فبراير "/>
      <sheetName val="شهر  مارس "/>
      <sheetName val="شهر  ابريل "/>
      <sheetName val="شهر  مايو"/>
      <sheetName val="شهر  يونيو"/>
      <sheetName val="شهر  يوليو"/>
      <sheetName val="شهر  اغسطس"/>
      <sheetName val="شهر  سبتمبر"/>
      <sheetName val="شهر  اكتوبر "/>
      <sheetName val="شهر  نوفمبر "/>
      <sheetName val="شهر  دسبتمبر "/>
      <sheetName val="الاستاذ عام "/>
      <sheetName val="ا.م اصول وخصوم "/>
      <sheetName val="استاذ مساعد مصروفات "/>
      <sheetName val="استاذ مساعد ايرادات "/>
      <sheetName val="كشف حساب  المدينون والدائنون"/>
      <sheetName val="جدول الاهلاك"/>
      <sheetName val="ميزان المراجعة الارصدة "/>
      <sheetName val="قائمة الدخل"/>
      <sheetName val="قائمة المركز المالي "/>
    </sheetNames>
    <sheetDataSet>
      <sheetData sheetId="0"/>
      <sheetData sheetId="1">
        <row r="60">
          <cell r="J60">
            <v>0</v>
          </cell>
        </row>
      </sheetData>
      <sheetData sheetId="2">
        <row r="60">
          <cell r="G60">
            <v>0</v>
          </cell>
          <cell r="I60">
            <v>0</v>
          </cell>
          <cell r="J60">
            <v>0</v>
          </cell>
        </row>
      </sheetData>
      <sheetData sheetId="3">
        <row r="60">
          <cell r="G60">
            <v>0</v>
          </cell>
          <cell r="I60">
            <v>0</v>
          </cell>
          <cell r="J60">
            <v>0</v>
          </cell>
        </row>
      </sheetData>
      <sheetData sheetId="4">
        <row r="60">
          <cell r="G60">
            <v>0</v>
          </cell>
          <cell r="I60">
            <v>0</v>
          </cell>
          <cell r="J60">
            <v>0</v>
          </cell>
        </row>
      </sheetData>
      <sheetData sheetId="5">
        <row r="60">
          <cell r="G60">
            <v>0</v>
          </cell>
          <cell r="I60">
            <v>0</v>
          </cell>
          <cell r="J60">
            <v>0</v>
          </cell>
        </row>
      </sheetData>
      <sheetData sheetId="6">
        <row r="60">
          <cell r="G60">
            <v>0</v>
          </cell>
          <cell r="I60">
            <v>0</v>
          </cell>
          <cell r="J60">
            <v>0</v>
          </cell>
        </row>
      </sheetData>
      <sheetData sheetId="7">
        <row r="60">
          <cell r="G60">
            <v>0</v>
          </cell>
          <cell r="I60">
            <v>0</v>
          </cell>
          <cell r="J60">
            <v>0</v>
          </cell>
        </row>
      </sheetData>
      <sheetData sheetId="8">
        <row r="60">
          <cell r="G60">
            <v>0</v>
          </cell>
          <cell r="I60">
            <v>0</v>
          </cell>
          <cell r="J60">
            <v>0</v>
          </cell>
        </row>
      </sheetData>
      <sheetData sheetId="9">
        <row r="60">
          <cell r="G60">
            <v>0</v>
          </cell>
          <cell r="I60">
            <v>0</v>
          </cell>
          <cell r="J60">
            <v>0</v>
          </cell>
        </row>
      </sheetData>
      <sheetData sheetId="10">
        <row r="60">
          <cell r="G60">
            <v>0</v>
          </cell>
          <cell r="I60">
            <v>0</v>
          </cell>
          <cell r="J60">
            <v>0</v>
          </cell>
        </row>
      </sheetData>
      <sheetData sheetId="11">
        <row r="60">
          <cell r="G60">
            <v>0</v>
          </cell>
          <cell r="I60">
            <v>0</v>
          </cell>
          <cell r="J60">
            <v>0</v>
          </cell>
        </row>
      </sheetData>
      <sheetData sheetId="12">
        <row r="60">
          <cell r="G60">
            <v>0</v>
          </cell>
          <cell r="I60">
            <v>0</v>
          </cell>
          <cell r="J60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ables/table1.xml><?xml version="1.0" encoding="utf-8"?>
<table xmlns="http://schemas.openxmlformats.org/spreadsheetml/2006/main" id="2" name="الجدول2" displayName="الجدول2" ref="G3:G201" totalsRowShown="0" headerRowDxfId="44" dataDxfId="42" headerRowBorderDxfId="43" tableBorderDxfId="41">
  <autoFilter ref="G3:G201"/>
  <tableColumns count="1">
    <tableColumn id="1" name="الـصــنــــــــف" dataDxfId="40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id="8" name="xx" displayName="xx" ref="G216:H247" totalsRowShown="0" headerRowDxfId="39" dataDxfId="37" headerRowBorderDxfId="38" tableBorderDxfId="36" totalsRowBorderDxfId="35">
  <autoFilter ref="G216:H247"/>
  <tableColumns count="2">
    <tableColumn id="1" name="التاريخ" dataDxfId="34">
      <calculatedColumnFormula array="1">IFERROR(INDEX($G$3:$K$174,SMALL(IF(($G$3:$G$201=$H$215),ROW($G$3:$G$201)-ROW($I$2)),ROW(A1)),2),"")</calculatedColumnFormula>
    </tableColumn>
    <tableColumn id="2" name="المبلغ" dataDxfId="33">
      <calculatedColumnFormula array="1">IFERROR(INDEX($G$3:$K$203,SMALL(IF(($G$3:$G$203=$H$215),ROW($G$3:$G$203)-ROW($I$2)),ROW(A1)),3),"")</calculatedColumnFormula>
    </tableColumn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9" name="x" displayName="x" ref="J216:K247" headerRowDxfId="32" headerRowBorderDxfId="31" tableBorderDxfId="30" totalsRowBorderDxfId="29">
  <autoFilter ref="J216:K247"/>
  <tableColumns count="2">
    <tableColumn id="1" name="ادراج اسامى الموظفين" totalsRowLabel="الإجمالي" totalsRowDxfId="28"/>
    <tableColumn id="2" name="الاجمالى" totalsRowFunction="sum" dataDxfId="27" totalsRowDxfId="26">
      <calculatedColumnFormula>SUMIF($G$3:$G$203,x[[#This Row],[ادراج اسامى الموظفين]],$I$3:$I$203)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xx_5" displayName="xx_5" ref="E25:F56" totalsRowShown="0" headerRowDxfId="13" dataDxfId="11" headerRowBorderDxfId="12" tableBorderDxfId="10" totalsRowBorderDxfId="9">
  <autoFilter ref="E25:F56"/>
  <tableColumns count="2">
    <tableColumn id="1" name="التاريخ" dataDxfId="8">
      <calculatedColumnFormula array="1">IFERROR(INDEX($G$3:$K$174,SMALL(IF(($G$3:$G$174=$H$215),ROW($G$3:$G$174)-ROW($I$2)),ROW(#REF!)),2),"")</calculatedColumnFormula>
    </tableColumn>
    <tableColumn id="2" name="المبلغ" dataDxfId="7">
      <calculatedColumnFormula array="1">IFERROR(INDEX($G$3:$K$174,SMALL(IF(($G$3:$G$174=$H$215),ROW($G$3:$G$174)-ROW($I$2)),ROW(#REF!)),3),"")</calculatedColumnFormula>
    </tableColumn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x_6" displayName="x_6" ref="H25:I56" headerRowDxfId="6" headerRowBorderDxfId="5" tableBorderDxfId="4" totalsRowBorderDxfId="3">
  <autoFilter ref="H25:I56"/>
  <tableColumns count="2">
    <tableColumn id="1" name="ادراج اسامى الموظفين" totalsRowLabel="الإجمالي" totalsRowDxfId="2"/>
    <tableColumn id="2" name="الاجمالى" totalsRowFunction="sum" dataDxfId="1" totalsRowDxfId="0">
      <calculatedColumnFormula>SUMIF($G$3:$G$174,x_6[[#This Row],[ادراج اسامى الموظفين]],$I$3:$I$174)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O20"/>
  <sheetViews>
    <sheetView showGridLines="0" rightToLeft="1" workbookViewId="0">
      <selection activeCell="D31" sqref="D31"/>
    </sheetView>
  </sheetViews>
  <sheetFormatPr defaultRowHeight="14.25" x14ac:dyDescent="0.2"/>
  <cols>
    <col min="1" max="16384" width="9" style="59"/>
  </cols>
  <sheetData>
    <row r="4" spans="15:15" x14ac:dyDescent="0.2">
      <c r="O4" s="58" t="s">
        <v>142</v>
      </c>
    </row>
    <row r="20" spans="6:6" ht="15" x14ac:dyDescent="0.25">
      <c r="F20" s="58" t="s">
        <v>143</v>
      </c>
    </row>
  </sheetData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8"/>
  <sheetViews>
    <sheetView rightToLeft="1" zoomScale="55" zoomScaleNormal="55" workbookViewId="0">
      <pane ySplit="3" topLeftCell="A4" activePane="bottomLeft" state="frozen"/>
      <selection pane="bottomLeft" activeCell="A2" sqref="A2:C2"/>
    </sheetView>
  </sheetViews>
  <sheetFormatPr defaultRowHeight="27" x14ac:dyDescent="0.35"/>
  <cols>
    <col min="1" max="1" width="6" style="1" bestFit="1" customWidth="1"/>
    <col min="2" max="2" width="20.5" customWidth="1"/>
    <col min="3" max="3" width="17.125" bestFit="1" customWidth="1"/>
    <col min="4" max="4" width="16.75" customWidth="1"/>
    <col min="5" max="5" width="2.5" customWidth="1"/>
    <col min="6" max="6" width="8.125" style="1" bestFit="1" customWidth="1"/>
    <col min="7" max="7" width="26.25" customWidth="1"/>
    <col min="8" max="8" width="20.375" bestFit="1" customWidth="1"/>
    <col min="9" max="9" width="13.5" style="1" bestFit="1" customWidth="1"/>
    <col min="10" max="10" width="31.25" customWidth="1"/>
    <col min="11" max="11" width="16.25" bestFit="1" customWidth="1"/>
    <col min="12" max="12" width="3" customWidth="1"/>
    <col min="13" max="13" width="5" customWidth="1"/>
    <col min="14" max="14" width="24" customWidth="1"/>
    <col min="15" max="15" width="17" bestFit="1" customWidth="1"/>
    <col min="16" max="16" width="14.75" bestFit="1" customWidth="1"/>
    <col min="17" max="17" width="1.625" customWidth="1"/>
    <col min="18" max="18" width="8.5" customWidth="1"/>
    <col min="19" max="19" width="23" customWidth="1"/>
    <col min="20" max="20" width="14.75" bestFit="1" customWidth="1"/>
    <col min="21" max="21" width="18.75" customWidth="1"/>
    <col min="22" max="22" width="13" customWidth="1"/>
    <col min="23" max="23" width="10.875" customWidth="1"/>
    <col min="24" max="24" width="1.375" customWidth="1"/>
    <col min="25" max="25" width="18.75" customWidth="1"/>
    <col min="26" max="26" width="13" customWidth="1"/>
    <col min="27" max="27" width="10.875" customWidth="1"/>
    <col min="28" max="28" width="2" customWidth="1"/>
    <col min="29" max="29" width="18.75" customWidth="1"/>
    <col min="30" max="30" width="13" customWidth="1"/>
    <col min="31" max="31" width="10.875" customWidth="1"/>
    <col min="32" max="32" width="18.75" customWidth="1"/>
    <col min="33" max="33" width="13" customWidth="1"/>
    <col min="34" max="34" width="10.875" customWidth="1"/>
    <col min="35" max="35" width="18.75" customWidth="1"/>
    <col min="36" max="36" width="13" customWidth="1"/>
    <col min="37" max="37" width="10.875" customWidth="1"/>
    <col min="38" max="38" width="18.75" customWidth="1"/>
    <col min="39" max="39" width="13" customWidth="1"/>
    <col min="40" max="40" width="10.875" customWidth="1"/>
    <col min="41" max="41" width="18.75" customWidth="1"/>
    <col min="42" max="42" width="13" customWidth="1"/>
    <col min="43" max="43" width="10.875" customWidth="1"/>
    <col min="44" max="44" width="18.75" customWidth="1"/>
    <col min="45" max="45" width="13" customWidth="1"/>
    <col min="46" max="46" width="10.875" customWidth="1"/>
    <col min="47" max="47" width="18.75" customWidth="1"/>
    <col min="48" max="48" width="13" customWidth="1"/>
    <col min="49" max="49" width="10.875" customWidth="1"/>
    <col min="50" max="50" width="18.75" customWidth="1"/>
    <col min="51" max="51" width="13" customWidth="1"/>
    <col min="52" max="52" width="10.875" customWidth="1"/>
    <col min="53" max="53" width="18.75" customWidth="1"/>
    <col min="54" max="54" width="13" customWidth="1"/>
    <col min="55" max="55" width="10.875" customWidth="1"/>
    <col min="56" max="56" width="18.75" customWidth="1"/>
    <col min="57" max="57" width="13" customWidth="1"/>
    <col min="58" max="58" width="10.875" customWidth="1"/>
    <col min="59" max="59" width="18.75" customWidth="1"/>
    <col min="60" max="60" width="13" customWidth="1"/>
    <col min="61" max="61" width="10.875" customWidth="1"/>
    <col min="62" max="62" width="18.75" customWidth="1"/>
    <col min="63" max="63" width="13" customWidth="1"/>
    <col min="64" max="64" width="10.875" customWidth="1"/>
    <col min="65" max="65" width="18.75" customWidth="1"/>
    <col min="66" max="66" width="13" customWidth="1"/>
    <col min="67" max="67" width="10.875" customWidth="1"/>
    <col min="68" max="68" width="18.75" customWidth="1"/>
    <col min="69" max="69" width="13" customWidth="1"/>
    <col min="70" max="70" width="10.875" customWidth="1"/>
    <col min="71" max="71" width="18.75" customWidth="1"/>
    <col min="72" max="72" width="13" customWidth="1"/>
    <col min="73" max="73" width="10.875" customWidth="1"/>
    <col min="74" max="74" width="18.75" customWidth="1"/>
    <col min="75" max="75" width="13" customWidth="1"/>
    <col min="76" max="76" width="10.875" customWidth="1"/>
    <col min="77" max="77" width="18.75" customWidth="1"/>
    <col min="78" max="78" width="13" customWidth="1"/>
    <col min="79" max="79" width="10.875" customWidth="1"/>
    <col min="80" max="80" width="18.75" customWidth="1"/>
    <col min="81" max="81" width="13" customWidth="1"/>
    <col min="82" max="82" width="14.75" bestFit="1" customWidth="1"/>
    <col min="83" max="83" width="18.75" customWidth="1"/>
    <col min="84" max="84" width="13" customWidth="1"/>
    <col min="85" max="85" width="14.75" bestFit="1" customWidth="1"/>
    <col min="86" max="86" width="18.75" customWidth="1"/>
    <col min="87" max="87" width="13" customWidth="1"/>
    <col min="88" max="88" width="14.75" bestFit="1" customWidth="1"/>
  </cols>
  <sheetData>
    <row r="1" spans="1:20" ht="39.75" customHeight="1" thickTop="1" thickBot="1" x14ac:dyDescent="0.25">
      <c r="A1" s="173" t="s">
        <v>185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5"/>
    </row>
    <row r="2" spans="1:20" ht="35.25" customHeight="1" thickTop="1" thickBot="1" x14ac:dyDescent="0.25">
      <c r="A2" s="181" t="s">
        <v>132</v>
      </c>
      <c r="B2" s="181"/>
      <c r="C2" s="181"/>
      <c r="D2" s="139">
        <f>$D$40</f>
        <v>0</v>
      </c>
      <c r="E2" s="140"/>
      <c r="F2" s="177" t="s">
        <v>92</v>
      </c>
      <c r="G2" s="178"/>
      <c r="H2" s="179"/>
      <c r="I2" s="180"/>
      <c r="J2" s="177">
        <f>$I$205</f>
        <v>0</v>
      </c>
      <c r="K2" s="180"/>
      <c r="L2" s="34"/>
      <c r="M2" s="181" t="s">
        <v>182</v>
      </c>
      <c r="N2" s="181"/>
      <c r="O2" s="182">
        <f>$O$32</f>
        <v>0</v>
      </c>
      <c r="P2" s="182"/>
      <c r="R2" s="165" t="s">
        <v>130</v>
      </c>
      <c r="S2" s="166"/>
      <c r="T2" s="167"/>
    </row>
    <row r="3" spans="1:20" ht="30.75" customHeight="1" thickTop="1" thickBot="1" x14ac:dyDescent="0.25">
      <c r="A3" s="51" t="s">
        <v>15</v>
      </c>
      <c r="B3" s="141" t="s">
        <v>93</v>
      </c>
      <c r="C3" s="142" t="s">
        <v>94</v>
      </c>
      <c r="D3" s="138" t="s">
        <v>95</v>
      </c>
      <c r="E3" s="2"/>
      <c r="F3" s="143" t="s">
        <v>15</v>
      </c>
      <c r="G3" s="144" t="s">
        <v>93</v>
      </c>
      <c r="H3" s="145" t="s">
        <v>96</v>
      </c>
      <c r="I3" s="146" t="s">
        <v>97</v>
      </c>
      <c r="J3" s="147" t="s">
        <v>98</v>
      </c>
      <c r="K3" s="145" t="s">
        <v>96</v>
      </c>
      <c r="L3" s="34"/>
      <c r="M3" s="161" t="s">
        <v>1</v>
      </c>
      <c r="N3" s="161"/>
      <c r="O3" s="162">
        <f>SUMIFS($I$4:$I$203,$G$4:$G$203,"مصطفى القاضى")</f>
        <v>0</v>
      </c>
      <c r="P3" s="162"/>
      <c r="R3" s="143" t="s">
        <v>15</v>
      </c>
      <c r="S3" s="153" t="s">
        <v>183</v>
      </c>
      <c r="T3" s="146" t="s">
        <v>95</v>
      </c>
    </row>
    <row r="4" spans="1:20" ht="29.25" thickTop="1" thickBot="1" x14ac:dyDescent="0.25">
      <c r="A4" s="143">
        <v>1</v>
      </c>
      <c r="B4" s="35"/>
      <c r="C4" s="36"/>
      <c r="D4" s="37"/>
      <c r="E4" s="34"/>
      <c r="F4" s="155">
        <v>1</v>
      </c>
      <c r="G4" s="148"/>
      <c r="H4" s="36"/>
      <c r="I4" s="52"/>
      <c r="J4" s="50">
        <f>'رصيــد الخــزنــة'!H2</f>
        <v>0</v>
      </c>
      <c r="K4" s="157">
        <f>'رصيــد الخــزنــة'!I2</f>
        <v>0</v>
      </c>
      <c r="L4" s="34"/>
      <c r="M4" s="160" t="s">
        <v>2</v>
      </c>
      <c r="N4" s="160"/>
      <c r="O4" s="162">
        <f>SUMIFS($I$4:$I$203,$G$4:$G$203,"أيمن القاضى")</f>
        <v>0</v>
      </c>
      <c r="P4" s="162"/>
      <c r="R4" s="154">
        <v>1</v>
      </c>
      <c r="S4" s="150" t="s">
        <v>131</v>
      </c>
      <c r="T4" s="155">
        <f>SUMIFS($I$4:$I$173,$G$4:$G$173,"اكــــــــــل")</f>
        <v>0</v>
      </c>
    </row>
    <row r="5" spans="1:20" ht="29.25" thickTop="1" thickBot="1" x14ac:dyDescent="0.25">
      <c r="A5" s="154">
        <v>2</v>
      </c>
      <c r="B5" s="35"/>
      <c r="C5" s="36"/>
      <c r="D5" s="37"/>
      <c r="E5" s="34"/>
      <c r="F5" s="148">
        <v>2</v>
      </c>
      <c r="G5" s="149"/>
      <c r="H5" s="36"/>
      <c r="I5" s="52"/>
      <c r="J5" s="156">
        <f>'رصيــد الخــزنــة'!H3</f>
        <v>0</v>
      </c>
      <c r="K5" s="157">
        <f>'رصيــد الخــزنــة'!I3</f>
        <v>0</v>
      </c>
      <c r="L5" s="34"/>
      <c r="M5" s="161" t="s">
        <v>3</v>
      </c>
      <c r="N5" s="161"/>
      <c r="O5" s="162">
        <f>SUMIFS($I$4:$I$203,$G$4:$G$203,"بكر كشك")</f>
        <v>0</v>
      </c>
      <c r="P5" s="162"/>
      <c r="R5" s="154">
        <v>2</v>
      </c>
      <c r="S5" s="150" t="s">
        <v>136</v>
      </c>
      <c r="T5" s="155">
        <f>SUMIFS($I$4:$I$173,$G$4:$G$173,"شاى")</f>
        <v>0</v>
      </c>
    </row>
    <row r="6" spans="1:20" ht="29.25" thickTop="1" thickBot="1" x14ac:dyDescent="0.25">
      <c r="A6" s="154">
        <v>3</v>
      </c>
      <c r="B6" s="38"/>
      <c r="C6" s="36"/>
      <c r="D6" s="39"/>
      <c r="E6" s="34"/>
      <c r="F6" s="155">
        <v>3</v>
      </c>
      <c r="G6" s="149"/>
      <c r="H6" s="36"/>
      <c r="I6" s="52"/>
      <c r="J6" s="156">
        <f>'رصيــد الخــزنــة'!H4</f>
        <v>0</v>
      </c>
      <c r="K6" s="157">
        <f>'رصيــد الخــزنــة'!I4</f>
        <v>0</v>
      </c>
      <c r="L6" s="34"/>
      <c r="M6" s="160" t="s">
        <v>4</v>
      </c>
      <c r="N6" s="160"/>
      <c r="O6" s="162">
        <f>SUMIFS($I$4:$I$203,$G$4:$G$203,"حسن أبو ندا")</f>
        <v>0</v>
      </c>
      <c r="P6" s="162"/>
      <c r="R6" s="154">
        <v>3</v>
      </c>
      <c r="S6" s="150" t="s">
        <v>137</v>
      </c>
      <c r="T6" s="155">
        <f>SUMIFS($I$4:$I$173,$G$4:$G$173,"سكر")</f>
        <v>0</v>
      </c>
    </row>
    <row r="7" spans="1:20" ht="29.25" thickTop="1" thickBot="1" x14ac:dyDescent="0.25">
      <c r="A7" s="154">
        <v>4</v>
      </c>
      <c r="B7" s="38"/>
      <c r="C7" s="36"/>
      <c r="D7" s="39"/>
      <c r="E7" s="34"/>
      <c r="F7" s="148">
        <v>4</v>
      </c>
      <c r="G7" s="149"/>
      <c r="H7" s="36"/>
      <c r="I7" s="52"/>
      <c r="J7" s="156">
        <f>'رصيــد الخــزنــة'!H5</f>
        <v>0</v>
      </c>
      <c r="K7" s="157">
        <f>'رصيــد الخــزنــة'!I5</f>
        <v>0</v>
      </c>
      <c r="L7" s="34"/>
      <c r="M7" s="161" t="s">
        <v>5</v>
      </c>
      <c r="N7" s="161"/>
      <c r="O7" s="162">
        <f>SUMIFS($I$4:$I$203,$G$4:$G$203,"مصطفى محيى")</f>
        <v>0</v>
      </c>
      <c r="P7" s="162"/>
      <c r="R7" s="163" t="s">
        <v>99</v>
      </c>
      <c r="S7" s="164"/>
      <c r="T7" s="52">
        <f>SUM(T4:T4)</f>
        <v>0</v>
      </c>
    </row>
    <row r="8" spans="1:20" ht="29.25" thickTop="1" thickBot="1" x14ac:dyDescent="0.25">
      <c r="A8" s="154">
        <v>5</v>
      </c>
      <c r="B8" s="38"/>
      <c r="C8" s="36"/>
      <c r="D8" s="39"/>
      <c r="E8" s="34"/>
      <c r="F8" s="155">
        <v>5</v>
      </c>
      <c r="G8" s="150"/>
      <c r="H8" s="36"/>
      <c r="I8" s="52"/>
      <c r="J8" s="156">
        <f>'رصيــد الخــزنــة'!H6</f>
        <v>0</v>
      </c>
      <c r="K8" s="157">
        <f>'رصيــد الخــزنــة'!I6</f>
        <v>0</v>
      </c>
      <c r="L8" s="34"/>
      <c r="M8" s="161" t="s">
        <v>13</v>
      </c>
      <c r="N8" s="161"/>
      <c r="O8" s="162">
        <f>SUMIFS($I$4:$I$203,$G$4:$G$203,"أشرف")</f>
        <v>0</v>
      </c>
      <c r="P8" s="162"/>
    </row>
    <row r="9" spans="1:20" ht="29.25" thickTop="1" thickBot="1" x14ac:dyDescent="0.25">
      <c r="A9" s="154">
        <v>6</v>
      </c>
      <c r="B9" s="38"/>
      <c r="C9" s="36"/>
      <c r="D9" s="39"/>
      <c r="E9" s="34"/>
      <c r="F9" s="148">
        <v>6</v>
      </c>
      <c r="G9" s="149"/>
      <c r="H9" s="36"/>
      <c r="I9" s="52"/>
      <c r="J9" s="156">
        <f>'رصيــد الخــزنــة'!H7</f>
        <v>0</v>
      </c>
      <c r="K9" s="157">
        <f>'رصيــد الخــزنــة'!I7</f>
        <v>0</v>
      </c>
      <c r="L9" s="34"/>
      <c r="M9" s="160" t="s">
        <v>6</v>
      </c>
      <c r="N9" s="160"/>
      <c r="O9" s="162">
        <f>SUMIFS($I$4:$I$203,$G$4:$G$203,"أحمد رمزى")</f>
        <v>0</v>
      </c>
      <c r="P9" s="162"/>
    </row>
    <row r="10" spans="1:20" ht="29.25" thickTop="1" thickBot="1" x14ac:dyDescent="0.25">
      <c r="A10" s="154">
        <v>7</v>
      </c>
      <c r="B10" s="38"/>
      <c r="C10" s="36"/>
      <c r="D10" s="39"/>
      <c r="E10" s="34"/>
      <c r="F10" s="155">
        <v>7</v>
      </c>
      <c r="G10" s="149"/>
      <c r="H10" s="36"/>
      <c r="I10" s="52"/>
      <c r="J10" s="50">
        <f>'رصيــد الخــزنــة'!H8</f>
        <v>0</v>
      </c>
      <c r="K10" s="157">
        <f>'رصيــد الخــزنــة'!I8</f>
        <v>0</v>
      </c>
      <c r="L10" s="34"/>
      <c r="M10" s="160" t="s">
        <v>8</v>
      </c>
      <c r="N10" s="160"/>
      <c r="O10" s="162">
        <f>SUMIFS($I$4:$I$203,$G$4:$G$203,"أبو خالد")</f>
        <v>0</v>
      </c>
      <c r="P10" s="162"/>
    </row>
    <row r="11" spans="1:20" ht="29.25" thickTop="1" thickBot="1" x14ac:dyDescent="0.25">
      <c r="A11" s="154">
        <v>8</v>
      </c>
      <c r="B11" s="38"/>
      <c r="C11" s="36"/>
      <c r="D11" s="39"/>
      <c r="E11" s="34"/>
      <c r="F11" s="148">
        <v>8</v>
      </c>
      <c r="G11" s="150"/>
      <c r="H11" s="36"/>
      <c r="I11" s="52"/>
      <c r="J11" s="50">
        <f>'رصيــد الخــزنــة'!H9</f>
        <v>0</v>
      </c>
      <c r="K11" s="157">
        <f>'رصيــد الخــزنــة'!I9</f>
        <v>0</v>
      </c>
      <c r="L11" s="34"/>
      <c r="M11" s="161" t="s">
        <v>9</v>
      </c>
      <c r="N11" s="161"/>
      <c r="O11" s="162">
        <f>SUMIFS($I$4:$I$203,$G$4:$G$203,"هانى صالح")</f>
        <v>0</v>
      </c>
      <c r="P11" s="162"/>
    </row>
    <row r="12" spans="1:20" ht="29.25" thickTop="1" thickBot="1" x14ac:dyDescent="0.25">
      <c r="A12" s="154">
        <v>9</v>
      </c>
      <c r="B12" s="38"/>
      <c r="C12" s="36"/>
      <c r="D12" s="39"/>
      <c r="E12" s="34"/>
      <c r="F12" s="155">
        <v>9</v>
      </c>
      <c r="G12" s="149"/>
      <c r="H12" s="36"/>
      <c r="I12" s="52"/>
      <c r="J12" s="50">
        <f>'رصيــد الخــزنــة'!H10</f>
        <v>0</v>
      </c>
      <c r="K12" s="157">
        <f>'رصيــد الخــزنــة'!I10</f>
        <v>0</v>
      </c>
      <c r="L12" s="34"/>
      <c r="M12" s="160" t="s">
        <v>101</v>
      </c>
      <c r="N12" s="160"/>
      <c r="O12" s="162">
        <f>SUMIFS($I$4:$I$203,$G$4:$G$203,"إسلام عـوض")</f>
        <v>0</v>
      </c>
      <c r="P12" s="162"/>
    </row>
    <row r="13" spans="1:20" ht="29.25" thickTop="1" thickBot="1" x14ac:dyDescent="0.25">
      <c r="A13" s="154">
        <v>10</v>
      </c>
      <c r="B13" s="38"/>
      <c r="C13" s="36"/>
      <c r="D13" s="39"/>
      <c r="E13" s="34"/>
      <c r="F13" s="148">
        <v>10</v>
      </c>
      <c r="G13" s="149"/>
      <c r="H13" s="36"/>
      <c r="I13" s="52"/>
      <c r="J13" s="50">
        <f>'رصيــد الخــزنــة'!H11</f>
        <v>0</v>
      </c>
      <c r="K13" s="157">
        <f>'رصيــد الخــزنــة'!I11</f>
        <v>0</v>
      </c>
      <c r="L13" s="34"/>
      <c r="M13" s="161" t="s">
        <v>51</v>
      </c>
      <c r="N13" s="161"/>
      <c r="O13" s="162">
        <f>SUMIFS($I$4:$I$203,$G$4:$G$203,"ياسر أحمد طايع")</f>
        <v>0</v>
      </c>
      <c r="P13" s="162"/>
    </row>
    <row r="14" spans="1:20" ht="29.25" thickTop="1" thickBot="1" x14ac:dyDescent="0.25">
      <c r="A14" s="154">
        <v>11</v>
      </c>
      <c r="B14" s="38"/>
      <c r="C14" s="36"/>
      <c r="D14" s="39"/>
      <c r="E14" s="34"/>
      <c r="F14" s="155">
        <v>11</v>
      </c>
      <c r="G14" s="149"/>
      <c r="H14" s="36"/>
      <c r="I14" s="52"/>
      <c r="J14" s="50">
        <f>'رصيــد الخــزنــة'!H12</f>
        <v>0</v>
      </c>
      <c r="K14" s="157">
        <f>'رصيــد الخــزنــة'!I12</f>
        <v>0</v>
      </c>
      <c r="L14" s="34"/>
      <c r="M14" s="160" t="s">
        <v>14</v>
      </c>
      <c r="N14" s="160"/>
      <c r="O14" s="162">
        <f>SUMIFS($I$4:$I$203,$G$4:$G$203,"محمد ورد")</f>
        <v>0</v>
      </c>
      <c r="P14" s="162"/>
    </row>
    <row r="15" spans="1:20" ht="29.25" thickTop="1" thickBot="1" x14ac:dyDescent="0.25">
      <c r="A15" s="154">
        <v>12</v>
      </c>
      <c r="B15" s="38"/>
      <c r="C15" s="36"/>
      <c r="D15" s="39"/>
      <c r="E15" s="34"/>
      <c r="F15" s="148">
        <v>12</v>
      </c>
      <c r="G15" s="149"/>
      <c r="H15" s="36"/>
      <c r="I15" s="52"/>
      <c r="J15" s="50">
        <f>'رصيــد الخــزنــة'!H13</f>
        <v>0</v>
      </c>
      <c r="K15" s="157">
        <f>'رصيــد الخــزنــة'!I13</f>
        <v>0</v>
      </c>
      <c r="L15" s="34"/>
      <c r="M15" s="160" t="s">
        <v>12</v>
      </c>
      <c r="N15" s="160"/>
      <c r="O15" s="162">
        <f>SUMIFS($I$4:$I$203,$G$4:$G$203,"محمود شكرى")</f>
        <v>0</v>
      </c>
      <c r="P15" s="162"/>
    </row>
    <row r="16" spans="1:20" ht="29.25" thickTop="1" thickBot="1" x14ac:dyDescent="0.25">
      <c r="A16" s="154">
        <v>13</v>
      </c>
      <c r="B16" s="38"/>
      <c r="C16" s="36"/>
      <c r="D16" s="39"/>
      <c r="E16" s="34"/>
      <c r="F16" s="155">
        <v>13</v>
      </c>
      <c r="G16" s="149"/>
      <c r="H16" s="36"/>
      <c r="I16" s="52"/>
      <c r="J16" s="50">
        <f>'رصيــد الخــزنــة'!H14</f>
        <v>0</v>
      </c>
      <c r="K16" s="157">
        <f>'رصيــد الخــزنــة'!I14</f>
        <v>0</v>
      </c>
      <c r="L16" s="34"/>
      <c r="M16" s="160" t="s">
        <v>35</v>
      </c>
      <c r="N16" s="160"/>
      <c r="O16" s="162">
        <f>SUMIFS($I$4:$I$203,$G$4:$G$203,"عبـد الله")</f>
        <v>0</v>
      </c>
      <c r="P16" s="162"/>
    </row>
    <row r="17" spans="1:16" ht="29.25" thickTop="1" thickBot="1" x14ac:dyDescent="0.25">
      <c r="A17" s="154">
        <v>14</v>
      </c>
      <c r="B17" s="38"/>
      <c r="C17" s="36"/>
      <c r="D17" s="39"/>
      <c r="E17" s="34"/>
      <c r="F17" s="148">
        <v>14</v>
      </c>
      <c r="G17" s="149"/>
      <c r="H17" s="36"/>
      <c r="I17" s="52"/>
      <c r="J17" s="50">
        <f>'رصيــد الخــزنــة'!H15</f>
        <v>0</v>
      </c>
      <c r="K17" s="157">
        <f>'رصيــد الخــزنــة'!I15</f>
        <v>0</v>
      </c>
      <c r="L17" s="34"/>
      <c r="M17" s="161" t="s">
        <v>50</v>
      </c>
      <c r="N17" s="161"/>
      <c r="O17" s="162">
        <f>SUMIFS($I$4:$I$203,$G$4:$G$203,"أحمد غريب")</f>
        <v>0</v>
      </c>
      <c r="P17" s="162"/>
    </row>
    <row r="18" spans="1:16" ht="29.25" thickTop="1" thickBot="1" x14ac:dyDescent="0.25">
      <c r="A18" s="154">
        <v>15</v>
      </c>
      <c r="B18" s="38"/>
      <c r="C18" s="36"/>
      <c r="D18" s="39"/>
      <c r="E18" s="34"/>
      <c r="F18" s="155">
        <v>15</v>
      </c>
      <c r="G18" s="149"/>
      <c r="H18" s="36"/>
      <c r="I18" s="52"/>
      <c r="J18" s="50">
        <f>'رصيــد الخــزنــة'!H16</f>
        <v>0</v>
      </c>
      <c r="K18" s="157">
        <f>'رصيــد الخــزنــة'!I16</f>
        <v>0</v>
      </c>
      <c r="L18" s="34"/>
      <c r="M18" s="161" t="s">
        <v>34</v>
      </c>
      <c r="N18" s="161"/>
      <c r="O18" s="162">
        <f>SUMIFS($I$4:$I$203,$G$4:$G$203,"صـلاح شــرطـــة")</f>
        <v>0</v>
      </c>
      <c r="P18" s="162"/>
    </row>
    <row r="19" spans="1:16" ht="29.25" thickTop="1" thickBot="1" x14ac:dyDescent="0.25">
      <c r="A19" s="154">
        <v>16</v>
      </c>
      <c r="B19" s="38"/>
      <c r="C19" s="36"/>
      <c r="D19" s="39"/>
      <c r="E19" s="34"/>
      <c r="F19" s="148">
        <v>16</v>
      </c>
      <c r="G19" s="149"/>
      <c r="H19" s="36"/>
      <c r="I19" s="52"/>
      <c r="J19" s="50">
        <f>'رصيــد الخــزنــة'!H17</f>
        <v>0</v>
      </c>
      <c r="K19" s="157">
        <f>'رصيــد الخــزنــة'!I17</f>
        <v>0</v>
      </c>
      <c r="L19" s="34"/>
      <c r="M19" s="161" t="s">
        <v>177</v>
      </c>
      <c r="N19" s="161"/>
      <c r="O19" s="162">
        <f>SUMIFS($I$4:$I$203,$G$4:$G$203,"محمد مصطفى")</f>
        <v>0</v>
      </c>
      <c r="P19" s="162"/>
    </row>
    <row r="20" spans="1:16" ht="29.25" thickTop="1" thickBot="1" x14ac:dyDescent="0.25">
      <c r="A20" s="154">
        <v>17</v>
      </c>
      <c r="B20" s="38"/>
      <c r="C20" s="36"/>
      <c r="D20" s="39"/>
      <c r="E20" s="34"/>
      <c r="F20" s="155">
        <v>17</v>
      </c>
      <c r="G20" s="149"/>
      <c r="H20" s="36"/>
      <c r="I20" s="52"/>
      <c r="J20" s="50">
        <f>'رصيــد الخــزنــة'!H18</f>
        <v>0</v>
      </c>
      <c r="K20" s="157">
        <f>'رصيــد الخــزنــة'!I18</f>
        <v>0</v>
      </c>
      <c r="L20" s="34"/>
      <c r="M20" s="161" t="s">
        <v>152</v>
      </c>
      <c r="N20" s="161"/>
      <c r="O20" s="162">
        <f>SUMIFS($I$4:$I$203,$G$4:$G$203, "خالد")</f>
        <v>0</v>
      </c>
      <c r="P20" s="162"/>
    </row>
    <row r="21" spans="1:16" ht="29.25" thickTop="1" thickBot="1" x14ac:dyDescent="0.25">
      <c r="A21" s="154">
        <v>18</v>
      </c>
      <c r="B21" s="38"/>
      <c r="C21" s="36"/>
      <c r="D21" s="39"/>
      <c r="E21" s="34"/>
      <c r="F21" s="148">
        <v>18</v>
      </c>
      <c r="G21" s="149"/>
      <c r="H21" s="36"/>
      <c r="I21" s="52"/>
      <c r="J21" s="50">
        <f>'رصيــد الخــزنــة'!H19</f>
        <v>0</v>
      </c>
      <c r="K21" s="157">
        <f>'رصيــد الخــزنــة'!I19</f>
        <v>0</v>
      </c>
      <c r="L21" s="34"/>
      <c r="M21" s="160" t="s">
        <v>179</v>
      </c>
      <c r="N21" s="160"/>
      <c r="O21" s="162">
        <f>SUMIFS($I$4:$I$203,$G$4:$G$203, "محمد أحمد")</f>
        <v>0</v>
      </c>
      <c r="P21" s="162"/>
    </row>
    <row r="22" spans="1:16" ht="29.25" thickTop="1" thickBot="1" x14ac:dyDescent="0.25">
      <c r="A22" s="154">
        <v>19</v>
      </c>
      <c r="B22" s="38"/>
      <c r="C22" s="40"/>
      <c r="D22" s="39"/>
      <c r="E22" s="34"/>
      <c r="F22" s="155">
        <v>19</v>
      </c>
      <c r="G22" s="149"/>
      <c r="H22" s="36"/>
      <c r="I22" s="52"/>
      <c r="J22" s="50">
        <f>'رصيــد الخــزنــة'!H20</f>
        <v>0</v>
      </c>
      <c r="K22" s="157">
        <f>'رصيــد الخــزنــة'!I20</f>
        <v>0</v>
      </c>
      <c r="L22" s="34"/>
      <c r="M22" s="160" t="s">
        <v>11</v>
      </c>
      <c r="N22" s="160"/>
      <c r="O22" s="162">
        <f>SUMIFS($I$4:$I$203,$G$4:$G$203,"سيد الفرشجى")</f>
        <v>0</v>
      </c>
      <c r="P22" s="162"/>
    </row>
    <row r="23" spans="1:16" ht="29.25" thickTop="1" thickBot="1" x14ac:dyDescent="0.25">
      <c r="A23" s="154">
        <v>20</v>
      </c>
      <c r="B23" s="38"/>
      <c r="C23" s="40"/>
      <c r="D23" s="39"/>
      <c r="E23" s="34"/>
      <c r="F23" s="148">
        <v>20</v>
      </c>
      <c r="G23" s="151"/>
      <c r="H23" s="36"/>
      <c r="I23" s="52"/>
      <c r="J23" s="50">
        <f>'رصيــد الخــزنــة'!H21</f>
        <v>0</v>
      </c>
      <c r="K23" s="157">
        <f>'رصيــد الخــزنــة'!I21</f>
        <v>0</v>
      </c>
      <c r="L23" s="34"/>
      <c r="M23" s="161" t="s">
        <v>7</v>
      </c>
      <c r="N23" s="161"/>
      <c r="O23" s="162">
        <f>SUMIFS($I$4:$I$203,$G$4:$G$203,"محمد الحداد")</f>
        <v>0</v>
      </c>
      <c r="P23" s="162"/>
    </row>
    <row r="24" spans="1:16" ht="29.25" thickTop="1" thickBot="1" x14ac:dyDescent="0.25">
      <c r="A24" s="154">
        <v>21</v>
      </c>
      <c r="B24" s="38"/>
      <c r="C24" s="40"/>
      <c r="D24" s="39"/>
      <c r="E24" s="34"/>
      <c r="F24" s="155">
        <v>21</v>
      </c>
      <c r="G24" s="149"/>
      <c r="H24" s="36"/>
      <c r="I24" s="52"/>
      <c r="J24" s="50">
        <f>'رصيــد الخــزنــة'!H22</f>
        <v>0</v>
      </c>
      <c r="K24" s="157">
        <f>'رصيــد الخــزنــة'!I22</f>
        <v>0</v>
      </c>
      <c r="L24" s="34"/>
      <c r="M24" s="161" t="s">
        <v>10</v>
      </c>
      <c r="N24" s="161"/>
      <c r="O24" s="162">
        <f>SUMIFS($I$4:$I$203,$G$4:$G$203,"محمد الفرشجى")</f>
        <v>0</v>
      </c>
      <c r="P24" s="162"/>
    </row>
    <row r="25" spans="1:16" ht="29.25" thickTop="1" thickBot="1" x14ac:dyDescent="0.25">
      <c r="A25" s="154">
        <v>22</v>
      </c>
      <c r="B25" s="38"/>
      <c r="C25" s="40"/>
      <c r="D25" s="39"/>
      <c r="E25" s="34"/>
      <c r="F25" s="148">
        <v>22</v>
      </c>
      <c r="G25" s="149"/>
      <c r="H25" s="36"/>
      <c r="I25" s="52"/>
      <c r="J25" s="50">
        <f>'رصيــد الخــزنــة'!H23</f>
        <v>0</v>
      </c>
      <c r="K25" s="157">
        <f>'رصيــد الخــزنــة'!I23</f>
        <v>0</v>
      </c>
      <c r="L25" s="34"/>
      <c r="M25" s="161" t="s">
        <v>42</v>
      </c>
      <c r="N25" s="161"/>
      <c r="O25" s="162">
        <f>SUMIFS($I$4:$I$203,$G$4:$G$203,"عبد الحميد ")</f>
        <v>0</v>
      </c>
      <c r="P25" s="162"/>
    </row>
    <row r="26" spans="1:16" ht="29.25" thickTop="1" thickBot="1" x14ac:dyDescent="0.25">
      <c r="A26" s="154">
        <v>23</v>
      </c>
      <c r="B26" s="38"/>
      <c r="C26" s="40"/>
      <c r="D26" s="39"/>
      <c r="E26" s="34"/>
      <c r="F26" s="155">
        <v>23</v>
      </c>
      <c r="G26" s="149"/>
      <c r="H26" s="36"/>
      <c r="I26" s="52"/>
      <c r="J26" s="50">
        <f>'رصيــد الخــزنــة'!H24</f>
        <v>0</v>
      </c>
      <c r="K26" s="157">
        <f>'رصيــد الخــزنــة'!I24</f>
        <v>0</v>
      </c>
      <c r="L26" s="34"/>
      <c r="M26" s="161" t="s">
        <v>134</v>
      </c>
      <c r="N26" s="161"/>
      <c r="O26" s="162">
        <f>SUMIFS($I$4:$I$203,$G$4:$G$203,"أبو بكر أيمن")</f>
        <v>0</v>
      </c>
      <c r="P26" s="162"/>
    </row>
    <row r="27" spans="1:16" ht="29.25" thickTop="1" thickBot="1" x14ac:dyDescent="0.25">
      <c r="A27" s="154">
        <v>24</v>
      </c>
      <c r="B27" s="38"/>
      <c r="C27" s="40"/>
      <c r="D27" s="39"/>
      <c r="E27" s="34"/>
      <c r="F27" s="148">
        <v>24</v>
      </c>
      <c r="G27" s="149"/>
      <c r="H27" s="40"/>
      <c r="I27" s="52"/>
      <c r="J27" s="50">
        <f>'رصيــد الخــزنــة'!H25</f>
        <v>0</v>
      </c>
      <c r="K27" s="157">
        <f>'رصيــد الخــزنــة'!I25</f>
        <v>0</v>
      </c>
      <c r="L27" s="34"/>
      <c r="M27" s="161"/>
      <c r="N27" s="161"/>
      <c r="O27" s="162"/>
      <c r="P27" s="162"/>
    </row>
    <row r="28" spans="1:16" ht="29.25" thickTop="1" thickBot="1" x14ac:dyDescent="0.25">
      <c r="A28" s="154">
        <v>25</v>
      </c>
      <c r="B28" s="38"/>
      <c r="C28" s="40"/>
      <c r="D28" s="39"/>
      <c r="E28" s="34"/>
      <c r="F28" s="155">
        <v>25</v>
      </c>
      <c r="G28" s="149"/>
      <c r="H28" s="40"/>
      <c r="I28" s="52"/>
      <c r="J28" s="50">
        <f>'رصيــد الخــزنــة'!H26</f>
        <v>0</v>
      </c>
      <c r="K28" s="157">
        <f>'رصيــد الخــزنــة'!I26</f>
        <v>0</v>
      </c>
      <c r="L28" s="34"/>
      <c r="M28" s="161"/>
      <c r="N28" s="161"/>
      <c r="O28" s="162"/>
      <c r="P28" s="162"/>
    </row>
    <row r="29" spans="1:16" ht="29.25" thickTop="1" thickBot="1" x14ac:dyDescent="0.25">
      <c r="A29" s="154">
        <v>26</v>
      </c>
      <c r="B29" s="38"/>
      <c r="C29" s="40"/>
      <c r="D29" s="39"/>
      <c r="E29" s="34"/>
      <c r="F29" s="148">
        <v>26</v>
      </c>
      <c r="G29" s="149"/>
      <c r="H29" s="40"/>
      <c r="I29" s="52"/>
      <c r="J29" s="50">
        <f>'رصيــد الخــزنــة'!H27</f>
        <v>0</v>
      </c>
      <c r="K29" s="157">
        <f>'رصيــد الخــزنــة'!I27</f>
        <v>0</v>
      </c>
      <c r="L29" s="34"/>
      <c r="M29" s="161" t="s">
        <v>37</v>
      </c>
      <c r="N29" s="161"/>
      <c r="O29" s="162">
        <f>SUMIFS($I$4:$I$203,$G$4:$G$203,"محمـود")</f>
        <v>0</v>
      </c>
      <c r="P29" s="162"/>
    </row>
    <row r="30" spans="1:16" ht="29.25" thickTop="1" thickBot="1" x14ac:dyDescent="0.25">
      <c r="A30" s="154">
        <v>27</v>
      </c>
      <c r="B30" s="38"/>
      <c r="C30" s="40"/>
      <c r="D30" s="39"/>
      <c r="E30" s="34"/>
      <c r="F30" s="155">
        <v>27</v>
      </c>
      <c r="G30" s="149"/>
      <c r="H30" s="40"/>
      <c r="I30" s="52"/>
      <c r="J30" s="50">
        <f>'رصيــد الخــزنــة'!H28</f>
        <v>0</v>
      </c>
      <c r="K30" s="157">
        <f>'رصيــد الخــزنــة'!I28</f>
        <v>0</v>
      </c>
      <c r="L30" s="34"/>
      <c r="M30" s="160" t="s">
        <v>36</v>
      </c>
      <c r="N30" s="160"/>
      <c r="O30" s="162">
        <f>SUMIFS($I$4:$I$203,$G$4:$G$203,"مسجد المصطفى")</f>
        <v>0</v>
      </c>
      <c r="P30" s="162"/>
    </row>
    <row r="31" spans="1:16" ht="29.25" thickTop="1" thickBot="1" x14ac:dyDescent="0.25">
      <c r="A31" s="154">
        <v>28</v>
      </c>
      <c r="B31" s="38"/>
      <c r="C31" s="40"/>
      <c r="D31" s="39"/>
      <c r="E31" s="34"/>
      <c r="F31" s="148">
        <v>28</v>
      </c>
      <c r="G31" s="149"/>
      <c r="H31" s="40"/>
      <c r="I31" s="52"/>
      <c r="J31" s="50">
        <f>'رصيــد الخــزنــة'!H29</f>
        <v>0</v>
      </c>
      <c r="K31" s="157">
        <f>'رصيــد الخــزنــة'!I29</f>
        <v>0</v>
      </c>
      <c r="L31" s="34"/>
      <c r="M31" s="160" t="s">
        <v>49</v>
      </c>
      <c r="N31" s="160"/>
      <c r="O31" s="162">
        <f>SUMIFS($I$4:$I$203,$G$4:$G$203,"عمرو")</f>
        <v>0</v>
      </c>
      <c r="P31" s="162"/>
    </row>
    <row r="32" spans="1:16" ht="29.25" thickTop="1" thickBot="1" x14ac:dyDescent="0.25">
      <c r="A32" s="154">
        <v>29</v>
      </c>
      <c r="B32" s="38"/>
      <c r="C32" s="40"/>
      <c r="D32" s="39"/>
      <c r="E32" s="34"/>
      <c r="F32" s="155">
        <v>29</v>
      </c>
      <c r="G32" s="149"/>
      <c r="H32" s="40"/>
      <c r="I32" s="52"/>
      <c r="J32" s="50">
        <f>'رصيــد الخــزنــة'!H30</f>
        <v>0</v>
      </c>
      <c r="K32" s="157">
        <f>'رصيــد الخــزنــة'!I30</f>
        <v>0</v>
      </c>
      <c r="L32" s="34"/>
      <c r="M32" s="161" t="s">
        <v>68</v>
      </c>
      <c r="N32" s="161"/>
      <c r="O32" s="162">
        <f>SUM(O3:P31)</f>
        <v>0</v>
      </c>
      <c r="P32" s="162"/>
    </row>
    <row r="33" spans="1:12" ht="29.25" thickTop="1" thickBot="1" x14ac:dyDescent="0.25">
      <c r="A33" s="154">
        <v>30</v>
      </c>
      <c r="B33" s="38"/>
      <c r="C33" s="40"/>
      <c r="D33" s="39"/>
      <c r="E33" s="34"/>
      <c r="F33" s="148">
        <v>30</v>
      </c>
      <c r="G33" s="149"/>
      <c r="H33" s="40"/>
      <c r="I33" s="52"/>
      <c r="J33" s="50">
        <f>'رصيــد الخــزنــة'!H31</f>
        <v>0</v>
      </c>
      <c r="K33" s="157">
        <f>'رصيــد الخــزنــة'!I31</f>
        <v>0</v>
      </c>
      <c r="L33" s="34"/>
    </row>
    <row r="34" spans="1:12" ht="29.25" thickTop="1" thickBot="1" x14ac:dyDescent="0.25">
      <c r="A34" s="154">
        <v>31</v>
      </c>
      <c r="B34" s="41"/>
      <c r="C34" s="42"/>
      <c r="D34" s="39"/>
      <c r="E34" s="34"/>
      <c r="F34" s="155">
        <v>31</v>
      </c>
      <c r="G34" s="149"/>
      <c r="H34" s="40"/>
      <c r="I34" s="52"/>
      <c r="J34" s="50">
        <f>'رصيــد الخــزنــة'!H32</f>
        <v>0</v>
      </c>
      <c r="K34" s="157">
        <f>'رصيــد الخــزنــة'!I32</f>
        <v>0</v>
      </c>
      <c r="L34" s="34"/>
    </row>
    <row r="35" spans="1:12" ht="29.25" thickTop="1" thickBot="1" x14ac:dyDescent="0.25">
      <c r="A35" s="154">
        <v>32</v>
      </c>
      <c r="B35" s="41"/>
      <c r="C35" s="42"/>
      <c r="D35" s="39"/>
      <c r="E35" s="34"/>
      <c r="F35" s="148">
        <v>32</v>
      </c>
      <c r="G35" s="149"/>
      <c r="H35" s="40"/>
      <c r="I35" s="52"/>
      <c r="J35" s="50">
        <f>'رصيــد الخــزنــة'!H33</f>
        <v>0</v>
      </c>
      <c r="K35" s="157">
        <f>'رصيــد الخــزنــة'!I33</f>
        <v>0</v>
      </c>
      <c r="L35" s="34"/>
    </row>
    <row r="36" spans="1:12" ht="29.25" thickTop="1" thickBot="1" x14ac:dyDescent="0.25">
      <c r="A36" s="154">
        <v>33</v>
      </c>
      <c r="B36" s="41"/>
      <c r="C36" s="42"/>
      <c r="D36" s="39"/>
      <c r="E36" s="34"/>
      <c r="F36" s="155">
        <v>33</v>
      </c>
      <c r="G36" s="149"/>
      <c r="H36" s="40"/>
      <c r="I36" s="52"/>
      <c r="J36" s="156">
        <f>'رصيــد الخــزنــة'!H34</f>
        <v>0</v>
      </c>
      <c r="K36" s="157">
        <f>'رصيــد الخــزنــة'!I34</f>
        <v>0</v>
      </c>
      <c r="L36" s="34"/>
    </row>
    <row r="37" spans="1:12" ht="29.25" thickTop="1" thickBot="1" x14ac:dyDescent="0.25">
      <c r="A37" s="154">
        <v>34</v>
      </c>
      <c r="B37" s="41"/>
      <c r="C37" s="42"/>
      <c r="D37" s="39"/>
      <c r="E37" s="34"/>
      <c r="F37" s="148">
        <v>34</v>
      </c>
      <c r="G37" s="149"/>
      <c r="H37" s="40"/>
      <c r="I37" s="52"/>
      <c r="J37" s="156">
        <f>'رصيــد الخــزنــة'!H35</f>
        <v>0</v>
      </c>
      <c r="K37" s="157">
        <f>'رصيــد الخــزنــة'!I35</f>
        <v>0</v>
      </c>
      <c r="L37" s="34"/>
    </row>
    <row r="38" spans="1:12" ht="29.25" thickTop="1" thickBot="1" x14ac:dyDescent="0.25">
      <c r="A38" s="154">
        <v>35</v>
      </c>
      <c r="B38" s="41"/>
      <c r="C38" s="42"/>
      <c r="D38" s="39"/>
      <c r="E38" s="34"/>
      <c r="F38" s="155">
        <v>35</v>
      </c>
      <c r="G38" s="148"/>
      <c r="H38" s="36"/>
      <c r="I38" s="52"/>
      <c r="J38" s="156">
        <f>'رصيــد الخــزنــة'!H36</f>
        <v>0</v>
      </c>
      <c r="K38" s="157">
        <f>'رصيــد الخــزنــة'!I36</f>
        <v>0</v>
      </c>
      <c r="L38" s="34"/>
    </row>
    <row r="39" spans="1:12" ht="29.25" thickTop="1" thickBot="1" x14ac:dyDescent="0.25">
      <c r="A39" s="158">
        <v>36</v>
      </c>
      <c r="B39" s="41"/>
      <c r="C39" s="42"/>
      <c r="D39" s="137"/>
      <c r="E39" s="34"/>
      <c r="F39" s="148">
        <v>36</v>
      </c>
      <c r="G39" s="149"/>
      <c r="H39" s="40"/>
      <c r="I39" s="52"/>
      <c r="J39" s="156">
        <f>'رصيــد الخــزنــة'!H37</f>
        <v>0</v>
      </c>
      <c r="K39" s="157">
        <f>'رصيــد الخــزنــة'!I37</f>
        <v>0</v>
      </c>
      <c r="L39" s="34"/>
    </row>
    <row r="40" spans="1:12" ht="29.25" thickTop="1" thickBot="1" x14ac:dyDescent="0.25">
      <c r="A40" s="176" t="s">
        <v>99</v>
      </c>
      <c r="B40" s="176"/>
      <c r="C40" s="176"/>
      <c r="D40" s="43">
        <f>SUM(D4:D39)</f>
        <v>0</v>
      </c>
      <c r="E40" s="34"/>
      <c r="F40" s="155">
        <v>37</v>
      </c>
      <c r="G40" s="149"/>
      <c r="H40" s="40"/>
      <c r="I40" s="52"/>
      <c r="J40" s="156">
        <f>'رصيــد الخــزنــة'!H38</f>
        <v>0</v>
      </c>
      <c r="K40" s="157">
        <f>'رصيــد الخــزنــة'!I38</f>
        <v>0</v>
      </c>
      <c r="L40" s="34"/>
    </row>
    <row r="41" spans="1:12" ht="29.25" thickTop="1" thickBot="1" x14ac:dyDescent="0.25">
      <c r="A41" s="2"/>
      <c r="B41" s="44"/>
      <c r="C41" s="34"/>
      <c r="D41" s="34"/>
      <c r="E41" s="34"/>
      <c r="F41" s="148">
        <v>38</v>
      </c>
      <c r="G41" s="149"/>
      <c r="H41" s="40"/>
      <c r="I41" s="52"/>
      <c r="J41" s="156">
        <f>'رصيــد الخــزنــة'!H39</f>
        <v>0</v>
      </c>
      <c r="K41" s="157">
        <f>'رصيــد الخــزنــة'!I39</f>
        <v>0</v>
      </c>
      <c r="L41" s="34"/>
    </row>
    <row r="42" spans="1:12" ht="29.25" thickTop="1" thickBot="1" x14ac:dyDescent="0.25">
      <c r="A42" s="2"/>
      <c r="B42" s="44"/>
      <c r="C42" s="34"/>
      <c r="D42" s="34"/>
      <c r="E42" s="56"/>
      <c r="F42" s="155">
        <v>39</v>
      </c>
      <c r="G42" s="149"/>
      <c r="H42" s="40"/>
      <c r="I42" s="52"/>
      <c r="J42" s="156">
        <f>'رصيــد الخــزنــة'!H40</f>
        <v>0</v>
      </c>
      <c r="K42" s="157">
        <f>'رصيــد الخــزنــة'!I40</f>
        <v>0</v>
      </c>
      <c r="L42" s="34"/>
    </row>
    <row r="43" spans="1:12" ht="29.25" thickTop="1" thickBot="1" x14ac:dyDescent="0.25">
      <c r="A43" s="2"/>
      <c r="B43" s="44"/>
      <c r="C43" s="34"/>
      <c r="D43" s="34"/>
      <c r="E43" s="34"/>
      <c r="F43" s="148">
        <v>40</v>
      </c>
      <c r="G43" s="149"/>
      <c r="H43" s="40"/>
      <c r="I43" s="52"/>
      <c r="J43" s="156">
        <f>'رصيــد الخــزنــة'!H41</f>
        <v>0</v>
      </c>
      <c r="K43" s="157">
        <f>'رصيــد الخــزنــة'!I41</f>
        <v>0</v>
      </c>
      <c r="L43" s="34"/>
    </row>
    <row r="44" spans="1:12" ht="29.25" thickTop="1" thickBot="1" x14ac:dyDescent="0.25">
      <c r="A44" s="2"/>
      <c r="B44" s="44"/>
      <c r="C44" s="34"/>
      <c r="D44" s="34"/>
      <c r="E44" s="34"/>
      <c r="F44" s="155">
        <v>41</v>
      </c>
      <c r="G44" s="149"/>
      <c r="H44" s="40"/>
      <c r="I44" s="52"/>
      <c r="J44" s="156">
        <f>'رصيــد الخــزنــة'!H42</f>
        <v>0</v>
      </c>
      <c r="K44" s="157">
        <f>'رصيــد الخــزنــة'!I42</f>
        <v>0</v>
      </c>
      <c r="L44" s="34"/>
    </row>
    <row r="45" spans="1:12" ht="29.25" thickTop="1" thickBot="1" x14ac:dyDescent="0.25">
      <c r="A45" s="2"/>
      <c r="B45" s="44"/>
      <c r="C45" s="34"/>
      <c r="D45" s="34"/>
      <c r="E45" s="34"/>
      <c r="F45" s="148">
        <v>42</v>
      </c>
      <c r="G45" s="149"/>
      <c r="H45" s="40"/>
      <c r="I45" s="52"/>
      <c r="J45" s="156">
        <f>'رصيــد الخــزنــة'!H43</f>
        <v>0</v>
      </c>
      <c r="K45" s="157">
        <f>'رصيــد الخــزنــة'!I43</f>
        <v>0</v>
      </c>
      <c r="L45" s="34"/>
    </row>
    <row r="46" spans="1:12" ht="29.25" thickTop="1" thickBot="1" x14ac:dyDescent="0.25">
      <c r="A46" s="2"/>
      <c r="B46" s="44"/>
      <c r="C46" s="34"/>
      <c r="D46" s="34"/>
      <c r="E46" s="34"/>
      <c r="F46" s="155">
        <v>43</v>
      </c>
      <c r="G46" s="149"/>
      <c r="H46" s="40"/>
      <c r="I46" s="52"/>
      <c r="J46" s="156">
        <f>'رصيــد الخــزنــة'!H44</f>
        <v>0</v>
      </c>
      <c r="K46" s="157">
        <f>'رصيــد الخــزنــة'!I44</f>
        <v>0</v>
      </c>
      <c r="L46" s="34"/>
    </row>
    <row r="47" spans="1:12" ht="29.25" thickTop="1" thickBot="1" x14ac:dyDescent="0.25">
      <c r="A47" s="2"/>
      <c r="B47" s="44"/>
      <c r="C47" s="34"/>
      <c r="D47" s="34"/>
      <c r="E47" s="34"/>
      <c r="F47" s="148">
        <v>44</v>
      </c>
      <c r="G47" s="149"/>
      <c r="H47" s="40"/>
      <c r="I47" s="52"/>
      <c r="J47" s="156">
        <f>'رصيــد الخــزنــة'!H45</f>
        <v>0</v>
      </c>
      <c r="K47" s="157">
        <f>'رصيــد الخــزنــة'!I45</f>
        <v>0</v>
      </c>
      <c r="L47" s="34"/>
    </row>
    <row r="48" spans="1:12" ht="29.25" thickTop="1" thickBot="1" x14ac:dyDescent="0.25">
      <c r="A48" s="2"/>
      <c r="B48" s="44"/>
      <c r="C48" s="34"/>
      <c r="D48" s="34"/>
      <c r="E48" s="34"/>
      <c r="F48" s="155">
        <v>45</v>
      </c>
      <c r="G48" s="149"/>
      <c r="H48" s="40"/>
      <c r="I48" s="52"/>
      <c r="J48" s="156">
        <f>'رصيــد الخــزنــة'!H46</f>
        <v>0</v>
      </c>
      <c r="K48" s="157">
        <f>'رصيــد الخــزنــة'!I46</f>
        <v>0</v>
      </c>
      <c r="L48" s="34"/>
    </row>
    <row r="49" spans="1:12" ht="29.25" thickTop="1" thickBot="1" x14ac:dyDescent="0.25">
      <c r="A49" s="2"/>
      <c r="B49" s="44"/>
      <c r="C49" s="34"/>
      <c r="D49" s="34"/>
      <c r="E49" s="34"/>
      <c r="F49" s="148">
        <v>46</v>
      </c>
      <c r="G49" s="149"/>
      <c r="H49" s="40"/>
      <c r="I49" s="52"/>
      <c r="J49" s="156">
        <f>'رصيــد الخــزنــة'!H47</f>
        <v>0</v>
      </c>
      <c r="K49" s="157">
        <f>'رصيــد الخــزنــة'!I47</f>
        <v>0</v>
      </c>
      <c r="L49" s="34"/>
    </row>
    <row r="50" spans="1:12" ht="29.25" thickTop="1" thickBot="1" x14ac:dyDescent="0.25">
      <c r="A50" s="2"/>
      <c r="B50" s="44"/>
      <c r="C50" s="34"/>
      <c r="D50" s="34"/>
      <c r="E50" s="34"/>
      <c r="F50" s="155">
        <v>47</v>
      </c>
      <c r="G50" s="149"/>
      <c r="H50" s="40"/>
      <c r="I50" s="52"/>
      <c r="J50" s="156">
        <f>'رصيــد الخــزنــة'!H48</f>
        <v>0</v>
      </c>
      <c r="K50" s="157">
        <f>'رصيــد الخــزنــة'!I48</f>
        <v>0</v>
      </c>
      <c r="L50" s="34"/>
    </row>
    <row r="51" spans="1:12" ht="29.25" thickTop="1" thickBot="1" x14ac:dyDescent="0.25">
      <c r="A51" s="2"/>
      <c r="B51" s="44"/>
      <c r="C51" s="34"/>
      <c r="D51" s="34"/>
      <c r="E51" s="34"/>
      <c r="F51" s="148">
        <v>48</v>
      </c>
      <c r="G51" s="149"/>
      <c r="H51" s="40"/>
      <c r="I51" s="52"/>
      <c r="J51" s="50">
        <f>'رصيــد الخــزنــة'!H49</f>
        <v>0</v>
      </c>
      <c r="K51" s="157">
        <f>'رصيــد الخــزنــة'!I49</f>
        <v>0</v>
      </c>
      <c r="L51" s="34"/>
    </row>
    <row r="52" spans="1:12" ht="29.25" thickTop="1" thickBot="1" x14ac:dyDescent="0.25">
      <c r="A52" s="2"/>
      <c r="B52" s="44"/>
      <c r="C52" s="34"/>
      <c r="D52" s="34"/>
      <c r="E52" s="34"/>
      <c r="F52" s="155">
        <v>49</v>
      </c>
      <c r="G52" s="149"/>
      <c r="H52" s="40"/>
      <c r="I52" s="52"/>
      <c r="J52" s="50">
        <f>'رصيــد الخــزنــة'!H50</f>
        <v>0</v>
      </c>
      <c r="K52" s="157">
        <f>'رصيــد الخــزنــة'!I50</f>
        <v>0</v>
      </c>
      <c r="L52" s="34"/>
    </row>
    <row r="53" spans="1:12" ht="29.25" thickTop="1" thickBot="1" x14ac:dyDescent="0.25">
      <c r="A53" s="2"/>
      <c r="B53" s="44"/>
      <c r="C53" s="34"/>
      <c r="D53" s="34"/>
      <c r="E53" s="34"/>
      <c r="F53" s="148">
        <v>50</v>
      </c>
      <c r="G53" s="149"/>
      <c r="H53" s="40"/>
      <c r="I53" s="52"/>
      <c r="J53" s="50">
        <f>'رصيــد الخــزنــة'!H51</f>
        <v>0</v>
      </c>
      <c r="K53" s="157">
        <f>'رصيــد الخــزنــة'!I51</f>
        <v>0</v>
      </c>
      <c r="L53" s="34"/>
    </row>
    <row r="54" spans="1:12" ht="29.25" thickTop="1" thickBot="1" x14ac:dyDescent="0.25">
      <c r="A54" s="2"/>
      <c r="B54" s="44"/>
      <c r="C54" s="34"/>
      <c r="D54" s="34"/>
      <c r="E54" s="34"/>
      <c r="F54" s="155">
        <v>51</v>
      </c>
      <c r="G54" s="149"/>
      <c r="H54" s="40"/>
      <c r="I54" s="52"/>
      <c r="J54" s="57"/>
      <c r="K54" s="40"/>
      <c r="L54" s="34"/>
    </row>
    <row r="55" spans="1:12" ht="29.25" thickTop="1" thickBot="1" x14ac:dyDescent="0.25">
      <c r="A55" s="2"/>
      <c r="B55" s="44"/>
      <c r="C55" s="34"/>
      <c r="D55" s="34"/>
      <c r="E55" s="34"/>
      <c r="F55" s="148">
        <v>52</v>
      </c>
      <c r="G55" s="149"/>
      <c r="H55" s="40"/>
      <c r="I55" s="52"/>
      <c r="J55" s="57"/>
      <c r="K55" s="40"/>
      <c r="L55" s="34"/>
    </row>
    <row r="56" spans="1:12" ht="29.25" thickTop="1" thickBot="1" x14ac:dyDescent="0.25">
      <c r="A56" s="2"/>
      <c r="B56" s="44"/>
      <c r="C56" s="34"/>
      <c r="D56" s="34"/>
      <c r="E56" s="34"/>
      <c r="F56" s="155">
        <v>53</v>
      </c>
      <c r="G56" s="149"/>
      <c r="H56" s="40"/>
      <c r="I56" s="52"/>
      <c r="J56" s="57"/>
      <c r="K56" s="40"/>
      <c r="L56" s="34"/>
    </row>
    <row r="57" spans="1:12" ht="29.25" thickTop="1" thickBot="1" x14ac:dyDescent="0.25">
      <c r="A57" s="2"/>
      <c r="B57" s="44"/>
      <c r="C57" s="34"/>
      <c r="D57" s="34"/>
      <c r="E57" s="34"/>
      <c r="F57" s="148">
        <v>54</v>
      </c>
      <c r="G57" s="149"/>
      <c r="H57" s="40"/>
      <c r="I57" s="52"/>
      <c r="J57" s="57"/>
      <c r="K57" s="40"/>
      <c r="L57" s="34"/>
    </row>
    <row r="58" spans="1:12" ht="29.25" thickTop="1" thickBot="1" x14ac:dyDescent="0.25">
      <c r="A58" s="2"/>
      <c r="B58" s="44"/>
      <c r="C58" s="34"/>
      <c r="D58" s="34"/>
      <c r="E58" s="34"/>
      <c r="F58" s="155">
        <v>55</v>
      </c>
      <c r="G58" s="149"/>
      <c r="H58" s="40"/>
      <c r="I58" s="52"/>
      <c r="J58" s="57"/>
      <c r="K58" s="40"/>
      <c r="L58" s="34"/>
    </row>
    <row r="59" spans="1:12" ht="29.25" thickTop="1" thickBot="1" x14ac:dyDescent="0.25">
      <c r="A59" s="2"/>
      <c r="B59" s="44"/>
      <c r="C59" s="34"/>
      <c r="D59" s="34"/>
      <c r="E59" s="34"/>
      <c r="F59" s="148">
        <v>56</v>
      </c>
      <c r="G59" s="149"/>
      <c r="H59" s="40"/>
      <c r="I59" s="52"/>
      <c r="J59" s="57"/>
      <c r="K59" s="40"/>
      <c r="L59" s="34"/>
    </row>
    <row r="60" spans="1:12" ht="29.25" thickTop="1" thickBot="1" x14ac:dyDescent="0.25">
      <c r="A60" s="2"/>
      <c r="B60" s="44"/>
      <c r="C60" s="34"/>
      <c r="D60" s="34"/>
      <c r="E60" s="34"/>
      <c r="F60" s="155">
        <v>57</v>
      </c>
      <c r="G60" s="149"/>
      <c r="H60" s="40"/>
      <c r="I60" s="52"/>
      <c r="J60" s="57"/>
      <c r="K60" s="40"/>
      <c r="L60" s="34"/>
    </row>
    <row r="61" spans="1:12" ht="29.25" thickTop="1" thickBot="1" x14ac:dyDescent="0.25">
      <c r="A61" s="2"/>
      <c r="B61" s="44"/>
      <c r="C61" s="34"/>
      <c r="D61" s="34"/>
      <c r="E61" s="34"/>
      <c r="F61" s="148">
        <v>58</v>
      </c>
      <c r="G61" s="149"/>
      <c r="H61" s="40"/>
      <c r="I61" s="52"/>
      <c r="J61" s="57"/>
      <c r="K61" s="40"/>
      <c r="L61" s="34"/>
    </row>
    <row r="62" spans="1:12" ht="29.25" thickTop="1" thickBot="1" x14ac:dyDescent="0.25">
      <c r="A62" s="2"/>
      <c r="B62" s="44"/>
      <c r="C62" s="34"/>
      <c r="D62" s="34"/>
      <c r="E62" s="34"/>
      <c r="F62" s="155">
        <v>59</v>
      </c>
      <c r="G62" s="149"/>
      <c r="H62" s="40"/>
      <c r="I62" s="52"/>
      <c r="J62" s="57"/>
      <c r="K62" s="40"/>
      <c r="L62" s="34"/>
    </row>
    <row r="63" spans="1:12" ht="29.25" thickTop="1" thickBot="1" x14ac:dyDescent="0.25">
      <c r="A63" s="2"/>
      <c r="B63" s="44"/>
      <c r="C63" s="34"/>
      <c r="D63" s="34"/>
      <c r="E63" s="34"/>
      <c r="F63" s="148">
        <v>60</v>
      </c>
      <c r="G63" s="149"/>
      <c r="H63" s="40"/>
      <c r="I63" s="52"/>
      <c r="J63" s="57"/>
      <c r="K63" s="40"/>
      <c r="L63" s="34"/>
    </row>
    <row r="64" spans="1:12" ht="29.25" thickTop="1" thickBot="1" x14ac:dyDescent="0.25">
      <c r="A64" s="2"/>
      <c r="B64" s="44"/>
      <c r="C64" s="34"/>
      <c r="D64" s="34"/>
      <c r="E64" s="34"/>
      <c r="F64" s="155">
        <v>61</v>
      </c>
      <c r="G64" s="149"/>
      <c r="H64" s="40"/>
      <c r="I64" s="52"/>
      <c r="J64" s="57"/>
      <c r="K64" s="40"/>
      <c r="L64" s="34"/>
    </row>
    <row r="65" spans="1:12" ht="29.25" thickTop="1" thickBot="1" x14ac:dyDescent="0.25">
      <c r="A65" s="2"/>
      <c r="B65" s="44"/>
      <c r="C65" s="34"/>
      <c r="D65" s="34"/>
      <c r="E65" s="34"/>
      <c r="F65" s="148">
        <v>62</v>
      </c>
      <c r="G65" s="149"/>
      <c r="H65" s="40"/>
      <c r="I65" s="52"/>
      <c r="J65" s="57"/>
      <c r="K65" s="40"/>
      <c r="L65" s="34"/>
    </row>
    <row r="66" spans="1:12" ht="29.25" thickTop="1" thickBot="1" x14ac:dyDescent="0.25">
      <c r="A66" s="2"/>
      <c r="B66" s="44"/>
      <c r="C66" s="34"/>
      <c r="D66" s="34"/>
      <c r="E66" s="34"/>
      <c r="F66" s="155">
        <v>63</v>
      </c>
      <c r="G66" s="149"/>
      <c r="H66" s="40"/>
      <c r="I66" s="52"/>
      <c r="J66" s="57"/>
      <c r="K66" s="40"/>
      <c r="L66" s="34"/>
    </row>
    <row r="67" spans="1:12" ht="29.25" thickTop="1" thickBot="1" x14ac:dyDescent="0.25">
      <c r="A67" s="2"/>
      <c r="B67" s="44"/>
      <c r="C67" s="34"/>
      <c r="D67" s="34"/>
      <c r="E67" s="34"/>
      <c r="F67" s="148">
        <v>64</v>
      </c>
      <c r="G67" s="149"/>
      <c r="H67" s="40"/>
      <c r="I67" s="52"/>
      <c r="J67" s="57"/>
      <c r="K67" s="40"/>
      <c r="L67" s="34"/>
    </row>
    <row r="68" spans="1:12" ht="29.25" thickTop="1" thickBot="1" x14ac:dyDescent="0.25">
      <c r="A68" s="2"/>
      <c r="B68" s="44"/>
      <c r="C68" s="34"/>
      <c r="D68" s="34"/>
      <c r="E68" s="34"/>
      <c r="F68" s="155">
        <v>65</v>
      </c>
      <c r="G68" s="149"/>
      <c r="H68" s="40"/>
      <c r="I68" s="52"/>
      <c r="J68" s="57"/>
      <c r="K68" s="40"/>
      <c r="L68" s="34"/>
    </row>
    <row r="69" spans="1:12" ht="29.25" thickTop="1" thickBot="1" x14ac:dyDescent="0.25">
      <c r="A69" s="2"/>
      <c r="B69" s="44"/>
      <c r="C69" s="34"/>
      <c r="D69" s="34"/>
      <c r="E69" s="34"/>
      <c r="F69" s="148">
        <v>66</v>
      </c>
      <c r="G69" s="149"/>
      <c r="H69" s="40"/>
      <c r="I69" s="52"/>
      <c r="J69" s="57"/>
      <c r="K69" s="40"/>
      <c r="L69" s="34"/>
    </row>
    <row r="70" spans="1:12" ht="29.25" thickTop="1" thickBot="1" x14ac:dyDescent="0.25">
      <c r="A70" s="2"/>
      <c r="B70" s="44"/>
      <c r="C70" s="34"/>
      <c r="D70" s="34"/>
      <c r="E70" s="34"/>
      <c r="F70" s="155">
        <v>67</v>
      </c>
      <c r="G70" s="149"/>
      <c r="H70" s="40"/>
      <c r="I70" s="52"/>
      <c r="J70" s="57"/>
      <c r="K70" s="40"/>
      <c r="L70" s="34"/>
    </row>
    <row r="71" spans="1:12" ht="29.25" thickTop="1" thickBot="1" x14ac:dyDescent="0.25">
      <c r="A71" s="2"/>
      <c r="B71" s="44"/>
      <c r="C71" s="34"/>
      <c r="D71" s="34"/>
      <c r="E71" s="34"/>
      <c r="F71" s="148">
        <v>68</v>
      </c>
      <c r="G71" s="149"/>
      <c r="H71" s="40"/>
      <c r="I71" s="52"/>
      <c r="J71" s="57"/>
      <c r="K71" s="40"/>
      <c r="L71" s="34"/>
    </row>
    <row r="72" spans="1:12" ht="29.25" thickTop="1" thickBot="1" x14ac:dyDescent="0.25">
      <c r="A72" s="2"/>
      <c r="B72" s="44"/>
      <c r="C72" s="34"/>
      <c r="D72" s="34"/>
      <c r="E72" s="34"/>
      <c r="F72" s="155">
        <v>69</v>
      </c>
      <c r="G72" s="149"/>
      <c r="H72" s="40"/>
      <c r="I72" s="52"/>
      <c r="J72" s="57"/>
      <c r="K72" s="40"/>
      <c r="L72" s="34"/>
    </row>
    <row r="73" spans="1:12" ht="29.25" thickTop="1" thickBot="1" x14ac:dyDescent="0.25">
      <c r="A73" s="2"/>
      <c r="B73" s="44"/>
      <c r="C73" s="34"/>
      <c r="D73" s="34"/>
      <c r="F73" s="148">
        <v>70</v>
      </c>
      <c r="G73" s="149"/>
      <c r="H73" s="40"/>
      <c r="I73" s="52"/>
      <c r="J73" s="57"/>
      <c r="K73" s="40"/>
    </row>
    <row r="74" spans="1:12" ht="29.25" thickTop="1" thickBot="1" x14ac:dyDescent="0.25">
      <c r="A74" s="2"/>
      <c r="B74" s="44"/>
      <c r="C74" s="34"/>
      <c r="D74" s="34"/>
      <c r="F74" s="155">
        <v>71</v>
      </c>
      <c r="G74" s="149"/>
      <c r="H74" s="40"/>
      <c r="I74" s="52"/>
      <c r="J74" s="57"/>
      <c r="K74" s="40"/>
    </row>
    <row r="75" spans="1:12" ht="29.25" thickTop="1" thickBot="1" x14ac:dyDescent="0.25">
      <c r="A75" s="2"/>
      <c r="B75" s="44"/>
      <c r="C75" s="34"/>
      <c r="D75" s="34"/>
      <c r="F75" s="148">
        <v>72</v>
      </c>
      <c r="G75" s="149"/>
      <c r="H75" s="40"/>
      <c r="I75" s="52"/>
      <c r="J75" s="57"/>
      <c r="K75" s="40"/>
    </row>
    <row r="76" spans="1:12" ht="29.25" thickTop="1" thickBot="1" x14ac:dyDescent="0.25">
      <c r="A76" s="2"/>
      <c r="B76" s="44"/>
      <c r="C76" s="34"/>
      <c r="D76" s="34"/>
      <c r="F76" s="155">
        <v>73</v>
      </c>
      <c r="G76" s="149"/>
      <c r="H76" s="40"/>
      <c r="I76" s="52"/>
      <c r="J76" s="57"/>
      <c r="K76" s="40"/>
    </row>
    <row r="77" spans="1:12" ht="29.25" thickTop="1" thickBot="1" x14ac:dyDescent="0.25">
      <c r="A77" s="2"/>
      <c r="B77" s="44"/>
      <c r="C77" s="34"/>
      <c r="D77" s="34"/>
      <c r="F77" s="148">
        <v>74</v>
      </c>
      <c r="G77" s="149"/>
      <c r="H77" s="40"/>
      <c r="I77" s="52"/>
      <c r="J77" s="57"/>
      <c r="K77" s="40"/>
    </row>
    <row r="78" spans="1:12" ht="29.25" thickTop="1" thickBot="1" x14ac:dyDescent="0.4">
      <c r="B78" s="44"/>
      <c r="C78" s="34"/>
      <c r="D78" s="34"/>
      <c r="F78" s="155">
        <v>75</v>
      </c>
      <c r="G78" s="149"/>
      <c r="H78" s="40"/>
      <c r="I78" s="52"/>
      <c r="J78" s="57"/>
      <c r="K78" s="40"/>
    </row>
    <row r="79" spans="1:12" ht="29.25" thickTop="1" thickBot="1" x14ac:dyDescent="0.4">
      <c r="B79" s="44"/>
      <c r="C79" s="34"/>
      <c r="D79" s="34"/>
      <c r="F79" s="148">
        <v>76</v>
      </c>
      <c r="G79" s="149"/>
      <c r="H79" s="40"/>
      <c r="I79" s="52"/>
      <c r="J79" s="57"/>
      <c r="K79" s="40"/>
    </row>
    <row r="80" spans="1:12" ht="29.25" thickTop="1" thickBot="1" x14ac:dyDescent="0.4">
      <c r="B80" s="44"/>
      <c r="C80" s="34"/>
      <c r="D80" s="34"/>
      <c r="F80" s="155">
        <v>77</v>
      </c>
      <c r="G80" s="149"/>
      <c r="H80" s="40"/>
      <c r="I80" s="52"/>
      <c r="J80" s="57"/>
      <c r="K80" s="40"/>
      <c r="L80" s="34"/>
    </row>
    <row r="81" spans="2:12" ht="29.25" thickTop="1" thickBot="1" x14ac:dyDescent="0.4">
      <c r="B81" s="44"/>
      <c r="C81" s="34"/>
      <c r="D81" s="34"/>
      <c r="F81" s="148">
        <v>78</v>
      </c>
      <c r="G81" s="149"/>
      <c r="H81" s="40"/>
      <c r="I81" s="52"/>
      <c r="J81" s="57"/>
      <c r="K81" s="40"/>
      <c r="L81" s="34"/>
    </row>
    <row r="82" spans="2:12" ht="29.25" thickTop="1" thickBot="1" x14ac:dyDescent="0.4">
      <c r="B82" s="44"/>
      <c r="C82" s="34"/>
      <c r="D82" s="34"/>
      <c r="F82" s="155">
        <v>79</v>
      </c>
      <c r="G82" s="149"/>
      <c r="H82" s="40"/>
      <c r="I82" s="52"/>
      <c r="J82" s="57"/>
      <c r="K82" s="40"/>
    </row>
    <row r="83" spans="2:12" ht="29.25" thickTop="1" thickBot="1" x14ac:dyDescent="0.4">
      <c r="B83" s="44"/>
      <c r="C83" s="34"/>
      <c r="D83" s="34"/>
      <c r="F83" s="148">
        <v>80</v>
      </c>
      <c r="G83" s="149"/>
      <c r="H83" s="40"/>
      <c r="I83" s="52"/>
      <c r="J83" s="57"/>
      <c r="K83" s="40"/>
    </row>
    <row r="84" spans="2:12" ht="29.25" thickTop="1" thickBot="1" x14ac:dyDescent="0.4">
      <c r="B84" s="44"/>
      <c r="C84" s="34"/>
      <c r="D84" s="34"/>
      <c r="F84" s="155">
        <v>81</v>
      </c>
      <c r="G84" s="149"/>
      <c r="H84" s="40"/>
      <c r="I84" s="52"/>
      <c r="J84" s="57"/>
      <c r="K84" s="40"/>
    </row>
    <row r="85" spans="2:12" ht="29.25" thickTop="1" thickBot="1" x14ac:dyDescent="0.4">
      <c r="B85" s="44"/>
      <c r="C85" s="34"/>
      <c r="D85" s="34"/>
      <c r="F85" s="148">
        <v>82</v>
      </c>
      <c r="G85" s="149"/>
      <c r="H85" s="40"/>
      <c r="I85" s="52"/>
      <c r="J85" s="57"/>
      <c r="K85" s="40"/>
    </row>
    <row r="86" spans="2:12" ht="29.25" customHeight="1" thickTop="1" thickBot="1" x14ac:dyDescent="0.4">
      <c r="B86" s="44"/>
      <c r="C86" s="34"/>
      <c r="D86" s="34"/>
      <c r="F86" s="155">
        <v>83</v>
      </c>
      <c r="G86" s="149"/>
      <c r="H86" s="40"/>
      <c r="I86" s="52"/>
      <c r="J86" s="57"/>
      <c r="K86" s="40"/>
    </row>
    <row r="87" spans="2:12" ht="29.25" thickTop="1" thickBot="1" x14ac:dyDescent="0.4">
      <c r="B87" s="44"/>
      <c r="C87" s="34"/>
      <c r="D87" s="34"/>
      <c r="F87" s="148">
        <v>84</v>
      </c>
      <c r="G87" s="149"/>
      <c r="H87" s="40"/>
      <c r="I87" s="52"/>
      <c r="J87" s="57"/>
      <c r="K87" s="40"/>
    </row>
    <row r="88" spans="2:12" ht="29.25" thickTop="1" thickBot="1" x14ac:dyDescent="0.4">
      <c r="B88" s="44"/>
      <c r="C88" s="34"/>
      <c r="D88" s="34"/>
      <c r="F88" s="155">
        <v>85</v>
      </c>
      <c r="G88" s="149"/>
      <c r="H88" s="40"/>
      <c r="I88" s="52"/>
      <c r="J88" s="57"/>
      <c r="K88" s="40"/>
    </row>
    <row r="89" spans="2:12" ht="29.25" thickTop="1" thickBot="1" x14ac:dyDescent="0.4">
      <c r="B89" s="44"/>
      <c r="C89" s="34"/>
      <c r="D89" s="34"/>
      <c r="F89" s="148">
        <v>86</v>
      </c>
      <c r="G89" s="149"/>
      <c r="H89" s="40"/>
      <c r="I89" s="52"/>
      <c r="J89" s="57"/>
      <c r="K89" s="40"/>
    </row>
    <row r="90" spans="2:12" ht="29.25" thickTop="1" thickBot="1" x14ac:dyDescent="0.4">
      <c r="B90" s="44"/>
      <c r="C90" s="34"/>
      <c r="D90" s="34"/>
      <c r="F90" s="155">
        <v>87</v>
      </c>
      <c r="G90" s="149"/>
      <c r="H90" s="40"/>
      <c r="I90" s="52"/>
      <c r="J90" s="57"/>
      <c r="K90" s="40"/>
    </row>
    <row r="91" spans="2:12" ht="29.25" thickTop="1" thickBot="1" x14ac:dyDescent="0.4">
      <c r="B91" s="44"/>
      <c r="C91" s="34"/>
      <c r="D91" s="34"/>
      <c r="F91" s="148">
        <v>88</v>
      </c>
      <c r="G91" s="149"/>
      <c r="H91" s="40"/>
      <c r="I91" s="52"/>
      <c r="J91" s="57"/>
      <c r="K91" s="40"/>
    </row>
    <row r="92" spans="2:12" ht="29.25" thickTop="1" thickBot="1" x14ac:dyDescent="0.4">
      <c r="B92" s="44"/>
      <c r="C92" s="34"/>
      <c r="D92" s="34"/>
      <c r="F92" s="155">
        <v>89</v>
      </c>
      <c r="G92" s="149"/>
      <c r="H92" s="40"/>
      <c r="I92" s="52"/>
      <c r="J92" s="57"/>
      <c r="K92" s="40"/>
    </row>
    <row r="93" spans="2:12" ht="29.25" thickTop="1" thickBot="1" x14ac:dyDescent="0.4">
      <c r="B93" s="44"/>
      <c r="C93" s="34"/>
      <c r="D93" s="34"/>
      <c r="F93" s="148">
        <v>90</v>
      </c>
      <c r="G93" s="149"/>
      <c r="H93" s="40"/>
      <c r="I93" s="52"/>
      <c r="J93" s="57"/>
      <c r="K93" s="40"/>
    </row>
    <row r="94" spans="2:12" ht="29.25" thickTop="1" thickBot="1" x14ac:dyDescent="0.4">
      <c r="B94" s="44"/>
      <c r="C94" s="34"/>
      <c r="D94" s="34"/>
      <c r="F94" s="155">
        <v>91</v>
      </c>
      <c r="G94" s="149"/>
      <c r="H94" s="40"/>
      <c r="I94" s="52"/>
      <c r="J94" s="57"/>
      <c r="K94" s="40"/>
    </row>
    <row r="95" spans="2:12" ht="29.25" thickTop="1" thickBot="1" x14ac:dyDescent="0.4">
      <c r="B95" s="44"/>
      <c r="C95" s="34"/>
      <c r="D95" s="34"/>
      <c r="F95" s="148">
        <v>92</v>
      </c>
      <c r="G95" s="149"/>
      <c r="H95" s="40"/>
      <c r="I95" s="52"/>
      <c r="J95" s="57"/>
      <c r="K95" s="40"/>
    </row>
    <row r="96" spans="2:12" ht="29.25" thickTop="1" thickBot="1" x14ac:dyDescent="0.4">
      <c r="B96" s="44"/>
      <c r="C96" s="34"/>
      <c r="D96" s="34"/>
      <c r="F96" s="155">
        <v>93</v>
      </c>
      <c r="G96" s="149"/>
      <c r="H96" s="40"/>
      <c r="I96" s="52"/>
      <c r="J96" s="57"/>
      <c r="K96" s="40"/>
    </row>
    <row r="97" spans="6:11" ht="29.25" thickTop="1" thickBot="1" x14ac:dyDescent="0.4">
      <c r="F97" s="148">
        <v>94</v>
      </c>
      <c r="G97" s="149"/>
      <c r="H97" s="40"/>
      <c r="I97" s="52"/>
      <c r="J97" s="57"/>
      <c r="K97" s="40"/>
    </row>
    <row r="98" spans="6:11" ht="29.25" thickTop="1" thickBot="1" x14ac:dyDescent="0.4">
      <c r="F98" s="155">
        <v>95</v>
      </c>
      <c r="G98" s="149"/>
      <c r="H98" s="40"/>
      <c r="I98" s="52"/>
      <c r="J98" s="57"/>
      <c r="K98" s="40"/>
    </row>
    <row r="99" spans="6:11" ht="29.25" thickTop="1" thickBot="1" x14ac:dyDescent="0.4">
      <c r="F99" s="148">
        <v>96</v>
      </c>
      <c r="G99" s="149"/>
      <c r="H99" s="40"/>
      <c r="I99" s="52"/>
      <c r="J99" s="57"/>
      <c r="K99" s="40"/>
    </row>
    <row r="100" spans="6:11" ht="29.25" thickTop="1" thickBot="1" x14ac:dyDescent="0.4">
      <c r="F100" s="155">
        <v>97</v>
      </c>
      <c r="G100" s="149"/>
      <c r="H100" s="40"/>
      <c r="I100" s="52"/>
      <c r="J100" s="57"/>
      <c r="K100" s="40"/>
    </row>
    <row r="101" spans="6:11" ht="29.25" thickTop="1" thickBot="1" x14ac:dyDescent="0.4">
      <c r="F101" s="148">
        <v>98</v>
      </c>
      <c r="G101" s="149"/>
      <c r="H101" s="40"/>
      <c r="I101" s="52"/>
      <c r="J101" s="57"/>
      <c r="K101" s="40"/>
    </row>
    <row r="102" spans="6:11" ht="29.25" thickTop="1" thickBot="1" x14ac:dyDescent="0.4">
      <c r="F102" s="155">
        <v>99</v>
      </c>
      <c r="G102" s="149"/>
      <c r="H102" s="40"/>
      <c r="I102" s="52"/>
      <c r="J102" s="57"/>
      <c r="K102" s="40"/>
    </row>
    <row r="103" spans="6:11" ht="29.25" thickTop="1" thickBot="1" x14ac:dyDescent="0.4">
      <c r="F103" s="148">
        <v>100</v>
      </c>
      <c r="G103" s="149"/>
      <c r="H103" s="40"/>
      <c r="I103" s="52"/>
      <c r="J103" s="57"/>
      <c r="K103" s="40"/>
    </row>
    <row r="104" spans="6:11" ht="29.25" thickTop="1" thickBot="1" x14ac:dyDescent="0.4">
      <c r="F104" s="155">
        <v>101</v>
      </c>
      <c r="G104" s="149"/>
      <c r="H104" s="40"/>
      <c r="I104" s="52"/>
      <c r="J104" s="57"/>
      <c r="K104" s="40"/>
    </row>
    <row r="105" spans="6:11" ht="29.25" thickTop="1" thickBot="1" x14ac:dyDescent="0.4">
      <c r="F105" s="148">
        <v>102</v>
      </c>
      <c r="G105" s="149"/>
      <c r="H105" s="40"/>
      <c r="I105" s="52"/>
      <c r="J105" s="57"/>
      <c r="K105" s="40"/>
    </row>
    <row r="106" spans="6:11" ht="29.25" thickTop="1" thickBot="1" x14ac:dyDescent="0.4">
      <c r="F106" s="155">
        <v>103</v>
      </c>
      <c r="G106" s="149"/>
      <c r="H106" s="40"/>
      <c r="I106" s="52"/>
      <c r="J106" s="57"/>
      <c r="K106" s="40"/>
    </row>
    <row r="107" spans="6:11" ht="29.25" thickTop="1" thickBot="1" x14ac:dyDescent="0.4">
      <c r="F107" s="148">
        <v>104</v>
      </c>
      <c r="G107" s="149"/>
      <c r="H107" s="40"/>
      <c r="I107" s="52"/>
      <c r="J107" s="57"/>
      <c r="K107" s="40"/>
    </row>
    <row r="108" spans="6:11" ht="29.25" thickTop="1" thickBot="1" x14ac:dyDescent="0.4">
      <c r="F108" s="155">
        <v>105</v>
      </c>
      <c r="G108" s="149"/>
      <c r="H108" s="40"/>
      <c r="I108" s="52"/>
      <c r="J108" s="57"/>
      <c r="K108" s="40"/>
    </row>
    <row r="109" spans="6:11" ht="29.25" thickTop="1" thickBot="1" x14ac:dyDescent="0.4">
      <c r="F109" s="148">
        <v>106</v>
      </c>
      <c r="G109" s="149"/>
      <c r="H109" s="40"/>
      <c r="I109" s="52"/>
      <c r="J109" s="57"/>
      <c r="K109" s="40"/>
    </row>
    <row r="110" spans="6:11" ht="29.25" thickTop="1" thickBot="1" x14ac:dyDescent="0.4">
      <c r="F110" s="155">
        <v>107</v>
      </c>
      <c r="G110" s="149"/>
      <c r="H110" s="40"/>
      <c r="I110" s="52"/>
      <c r="J110" s="57"/>
      <c r="K110" s="40"/>
    </row>
    <row r="111" spans="6:11" ht="29.25" thickTop="1" thickBot="1" x14ac:dyDescent="0.4">
      <c r="F111" s="148">
        <v>108</v>
      </c>
      <c r="G111" s="149"/>
      <c r="H111" s="40"/>
      <c r="I111" s="52"/>
      <c r="J111" s="57"/>
      <c r="K111" s="40"/>
    </row>
    <row r="112" spans="6:11" ht="29.25" thickTop="1" thickBot="1" x14ac:dyDescent="0.4">
      <c r="F112" s="155">
        <v>109</v>
      </c>
      <c r="G112" s="149"/>
      <c r="H112" s="40"/>
      <c r="I112" s="52"/>
      <c r="J112" s="57"/>
      <c r="K112" s="40"/>
    </row>
    <row r="113" spans="6:11" ht="29.25" thickTop="1" thickBot="1" x14ac:dyDescent="0.4">
      <c r="F113" s="148">
        <v>110</v>
      </c>
      <c r="G113" s="149"/>
      <c r="H113" s="40"/>
      <c r="I113" s="52"/>
      <c r="J113" s="57"/>
      <c r="K113" s="40"/>
    </row>
    <row r="114" spans="6:11" ht="29.25" thickTop="1" thickBot="1" x14ac:dyDescent="0.4">
      <c r="F114" s="155">
        <v>111</v>
      </c>
      <c r="G114" s="149"/>
      <c r="H114" s="40"/>
      <c r="I114" s="52"/>
      <c r="J114" s="57"/>
      <c r="K114" s="40"/>
    </row>
    <row r="115" spans="6:11" ht="29.25" thickTop="1" thickBot="1" x14ac:dyDescent="0.4">
      <c r="F115" s="148">
        <v>112</v>
      </c>
      <c r="G115" s="149"/>
      <c r="H115" s="40"/>
      <c r="I115" s="52"/>
      <c r="J115" s="57"/>
      <c r="K115" s="40"/>
    </row>
    <row r="116" spans="6:11" ht="29.25" thickTop="1" thickBot="1" x14ac:dyDescent="0.4">
      <c r="F116" s="155">
        <v>113</v>
      </c>
      <c r="G116" s="149"/>
      <c r="H116" s="40"/>
      <c r="I116" s="52"/>
      <c r="J116" s="57"/>
      <c r="K116" s="40"/>
    </row>
    <row r="117" spans="6:11" ht="29.25" thickTop="1" thickBot="1" x14ac:dyDescent="0.4">
      <c r="F117" s="148">
        <v>114</v>
      </c>
      <c r="G117" s="149"/>
      <c r="H117" s="40"/>
      <c r="I117" s="52"/>
      <c r="J117" s="57"/>
      <c r="K117" s="40"/>
    </row>
    <row r="118" spans="6:11" ht="29.25" thickTop="1" thickBot="1" x14ac:dyDescent="0.4">
      <c r="F118" s="155">
        <v>115</v>
      </c>
      <c r="G118" s="149"/>
      <c r="H118" s="40"/>
      <c r="I118" s="52"/>
      <c r="J118" s="57"/>
      <c r="K118" s="40"/>
    </row>
    <row r="119" spans="6:11" ht="29.25" thickTop="1" thickBot="1" x14ac:dyDescent="0.4">
      <c r="F119" s="148">
        <v>116</v>
      </c>
      <c r="G119" s="149"/>
      <c r="H119" s="40"/>
      <c r="I119" s="52"/>
      <c r="J119" s="57"/>
      <c r="K119" s="40"/>
    </row>
    <row r="120" spans="6:11" ht="29.25" thickTop="1" thickBot="1" x14ac:dyDescent="0.4">
      <c r="F120" s="155">
        <v>117</v>
      </c>
      <c r="G120" s="149"/>
      <c r="H120" s="40"/>
      <c r="I120" s="52"/>
      <c r="J120" s="57"/>
      <c r="K120" s="40"/>
    </row>
    <row r="121" spans="6:11" ht="29.25" thickTop="1" thickBot="1" x14ac:dyDescent="0.4">
      <c r="F121" s="148">
        <v>118</v>
      </c>
      <c r="G121" s="149"/>
      <c r="H121" s="40"/>
      <c r="I121" s="52"/>
      <c r="J121" s="57"/>
      <c r="K121" s="40"/>
    </row>
    <row r="122" spans="6:11" ht="29.25" thickTop="1" thickBot="1" x14ac:dyDescent="0.4">
      <c r="F122" s="155">
        <v>119</v>
      </c>
      <c r="G122" s="149"/>
      <c r="H122" s="40"/>
      <c r="I122" s="52"/>
      <c r="J122" s="57"/>
      <c r="K122" s="40"/>
    </row>
    <row r="123" spans="6:11" ht="29.25" thickTop="1" thickBot="1" x14ac:dyDescent="0.4">
      <c r="F123" s="148">
        <v>120</v>
      </c>
      <c r="G123" s="149"/>
      <c r="H123" s="40"/>
      <c r="I123" s="52"/>
      <c r="J123" s="57"/>
      <c r="K123" s="40"/>
    </row>
    <row r="124" spans="6:11" ht="29.25" thickTop="1" thickBot="1" x14ac:dyDescent="0.4">
      <c r="F124" s="155">
        <v>121</v>
      </c>
      <c r="G124" s="149"/>
      <c r="H124" s="40"/>
      <c r="I124" s="52"/>
      <c r="J124" s="57"/>
      <c r="K124" s="40"/>
    </row>
    <row r="125" spans="6:11" ht="29.25" thickTop="1" thickBot="1" x14ac:dyDescent="0.4">
      <c r="F125" s="148">
        <v>122</v>
      </c>
      <c r="G125" s="149"/>
      <c r="H125" s="40"/>
      <c r="I125" s="52"/>
      <c r="J125" s="57"/>
      <c r="K125" s="40"/>
    </row>
    <row r="126" spans="6:11" ht="29.25" thickTop="1" thickBot="1" x14ac:dyDescent="0.4">
      <c r="F126" s="155">
        <v>123</v>
      </c>
      <c r="G126" s="149"/>
      <c r="H126" s="40"/>
      <c r="I126" s="52"/>
      <c r="J126" s="57"/>
      <c r="K126" s="40"/>
    </row>
    <row r="127" spans="6:11" ht="29.25" thickTop="1" thickBot="1" x14ac:dyDescent="0.4">
      <c r="F127" s="148">
        <v>124</v>
      </c>
      <c r="G127" s="149"/>
      <c r="H127" s="40"/>
      <c r="I127" s="52"/>
      <c r="J127" s="57"/>
      <c r="K127" s="40"/>
    </row>
    <row r="128" spans="6:11" ht="29.25" thickTop="1" thickBot="1" x14ac:dyDescent="0.4">
      <c r="F128" s="155">
        <v>125</v>
      </c>
      <c r="G128" s="149"/>
      <c r="H128" s="40"/>
      <c r="I128" s="52"/>
      <c r="J128" s="57"/>
      <c r="K128" s="40"/>
    </row>
    <row r="129" spans="6:11" ht="29.25" thickTop="1" thickBot="1" x14ac:dyDescent="0.4">
      <c r="F129" s="148">
        <v>126</v>
      </c>
      <c r="G129" s="149"/>
      <c r="H129" s="40"/>
      <c r="I129" s="52"/>
      <c r="J129" s="57"/>
      <c r="K129" s="40"/>
    </row>
    <row r="130" spans="6:11" ht="29.25" thickTop="1" thickBot="1" x14ac:dyDescent="0.4">
      <c r="F130" s="155">
        <v>127</v>
      </c>
      <c r="G130" s="149"/>
      <c r="H130" s="40"/>
      <c r="I130" s="52"/>
      <c r="J130" s="57"/>
      <c r="K130" s="40"/>
    </row>
    <row r="131" spans="6:11" ht="29.25" thickTop="1" thickBot="1" x14ac:dyDescent="0.4">
      <c r="F131" s="148">
        <v>128</v>
      </c>
      <c r="G131" s="149"/>
      <c r="H131" s="40"/>
      <c r="I131" s="52"/>
      <c r="J131" s="57"/>
      <c r="K131" s="40"/>
    </row>
    <row r="132" spans="6:11" ht="29.25" thickTop="1" thickBot="1" x14ac:dyDescent="0.4">
      <c r="F132" s="155">
        <v>129</v>
      </c>
      <c r="G132" s="149"/>
      <c r="H132" s="40"/>
      <c r="I132" s="52"/>
      <c r="J132" s="57"/>
      <c r="K132" s="40"/>
    </row>
    <row r="133" spans="6:11" ht="29.25" thickTop="1" thickBot="1" x14ac:dyDescent="0.4">
      <c r="F133" s="148">
        <v>130</v>
      </c>
      <c r="G133" s="149"/>
      <c r="H133" s="40"/>
      <c r="I133" s="52"/>
      <c r="J133" s="57"/>
      <c r="K133" s="40"/>
    </row>
    <row r="134" spans="6:11" ht="29.25" thickTop="1" thickBot="1" x14ac:dyDescent="0.4">
      <c r="F134" s="155">
        <v>131</v>
      </c>
      <c r="G134" s="149"/>
      <c r="H134" s="40"/>
      <c r="I134" s="52"/>
      <c r="J134" s="57"/>
      <c r="K134" s="40"/>
    </row>
    <row r="135" spans="6:11" ht="29.25" thickTop="1" thickBot="1" x14ac:dyDescent="0.4">
      <c r="F135" s="148">
        <v>132</v>
      </c>
      <c r="G135" s="148"/>
      <c r="H135" s="40"/>
      <c r="I135" s="52"/>
      <c r="J135" s="57"/>
      <c r="K135" s="40"/>
    </row>
    <row r="136" spans="6:11" ht="29.25" thickTop="1" thickBot="1" x14ac:dyDescent="0.4">
      <c r="F136" s="155">
        <v>133</v>
      </c>
      <c r="G136" s="148"/>
      <c r="H136" s="40"/>
      <c r="I136" s="52"/>
      <c r="J136" s="57"/>
      <c r="K136" s="40"/>
    </row>
    <row r="137" spans="6:11" ht="29.25" thickTop="1" thickBot="1" x14ac:dyDescent="0.4">
      <c r="F137" s="148">
        <v>134</v>
      </c>
      <c r="G137" s="148"/>
      <c r="H137" s="40"/>
      <c r="I137" s="52"/>
      <c r="J137" s="57"/>
      <c r="K137" s="40"/>
    </row>
    <row r="138" spans="6:11" ht="29.25" thickTop="1" thickBot="1" x14ac:dyDescent="0.4">
      <c r="F138" s="155">
        <v>135</v>
      </c>
      <c r="G138" s="148"/>
      <c r="H138" s="40"/>
      <c r="I138" s="52"/>
      <c r="J138" s="57"/>
      <c r="K138" s="40"/>
    </row>
    <row r="139" spans="6:11" ht="29.25" thickTop="1" thickBot="1" x14ac:dyDescent="0.4">
      <c r="F139" s="148">
        <v>136</v>
      </c>
      <c r="G139" s="148"/>
      <c r="H139" s="40"/>
      <c r="I139" s="52"/>
      <c r="J139" s="57"/>
      <c r="K139" s="40"/>
    </row>
    <row r="140" spans="6:11" ht="29.25" thickTop="1" thickBot="1" x14ac:dyDescent="0.4">
      <c r="F140" s="155">
        <v>137</v>
      </c>
      <c r="G140" s="148"/>
      <c r="H140" s="40"/>
      <c r="I140" s="52"/>
      <c r="J140" s="57"/>
      <c r="K140" s="40"/>
    </row>
    <row r="141" spans="6:11" ht="29.25" thickTop="1" thickBot="1" x14ac:dyDescent="0.4">
      <c r="F141" s="148">
        <v>138</v>
      </c>
      <c r="G141" s="148"/>
      <c r="H141" s="40"/>
      <c r="I141" s="52"/>
      <c r="J141" s="57"/>
      <c r="K141" s="40"/>
    </row>
    <row r="142" spans="6:11" ht="29.25" thickTop="1" thickBot="1" x14ac:dyDescent="0.4">
      <c r="F142" s="155">
        <v>139</v>
      </c>
      <c r="G142" s="148"/>
      <c r="H142" s="40"/>
      <c r="I142" s="52"/>
      <c r="J142" s="57"/>
      <c r="K142" s="40"/>
    </row>
    <row r="143" spans="6:11" ht="29.25" thickTop="1" thickBot="1" x14ac:dyDescent="0.4">
      <c r="F143" s="148">
        <v>140</v>
      </c>
      <c r="G143" s="148"/>
      <c r="H143" s="40"/>
      <c r="I143" s="52"/>
      <c r="J143" s="57"/>
      <c r="K143" s="40"/>
    </row>
    <row r="144" spans="6:11" ht="29.25" thickTop="1" thickBot="1" x14ac:dyDescent="0.4">
      <c r="F144" s="155">
        <v>141</v>
      </c>
      <c r="G144" s="148"/>
      <c r="H144" s="40"/>
      <c r="I144" s="52"/>
      <c r="J144" s="57"/>
      <c r="K144" s="40"/>
    </row>
    <row r="145" spans="6:11" ht="29.25" thickTop="1" thickBot="1" x14ac:dyDescent="0.4">
      <c r="F145" s="148">
        <v>142</v>
      </c>
      <c r="G145" s="148"/>
      <c r="H145" s="40"/>
      <c r="I145" s="52"/>
      <c r="J145" s="57"/>
      <c r="K145" s="40"/>
    </row>
    <row r="146" spans="6:11" ht="29.25" thickTop="1" thickBot="1" x14ac:dyDescent="0.4">
      <c r="F146" s="155">
        <v>143</v>
      </c>
      <c r="G146" s="148"/>
      <c r="H146" s="40"/>
      <c r="I146" s="52"/>
      <c r="J146" s="57"/>
      <c r="K146" s="40"/>
    </row>
    <row r="147" spans="6:11" ht="29.25" thickTop="1" thickBot="1" x14ac:dyDescent="0.4">
      <c r="F147" s="148">
        <v>144</v>
      </c>
      <c r="G147" s="148"/>
      <c r="H147" s="40"/>
      <c r="I147" s="52"/>
      <c r="J147" s="57"/>
      <c r="K147" s="40"/>
    </row>
    <row r="148" spans="6:11" ht="29.25" thickTop="1" thickBot="1" x14ac:dyDescent="0.4">
      <c r="F148" s="155">
        <v>145</v>
      </c>
      <c r="G148" s="148"/>
      <c r="H148" s="40"/>
      <c r="I148" s="52"/>
      <c r="J148" s="57"/>
      <c r="K148" s="40"/>
    </row>
    <row r="149" spans="6:11" ht="29.25" thickTop="1" thickBot="1" x14ac:dyDescent="0.4">
      <c r="F149" s="148">
        <v>146</v>
      </c>
      <c r="G149" s="149"/>
      <c r="H149" s="40"/>
      <c r="I149" s="52"/>
      <c r="J149" s="57"/>
      <c r="K149" s="40"/>
    </row>
    <row r="150" spans="6:11" ht="29.25" thickTop="1" thickBot="1" x14ac:dyDescent="0.4">
      <c r="F150" s="155">
        <v>147</v>
      </c>
      <c r="G150" s="149"/>
      <c r="H150" s="40"/>
      <c r="I150" s="52"/>
      <c r="J150" s="57"/>
      <c r="K150" s="40"/>
    </row>
    <row r="151" spans="6:11" ht="29.25" thickTop="1" thickBot="1" x14ac:dyDescent="0.4">
      <c r="F151" s="148">
        <v>148</v>
      </c>
      <c r="G151" s="149"/>
      <c r="H151" s="40"/>
      <c r="I151" s="52"/>
      <c r="J151" s="57"/>
      <c r="K151" s="40"/>
    </row>
    <row r="152" spans="6:11" ht="29.25" thickTop="1" thickBot="1" x14ac:dyDescent="0.4">
      <c r="F152" s="155">
        <v>149</v>
      </c>
      <c r="G152" s="150"/>
      <c r="H152" s="40"/>
      <c r="I152" s="52"/>
      <c r="J152" s="57"/>
      <c r="K152" s="40"/>
    </row>
    <row r="153" spans="6:11" ht="29.25" thickTop="1" thickBot="1" x14ac:dyDescent="0.4">
      <c r="F153" s="148">
        <v>150</v>
      </c>
      <c r="G153" s="149"/>
      <c r="H153" s="40"/>
      <c r="I153" s="52"/>
      <c r="J153" s="57"/>
      <c r="K153" s="40"/>
    </row>
    <row r="154" spans="6:11" ht="29.25" thickTop="1" thickBot="1" x14ac:dyDescent="0.4">
      <c r="F154" s="155">
        <v>151</v>
      </c>
      <c r="G154" s="149"/>
      <c r="H154" s="40"/>
      <c r="I154" s="52"/>
      <c r="J154" s="57"/>
      <c r="K154" s="40"/>
    </row>
    <row r="155" spans="6:11" ht="29.25" thickTop="1" thickBot="1" x14ac:dyDescent="0.4">
      <c r="F155" s="148">
        <v>152</v>
      </c>
      <c r="G155" s="150"/>
      <c r="H155" s="40"/>
      <c r="I155" s="52"/>
      <c r="J155" s="57"/>
      <c r="K155" s="40"/>
    </row>
    <row r="156" spans="6:11" ht="29.25" thickTop="1" thickBot="1" x14ac:dyDescent="0.4">
      <c r="F156" s="155">
        <v>153</v>
      </c>
      <c r="G156" s="149"/>
      <c r="H156" s="40"/>
      <c r="I156" s="52"/>
      <c r="J156" s="57"/>
      <c r="K156" s="40"/>
    </row>
    <row r="157" spans="6:11" ht="29.25" thickTop="1" thickBot="1" x14ac:dyDescent="0.4">
      <c r="F157" s="148">
        <v>154</v>
      </c>
      <c r="G157" s="149"/>
      <c r="H157" s="40"/>
      <c r="I157" s="52"/>
      <c r="J157" s="57"/>
      <c r="K157" s="40"/>
    </row>
    <row r="158" spans="6:11" ht="29.25" thickTop="1" thickBot="1" x14ac:dyDescent="0.4">
      <c r="F158" s="155">
        <v>155</v>
      </c>
      <c r="G158" s="149"/>
      <c r="H158" s="40"/>
      <c r="I158" s="52"/>
      <c r="J158" s="57"/>
      <c r="K158" s="40"/>
    </row>
    <row r="159" spans="6:11" ht="29.25" thickTop="1" thickBot="1" x14ac:dyDescent="0.4">
      <c r="F159" s="148">
        <v>156</v>
      </c>
      <c r="G159" s="149"/>
      <c r="H159" s="40"/>
      <c r="I159" s="52"/>
      <c r="J159" s="57"/>
      <c r="K159" s="40"/>
    </row>
    <row r="160" spans="6:11" ht="29.25" thickTop="1" thickBot="1" x14ac:dyDescent="0.4">
      <c r="F160" s="155">
        <v>157</v>
      </c>
      <c r="G160" s="149"/>
      <c r="H160" s="40"/>
      <c r="I160" s="52"/>
      <c r="J160" s="57"/>
      <c r="K160" s="40"/>
    </row>
    <row r="161" spans="6:11" ht="29.25" thickTop="1" thickBot="1" x14ac:dyDescent="0.4">
      <c r="F161" s="148">
        <v>158</v>
      </c>
      <c r="G161" s="149"/>
      <c r="H161" s="40"/>
      <c r="I161" s="52"/>
      <c r="J161" s="57"/>
      <c r="K161" s="40"/>
    </row>
    <row r="162" spans="6:11" ht="29.25" thickTop="1" thickBot="1" x14ac:dyDescent="0.4">
      <c r="F162" s="155">
        <v>159</v>
      </c>
      <c r="G162" s="149"/>
      <c r="H162" s="40"/>
      <c r="I162" s="52"/>
      <c r="J162" s="57"/>
      <c r="K162" s="40"/>
    </row>
    <row r="163" spans="6:11" ht="29.25" thickTop="1" thickBot="1" x14ac:dyDescent="0.4">
      <c r="F163" s="148">
        <v>160</v>
      </c>
      <c r="G163" s="149"/>
      <c r="H163" s="40"/>
      <c r="I163" s="52"/>
      <c r="J163" s="57"/>
      <c r="K163" s="40"/>
    </row>
    <row r="164" spans="6:11" ht="29.25" thickTop="1" thickBot="1" x14ac:dyDescent="0.4">
      <c r="F164" s="155">
        <v>161</v>
      </c>
      <c r="G164" s="149"/>
      <c r="H164" s="40"/>
      <c r="I164" s="52"/>
      <c r="J164" s="57"/>
      <c r="K164" s="40"/>
    </row>
    <row r="165" spans="6:11" ht="29.25" thickTop="1" thickBot="1" x14ac:dyDescent="0.4">
      <c r="F165" s="148">
        <v>162</v>
      </c>
      <c r="G165" s="149"/>
      <c r="H165" s="40"/>
      <c r="I165" s="52"/>
      <c r="J165" s="57"/>
      <c r="K165" s="40"/>
    </row>
    <row r="166" spans="6:11" ht="29.25" thickTop="1" thickBot="1" x14ac:dyDescent="0.4">
      <c r="F166" s="155">
        <v>163</v>
      </c>
      <c r="G166" s="149"/>
      <c r="H166" s="40"/>
      <c r="I166" s="52"/>
      <c r="J166" s="57"/>
      <c r="K166" s="40"/>
    </row>
    <row r="167" spans="6:11" ht="29.25" thickTop="1" thickBot="1" x14ac:dyDescent="0.4">
      <c r="F167" s="148">
        <v>164</v>
      </c>
      <c r="G167" s="151"/>
      <c r="H167" s="42"/>
      <c r="I167" s="52"/>
      <c r="J167" s="57"/>
      <c r="K167" s="40"/>
    </row>
    <row r="168" spans="6:11" ht="29.25" thickTop="1" thickBot="1" x14ac:dyDescent="0.4">
      <c r="F168" s="155">
        <v>165</v>
      </c>
      <c r="G168" s="149"/>
      <c r="H168" s="40"/>
      <c r="I168" s="52"/>
      <c r="J168" s="57"/>
      <c r="K168" s="40"/>
    </row>
    <row r="169" spans="6:11" ht="29.25" thickTop="1" thickBot="1" x14ac:dyDescent="0.4">
      <c r="F169" s="148">
        <v>166</v>
      </c>
      <c r="G169" s="149"/>
      <c r="H169" s="40"/>
      <c r="I169" s="52"/>
      <c r="J169" s="57"/>
      <c r="K169" s="40"/>
    </row>
    <row r="170" spans="6:11" ht="29.25" thickTop="1" thickBot="1" x14ac:dyDescent="0.4">
      <c r="F170" s="155">
        <v>167</v>
      </c>
      <c r="G170" s="149"/>
      <c r="H170" s="40"/>
      <c r="I170" s="52"/>
      <c r="J170" s="57"/>
      <c r="K170" s="40"/>
    </row>
    <row r="171" spans="6:11" ht="29.25" thickTop="1" thickBot="1" x14ac:dyDescent="0.4">
      <c r="F171" s="148">
        <v>168</v>
      </c>
      <c r="G171" s="149"/>
      <c r="H171" s="40"/>
      <c r="I171" s="52"/>
      <c r="J171" s="57"/>
      <c r="K171" s="40"/>
    </row>
    <row r="172" spans="6:11" ht="29.25" thickTop="1" thickBot="1" x14ac:dyDescent="0.4">
      <c r="F172" s="155">
        <v>169</v>
      </c>
      <c r="G172" s="149"/>
      <c r="H172" s="40"/>
      <c r="I172" s="52"/>
      <c r="J172" s="57"/>
      <c r="K172" s="40"/>
    </row>
    <row r="173" spans="6:11" ht="29.25" thickTop="1" thickBot="1" x14ac:dyDescent="0.4">
      <c r="F173" s="148">
        <v>170</v>
      </c>
      <c r="G173" s="151"/>
      <c r="H173" s="40"/>
      <c r="I173" s="52"/>
      <c r="J173" s="57"/>
      <c r="K173" s="40"/>
    </row>
    <row r="174" spans="6:11" ht="29.25" thickTop="1" thickBot="1" x14ac:dyDescent="0.4">
      <c r="F174" s="155">
        <v>171</v>
      </c>
      <c r="G174" s="152"/>
      <c r="H174" s="40"/>
      <c r="I174" s="52"/>
      <c r="J174" s="57"/>
      <c r="K174" s="40"/>
    </row>
    <row r="175" spans="6:11" ht="29.25" thickTop="1" thickBot="1" x14ac:dyDescent="0.4">
      <c r="F175" s="148">
        <v>172</v>
      </c>
      <c r="G175" s="149"/>
      <c r="H175" s="40"/>
      <c r="I175" s="52"/>
      <c r="J175" s="57"/>
      <c r="K175" s="40"/>
    </row>
    <row r="176" spans="6:11" ht="29.25" thickTop="1" thickBot="1" x14ac:dyDescent="0.4">
      <c r="F176" s="155">
        <v>173</v>
      </c>
      <c r="G176" s="152" t="s">
        <v>131</v>
      </c>
      <c r="H176" s="40"/>
      <c r="I176" s="52"/>
      <c r="J176" s="57"/>
      <c r="K176" s="40"/>
    </row>
    <row r="177" spans="6:11" ht="29.25" thickTop="1" thickBot="1" x14ac:dyDescent="0.4">
      <c r="F177" s="148">
        <v>174</v>
      </c>
      <c r="G177" s="149" t="s">
        <v>1</v>
      </c>
      <c r="H177" s="40"/>
      <c r="I177" s="52"/>
      <c r="J177" s="57"/>
      <c r="K177" s="40"/>
    </row>
    <row r="178" spans="6:11" ht="29.25" thickTop="1" thickBot="1" x14ac:dyDescent="0.4">
      <c r="F178" s="155">
        <v>175</v>
      </c>
      <c r="G178" s="149" t="s">
        <v>2</v>
      </c>
      <c r="H178" s="40"/>
      <c r="I178" s="52"/>
      <c r="J178" s="57"/>
      <c r="K178" s="40"/>
    </row>
    <row r="179" spans="6:11" ht="29.25" thickTop="1" thickBot="1" x14ac:dyDescent="0.4">
      <c r="F179" s="148">
        <v>176</v>
      </c>
      <c r="G179" s="149" t="s">
        <v>3</v>
      </c>
      <c r="H179" s="40"/>
      <c r="I179" s="52"/>
      <c r="J179" s="57"/>
      <c r="K179" s="40"/>
    </row>
    <row r="180" spans="6:11" ht="29.25" thickTop="1" thickBot="1" x14ac:dyDescent="0.4">
      <c r="F180" s="155">
        <v>177</v>
      </c>
      <c r="G180" s="149" t="s">
        <v>4</v>
      </c>
      <c r="H180" s="40"/>
      <c r="I180" s="52"/>
      <c r="J180" s="57"/>
      <c r="K180" s="40"/>
    </row>
    <row r="181" spans="6:11" ht="29.25" thickTop="1" thickBot="1" x14ac:dyDescent="0.4">
      <c r="F181" s="148">
        <v>178</v>
      </c>
      <c r="G181" s="149" t="s">
        <v>5</v>
      </c>
      <c r="H181" s="40"/>
      <c r="I181" s="52"/>
      <c r="J181" s="57"/>
      <c r="K181" s="40"/>
    </row>
    <row r="182" spans="6:11" ht="29.25" thickTop="1" thickBot="1" x14ac:dyDescent="0.4">
      <c r="F182" s="155">
        <v>179</v>
      </c>
      <c r="G182" s="149" t="s">
        <v>13</v>
      </c>
      <c r="H182" s="40"/>
      <c r="I182" s="52"/>
      <c r="J182" s="57"/>
      <c r="K182" s="40"/>
    </row>
    <row r="183" spans="6:11" ht="29.25" thickTop="1" thickBot="1" x14ac:dyDescent="0.4">
      <c r="F183" s="148">
        <v>180</v>
      </c>
      <c r="G183" s="149" t="s">
        <v>6</v>
      </c>
      <c r="H183" s="40"/>
      <c r="I183" s="52"/>
      <c r="J183" s="57"/>
      <c r="K183" s="40"/>
    </row>
    <row r="184" spans="6:11" ht="29.25" thickTop="1" thickBot="1" x14ac:dyDescent="0.4">
      <c r="F184" s="155">
        <v>181</v>
      </c>
      <c r="G184" s="149" t="s">
        <v>8</v>
      </c>
      <c r="H184" s="40"/>
      <c r="I184" s="52"/>
      <c r="J184" s="57"/>
      <c r="K184" s="40"/>
    </row>
    <row r="185" spans="6:11" ht="27" customHeight="1" thickTop="1" thickBot="1" x14ac:dyDescent="0.4">
      <c r="F185" s="148">
        <v>182</v>
      </c>
      <c r="G185" s="149" t="s">
        <v>9</v>
      </c>
      <c r="H185" s="40"/>
      <c r="I185" s="52"/>
      <c r="J185" s="57"/>
      <c r="K185" s="40"/>
    </row>
    <row r="186" spans="6:11" ht="29.25" thickTop="1" thickBot="1" x14ac:dyDescent="0.4">
      <c r="F186" s="155">
        <v>183</v>
      </c>
      <c r="G186" s="149" t="s">
        <v>101</v>
      </c>
      <c r="H186" s="40"/>
      <c r="I186" s="52"/>
      <c r="J186" s="57"/>
      <c r="K186" s="40"/>
    </row>
    <row r="187" spans="6:11" ht="29.25" thickTop="1" thickBot="1" x14ac:dyDescent="0.4">
      <c r="F187" s="148">
        <v>184</v>
      </c>
      <c r="G187" s="149" t="s">
        <v>51</v>
      </c>
      <c r="H187" s="40"/>
      <c r="I187" s="52"/>
      <c r="J187" s="57"/>
      <c r="K187" s="40"/>
    </row>
    <row r="188" spans="6:11" ht="29.25" thickTop="1" thickBot="1" x14ac:dyDescent="0.4">
      <c r="F188" s="155">
        <v>185</v>
      </c>
      <c r="G188" s="149" t="s">
        <v>14</v>
      </c>
      <c r="H188" s="40"/>
      <c r="I188" s="52"/>
      <c r="J188" s="57"/>
      <c r="K188" s="40"/>
    </row>
    <row r="189" spans="6:11" ht="29.25" thickTop="1" thickBot="1" x14ac:dyDescent="0.4">
      <c r="F189" s="148">
        <v>186</v>
      </c>
      <c r="G189" s="149" t="s">
        <v>12</v>
      </c>
      <c r="H189" s="40"/>
      <c r="I189" s="52"/>
      <c r="J189" s="57"/>
      <c r="K189" s="40"/>
    </row>
    <row r="190" spans="6:11" ht="29.25" thickTop="1" thickBot="1" x14ac:dyDescent="0.4">
      <c r="F190" s="155">
        <v>187</v>
      </c>
      <c r="G190" s="149" t="s">
        <v>35</v>
      </c>
      <c r="H190" s="40"/>
      <c r="I190" s="52"/>
      <c r="J190" s="57"/>
      <c r="K190" s="40"/>
    </row>
    <row r="191" spans="6:11" ht="29.25" thickTop="1" thickBot="1" x14ac:dyDescent="0.4">
      <c r="F191" s="148">
        <v>188</v>
      </c>
      <c r="G191" s="149" t="s">
        <v>50</v>
      </c>
      <c r="H191" s="40"/>
      <c r="I191" s="52"/>
      <c r="J191" s="57"/>
      <c r="K191" s="40"/>
    </row>
    <row r="192" spans="6:11" ht="29.25" thickTop="1" thickBot="1" x14ac:dyDescent="0.4">
      <c r="F192" s="155">
        <v>189</v>
      </c>
      <c r="G192" s="149" t="s">
        <v>34</v>
      </c>
      <c r="H192" s="40"/>
      <c r="I192" s="52"/>
      <c r="J192" s="57"/>
      <c r="K192" s="40"/>
    </row>
    <row r="193" spans="6:11" ht="29.25" thickTop="1" thickBot="1" x14ac:dyDescent="0.4">
      <c r="F193" s="148">
        <v>190</v>
      </c>
      <c r="G193" s="149" t="s">
        <v>177</v>
      </c>
      <c r="H193" s="40"/>
      <c r="I193" s="52"/>
      <c r="J193" s="57"/>
      <c r="K193" s="40"/>
    </row>
    <row r="194" spans="6:11" ht="29.25" thickTop="1" thickBot="1" x14ac:dyDescent="0.4">
      <c r="F194" s="155">
        <v>191</v>
      </c>
      <c r="G194" s="149" t="s">
        <v>152</v>
      </c>
      <c r="H194" s="40"/>
      <c r="I194" s="52"/>
      <c r="J194" s="57"/>
      <c r="K194" s="40"/>
    </row>
    <row r="195" spans="6:11" ht="29.25" thickTop="1" thickBot="1" x14ac:dyDescent="0.4">
      <c r="F195" s="148">
        <v>192</v>
      </c>
      <c r="G195" s="149" t="s">
        <v>179</v>
      </c>
      <c r="H195" s="40"/>
      <c r="I195" s="52"/>
      <c r="J195" s="57"/>
      <c r="K195" s="40"/>
    </row>
    <row r="196" spans="6:11" ht="29.25" thickTop="1" thickBot="1" x14ac:dyDescent="0.4">
      <c r="F196" s="155">
        <v>193</v>
      </c>
      <c r="G196" s="149" t="s">
        <v>11</v>
      </c>
      <c r="H196" s="40"/>
      <c r="I196" s="52"/>
      <c r="J196" s="57"/>
      <c r="K196" s="40"/>
    </row>
    <row r="197" spans="6:11" ht="29.25" thickTop="1" thickBot="1" x14ac:dyDescent="0.4">
      <c r="F197" s="148">
        <v>194</v>
      </c>
      <c r="G197" s="151" t="s">
        <v>7</v>
      </c>
      <c r="H197" s="40"/>
      <c r="I197" s="52"/>
      <c r="J197" s="57"/>
      <c r="K197" s="40"/>
    </row>
    <row r="198" spans="6:11" ht="29.25" thickTop="1" thickBot="1" x14ac:dyDescent="0.4">
      <c r="F198" s="155">
        <v>195</v>
      </c>
      <c r="G198" s="151" t="s">
        <v>10</v>
      </c>
      <c r="H198" s="40"/>
      <c r="I198" s="52"/>
      <c r="J198" s="57"/>
      <c r="K198" s="40"/>
    </row>
    <row r="199" spans="6:11" ht="29.25" thickTop="1" thickBot="1" x14ac:dyDescent="0.4">
      <c r="F199" s="148">
        <v>196</v>
      </c>
      <c r="G199" s="151" t="s">
        <v>42</v>
      </c>
      <c r="H199" s="40"/>
      <c r="I199" s="52"/>
      <c r="J199" s="57"/>
      <c r="K199" s="40"/>
    </row>
    <row r="200" spans="6:11" ht="29.25" thickTop="1" thickBot="1" x14ac:dyDescent="0.4">
      <c r="F200" s="155">
        <v>197</v>
      </c>
      <c r="G200" s="152" t="s">
        <v>134</v>
      </c>
      <c r="H200" s="40"/>
      <c r="I200" s="52"/>
      <c r="J200" s="57"/>
      <c r="K200" s="40"/>
    </row>
    <row r="201" spans="6:11" ht="29.25" thickTop="1" thickBot="1" x14ac:dyDescent="0.4">
      <c r="F201" s="148">
        <v>198</v>
      </c>
      <c r="G201" s="151" t="s">
        <v>135</v>
      </c>
      <c r="H201" s="40"/>
      <c r="I201" s="52"/>
      <c r="J201" s="57"/>
      <c r="K201" s="40"/>
    </row>
    <row r="202" spans="6:11" ht="29.25" thickTop="1" thickBot="1" x14ac:dyDescent="0.4">
      <c r="F202" s="155">
        <v>199</v>
      </c>
      <c r="G202" s="149" t="s">
        <v>36</v>
      </c>
      <c r="H202" s="40"/>
      <c r="I202" s="52"/>
      <c r="J202" s="57"/>
      <c r="K202" s="40"/>
    </row>
    <row r="203" spans="6:11" ht="29.25" thickTop="1" thickBot="1" x14ac:dyDescent="0.4">
      <c r="F203" s="148">
        <v>200</v>
      </c>
      <c r="G203" s="149" t="s">
        <v>49</v>
      </c>
      <c r="H203" s="40"/>
      <c r="I203" s="52"/>
      <c r="J203" s="57"/>
      <c r="K203" s="40"/>
    </row>
    <row r="204" spans="6:11" ht="29.25" thickTop="1" thickBot="1" x14ac:dyDescent="0.4">
      <c r="F204" s="168" t="s">
        <v>99</v>
      </c>
      <c r="G204" s="169"/>
      <c r="H204" s="170"/>
      <c r="I204" s="52">
        <f>SUBTOTAL(109,I4:I203)</f>
        <v>0</v>
      </c>
      <c r="J204" s="52">
        <f>SUM(J4:J203)</f>
        <v>0</v>
      </c>
    </row>
    <row r="205" spans="6:11" ht="29.25" thickTop="1" thickBot="1" x14ac:dyDescent="0.4">
      <c r="F205" s="168" t="s">
        <v>100</v>
      </c>
      <c r="G205" s="169"/>
      <c r="H205" s="170"/>
      <c r="I205" s="171">
        <f>J204-I204</f>
        <v>0</v>
      </c>
      <c r="J205" s="172"/>
    </row>
    <row r="206" spans="6:11" ht="27.75" thickTop="1" x14ac:dyDescent="0.35"/>
    <row r="213" spans="7:11" ht="27.75" thickBot="1" x14ac:dyDescent="0.4"/>
    <row r="214" spans="7:11" ht="28.5" thickTop="1" thickBot="1" x14ac:dyDescent="0.4">
      <c r="G214" s="65" t="s">
        <v>154</v>
      </c>
      <c r="H214" s="65">
        <f>SUM(xx[المبلغ])</f>
        <v>0</v>
      </c>
    </row>
    <row r="215" spans="7:11" ht="28.5" thickTop="1" thickBot="1" x14ac:dyDescent="0.4">
      <c r="G215" s="66" t="s">
        <v>155</v>
      </c>
      <c r="H215" s="67" t="s">
        <v>12</v>
      </c>
      <c r="J215" s="68"/>
      <c r="K215" s="65">
        <f>SUM(x[الاجمالى])</f>
        <v>0</v>
      </c>
    </row>
    <row r="216" spans="7:11" ht="28.5" thickTop="1" thickBot="1" x14ac:dyDescent="0.4">
      <c r="G216" s="69" t="s">
        <v>156</v>
      </c>
      <c r="H216" s="70" t="s">
        <v>157</v>
      </c>
      <c r="J216" s="71" t="s">
        <v>158</v>
      </c>
      <c r="K216" s="72" t="s">
        <v>159</v>
      </c>
    </row>
    <row r="217" spans="7:11" ht="29.25" thickTop="1" thickBot="1" x14ac:dyDescent="0.4">
      <c r="G217" s="136" t="str">
        <f t="array" ref="G217">IFERROR(INDEX($G$3:$K$174,SMALL(IF(($G$3:$G$174=$H$215),ROW($G$3:$G$174)-ROW($I$2)),ROW(A1)),2),"")</f>
        <v/>
      </c>
      <c r="H217" s="63">
        <f t="array" ref="H217">IFERROR(INDEX($G$3:$K$203,SMALL(IF(($G$3:$G$203=$H$215),ROW($G$3:$G$203)-ROW($I$2)),ROW(A1)),3),"")</f>
        <v>0</v>
      </c>
      <c r="J217" s="74" t="s">
        <v>1</v>
      </c>
      <c r="K217" s="75">
        <f>SUMIF($G$3:$G$203,x[[#This Row],[ادراج اسامى الموظفين]],$I$3:$I$203)</f>
        <v>0</v>
      </c>
    </row>
    <row r="218" spans="7:11" ht="29.25" thickTop="1" thickBot="1" x14ac:dyDescent="0.4">
      <c r="G218" s="136" t="str">
        <f t="array" ref="G218">IFERROR(INDEX($G$3:$K$174,SMALL(IF(($G$3:$G$201=$H$215),ROW($G$3:$G$201)-ROW($I$2)),ROW(A2)),2),"")</f>
        <v/>
      </c>
      <c r="H218" s="76" t="str">
        <f t="array" ref="H218">IFERROR(INDEX($G$3:$K$203,SMALL(IF(($G$3:$G$203=$H$215),ROW($G$3:$G$203)-ROW($I$2)),ROW(A2)),3),"")</f>
        <v/>
      </c>
      <c r="J218" s="74" t="s">
        <v>2</v>
      </c>
      <c r="K218" s="75">
        <f>SUMIF($G$3:$G$203,x[[#This Row],[ادراج اسامى الموظفين]],$I$3:$I$203)</f>
        <v>0</v>
      </c>
    </row>
    <row r="219" spans="7:11" ht="29.25" thickTop="1" thickBot="1" x14ac:dyDescent="0.4">
      <c r="G219" s="136" t="str">
        <f t="array" ref="G219">IFERROR(INDEX($G$3:$K$174,SMALL(IF(($G$3:$G$201=$H$215),ROW($G$3:$G$201)-ROW($I$2)),ROW(A3)),2),"")</f>
        <v/>
      </c>
      <c r="H219" s="76" t="str">
        <f t="array" ref="H219">IFERROR(INDEX($G$3:$K$203,SMALL(IF(($G$3:$G$203=$H$215),ROW($G$3:$G$203)-ROW($I$2)),ROW(A3)),3),"")</f>
        <v/>
      </c>
      <c r="J219" s="74" t="s">
        <v>3</v>
      </c>
      <c r="K219" s="75">
        <f>SUMIF($G$3:$G$203,x[[#This Row],[ادراج اسامى الموظفين]],$I$3:$I$203)</f>
        <v>0</v>
      </c>
    </row>
    <row r="220" spans="7:11" ht="29.25" thickTop="1" thickBot="1" x14ac:dyDescent="0.4">
      <c r="G220" s="136" t="str">
        <f t="array" ref="G220">IFERROR(INDEX($G$3:$K$203,SMALL(IF(($G$3:$G$203=$H$215),ROW($G$3:$G$203)-ROW($I$2)),ROW(A4)),2),"")</f>
        <v/>
      </c>
      <c r="H220" s="76" t="str">
        <f t="array" ref="H220">IFERROR(INDEX($G$3:$K$203,SMALL(IF(($G$3:$G$203=$H$215),ROW($G$3:$G$203)-ROW($I$2)),ROW(A4)),3),"")</f>
        <v/>
      </c>
      <c r="J220" s="74" t="s">
        <v>4</v>
      </c>
      <c r="K220" s="75">
        <f>SUMIF($G$3:$G$203,x[[#This Row],[ادراج اسامى الموظفين]],$I$3:$I$203)</f>
        <v>0</v>
      </c>
    </row>
    <row r="221" spans="7:11" ht="29.25" thickTop="1" thickBot="1" x14ac:dyDescent="0.4">
      <c r="G221" s="136" t="str">
        <f t="array" ref="G221">IFERROR(INDEX($G$3:$K$174,SMALL(IF(($G$3:$G$201=$H$215),ROW($G$3:$G$201)-ROW($I$2)),ROW(A5)),2),"")</f>
        <v/>
      </c>
      <c r="H221" s="76" t="str">
        <f t="array" ref="H221">IFERROR(INDEX($G$3:$K$203,SMALL(IF(($G$3:$G$203=$H$215),ROW($G$3:$G$203)-ROW($I$2)),ROW(A5)),3),"")</f>
        <v/>
      </c>
      <c r="J221" s="74" t="s">
        <v>5</v>
      </c>
      <c r="K221" s="75">
        <f>SUMIF($G$3:$G$203,x[[#This Row],[ادراج اسامى الموظفين]],$I$3:$I$203)</f>
        <v>0</v>
      </c>
    </row>
    <row r="222" spans="7:11" ht="29.25" thickTop="1" thickBot="1" x14ac:dyDescent="0.4">
      <c r="G222" s="136" t="str">
        <f t="array" ref="G222">IFERROR(INDEX($G$3:$K$174,SMALL(IF(($G$3:$G$201=$H$215),ROW($G$3:$G$201)-ROW($I$2)),ROW(A6)),2),"")</f>
        <v/>
      </c>
      <c r="H222" s="76" t="str">
        <f t="array" ref="H222">IFERROR(INDEX($G$3:$K$203,SMALL(IF(($G$3:$G$203=$H$215),ROW($G$3:$G$203)-ROW($I$2)),ROW(A6)),3),"")</f>
        <v/>
      </c>
      <c r="J222" s="74" t="s">
        <v>13</v>
      </c>
      <c r="K222" s="75">
        <f>SUMIF($G$3:$G$203,x[[#This Row],[ادراج اسامى الموظفين]],$I$3:$I$203)</f>
        <v>0</v>
      </c>
    </row>
    <row r="223" spans="7:11" ht="29.25" thickTop="1" thickBot="1" x14ac:dyDescent="0.4">
      <c r="G223" s="136" t="str">
        <f t="array" ref="G223">IFERROR(INDEX($G$3:$K$174,SMALL(IF(($G$3:$G$201=$H$215),ROW($G$3:$G$201)-ROW($I$2)),ROW(A7)),2),"")</f>
        <v/>
      </c>
      <c r="H223" s="76" t="str">
        <f t="array" ref="H223">IFERROR(INDEX($G$3:$K$203,SMALL(IF(($G$3:$G$203=$H$215),ROW($G$3:$G$203)-ROW($I$2)),ROW(A7)),3),"")</f>
        <v/>
      </c>
      <c r="J223" s="74" t="s">
        <v>6</v>
      </c>
      <c r="K223" s="75">
        <f>SUMIF($G$3:$G$203,x[[#This Row],[ادراج اسامى الموظفين]],$I$3:$I$203)</f>
        <v>0</v>
      </c>
    </row>
    <row r="224" spans="7:11" ht="29.25" thickTop="1" thickBot="1" x14ac:dyDescent="0.4">
      <c r="G224" s="136" t="str">
        <f t="array" ref="G224">IFERROR(INDEX($G$3:$K$174,SMALL(IF(($G$3:$G$201=$H$215),ROW($G$3:$G$201)-ROW($I$2)),ROW(A8)),2),"")</f>
        <v/>
      </c>
      <c r="H224" s="76" t="str">
        <f t="array" ref="H224">IFERROR(INDEX($G$3:$K$203,SMALL(IF(($G$3:$G$203=$H$215),ROW($G$3:$G$203)-ROW($I$2)),ROW(A8)),3),"")</f>
        <v/>
      </c>
      <c r="J224" s="74" t="s">
        <v>8</v>
      </c>
      <c r="K224" s="75">
        <f>SUMIF($G$3:$G$203,x[[#This Row],[ادراج اسامى الموظفين]],$I$3:$I$203)</f>
        <v>0</v>
      </c>
    </row>
    <row r="225" spans="7:11" ht="29.25" thickTop="1" thickBot="1" x14ac:dyDescent="0.4">
      <c r="G225" s="136" t="str">
        <f t="array" ref="G225">IFERROR(INDEX($G$3:$K$174,SMALL(IF(($G$3:$G$201=$H$215),ROW($G$3:$G$201)-ROW($I$2)),ROW(A9)),2),"")</f>
        <v/>
      </c>
      <c r="H225" s="76" t="str">
        <f t="array" ref="H225">IFERROR(INDEX($G$3:$K$203,SMALL(IF(($G$3:$G$203=$H$215),ROW($G$3:$G$203)-ROW($I$2)),ROW(A9)),3),"")</f>
        <v/>
      </c>
      <c r="J225" s="74" t="s">
        <v>9</v>
      </c>
      <c r="K225" s="75">
        <f>SUMIF($G$3:$G$203,x[[#This Row],[ادراج اسامى الموظفين]],$I$3:$I$203)</f>
        <v>0</v>
      </c>
    </row>
    <row r="226" spans="7:11" ht="29.25" thickTop="1" thickBot="1" x14ac:dyDescent="0.4">
      <c r="G226" s="136" t="str">
        <f t="array" ref="G226">IFERROR(INDEX($G$3:$K$174,SMALL(IF(($G$3:$G$201=$H$215),ROW($G$3:$G$201)-ROW($I$2)),ROW(A10)),2),"")</f>
        <v/>
      </c>
      <c r="H226" s="76" t="str">
        <f t="array" ref="H226">IFERROR(INDEX($G$3:$K$203,SMALL(IF(($G$3:$G$203=$H$215),ROW($G$3:$G$203)-ROW($I$2)),ROW(A10)),3),"")</f>
        <v/>
      </c>
      <c r="J226" s="74" t="s">
        <v>101</v>
      </c>
      <c r="K226" s="75">
        <f>SUMIF($G$3:$G$203,x[[#This Row],[ادراج اسامى الموظفين]],$I$3:$I$203)</f>
        <v>0</v>
      </c>
    </row>
    <row r="227" spans="7:11" ht="29.25" thickTop="1" thickBot="1" x14ac:dyDescent="0.4">
      <c r="G227" s="136" t="str">
        <f t="array" ref="G227">IFERROR(INDEX($G$3:$K$174,SMALL(IF(($G$3:$G$201=$H$215),ROW($G$3:$G$201)-ROW($I$2)),ROW(A11)),2),"")</f>
        <v/>
      </c>
      <c r="H227" s="76" t="str">
        <f t="array" ref="H227">IFERROR(INDEX($G$3:$K$203,SMALL(IF(($G$3:$G$203=$H$215),ROW($G$3:$G$203)-ROW($I$2)),ROW(A11)),3),"")</f>
        <v/>
      </c>
      <c r="J227" s="74" t="s">
        <v>51</v>
      </c>
      <c r="K227" s="75">
        <f>SUMIF($G$3:$G$203,x[[#This Row],[ادراج اسامى الموظفين]],$I$3:$I$203)</f>
        <v>0</v>
      </c>
    </row>
    <row r="228" spans="7:11" ht="29.25" thickTop="1" thickBot="1" x14ac:dyDescent="0.4">
      <c r="G228" s="136" t="str">
        <f t="array" ref="G228">IFERROR(INDEX($G$3:$K$174,SMALL(IF(($G$3:$G$201=$H$215),ROW($G$3:$G$201)-ROW($I$2)),ROW(A12)),2),"")</f>
        <v/>
      </c>
      <c r="H228" s="76" t="str">
        <f t="array" ref="H228">IFERROR(INDEX($G$3:$K$203,SMALL(IF(($G$3:$G$203=$H$215),ROW($G$3:$G$203)-ROW($I$2)),ROW(A12)),3),"")</f>
        <v/>
      </c>
      <c r="J228" s="74" t="s">
        <v>14</v>
      </c>
      <c r="K228" s="75">
        <f>SUMIF($G$3:$G$203,x[[#This Row],[ادراج اسامى الموظفين]],$I$3:$I$203)</f>
        <v>0</v>
      </c>
    </row>
    <row r="229" spans="7:11" ht="29.25" thickTop="1" thickBot="1" x14ac:dyDescent="0.4">
      <c r="G229" s="136" t="str">
        <f t="array" ref="G229">IFERROR(INDEX($G$3:$K$174,SMALL(IF(($G$3:$G$201=$H$215),ROW($G$3:$G$201)-ROW($I$2)),ROW(A13)),2),"")</f>
        <v/>
      </c>
      <c r="H229" s="76" t="str">
        <f t="array" ref="H229">IFERROR(INDEX($G$3:$K$203,SMALL(IF(($G$3:$G$203=$H$215),ROW($G$3:$G$203)-ROW($I$2)),ROW(A13)),3),"")</f>
        <v/>
      </c>
      <c r="J229" s="74" t="s">
        <v>12</v>
      </c>
      <c r="K229" s="75">
        <f>SUMIF($G$3:$G$203,x[[#This Row],[ادراج اسامى الموظفين]],$I$3:$I$203)</f>
        <v>0</v>
      </c>
    </row>
    <row r="230" spans="7:11" ht="29.25" thickTop="1" thickBot="1" x14ac:dyDescent="0.4">
      <c r="G230" s="136" t="str">
        <f t="array" ref="G230">IFERROR(INDEX($G$3:$K$174,SMALL(IF(($G$3:$G$201=$H$215),ROW($G$3:$G$201)-ROW($I$2)),ROW(A14)),2),"")</f>
        <v/>
      </c>
      <c r="H230" s="76" t="str">
        <f t="array" ref="H230">IFERROR(INDEX($G$3:$K$203,SMALL(IF(($G$3:$G$203=$H$215),ROW($G$3:$G$203)-ROW($I$2)),ROW(A14)),3),"")</f>
        <v/>
      </c>
      <c r="J230" s="74" t="s">
        <v>35</v>
      </c>
      <c r="K230" s="75">
        <f>SUMIF($G$3:$G$203,x[[#This Row],[ادراج اسامى الموظفين]],$I$3:$I$203)</f>
        <v>0</v>
      </c>
    </row>
    <row r="231" spans="7:11" ht="29.25" thickTop="1" thickBot="1" x14ac:dyDescent="0.4">
      <c r="G231" s="136" t="str">
        <f t="array" ref="G231">IFERROR(INDEX($G$3:$K$174,SMALL(IF(($G$3:$G$201=$H$215),ROW($G$3:$G$201)-ROW($I$2)),ROW(A15)),2),"")</f>
        <v/>
      </c>
      <c r="H231" s="76" t="str">
        <f t="array" ref="H231">IFERROR(INDEX($G$3:$K$203,SMALL(IF(($G$3:$G$203=$H$215),ROW($G$3:$G$203)-ROW($I$2)),ROW(A15)),3),"")</f>
        <v/>
      </c>
      <c r="J231" s="74" t="s">
        <v>50</v>
      </c>
      <c r="K231" s="75">
        <f>SUMIF($G$3:$G$203,x[[#This Row],[ادراج اسامى الموظفين]],$I$3:$I$203)</f>
        <v>0</v>
      </c>
    </row>
    <row r="232" spans="7:11" ht="29.25" thickTop="1" thickBot="1" x14ac:dyDescent="0.4">
      <c r="G232" s="136" t="str">
        <f t="array" ref="G232">IFERROR(INDEX($G$3:$K$174,SMALL(IF(($G$3:$G$201=$H$215),ROW($G$3:$G$201)-ROW($I$2)),ROW(A16)),2),"")</f>
        <v/>
      </c>
      <c r="H232" s="76" t="str">
        <f t="array" ref="H232">IFERROR(INDEX($G$3:$K$203,SMALL(IF(($G$3:$G$203=$H$215),ROW($G$3:$G$203)-ROW($I$2)),ROW(A16)),3),"")</f>
        <v/>
      </c>
      <c r="J232" s="74" t="s">
        <v>34</v>
      </c>
      <c r="K232" s="75">
        <f>SUMIF($G$3:$G$203,x[[#This Row],[ادراج اسامى الموظفين]],$I$3:$I$203)</f>
        <v>0</v>
      </c>
    </row>
    <row r="233" spans="7:11" ht="29.25" thickTop="1" thickBot="1" x14ac:dyDescent="0.4">
      <c r="G233" s="136" t="str">
        <f t="array" ref="G233">IFERROR(INDEX($G$3:$K$174,SMALL(IF(($G$3:$G$201=$H$215),ROW($G$3:$G$201)-ROW($I$2)),ROW(A17)),2),"")</f>
        <v/>
      </c>
      <c r="H233" s="76" t="str">
        <f t="array" ref="H233">IFERROR(INDEX($G$3:$K$203,SMALL(IF(($G$3:$G$203=$H$215),ROW($G$3:$G$203)-ROW($I$2)),ROW(A17)),3),"")</f>
        <v/>
      </c>
      <c r="J233" s="74" t="s">
        <v>177</v>
      </c>
      <c r="K233" s="75">
        <f>SUMIF($G$3:$G$203,x[[#This Row],[ادراج اسامى الموظفين]],$I$3:$I$203)</f>
        <v>0</v>
      </c>
    </row>
    <row r="234" spans="7:11" ht="29.25" thickTop="1" thickBot="1" x14ac:dyDescent="0.4">
      <c r="G234" s="136" t="str">
        <f t="array" ref="G234">IFERROR(INDEX($G$3:$K$174,SMALL(IF(($G$3:$G$201=$H$215),ROW($G$3:$G$201)-ROW($I$2)),ROW(A18)),2),"")</f>
        <v/>
      </c>
      <c r="H234" s="76" t="str">
        <f t="array" ref="H234">IFERROR(INDEX($G$3:$K$203,SMALL(IF(($G$3:$G$203=$H$215),ROW($G$3:$G$203)-ROW($I$2)),ROW(A18)),3),"")</f>
        <v/>
      </c>
      <c r="J234" s="74" t="s">
        <v>152</v>
      </c>
      <c r="K234" s="75">
        <f>SUMIF($G$3:$G$203,x[[#This Row],[ادراج اسامى الموظفين]],$I$3:$I$203)</f>
        <v>0</v>
      </c>
    </row>
    <row r="235" spans="7:11" ht="29.25" thickTop="1" thickBot="1" x14ac:dyDescent="0.4">
      <c r="G235" s="136" t="str">
        <f t="array" ref="G235">IFERROR(INDEX($G$3:$K$174,SMALL(IF(($G$3:$G$201=$H$215),ROW($G$3:$G$201)-ROW($I$2)),ROW(A19)),2),"")</f>
        <v/>
      </c>
      <c r="H235" s="76" t="str">
        <f t="array" ref="H235">IFERROR(INDEX($G$3:$K$203,SMALL(IF(($G$3:$G$203=$H$215),ROW($G$3:$G$203)-ROW($I$2)),ROW(A19)),3),"")</f>
        <v/>
      </c>
      <c r="J235" s="74" t="s">
        <v>179</v>
      </c>
      <c r="K235" s="75">
        <f>SUMIF($G$3:$G$203,x[[#This Row],[ادراج اسامى الموظفين]],$I$3:$I$203)</f>
        <v>0</v>
      </c>
    </row>
    <row r="236" spans="7:11" ht="29.25" thickTop="1" thickBot="1" x14ac:dyDescent="0.4">
      <c r="G236" s="136" t="str">
        <f t="array" ref="G236">IFERROR(INDEX($G$3:$K$174,SMALL(IF(($G$3:$G$201=$H$215),ROW($G$3:$G$201)-ROW($I$2)),ROW(A20)),2),"")</f>
        <v/>
      </c>
      <c r="H236" s="76" t="str">
        <f t="array" ref="H236">IFERROR(INDEX($G$3:$K$203,SMALL(IF(($G$3:$G$203=$H$215),ROW($G$3:$G$203)-ROW($I$2)),ROW(A20)),3),"")</f>
        <v/>
      </c>
      <c r="J236" s="74" t="s">
        <v>11</v>
      </c>
      <c r="K236" s="75">
        <f>SUMIF($G$3:$G$203,x[[#This Row],[ادراج اسامى الموظفين]],$I$3:$I$203)</f>
        <v>0</v>
      </c>
    </row>
    <row r="237" spans="7:11" ht="29.25" thickTop="1" thickBot="1" x14ac:dyDescent="0.4">
      <c r="G237" s="136" t="str">
        <f t="array" ref="G237">IFERROR(INDEX($G$3:$K$174,SMALL(IF(($G$3:$G$201=$H$215),ROW($G$3:$G$201)-ROW($I$2)),ROW(A21)),2),"")</f>
        <v/>
      </c>
      <c r="H237" s="76" t="str">
        <f t="array" ref="H237">IFERROR(INDEX($G$3:$K$203,SMALL(IF(($G$3:$G$203=$H$215),ROW($G$3:$G$203)-ROW($I$2)),ROW(A21)),3),"")</f>
        <v/>
      </c>
      <c r="J237" s="74" t="s">
        <v>7</v>
      </c>
      <c r="K237" s="75">
        <f>SUMIF($G$3:$G$203,x[[#This Row],[ادراج اسامى الموظفين]],$I$3:$I$203)</f>
        <v>0</v>
      </c>
    </row>
    <row r="238" spans="7:11" ht="29.25" thickTop="1" thickBot="1" x14ac:dyDescent="0.4">
      <c r="G238" s="136" t="str">
        <f t="array" ref="G238">IFERROR(INDEX($G$3:$K$174,SMALL(IF(($G$3:$G$201=$H$215),ROW($G$3:$G$201)-ROW($I$2)),ROW(A22)),2),"")</f>
        <v/>
      </c>
      <c r="H238" s="76" t="str">
        <f t="array" ref="H238">IFERROR(INDEX($G$3:$K$203,SMALL(IF(($G$3:$G$203=$H$215),ROW($G$3:$G$203)-ROW($I$2)),ROW(A22)),3),"")</f>
        <v/>
      </c>
      <c r="J238" s="74" t="s">
        <v>10</v>
      </c>
      <c r="K238" s="75">
        <f>SUMIF($G$3:$G$203,x[[#This Row],[ادراج اسامى الموظفين]],$I$3:$I$203)</f>
        <v>0</v>
      </c>
    </row>
    <row r="239" spans="7:11" ht="29.25" thickTop="1" thickBot="1" x14ac:dyDescent="0.4">
      <c r="G239" s="136" t="str">
        <f t="array" ref="G239">IFERROR(INDEX($G$3:$K$174,SMALL(IF(($G$3:$G$201=$H$215),ROW($G$3:$G$201)-ROW($I$2)),ROW(A23)),2),"")</f>
        <v/>
      </c>
      <c r="H239" s="76" t="str">
        <f t="array" ref="H239">IFERROR(INDEX($G$3:$K$203,SMALL(IF(($G$3:$G$203=$H$215),ROW($G$3:$G$203)-ROW($I$2)),ROW(A23)),3),"")</f>
        <v/>
      </c>
      <c r="J239" s="74" t="s">
        <v>42</v>
      </c>
      <c r="K239" s="75">
        <f>SUMIF($G$3:$G$203,x[[#This Row],[ادراج اسامى الموظفين]],$I$3:$I$203)</f>
        <v>0</v>
      </c>
    </row>
    <row r="240" spans="7:11" ht="29.25" thickTop="1" thickBot="1" x14ac:dyDescent="0.4">
      <c r="G240" s="136" t="str">
        <f t="array" ref="G240">IFERROR(INDEX($G$3:$K$174,SMALL(IF(($G$3:$G$201=$H$215),ROW($G$3:$G$201)-ROW($I$2)),ROW(A24)),2),"")</f>
        <v/>
      </c>
      <c r="H240" s="76" t="str">
        <f t="array" ref="H240">IFERROR(INDEX($G$3:$K$203,SMALL(IF(($G$3:$G$203=$H$215),ROW($G$3:$G$203)-ROW($I$2)),ROW(A24)),3),"")</f>
        <v/>
      </c>
      <c r="J240" s="74" t="s">
        <v>134</v>
      </c>
      <c r="K240" s="75">
        <f>SUMIF($G$3:$G$203,x[[#This Row],[ادراج اسامى الموظفين]],$I$3:$I$203)</f>
        <v>0</v>
      </c>
    </row>
    <row r="241" spans="7:11" ht="29.25" thickTop="1" thickBot="1" x14ac:dyDescent="0.4">
      <c r="G241" s="136" t="str">
        <f t="array" ref="G241">IFERROR(INDEX($G$3:$K$174,SMALL(IF(($G$3:$G$201=$H$215),ROW($G$3:$G$201)-ROW($I$2)),ROW(A25)),2),"")</f>
        <v/>
      </c>
      <c r="H241" s="76" t="str">
        <f t="array" ref="H241">IFERROR(INDEX($G$3:$K$203,SMALL(IF(($G$3:$G$203=$H$215),ROW($G$3:$G$203)-ROW($I$2)),ROW(A25)),3),"")</f>
        <v/>
      </c>
      <c r="J241" s="64" t="s">
        <v>135</v>
      </c>
      <c r="K241" s="75">
        <f>SUMIF($G$3:$G$203,x[[#This Row],[ادراج اسامى الموظفين]],$I$3:$I$203)</f>
        <v>0</v>
      </c>
    </row>
    <row r="242" spans="7:11" ht="29.25" thickTop="1" thickBot="1" x14ac:dyDescent="0.4">
      <c r="G242" s="136" t="str">
        <f t="array" ref="G242">IFERROR(INDEX($G$3:$K$174,SMALL(IF(($G$3:$G$201=$H$215),ROW($G$3:$G$201)-ROW($I$2)),ROW(A26)),2),"")</f>
        <v/>
      </c>
      <c r="H242" s="76" t="str">
        <f t="array" ref="H242">IFERROR(INDEX($G$3:$K$203,SMALL(IF(($G$3:$G$203=$H$215),ROW($G$3:$G$203)-ROW($I$2)),ROW(A26)),3),"")</f>
        <v/>
      </c>
      <c r="J242" s="74"/>
      <c r="K242" s="75">
        <f>SUMIF($G$3:$G$203,x[[#This Row],[ادراج اسامى الموظفين]],$I$3:$I$203)</f>
        <v>0</v>
      </c>
    </row>
    <row r="243" spans="7:11" ht="29.25" thickTop="1" thickBot="1" x14ac:dyDescent="0.4">
      <c r="G243" s="136" t="str">
        <f t="array" ref="G243">IFERROR(INDEX($G$3:$K$174,SMALL(IF(($G$3:$G$201=$H$215),ROW($G$3:$G$201)-ROW($I$2)),ROW(A27)),2),"")</f>
        <v/>
      </c>
      <c r="H243" s="76" t="str">
        <f t="array" ref="H243">IFERROR(INDEX($G$3:$K$203,SMALL(IF(($G$3:$G$203=$H$215),ROW($G$3:$G$203)-ROW($I$2)),ROW(A27)),3),"")</f>
        <v/>
      </c>
      <c r="J243" s="64" t="s">
        <v>36</v>
      </c>
      <c r="K243" s="77">
        <f>SUMIF($G$3:$G$203,x[[#This Row],[ادراج اسامى الموظفين]],$I$3:$I$203)</f>
        <v>0</v>
      </c>
    </row>
    <row r="244" spans="7:11" ht="29.25" thickTop="1" thickBot="1" x14ac:dyDescent="0.4">
      <c r="G244" s="136" t="str">
        <f t="array" ref="G244">IFERROR(INDEX($G$3:$K$174,SMALL(IF(($G$3:$G$201=$H$215),ROW($G$3:$G$201)-ROW($I$2)),ROW(A28)),2),"")</f>
        <v/>
      </c>
      <c r="H244" s="76" t="str">
        <f t="array" ref="H244">IFERROR(INDEX($G$3:$K$203,SMALL(IF(($G$3:$G$203=$H$215),ROW($G$3:$G$203)-ROW($I$2)),ROW(A28)),3),"")</f>
        <v/>
      </c>
      <c r="J244" s="74" t="s">
        <v>49</v>
      </c>
      <c r="K244" s="75">
        <f>SUMIF($G$3:$G$203,x[[#This Row],[ادراج اسامى الموظفين]],$I$3:$I$203)</f>
        <v>0</v>
      </c>
    </row>
    <row r="245" spans="7:11" ht="29.25" thickTop="1" thickBot="1" x14ac:dyDescent="0.4">
      <c r="G245" s="136" t="str">
        <f t="array" ref="G245">IFERROR(INDEX($G$3:$K$174,SMALL(IF(($G$3:$G$201=$H$215),ROW($G$3:$G$201)-ROW($I$2)),ROW(A29)),2),"")</f>
        <v/>
      </c>
      <c r="H245" s="76" t="str">
        <f t="array" ref="H245">IFERROR(INDEX($G$3:$K$203,SMALL(IF(($G$3:$G$203=$H$215),ROW($G$3:$G$203)-ROW($I$2)),ROW(A29)),3),"")</f>
        <v/>
      </c>
      <c r="J245" s="74" t="s">
        <v>131</v>
      </c>
      <c r="K245" s="75">
        <f>SUMIF($G$3:$G$203,x[[#This Row],[ادراج اسامى الموظفين]],$I$3:$I$203)</f>
        <v>0</v>
      </c>
    </row>
    <row r="246" spans="7:11" ht="29.25" thickTop="1" thickBot="1" x14ac:dyDescent="0.4">
      <c r="G246" s="136" t="str">
        <f t="array" ref="G246">IFERROR(INDEX($G$3:$K$174,SMALL(IF(($G$3:$G$201=$H$215),ROW($G$3:$G$201)-ROW($I$2)),ROW(A30)),2),"")</f>
        <v/>
      </c>
      <c r="H246" s="76" t="str">
        <f t="array" ref="H246">IFERROR(INDEX($G$3:$K$203,SMALL(IF(($G$3:$G$203=$H$215),ROW($G$3:$G$203)-ROW($I$2)),ROW(A30)),3),"")</f>
        <v/>
      </c>
      <c r="J246" s="74"/>
      <c r="K246" s="75">
        <f>SUMIF($G$3:$G$203,x[[#This Row],[ادراج اسامى الموظفين]],$I$3:$I$203)</f>
        <v>0</v>
      </c>
    </row>
    <row r="247" spans="7:11" ht="29.25" thickTop="1" thickBot="1" x14ac:dyDescent="0.4">
      <c r="G247" s="136" t="str">
        <f t="array" ref="G247">IFERROR(INDEX($G$3:$K$174,SMALL(IF(($G$3:$G$201=$H$215),ROW($G$3:$G$201)-ROW($I$2)),ROW(A31)),2),"")</f>
        <v/>
      </c>
      <c r="H247" s="76" t="str">
        <f t="array" ref="H247">IFERROR(INDEX($G$3:$K$203,SMALL(IF(($G$3:$G$203=$H$215),ROW($G$3:$G$203)-ROW($I$2)),ROW(A31)),3),"")</f>
        <v/>
      </c>
      <c r="J247" s="74"/>
      <c r="K247" s="75">
        <f>SUMIF($G$3:$G$203,x[[#This Row],[ادراج اسامى الموظفين]],$I$3:$I$203)</f>
        <v>0</v>
      </c>
    </row>
    <row r="248" spans="7:11" ht="27.75" thickTop="1" x14ac:dyDescent="0.35"/>
  </sheetData>
  <mergeCells count="72">
    <mergeCell ref="F204:H204"/>
    <mergeCell ref="F205:H205"/>
    <mergeCell ref="I205:J205"/>
    <mergeCell ref="A1:P1"/>
    <mergeCell ref="A40:C40"/>
    <mergeCell ref="F2:I2"/>
    <mergeCell ref="J2:K2"/>
    <mergeCell ref="M2:N2"/>
    <mergeCell ref="O2:P2"/>
    <mergeCell ref="A2:C2"/>
    <mergeCell ref="M8:N8"/>
    <mergeCell ref="O14:P14"/>
    <mergeCell ref="M24:N24"/>
    <mergeCell ref="M19:N19"/>
    <mergeCell ref="M14:N14"/>
    <mergeCell ref="M9:N9"/>
    <mergeCell ref="R7:S7"/>
    <mergeCell ref="R2:T2"/>
    <mergeCell ref="M3:N3"/>
    <mergeCell ref="M4:N4"/>
    <mergeCell ref="M5:N5"/>
    <mergeCell ref="M6:N6"/>
    <mergeCell ref="M7:N7"/>
    <mergeCell ref="O3:P3"/>
    <mergeCell ref="O4:P4"/>
    <mergeCell ref="O5:P5"/>
    <mergeCell ref="O6:P6"/>
    <mergeCell ref="O7:P7"/>
    <mergeCell ref="O8:P8"/>
    <mergeCell ref="O15:P15"/>
    <mergeCell ref="O16:P16"/>
    <mergeCell ref="O17:P17"/>
    <mergeCell ref="O18:P18"/>
    <mergeCell ref="O9:P9"/>
    <mergeCell ref="O10:P10"/>
    <mergeCell ref="O11:P11"/>
    <mergeCell ref="O12:P12"/>
    <mergeCell ref="O13:P13"/>
    <mergeCell ref="O19:P19"/>
    <mergeCell ref="O26:P26"/>
    <mergeCell ref="O27:P27"/>
    <mergeCell ref="O28:P28"/>
    <mergeCell ref="O29:P29"/>
    <mergeCell ref="O20:P20"/>
    <mergeCell ref="O21:P21"/>
    <mergeCell ref="O22:P22"/>
    <mergeCell ref="O23:P23"/>
    <mergeCell ref="O24:P24"/>
    <mergeCell ref="O30:P30"/>
    <mergeCell ref="O31:P31"/>
    <mergeCell ref="O32:P32"/>
    <mergeCell ref="M10:N10"/>
    <mergeCell ref="M11:N11"/>
    <mergeCell ref="M12:N12"/>
    <mergeCell ref="M13:N13"/>
    <mergeCell ref="M15:N15"/>
    <mergeCell ref="M16:N16"/>
    <mergeCell ref="M17:N17"/>
    <mergeCell ref="M18:N18"/>
    <mergeCell ref="M20:N20"/>
    <mergeCell ref="M21:N21"/>
    <mergeCell ref="M22:N22"/>
    <mergeCell ref="M23:N23"/>
    <mergeCell ref="O25:P25"/>
    <mergeCell ref="M31:N31"/>
    <mergeCell ref="M32:N32"/>
    <mergeCell ref="M25:N25"/>
    <mergeCell ref="M26:N26"/>
    <mergeCell ref="M27:N27"/>
    <mergeCell ref="M28:N28"/>
    <mergeCell ref="M30:N30"/>
    <mergeCell ref="M29:N29"/>
  </mergeCells>
  <conditionalFormatting sqref="D42:D68">
    <cfRule type="containsText" dxfId="45" priority="1" operator="containsText" text="FALSE">
      <formula>NOT(ISERROR(SEARCH("FALSE",D42)))</formula>
    </cfRule>
  </conditionalFormatting>
  <dataValidations disablePrompts="1" count="1">
    <dataValidation type="list" allowBlank="1" showInputMessage="1" showErrorMessage="1" sqref="H215">
      <formula1>INDIRECT("x[ادراج اسامى الموظفين]")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blackAndWhite="1" horizontalDpi="0" verticalDpi="0"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rightToLeft="1" zoomScale="85" zoomScaleNormal="85" workbookViewId="0">
      <pane ySplit="1" topLeftCell="A2" activePane="bottomLeft" state="frozen"/>
      <selection pane="bottomLeft"/>
    </sheetView>
  </sheetViews>
  <sheetFormatPr defaultRowHeight="27.75" x14ac:dyDescent="0.2"/>
  <cols>
    <col min="1" max="1" width="7.5" style="2" customWidth="1"/>
    <col min="2" max="2" width="20.75" style="2" customWidth="1"/>
    <col min="3" max="3" width="14.125" style="2" customWidth="1"/>
    <col min="4" max="4" width="12.5" style="2" customWidth="1"/>
    <col min="5" max="5" width="10.5" style="2" customWidth="1"/>
    <col min="6" max="6" width="11.75" style="2" customWidth="1"/>
    <col min="7" max="8" width="10.25" style="2" customWidth="1"/>
    <col min="9" max="9" width="13.375" style="2" customWidth="1"/>
    <col min="10" max="10" width="11.125" style="2" customWidth="1"/>
    <col min="11" max="11" width="15" style="2" customWidth="1"/>
    <col min="12" max="12" width="12.5" style="2" customWidth="1"/>
    <col min="13" max="16384" width="9" style="2"/>
  </cols>
  <sheetData>
    <row r="1" spans="1:12" ht="51" customHeight="1" thickTop="1" thickBot="1" x14ac:dyDescent="0.25">
      <c r="A1" s="27" t="s">
        <v>15</v>
      </c>
      <c r="B1" s="26" t="s">
        <v>61</v>
      </c>
      <c r="C1" s="23" t="s">
        <v>54</v>
      </c>
      <c r="D1" s="20" t="s">
        <v>60</v>
      </c>
      <c r="E1" s="22" t="s">
        <v>59</v>
      </c>
      <c r="F1" s="21" t="s">
        <v>58</v>
      </c>
      <c r="G1" s="23" t="s">
        <v>57</v>
      </c>
      <c r="H1" s="24" t="s">
        <v>56</v>
      </c>
      <c r="I1" s="23" t="s">
        <v>54</v>
      </c>
      <c r="J1" s="20" t="s">
        <v>55</v>
      </c>
      <c r="K1" s="22" t="s">
        <v>54</v>
      </c>
      <c r="L1" s="21" t="s">
        <v>53</v>
      </c>
    </row>
    <row r="2" spans="1:12" ht="29.25" thickTop="1" thickBot="1" x14ac:dyDescent="0.25">
      <c r="A2" s="15">
        <v>1</v>
      </c>
      <c r="B2" s="25"/>
      <c r="C2" s="16"/>
      <c r="D2" s="15"/>
      <c r="E2" s="15"/>
      <c r="F2" s="15"/>
      <c r="G2" s="15"/>
      <c r="H2" s="15"/>
      <c r="I2" s="16"/>
      <c r="J2" s="15"/>
      <c r="K2" s="16"/>
      <c r="L2" s="15"/>
    </row>
    <row r="3" spans="1:12" ht="29.25" thickTop="1" thickBot="1" x14ac:dyDescent="0.25">
      <c r="A3" s="15">
        <v>2</v>
      </c>
      <c r="B3" s="25"/>
      <c r="C3" s="16"/>
      <c r="D3" s="15"/>
      <c r="E3" s="15"/>
      <c r="F3" s="15"/>
      <c r="G3" s="15"/>
      <c r="H3" s="15"/>
      <c r="I3" s="16"/>
      <c r="J3" s="15"/>
      <c r="K3" s="16"/>
      <c r="L3" s="15"/>
    </row>
    <row r="4" spans="1:12" ht="29.25" thickTop="1" thickBot="1" x14ac:dyDescent="0.25">
      <c r="A4" s="15">
        <v>3</v>
      </c>
      <c r="B4" s="25"/>
      <c r="C4" s="16"/>
      <c r="D4" s="15"/>
      <c r="E4" s="15"/>
      <c r="F4" s="15"/>
      <c r="G4" s="15"/>
      <c r="H4" s="15"/>
      <c r="I4" s="16"/>
      <c r="J4" s="15"/>
      <c r="K4" s="16"/>
      <c r="L4" s="15"/>
    </row>
    <row r="5" spans="1:12" ht="29.25" thickTop="1" thickBot="1" x14ac:dyDescent="0.25">
      <c r="A5" s="15">
        <v>4</v>
      </c>
      <c r="B5" s="25"/>
      <c r="C5" s="16"/>
      <c r="D5" s="15"/>
      <c r="E5" s="15"/>
      <c r="F5" s="15"/>
      <c r="G5" s="15"/>
      <c r="H5" s="15"/>
      <c r="I5" s="16"/>
      <c r="J5" s="15"/>
      <c r="K5" s="16"/>
      <c r="L5" s="15"/>
    </row>
    <row r="6" spans="1:12" ht="29.25" thickTop="1" thickBot="1" x14ac:dyDescent="0.25">
      <c r="A6" s="15">
        <v>5</v>
      </c>
      <c r="B6" s="25"/>
      <c r="C6" s="16"/>
      <c r="D6" s="15"/>
      <c r="E6" s="15"/>
      <c r="F6" s="15"/>
      <c r="G6" s="15"/>
      <c r="H6" s="15"/>
      <c r="I6" s="16"/>
      <c r="J6" s="15"/>
      <c r="K6" s="16"/>
      <c r="L6" s="15"/>
    </row>
    <row r="7" spans="1:12" ht="29.25" thickTop="1" thickBot="1" x14ac:dyDescent="0.25">
      <c r="A7" s="15">
        <v>6</v>
      </c>
      <c r="B7" s="25"/>
      <c r="C7" s="16"/>
      <c r="D7" s="15"/>
      <c r="E7" s="15"/>
      <c r="F7" s="15"/>
      <c r="G7" s="15"/>
      <c r="H7" s="15"/>
      <c r="I7" s="16"/>
      <c r="J7" s="15"/>
      <c r="K7" s="16"/>
      <c r="L7" s="15"/>
    </row>
    <row r="8" spans="1:12" ht="29.25" thickTop="1" thickBot="1" x14ac:dyDescent="0.25">
      <c r="A8" s="15">
        <v>7</v>
      </c>
      <c r="B8" s="25"/>
      <c r="C8" s="16"/>
      <c r="D8" s="15"/>
      <c r="E8" s="15"/>
      <c r="F8" s="15"/>
      <c r="G8" s="15"/>
      <c r="H8" s="15"/>
      <c r="I8" s="16"/>
      <c r="J8" s="15"/>
      <c r="K8" s="16"/>
      <c r="L8" s="15"/>
    </row>
    <row r="9" spans="1:12" ht="29.25" thickTop="1" thickBot="1" x14ac:dyDescent="0.25">
      <c r="A9" s="15">
        <v>8</v>
      </c>
      <c r="B9" s="25"/>
      <c r="C9" s="16"/>
      <c r="D9" s="15"/>
      <c r="E9" s="15"/>
      <c r="F9" s="15"/>
      <c r="G9" s="15"/>
      <c r="H9" s="15"/>
      <c r="I9" s="16"/>
      <c r="J9" s="15"/>
      <c r="K9" s="16"/>
      <c r="L9" s="15"/>
    </row>
    <row r="10" spans="1:12" ht="29.25" thickTop="1" thickBot="1" x14ac:dyDescent="0.25">
      <c r="A10" s="15">
        <v>9</v>
      </c>
      <c r="B10" s="25"/>
      <c r="C10" s="16"/>
      <c r="D10" s="15"/>
      <c r="E10" s="15"/>
      <c r="F10" s="15"/>
      <c r="G10" s="15"/>
      <c r="H10" s="15"/>
      <c r="I10" s="16"/>
      <c r="J10" s="15"/>
      <c r="K10" s="16"/>
      <c r="L10" s="15"/>
    </row>
    <row r="11" spans="1:12" ht="29.25" thickTop="1" thickBot="1" x14ac:dyDescent="0.25">
      <c r="A11" s="15">
        <v>10</v>
      </c>
      <c r="B11" s="25"/>
      <c r="C11" s="16"/>
      <c r="D11" s="15"/>
      <c r="E11" s="15"/>
      <c r="F11" s="15"/>
      <c r="G11" s="15"/>
      <c r="H11" s="15"/>
      <c r="I11" s="16"/>
      <c r="J11" s="15"/>
      <c r="K11" s="16"/>
      <c r="L11" s="15"/>
    </row>
    <row r="12" spans="1:12" ht="29.25" thickTop="1" thickBot="1" x14ac:dyDescent="0.25">
      <c r="A12" s="15">
        <v>11</v>
      </c>
      <c r="B12" s="25"/>
      <c r="C12" s="16"/>
      <c r="D12" s="15"/>
      <c r="E12" s="15"/>
      <c r="F12" s="15"/>
      <c r="G12" s="15"/>
      <c r="H12" s="15"/>
      <c r="I12" s="16"/>
      <c r="J12" s="15"/>
      <c r="K12" s="16"/>
      <c r="L12" s="15"/>
    </row>
    <row r="13" spans="1:12" ht="29.25" thickTop="1" thickBot="1" x14ac:dyDescent="0.25">
      <c r="A13" s="15">
        <v>12</v>
      </c>
      <c r="B13" s="25"/>
      <c r="C13" s="16"/>
      <c r="D13" s="15"/>
      <c r="E13" s="15"/>
      <c r="F13" s="15"/>
      <c r="G13" s="15"/>
      <c r="H13" s="15"/>
      <c r="I13" s="16"/>
      <c r="J13" s="15"/>
      <c r="K13" s="16"/>
      <c r="L13" s="15"/>
    </row>
    <row r="14" spans="1:12" ht="29.25" thickTop="1" thickBot="1" x14ac:dyDescent="0.25">
      <c r="A14" s="15">
        <v>13</v>
      </c>
      <c r="B14" s="25"/>
      <c r="C14" s="16"/>
      <c r="D14" s="15"/>
      <c r="E14" s="15"/>
      <c r="F14" s="15"/>
      <c r="G14" s="15"/>
      <c r="H14" s="15"/>
      <c r="I14" s="16"/>
      <c r="J14" s="15"/>
      <c r="K14" s="16"/>
      <c r="L14" s="15"/>
    </row>
    <row r="15" spans="1:12" ht="29.25" customHeight="1" thickTop="1" thickBot="1" x14ac:dyDescent="0.25">
      <c r="A15" s="15">
        <v>14</v>
      </c>
      <c r="B15" s="25"/>
      <c r="C15" s="16"/>
      <c r="D15" s="15"/>
      <c r="E15" s="15"/>
      <c r="F15" s="15"/>
      <c r="G15" s="15"/>
      <c r="H15" s="15"/>
      <c r="I15" s="16"/>
      <c r="J15" s="15"/>
      <c r="K15" s="16"/>
      <c r="L15" s="15"/>
    </row>
    <row r="16" spans="1:12" ht="29.25" customHeight="1" thickTop="1" thickBot="1" x14ac:dyDescent="0.25">
      <c r="A16" s="15">
        <v>15</v>
      </c>
      <c r="B16" s="25"/>
      <c r="C16" s="16"/>
      <c r="D16" s="15"/>
      <c r="E16" s="15"/>
      <c r="F16" s="15"/>
      <c r="G16" s="15"/>
      <c r="H16" s="15"/>
      <c r="I16" s="16"/>
      <c r="J16" s="15"/>
      <c r="K16" s="16"/>
      <c r="L16" s="15"/>
    </row>
    <row r="17" spans="1:12" ht="29.25" customHeight="1" thickTop="1" thickBot="1" x14ac:dyDescent="0.25">
      <c r="A17" s="15">
        <v>16</v>
      </c>
      <c r="B17" s="25"/>
      <c r="C17" s="16"/>
      <c r="D17" s="15"/>
      <c r="E17" s="15"/>
      <c r="F17" s="15"/>
      <c r="G17" s="15"/>
      <c r="H17" s="15"/>
      <c r="I17" s="16"/>
      <c r="J17" s="15"/>
      <c r="K17" s="16"/>
      <c r="L17" s="15"/>
    </row>
    <row r="18" spans="1:12" ht="29.25" customHeight="1" thickTop="1" thickBot="1" x14ac:dyDescent="0.25">
      <c r="A18" s="15">
        <v>17</v>
      </c>
      <c r="B18" s="25"/>
      <c r="C18" s="16"/>
      <c r="D18" s="15"/>
      <c r="E18" s="15"/>
      <c r="F18" s="15"/>
      <c r="G18" s="15"/>
      <c r="H18" s="15"/>
      <c r="I18" s="16"/>
      <c r="J18" s="15"/>
      <c r="K18" s="16"/>
      <c r="L18" s="15"/>
    </row>
    <row r="19" spans="1:12" ht="29.25" thickTop="1" thickBot="1" x14ac:dyDescent="0.25">
      <c r="A19" s="15">
        <v>18</v>
      </c>
      <c r="B19" s="25"/>
      <c r="C19" s="16"/>
      <c r="D19" s="15"/>
      <c r="E19" s="15"/>
      <c r="F19" s="15"/>
      <c r="G19" s="15"/>
      <c r="H19" s="15"/>
      <c r="I19" s="16"/>
      <c r="J19" s="15"/>
      <c r="K19" s="16"/>
      <c r="L19" s="15"/>
    </row>
    <row r="20" spans="1:12" ht="29.25" thickTop="1" thickBot="1" x14ac:dyDescent="0.25">
      <c r="A20" s="15">
        <v>19</v>
      </c>
      <c r="B20" s="25"/>
      <c r="C20" s="16"/>
      <c r="D20" s="15"/>
      <c r="E20" s="15"/>
      <c r="F20" s="15"/>
      <c r="G20" s="15"/>
      <c r="H20" s="15"/>
      <c r="I20" s="16"/>
      <c r="J20" s="15"/>
      <c r="K20" s="16"/>
      <c r="L20" s="15"/>
    </row>
    <row r="21" spans="1:12" ht="29.25" thickTop="1" thickBot="1" x14ac:dyDescent="0.25">
      <c r="A21" s="54">
        <v>20</v>
      </c>
      <c r="B21" s="25"/>
      <c r="C21" s="16"/>
      <c r="D21" s="54"/>
      <c r="E21" s="54"/>
      <c r="F21" s="54"/>
      <c r="G21" s="54"/>
      <c r="H21" s="54"/>
      <c r="I21" s="16"/>
      <c r="J21" s="54"/>
      <c r="K21" s="16"/>
      <c r="L21" s="54"/>
    </row>
    <row r="22" spans="1:12" ht="29.25" thickTop="1" thickBot="1" x14ac:dyDescent="0.25">
      <c r="A22" s="54">
        <v>21</v>
      </c>
      <c r="B22" s="25"/>
      <c r="C22" s="16"/>
      <c r="D22" s="54"/>
      <c r="E22" s="54"/>
      <c r="F22" s="54"/>
      <c r="G22" s="54"/>
      <c r="H22" s="54"/>
      <c r="I22" s="16"/>
      <c r="J22" s="54"/>
      <c r="K22" s="16"/>
      <c r="L22" s="54"/>
    </row>
    <row r="23" spans="1:12" ht="29.25" thickTop="1" thickBot="1" x14ac:dyDescent="0.25">
      <c r="A23" s="54">
        <v>22</v>
      </c>
      <c r="B23" s="25"/>
      <c r="C23" s="16"/>
      <c r="D23" s="54"/>
      <c r="E23" s="54"/>
      <c r="F23" s="54"/>
      <c r="G23" s="54"/>
      <c r="H23" s="54"/>
      <c r="I23" s="16"/>
      <c r="J23" s="54"/>
      <c r="K23" s="16"/>
      <c r="L23" s="54"/>
    </row>
    <row r="24" spans="1:12" ht="29.25" thickTop="1" thickBot="1" x14ac:dyDescent="0.25">
      <c r="A24" s="54">
        <v>23</v>
      </c>
      <c r="B24" s="25"/>
      <c r="C24" s="16"/>
      <c r="D24" s="54"/>
      <c r="E24" s="54"/>
      <c r="F24" s="54"/>
      <c r="G24" s="54"/>
      <c r="H24" s="54"/>
      <c r="I24" s="16"/>
      <c r="J24" s="54"/>
      <c r="K24" s="16"/>
      <c r="L24" s="54"/>
    </row>
    <row r="25" spans="1:12" ht="29.25" thickTop="1" thickBot="1" x14ac:dyDescent="0.25">
      <c r="A25" s="54">
        <v>24</v>
      </c>
      <c r="B25" s="25"/>
      <c r="C25" s="16"/>
      <c r="D25" s="54"/>
      <c r="E25" s="54"/>
      <c r="F25" s="54"/>
      <c r="G25" s="54"/>
      <c r="H25" s="54"/>
      <c r="I25" s="16"/>
      <c r="J25" s="54"/>
      <c r="K25" s="16"/>
      <c r="L25" s="54"/>
    </row>
    <row r="26" spans="1:12" ht="29.25" thickTop="1" thickBot="1" x14ac:dyDescent="0.25">
      <c r="A26" s="54">
        <v>25</v>
      </c>
      <c r="B26" s="25"/>
      <c r="C26" s="16"/>
      <c r="D26" s="54"/>
      <c r="E26" s="54"/>
      <c r="F26" s="54"/>
      <c r="G26" s="54"/>
      <c r="H26" s="54"/>
      <c r="I26" s="16"/>
      <c r="J26" s="54"/>
      <c r="K26" s="16"/>
      <c r="L26" s="54"/>
    </row>
    <row r="27" spans="1:12" ht="29.25" thickTop="1" thickBot="1" x14ac:dyDescent="0.25">
      <c r="A27" s="54">
        <v>26</v>
      </c>
      <c r="B27" s="25"/>
      <c r="C27" s="16"/>
      <c r="D27" s="54"/>
      <c r="E27" s="54"/>
      <c r="F27" s="54"/>
      <c r="G27" s="54"/>
      <c r="H27" s="54"/>
      <c r="I27" s="16"/>
      <c r="J27" s="54"/>
      <c r="K27" s="16"/>
      <c r="L27" s="54"/>
    </row>
    <row r="28" spans="1:12" ht="29.25" thickTop="1" thickBot="1" x14ac:dyDescent="0.25">
      <c r="A28" s="54">
        <v>27</v>
      </c>
      <c r="B28" s="25"/>
      <c r="C28" s="16"/>
      <c r="D28" s="54"/>
      <c r="E28" s="54"/>
      <c r="F28" s="54"/>
      <c r="G28" s="54"/>
      <c r="H28" s="54"/>
      <c r="I28" s="16"/>
      <c r="J28" s="54"/>
      <c r="K28" s="16"/>
      <c r="L28" s="54"/>
    </row>
    <row r="29" spans="1:12" ht="29.25" thickTop="1" thickBot="1" x14ac:dyDescent="0.25">
      <c r="A29" s="54">
        <v>28</v>
      </c>
      <c r="B29" s="25"/>
      <c r="C29" s="16"/>
      <c r="D29" s="54"/>
      <c r="E29" s="54"/>
      <c r="F29" s="54"/>
      <c r="G29" s="54"/>
      <c r="H29" s="54"/>
      <c r="I29" s="16"/>
      <c r="J29" s="54"/>
      <c r="K29" s="16"/>
      <c r="L29" s="54"/>
    </row>
    <row r="30" spans="1:12" ht="29.25" thickTop="1" thickBot="1" x14ac:dyDescent="0.25">
      <c r="A30" s="54">
        <v>29</v>
      </c>
      <c r="B30" s="25"/>
      <c r="C30" s="16"/>
      <c r="D30" s="54"/>
      <c r="E30" s="54"/>
      <c r="F30" s="54"/>
      <c r="G30" s="54"/>
      <c r="H30" s="54"/>
      <c r="I30" s="16"/>
      <c r="J30" s="54"/>
      <c r="K30" s="16"/>
      <c r="L30" s="54"/>
    </row>
    <row r="31" spans="1:12" ht="29.25" thickTop="1" thickBot="1" x14ac:dyDescent="0.25">
      <c r="A31" s="54">
        <v>30</v>
      </c>
      <c r="B31" s="25"/>
      <c r="C31" s="16"/>
      <c r="D31" s="54"/>
      <c r="E31" s="54"/>
      <c r="F31" s="54"/>
      <c r="G31" s="54"/>
      <c r="H31" s="54"/>
      <c r="I31" s="16"/>
      <c r="J31" s="54"/>
      <c r="K31" s="16"/>
      <c r="L31" s="54"/>
    </row>
    <row r="32" spans="1:12" ht="29.25" thickTop="1" thickBot="1" x14ac:dyDescent="0.25">
      <c r="A32" s="54">
        <v>31</v>
      </c>
      <c r="B32" s="25"/>
      <c r="C32" s="16"/>
      <c r="D32" s="15"/>
      <c r="E32" s="15"/>
      <c r="F32" s="15"/>
      <c r="G32" s="15"/>
      <c r="H32" s="15"/>
      <c r="I32" s="16"/>
      <c r="J32" s="15"/>
      <c r="K32" s="16"/>
      <c r="L32" s="15"/>
    </row>
    <row r="33" spans="1:12" ht="29.25" thickTop="1" thickBot="1" x14ac:dyDescent="0.25">
      <c r="A33" s="54">
        <v>32</v>
      </c>
      <c r="B33" s="25"/>
      <c r="C33" s="16"/>
      <c r="D33" s="15"/>
      <c r="E33" s="15"/>
      <c r="F33" s="15"/>
      <c r="G33" s="15"/>
      <c r="H33" s="15"/>
      <c r="I33" s="16"/>
      <c r="J33" s="15"/>
      <c r="K33" s="16"/>
      <c r="L33" s="15"/>
    </row>
    <row r="34" spans="1:12" ht="29.25" thickTop="1" thickBot="1" x14ac:dyDescent="0.25">
      <c r="A34" s="54">
        <v>33</v>
      </c>
      <c r="B34" s="25"/>
      <c r="C34" s="16"/>
      <c r="D34" s="54"/>
      <c r="E34" s="54"/>
      <c r="F34" s="54"/>
      <c r="G34" s="54"/>
      <c r="H34" s="54"/>
      <c r="I34" s="16"/>
      <c r="J34" s="54"/>
      <c r="K34" s="16"/>
      <c r="L34" s="54"/>
    </row>
    <row r="35" spans="1:12" ht="29.25" thickTop="1" thickBot="1" x14ac:dyDescent="0.25">
      <c r="A35" s="54">
        <v>34</v>
      </c>
      <c r="B35" s="25"/>
      <c r="C35" s="16"/>
      <c r="D35" s="54"/>
      <c r="E35" s="54"/>
      <c r="F35" s="54"/>
      <c r="G35" s="54"/>
      <c r="H35" s="54"/>
      <c r="I35" s="16"/>
      <c r="J35" s="54"/>
      <c r="K35" s="16"/>
      <c r="L35" s="54"/>
    </row>
    <row r="36" spans="1:12" ht="29.25" thickTop="1" thickBot="1" x14ac:dyDescent="0.25">
      <c r="A36" s="54">
        <v>35</v>
      </c>
      <c r="B36" s="25"/>
      <c r="C36" s="16"/>
      <c r="D36" s="54"/>
      <c r="E36" s="54"/>
      <c r="F36" s="54"/>
      <c r="G36" s="54"/>
      <c r="H36" s="54"/>
      <c r="I36" s="16"/>
      <c r="J36" s="54"/>
      <c r="K36" s="16"/>
      <c r="L36" s="54"/>
    </row>
    <row r="37" spans="1:12" ht="29.25" thickTop="1" thickBot="1" x14ac:dyDescent="0.25">
      <c r="A37" s="54">
        <v>36</v>
      </c>
      <c r="B37" s="25"/>
      <c r="C37" s="16"/>
      <c r="D37" s="54"/>
      <c r="E37" s="54"/>
      <c r="F37" s="54"/>
      <c r="G37" s="54"/>
      <c r="H37" s="54"/>
      <c r="I37" s="16"/>
      <c r="J37" s="54"/>
      <c r="K37" s="16"/>
      <c r="L37" s="54"/>
    </row>
    <row r="38" spans="1:12" ht="29.25" thickTop="1" thickBot="1" x14ac:dyDescent="0.25">
      <c r="A38" s="54">
        <v>37</v>
      </c>
      <c r="B38" s="25"/>
      <c r="C38" s="16"/>
      <c r="D38" s="54"/>
      <c r="E38" s="54"/>
      <c r="F38" s="54"/>
      <c r="G38" s="54"/>
      <c r="H38" s="54"/>
      <c r="I38" s="16"/>
      <c r="J38" s="54"/>
      <c r="K38" s="16"/>
      <c r="L38" s="54"/>
    </row>
    <row r="39" spans="1:12" ht="29.25" thickTop="1" thickBot="1" x14ac:dyDescent="0.25">
      <c r="A39" s="54">
        <v>38</v>
      </c>
      <c r="B39" s="25"/>
      <c r="C39" s="16"/>
      <c r="D39" s="54"/>
      <c r="E39" s="54"/>
      <c r="F39" s="54"/>
      <c r="G39" s="54"/>
      <c r="H39" s="54"/>
      <c r="I39" s="16"/>
      <c r="J39" s="54"/>
      <c r="K39" s="16"/>
      <c r="L39" s="54"/>
    </row>
    <row r="40" spans="1:12" ht="29.25" thickTop="1" thickBot="1" x14ac:dyDescent="0.25">
      <c r="A40" s="54">
        <v>39</v>
      </c>
      <c r="B40" s="25"/>
      <c r="C40" s="16"/>
      <c r="D40" s="54"/>
      <c r="E40" s="54"/>
      <c r="F40" s="54"/>
      <c r="G40" s="54"/>
      <c r="H40" s="54"/>
      <c r="I40" s="16"/>
      <c r="J40" s="54"/>
      <c r="K40" s="16"/>
      <c r="L40" s="54"/>
    </row>
    <row r="41" spans="1:12" ht="29.25" thickTop="1" thickBot="1" x14ac:dyDescent="0.25">
      <c r="A41" s="54">
        <v>40</v>
      </c>
      <c r="B41" s="25"/>
      <c r="C41" s="16"/>
      <c r="D41" s="54"/>
      <c r="E41" s="54"/>
      <c r="F41" s="54"/>
      <c r="G41" s="54"/>
      <c r="H41" s="54"/>
      <c r="I41" s="16"/>
      <c r="J41" s="54"/>
      <c r="K41" s="16"/>
      <c r="L41" s="54"/>
    </row>
    <row r="42" spans="1:12" ht="29.25" thickTop="1" thickBot="1" x14ac:dyDescent="0.25">
      <c r="A42" s="54">
        <v>41</v>
      </c>
      <c r="B42" s="25"/>
      <c r="C42" s="16"/>
      <c r="D42" s="54"/>
      <c r="E42" s="54"/>
      <c r="F42" s="54"/>
      <c r="G42" s="54"/>
      <c r="H42" s="54"/>
      <c r="I42" s="16"/>
      <c r="J42" s="54"/>
      <c r="K42" s="16"/>
      <c r="L42" s="54"/>
    </row>
    <row r="43" spans="1:12" ht="29.25" thickTop="1" thickBot="1" x14ac:dyDescent="0.25">
      <c r="A43" s="54">
        <v>42</v>
      </c>
      <c r="B43" s="25"/>
      <c r="C43" s="16"/>
      <c r="D43" s="15"/>
      <c r="E43" s="15"/>
      <c r="F43" s="15"/>
      <c r="G43" s="15"/>
      <c r="H43" s="15"/>
      <c r="I43" s="16"/>
      <c r="J43" s="15"/>
      <c r="K43" s="16"/>
      <c r="L43" s="15"/>
    </row>
    <row r="44" spans="1:12" ht="29.25" thickTop="1" thickBot="1" x14ac:dyDescent="0.25">
      <c r="A44" s="54">
        <v>43</v>
      </c>
      <c r="B44" s="25"/>
      <c r="C44" s="16"/>
      <c r="D44" s="15"/>
      <c r="E44" s="15"/>
      <c r="F44" s="15"/>
      <c r="G44" s="15"/>
      <c r="H44" s="15"/>
      <c r="I44" s="16"/>
      <c r="J44" s="15"/>
      <c r="K44" s="16"/>
      <c r="L44" s="15"/>
    </row>
    <row r="45" spans="1:12" ht="29.25" thickTop="1" thickBot="1" x14ac:dyDescent="0.25">
      <c r="A45" s="54">
        <v>44</v>
      </c>
      <c r="B45" s="25"/>
      <c r="C45" s="16"/>
      <c r="D45" s="15"/>
      <c r="E45" s="15"/>
      <c r="F45" s="15"/>
      <c r="G45" s="15"/>
      <c r="H45" s="15"/>
      <c r="I45" s="16"/>
      <c r="J45" s="15"/>
      <c r="K45" s="16"/>
      <c r="L45" s="15"/>
    </row>
    <row r="46" spans="1:12" ht="29.25" thickTop="1" thickBot="1" x14ac:dyDescent="0.25">
      <c r="A46" s="54">
        <v>45</v>
      </c>
      <c r="B46" s="25"/>
      <c r="C46" s="16"/>
      <c r="D46" s="15"/>
      <c r="E46" s="15"/>
      <c r="F46" s="15"/>
      <c r="G46" s="15"/>
      <c r="H46" s="15"/>
      <c r="I46" s="16"/>
      <c r="J46" s="15"/>
      <c r="K46" s="16"/>
      <c r="L46" s="15"/>
    </row>
    <row r="47" spans="1:12" ht="29.25" thickTop="1" thickBot="1" x14ac:dyDescent="0.25">
      <c r="A47" s="54">
        <v>46</v>
      </c>
      <c r="B47" s="25"/>
      <c r="C47" s="16"/>
      <c r="D47" s="15"/>
      <c r="E47" s="15"/>
      <c r="F47" s="15"/>
      <c r="G47" s="15"/>
      <c r="H47" s="15"/>
      <c r="I47" s="16"/>
      <c r="J47" s="15"/>
      <c r="K47" s="16"/>
      <c r="L47" s="15"/>
    </row>
    <row r="48" spans="1:12" ht="29.25" thickTop="1" thickBot="1" x14ac:dyDescent="0.25">
      <c r="A48" s="54">
        <v>47</v>
      </c>
      <c r="B48" s="25"/>
      <c r="C48" s="16"/>
      <c r="D48" s="15"/>
      <c r="E48" s="15"/>
      <c r="F48" s="15"/>
      <c r="G48" s="15"/>
      <c r="H48" s="15"/>
      <c r="I48" s="16"/>
      <c r="J48" s="15"/>
      <c r="K48" s="16"/>
      <c r="L48" s="15"/>
    </row>
    <row r="49" spans="1:12" ht="29.25" thickTop="1" thickBot="1" x14ac:dyDescent="0.25">
      <c r="A49" s="54">
        <v>48</v>
      </c>
      <c r="B49" s="25"/>
      <c r="C49" s="16"/>
      <c r="D49" s="15"/>
      <c r="E49" s="15"/>
      <c r="F49" s="15"/>
      <c r="G49" s="15"/>
      <c r="H49" s="15"/>
      <c r="I49" s="16"/>
      <c r="J49" s="15"/>
      <c r="K49" s="16"/>
      <c r="L49" s="15"/>
    </row>
    <row r="50" spans="1:12" ht="29.25" thickTop="1" thickBot="1" x14ac:dyDescent="0.25">
      <c r="A50" s="54">
        <v>49</v>
      </c>
      <c r="B50" s="25"/>
      <c r="C50" s="16"/>
      <c r="D50" s="15"/>
      <c r="E50" s="15"/>
      <c r="F50" s="15"/>
      <c r="G50" s="15"/>
      <c r="H50" s="15"/>
      <c r="I50" s="16"/>
      <c r="J50" s="15"/>
      <c r="K50" s="16"/>
      <c r="L50" s="15"/>
    </row>
    <row r="51" spans="1:12" ht="29.25" thickTop="1" thickBot="1" x14ac:dyDescent="0.25">
      <c r="A51" s="54">
        <v>50</v>
      </c>
      <c r="B51" s="25"/>
      <c r="C51" s="16"/>
      <c r="D51" s="15"/>
      <c r="E51" s="15"/>
      <c r="F51" s="15"/>
      <c r="G51" s="15"/>
      <c r="H51" s="15"/>
      <c r="I51" s="16"/>
      <c r="J51" s="15"/>
      <c r="K51" s="16"/>
      <c r="L51" s="15"/>
    </row>
    <row r="52" spans="1:12" ht="29.25" thickTop="1" thickBot="1" x14ac:dyDescent="0.25">
      <c r="A52" s="183" t="s">
        <v>52</v>
      </c>
      <c r="B52" s="184"/>
      <c r="C52" s="185"/>
      <c r="D52" s="20">
        <f>SUM(D2:D51)</f>
        <v>0</v>
      </c>
      <c r="E52" s="22">
        <f>SUM(E2:E51)</f>
        <v>0</v>
      </c>
      <c r="F52" s="21">
        <f>SUM(F2:F51)</f>
        <v>0</v>
      </c>
      <c r="G52" s="23">
        <f>SUM(G2:G51)</f>
        <v>0</v>
      </c>
      <c r="H52" s="24">
        <f>SUM(H2:H51)</f>
        <v>0</v>
      </c>
      <c r="I52" s="23"/>
      <c r="J52" s="20">
        <f>SUM(J2:J51)</f>
        <v>0</v>
      </c>
      <c r="K52" s="22"/>
      <c r="L52" s="21">
        <f>SUM(L2:L51)</f>
        <v>0</v>
      </c>
    </row>
    <row r="53" spans="1:12" ht="29.25" thickTop="1" thickBot="1" x14ac:dyDescent="0.25">
      <c r="A53" s="186" t="s">
        <v>52</v>
      </c>
      <c r="B53" s="187"/>
      <c r="C53" s="188"/>
      <c r="D53" s="20">
        <f>D52+E52</f>
        <v>0</v>
      </c>
      <c r="E53" s="189">
        <f>E52-F52+G52-H52-J52+L52</f>
        <v>0</v>
      </c>
      <c r="F53" s="190"/>
      <c r="G53" s="190"/>
      <c r="H53" s="190"/>
      <c r="I53" s="190"/>
      <c r="J53" s="190"/>
      <c r="K53" s="190"/>
      <c r="L53" s="191"/>
    </row>
    <row r="54" spans="1:12" ht="28.5" thickTop="1" x14ac:dyDescent="0.2"/>
  </sheetData>
  <mergeCells count="3">
    <mergeCell ref="A52:C52"/>
    <mergeCell ref="A53:C53"/>
    <mergeCell ref="E53:L5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125"/>
  <sheetViews>
    <sheetView rightToLeft="1" tabSelected="1" zoomScale="40" zoomScaleNormal="4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I42" sqref="I42"/>
    </sheetView>
  </sheetViews>
  <sheetFormatPr defaultColWidth="9" defaultRowHeight="27" x14ac:dyDescent="0.35"/>
  <cols>
    <col min="1" max="1" width="6.25" style="1" customWidth="1"/>
    <col min="2" max="2" width="23.75" style="1" customWidth="1"/>
    <col min="3" max="3" width="21" style="1" customWidth="1"/>
    <col min="4" max="19" width="15.625" style="1" customWidth="1"/>
    <col min="20" max="20" width="17.625" style="1" bestFit="1" customWidth="1"/>
    <col min="21" max="22" width="15.625" style="1" customWidth="1"/>
    <col min="23" max="23" width="22.625" style="1" bestFit="1" customWidth="1"/>
    <col min="24" max="56" width="15.625" style="1" customWidth="1"/>
    <col min="57" max="57" width="11.5" style="1" customWidth="1"/>
    <col min="58" max="58" width="14.25" style="1" customWidth="1"/>
    <col min="59" max="59" width="11.75" style="1" customWidth="1"/>
    <col min="60" max="60" width="11.5" style="1" customWidth="1"/>
    <col min="61" max="61" width="14.25" style="1" customWidth="1"/>
    <col min="62" max="62" width="11.75" style="1" customWidth="1"/>
    <col min="63" max="63" width="11.5" style="1" customWidth="1"/>
    <col min="64" max="64" width="14.25" style="1" customWidth="1"/>
    <col min="65" max="65" width="11.75" style="1" customWidth="1"/>
    <col min="66" max="66" width="11.5" style="1" customWidth="1"/>
    <col min="67" max="67" width="14.25" style="1" customWidth="1"/>
    <col min="68" max="68" width="11.75" style="1" customWidth="1"/>
    <col min="69" max="69" width="11.5" style="1" customWidth="1"/>
    <col min="70" max="70" width="14.25" style="1" customWidth="1"/>
    <col min="71" max="71" width="11.75" style="1" customWidth="1"/>
    <col min="72" max="72" width="11.5" style="1" customWidth="1"/>
    <col min="73" max="73" width="14.25" style="1" customWidth="1"/>
    <col min="74" max="74" width="11.75" style="1" customWidth="1"/>
    <col min="75" max="75" width="11.5" style="1" customWidth="1"/>
    <col min="76" max="76" width="14.25" style="1" customWidth="1"/>
    <col min="77" max="77" width="11.75" style="1" customWidth="1"/>
    <col min="78" max="78" width="11.5" style="1" customWidth="1"/>
    <col min="79" max="79" width="14.25" style="1" customWidth="1"/>
    <col min="80" max="80" width="11.75" style="1" customWidth="1"/>
    <col min="81" max="81" width="11.5" style="1" customWidth="1"/>
    <col min="82" max="82" width="14.25" style="1" customWidth="1"/>
    <col min="83" max="83" width="11.75" style="1" customWidth="1"/>
    <col min="84" max="84" width="11.5" style="1" customWidth="1"/>
    <col min="85" max="16384" width="9" style="1"/>
  </cols>
  <sheetData>
    <row r="1" spans="1:84" ht="39" customHeight="1" thickTop="1" thickBot="1" x14ac:dyDescent="0.4">
      <c r="A1" s="221" t="s">
        <v>0</v>
      </c>
      <c r="B1" s="221"/>
      <c r="C1" s="221"/>
      <c r="D1" s="208" t="s">
        <v>1</v>
      </c>
      <c r="E1" s="208"/>
      <c r="F1" s="208"/>
      <c r="G1" s="206" t="s">
        <v>2</v>
      </c>
      <c r="H1" s="206"/>
      <c r="I1" s="206"/>
      <c r="J1" s="207" t="s">
        <v>3</v>
      </c>
      <c r="K1" s="207"/>
      <c r="L1" s="207"/>
      <c r="M1" s="209" t="s">
        <v>4</v>
      </c>
      <c r="N1" s="209"/>
      <c r="O1" s="209"/>
      <c r="P1" s="208" t="s">
        <v>5</v>
      </c>
      <c r="Q1" s="208"/>
      <c r="R1" s="208"/>
      <c r="S1" s="206" t="s">
        <v>13</v>
      </c>
      <c r="T1" s="206"/>
      <c r="U1" s="206"/>
      <c r="V1" s="207" t="s">
        <v>6</v>
      </c>
      <c r="W1" s="207"/>
      <c r="X1" s="207"/>
      <c r="Y1" s="209" t="s">
        <v>8</v>
      </c>
      <c r="Z1" s="209"/>
      <c r="AA1" s="209"/>
      <c r="AB1" s="208" t="s">
        <v>9</v>
      </c>
      <c r="AC1" s="208"/>
      <c r="AD1" s="208"/>
      <c r="AE1" s="206" t="s">
        <v>133</v>
      </c>
      <c r="AF1" s="206"/>
      <c r="AG1" s="206"/>
      <c r="AH1" s="207" t="s">
        <v>51</v>
      </c>
      <c r="AI1" s="207"/>
      <c r="AJ1" s="207"/>
      <c r="AK1" s="209" t="s">
        <v>14</v>
      </c>
      <c r="AL1" s="209"/>
      <c r="AM1" s="209"/>
      <c r="AN1" s="208" t="s">
        <v>12</v>
      </c>
      <c r="AO1" s="208"/>
      <c r="AP1" s="208"/>
      <c r="AQ1" s="206" t="s">
        <v>35</v>
      </c>
      <c r="AR1" s="206"/>
      <c r="AS1" s="206"/>
      <c r="AT1" s="207" t="s">
        <v>50</v>
      </c>
      <c r="AU1" s="207"/>
      <c r="AV1" s="207"/>
      <c r="AW1" s="209" t="s">
        <v>34</v>
      </c>
      <c r="AX1" s="209"/>
      <c r="AY1" s="209"/>
      <c r="AZ1" s="208" t="s">
        <v>177</v>
      </c>
      <c r="BA1" s="208"/>
      <c r="BB1" s="208"/>
      <c r="BC1" s="206" t="s">
        <v>152</v>
      </c>
      <c r="BD1" s="206"/>
      <c r="BE1" s="206"/>
      <c r="BF1" s="207" t="s">
        <v>179</v>
      </c>
      <c r="BG1" s="207"/>
      <c r="BH1" s="207"/>
      <c r="BI1" s="222" t="s">
        <v>11</v>
      </c>
      <c r="BJ1" s="223"/>
      <c r="BK1" s="224"/>
      <c r="BL1" s="225" t="s">
        <v>7</v>
      </c>
      <c r="BM1" s="226"/>
      <c r="BN1" s="227"/>
      <c r="BO1" s="225" t="s">
        <v>10</v>
      </c>
      <c r="BP1" s="226"/>
      <c r="BQ1" s="227"/>
      <c r="BR1" s="207" t="s">
        <v>140</v>
      </c>
      <c r="BS1" s="207" t="s">
        <v>140</v>
      </c>
      <c r="BT1" s="207" t="s">
        <v>140</v>
      </c>
      <c r="BU1" s="207"/>
      <c r="BV1" s="207"/>
      <c r="BW1" s="207"/>
      <c r="BX1" s="207"/>
      <c r="BY1" s="207"/>
      <c r="BZ1" s="207"/>
      <c r="CA1" s="207"/>
      <c r="CB1" s="207"/>
      <c r="CC1" s="207"/>
      <c r="CD1" s="207"/>
      <c r="CE1" s="207"/>
      <c r="CF1" s="207"/>
    </row>
    <row r="2" spans="1:84" ht="36.75" customHeight="1" thickTop="1" thickBot="1" x14ac:dyDescent="0.4">
      <c r="A2" s="5" t="s">
        <v>15</v>
      </c>
      <c r="B2" s="8" t="s">
        <v>41</v>
      </c>
      <c r="C2" s="9" t="s">
        <v>17</v>
      </c>
      <c r="D2" s="10" t="s">
        <v>18</v>
      </c>
      <c r="E2" s="11" t="s">
        <v>19</v>
      </c>
      <c r="F2" s="3" t="s">
        <v>38</v>
      </c>
      <c r="G2" s="10" t="s">
        <v>18</v>
      </c>
      <c r="H2" s="11" t="s">
        <v>19</v>
      </c>
      <c r="I2" s="3" t="s">
        <v>38</v>
      </c>
      <c r="J2" s="10" t="s">
        <v>18</v>
      </c>
      <c r="K2" s="11" t="s">
        <v>19</v>
      </c>
      <c r="L2" s="3" t="s">
        <v>38</v>
      </c>
      <c r="M2" s="10" t="s">
        <v>18</v>
      </c>
      <c r="N2" s="11" t="s">
        <v>19</v>
      </c>
      <c r="O2" s="3" t="s">
        <v>38</v>
      </c>
      <c r="P2" s="10" t="s">
        <v>18</v>
      </c>
      <c r="Q2" s="11" t="s">
        <v>19</v>
      </c>
      <c r="R2" s="3" t="s">
        <v>38</v>
      </c>
      <c r="S2" s="10" t="s">
        <v>18</v>
      </c>
      <c r="T2" s="11" t="s">
        <v>19</v>
      </c>
      <c r="U2" s="3" t="s">
        <v>38</v>
      </c>
      <c r="V2" s="10" t="s">
        <v>18</v>
      </c>
      <c r="W2" s="11" t="s">
        <v>19</v>
      </c>
      <c r="X2" s="3" t="s">
        <v>38</v>
      </c>
      <c r="Y2" s="10" t="s">
        <v>18</v>
      </c>
      <c r="Z2" s="11" t="s">
        <v>19</v>
      </c>
      <c r="AA2" s="3" t="s">
        <v>38</v>
      </c>
      <c r="AB2" s="10" t="s">
        <v>18</v>
      </c>
      <c r="AC2" s="11" t="s">
        <v>19</v>
      </c>
      <c r="AD2" s="3" t="s">
        <v>38</v>
      </c>
      <c r="AE2" s="10" t="s">
        <v>18</v>
      </c>
      <c r="AF2" s="11" t="s">
        <v>19</v>
      </c>
      <c r="AG2" s="3" t="s">
        <v>38</v>
      </c>
      <c r="AH2" s="10" t="s">
        <v>18</v>
      </c>
      <c r="AI2" s="11" t="s">
        <v>19</v>
      </c>
      <c r="AJ2" s="3" t="s">
        <v>38</v>
      </c>
      <c r="AK2" s="10" t="s">
        <v>18</v>
      </c>
      <c r="AL2" s="11" t="s">
        <v>19</v>
      </c>
      <c r="AM2" s="3" t="s">
        <v>38</v>
      </c>
      <c r="AN2" s="10" t="s">
        <v>18</v>
      </c>
      <c r="AO2" s="11" t="s">
        <v>19</v>
      </c>
      <c r="AP2" s="3" t="s">
        <v>38</v>
      </c>
      <c r="AQ2" s="10" t="s">
        <v>18</v>
      </c>
      <c r="AR2" s="11" t="s">
        <v>19</v>
      </c>
      <c r="AS2" s="3" t="s">
        <v>38</v>
      </c>
      <c r="AT2" s="10" t="s">
        <v>18</v>
      </c>
      <c r="AU2" s="11" t="s">
        <v>19</v>
      </c>
      <c r="AV2" s="3" t="s">
        <v>38</v>
      </c>
      <c r="AW2" s="10" t="s">
        <v>18</v>
      </c>
      <c r="AX2" s="11" t="s">
        <v>19</v>
      </c>
      <c r="AY2" s="3" t="s">
        <v>38</v>
      </c>
      <c r="AZ2" s="10" t="s">
        <v>18</v>
      </c>
      <c r="BA2" s="11" t="s">
        <v>19</v>
      </c>
      <c r="BB2" s="3" t="s">
        <v>38</v>
      </c>
      <c r="BC2" s="10" t="s">
        <v>18</v>
      </c>
      <c r="BD2" s="11" t="s">
        <v>19</v>
      </c>
      <c r="BE2" s="3" t="s">
        <v>38</v>
      </c>
      <c r="BF2" s="10" t="s">
        <v>18</v>
      </c>
      <c r="BG2" s="11" t="s">
        <v>19</v>
      </c>
      <c r="BH2" s="3" t="s">
        <v>38</v>
      </c>
      <c r="BI2" s="10" t="s">
        <v>18</v>
      </c>
      <c r="BJ2" s="11" t="s">
        <v>19</v>
      </c>
      <c r="BK2" s="3" t="s">
        <v>38</v>
      </c>
      <c r="BL2" s="10" t="s">
        <v>18</v>
      </c>
      <c r="BM2" s="11" t="s">
        <v>19</v>
      </c>
      <c r="BN2" s="3" t="s">
        <v>38</v>
      </c>
      <c r="BO2" s="19" t="s">
        <v>18</v>
      </c>
      <c r="BP2" s="18" t="s">
        <v>19</v>
      </c>
      <c r="BQ2" s="3" t="s">
        <v>38</v>
      </c>
      <c r="BR2" s="45" t="s">
        <v>18</v>
      </c>
      <c r="BS2" s="46" t="s">
        <v>19</v>
      </c>
      <c r="BT2" s="3" t="s">
        <v>38</v>
      </c>
      <c r="BU2" s="45" t="s">
        <v>18</v>
      </c>
      <c r="BV2" s="46" t="s">
        <v>19</v>
      </c>
      <c r="BW2" s="3" t="s">
        <v>38</v>
      </c>
      <c r="BX2" s="45" t="s">
        <v>18</v>
      </c>
      <c r="BY2" s="46" t="s">
        <v>19</v>
      </c>
      <c r="BZ2" s="3" t="s">
        <v>38</v>
      </c>
      <c r="CA2" s="45" t="s">
        <v>18</v>
      </c>
      <c r="CB2" s="46" t="s">
        <v>19</v>
      </c>
      <c r="CC2" s="3" t="s">
        <v>38</v>
      </c>
      <c r="CD2" s="45" t="s">
        <v>18</v>
      </c>
      <c r="CE2" s="46" t="s">
        <v>19</v>
      </c>
      <c r="CF2" s="3" t="s">
        <v>38</v>
      </c>
    </row>
    <row r="3" spans="1:84" ht="29.25" thickTop="1" thickBot="1" x14ac:dyDescent="0.4">
      <c r="A3" s="5">
        <v>1</v>
      </c>
      <c r="B3" s="3" t="s">
        <v>23</v>
      </c>
      <c r="C3" s="55">
        <v>44256</v>
      </c>
      <c r="D3" s="120">
        <v>11.333333333333334</v>
      </c>
      <c r="E3" s="121">
        <v>19.791666666666668</v>
      </c>
      <c r="F3" s="122">
        <f>IFERROR(E3-D3,"")</f>
        <v>8.4583333333333339</v>
      </c>
      <c r="G3" s="120">
        <v>11.333333333333334</v>
      </c>
      <c r="H3" s="121">
        <v>19.791666666666668</v>
      </c>
      <c r="I3" s="122">
        <f t="shared" ref="I3" si="0">IFERROR(H3-G3,"")</f>
        <v>8.4583333333333339</v>
      </c>
      <c r="J3" s="120">
        <v>11.333333333333334</v>
      </c>
      <c r="K3" s="121">
        <v>19.791666666666668</v>
      </c>
      <c r="L3" s="122">
        <f t="shared" ref="L3" si="1">IFERROR(K3-J3,"")</f>
        <v>8.4583333333333339</v>
      </c>
      <c r="M3" s="120">
        <v>11.333333333333334</v>
      </c>
      <c r="N3" s="121">
        <v>19.791666666666668</v>
      </c>
      <c r="O3" s="122">
        <f t="shared" ref="O3" si="2">IFERROR(N3-M3,"")</f>
        <v>8.4583333333333339</v>
      </c>
      <c r="P3" s="120">
        <v>11.333333333333334</v>
      </c>
      <c r="Q3" s="121">
        <v>19.791666666666668</v>
      </c>
      <c r="R3" s="122">
        <f t="shared" ref="R3" si="3">IFERROR(Q3-P3,"")</f>
        <v>8.4583333333333339</v>
      </c>
      <c r="S3" s="120">
        <v>11.333333333333334</v>
      </c>
      <c r="T3" s="121">
        <v>19.791666666666668</v>
      </c>
      <c r="U3" s="122">
        <f t="shared" ref="U3" si="4">IFERROR(T3-S3,"")</f>
        <v>8.4583333333333339</v>
      </c>
      <c r="V3" s="120">
        <v>11.333333333333334</v>
      </c>
      <c r="W3" s="121">
        <v>19.791666666666668</v>
      </c>
      <c r="X3" s="122">
        <f t="shared" ref="X3" si="5">IFERROR(W3-V3,"")</f>
        <v>8.4583333333333339</v>
      </c>
      <c r="Y3" s="120">
        <v>11.333333333333334</v>
      </c>
      <c r="Z3" s="121">
        <v>19.791666666666668</v>
      </c>
      <c r="AA3" s="122">
        <f t="shared" ref="AA3" si="6">IFERROR(Z3-Y3,"")</f>
        <v>8.4583333333333339</v>
      </c>
      <c r="AB3" s="120">
        <v>11.333333333333334</v>
      </c>
      <c r="AC3" s="121">
        <v>19.791666666666668</v>
      </c>
      <c r="AD3" s="122">
        <f t="shared" ref="AD3" si="7">IFERROR(AC3-AB3,"")</f>
        <v>8.4583333333333339</v>
      </c>
      <c r="AE3" s="120">
        <v>11.333333333333334</v>
      </c>
      <c r="AF3" s="121">
        <v>19.791666666666668</v>
      </c>
      <c r="AG3" s="122">
        <f t="shared" ref="AG3" si="8">IFERROR(AF3-AE3,"")</f>
        <v>8.4583333333333339</v>
      </c>
      <c r="AH3" s="120">
        <v>11.333333333333334</v>
      </c>
      <c r="AI3" s="121">
        <v>19.791666666666668</v>
      </c>
      <c r="AJ3" s="122">
        <f t="shared" ref="AJ3" si="9">IFERROR(AI3-AH3,"")</f>
        <v>8.4583333333333339</v>
      </c>
      <c r="AK3" s="120">
        <v>11.333333333333334</v>
      </c>
      <c r="AL3" s="121">
        <v>19.791666666666668</v>
      </c>
      <c r="AM3" s="122">
        <f t="shared" ref="AM3" si="10">IFERROR(AL3-AK3,"")</f>
        <v>8.4583333333333339</v>
      </c>
      <c r="AN3" s="120">
        <v>11.333333333333334</v>
      </c>
      <c r="AO3" s="121">
        <v>19.791666666666668</v>
      </c>
      <c r="AP3" s="122">
        <f t="shared" ref="AP3" si="11">IFERROR(AO3-AN3,"")</f>
        <v>8.4583333333333339</v>
      </c>
      <c r="AQ3" s="120">
        <v>11.333333333333334</v>
      </c>
      <c r="AR3" s="121">
        <v>19.791666666666668</v>
      </c>
      <c r="AS3" s="122">
        <f t="shared" ref="AS3" si="12">IFERROR(AR3-AQ3,"")</f>
        <v>8.4583333333333339</v>
      </c>
      <c r="AT3" s="120">
        <v>11.333333333333334</v>
      </c>
      <c r="AU3" s="121">
        <v>19.791666666666668</v>
      </c>
      <c r="AV3" s="122">
        <f t="shared" ref="AV3" si="13">IFERROR(AU3-AT3,"")</f>
        <v>8.4583333333333339</v>
      </c>
      <c r="AW3" s="120">
        <v>11.333333333333334</v>
      </c>
      <c r="AX3" s="121">
        <v>19.791666666666668</v>
      </c>
      <c r="AY3" s="122">
        <f t="shared" ref="AY3" si="14">IFERROR(AX3-AW3,"")</f>
        <v>8.4583333333333339</v>
      </c>
      <c r="AZ3" s="120">
        <v>11.333333333333334</v>
      </c>
      <c r="BA3" s="121">
        <v>19.791666666666668</v>
      </c>
      <c r="BB3" s="122">
        <f t="shared" ref="BB3" si="15">IFERROR(BA3-AZ3,"")</f>
        <v>8.4583333333333339</v>
      </c>
      <c r="BC3" s="120">
        <v>11.333333333333334</v>
      </c>
      <c r="BD3" s="121">
        <v>19.791666666666668</v>
      </c>
      <c r="BE3" s="122">
        <f t="shared" ref="BE3" si="16">IFERROR(BD3-BC3,"")</f>
        <v>8.4583333333333339</v>
      </c>
      <c r="BF3" s="120">
        <v>11.333333333333334</v>
      </c>
      <c r="BG3" s="121">
        <v>19.791666666666668</v>
      </c>
      <c r="BH3" s="122">
        <f t="shared" ref="BH3" si="17">IFERROR(BG3-BF3,"")</f>
        <v>8.4583333333333339</v>
      </c>
      <c r="BI3" s="120">
        <v>11.333333333333334</v>
      </c>
      <c r="BJ3" s="121">
        <v>19.791666666666668</v>
      </c>
      <c r="BK3" s="122">
        <f t="shared" ref="BK3" si="18">IFERROR(BJ3-BI3,"")</f>
        <v>8.4583333333333339</v>
      </c>
      <c r="BL3" s="120">
        <v>11.333333333333334</v>
      </c>
      <c r="BM3" s="121">
        <v>19.791666666666668</v>
      </c>
      <c r="BN3" s="122">
        <f t="shared" ref="BN3" si="19">IFERROR(BM3-BL3,"")</f>
        <v>8.4583333333333339</v>
      </c>
      <c r="BO3" s="120">
        <v>11.333333333333334</v>
      </c>
      <c r="BP3" s="121">
        <v>19.791666666666668</v>
      </c>
      <c r="BQ3" s="122">
        <f t="shared" ref="BQ3" si="20">IFERROR(BP3-BO3,"")</f>
        <v>8.4583333333333339</v>
      </c>
      <c r="BR3" s="120">
        <v>11.333333333333334</v>
      </c>
      <c r="BS3" s="121">
        <v>19.791666666666668</v>
      </c>
      <c r="BT3" s="122">
        <f t="shared" ref="BT3" si="21">IFERROR(BS3-BR3,"")</f>
        <v>8.4583333333333339</v>
      </c>
      <c r="BU3" s="120">
        <v>11.333333333333334</v>
      </c>
      <c r="BV3" s="121">
        <v>19.791666666666668</v>
      </c>
      <c r="BW3" s="122">
        <f t="shared" ref="BW3" si="22">IFERROR(BV3-BU3,"")</f>
        <v>8.4583333333333339</v>
      </c>
      <c r="BX3" s="120">
        <v>11.333333333333334</v>
      </c>
      <c r="BY3" s="121">
        <v>19.791666666666668</v>
      </c>
      <c r="BZ3" s="122">
        <f t="shared" ref="BZ3" si="23">IFERROR(BY3-BX3,"")</f>
        <v>8.4583333333333339</v>
      </c>
      <c r="CA3" s="120">
        <v>11.333333333333334</v>
      </c>
      <c r="CB3" s="121">
        <v>19.791666666666668</v>
      </c>
      <c r="CC3" s="122">
        <f t="shared" ref="CC3" si="24">IFERROR(CB3-CA3,"")</f>
        <v>8.4583333333333339</v>
      </c>
      <c r="CD3" s="120">
        <v>11.333333333333334</v>
      </c>
      <c r="CE3" s="121">
        <v>19.791666666666668</v>
      </c>
      <c r="CF3" s="122">
        <f t="shared" ref="CF3" si="25">IFERROR(CE3-CD3,"")</f>
        <v>8.4583333333333339</v>
      </c>
    </row>
    <row r="4" spans="1:84" ht="29.25" thickTop="1" thickBot="1" x14ac:dyDescent="0.4">
      <c r="A4" s="5">
        <v>2</v>
      </c>
      <c r="B4" s="6" t="s">
        <v>24</v>
      </c>
      <c r="C4" s="55">
        <v>44257</v>
      </c>
      <c r="D4" s="120">
        <v>11.333333333333334</v>
      </c>
      <c r="E4" s="121">
        <v>19.791666666666668</v>
      </c>
      <c r="F4" s="122">
        <f t="shared" ref="F4:F32" si="26">IFERROR(E4-D4,"")</f>
        <v>8.4583333333333339</v>
      </c>
      <c r="G4" s="120"/>
      <c r="H4" s="121"/>
      <c r="I4" s="122">
        <f t="shared" ref="I4:I32" si="27">IFERROR(H4-G4,"")</f>
        <v>0</v>
      </c>
      <c r="J4" s="120"/>
      <c r="K4" s="121"/>
      <c r="L4" s="122">
        <f t="shared" ref="L4:L32" si="28">IFERROR(K4-J4,"")</f>
        <v>0</v>
      </c>
      <c r="M4" s="120"/>
      <c r="N4" s="121"/>
      <c r="O4" s="122">
        <f t="shared" ref="O4:O32" si="29">IFERROR(N4-M4,"")</f>
        <v>0</v>
      </c>
      <c r="P4" s="120"/>
      <c r="Q4" s="121"/>
      <c r="R4" s="122">
        <f t="shared" ref="R4:R32" si="30">IFERROR(Q4-P4,"")</f>
        <v>0</v>
      </c>
      <c r="S4" s="120"/>
      <c r="T4" s="121"/>
      <c r="U4" s="122">
        <f t="shared" ref="U4:U32" si="31">IFERROR(T4-S4,"")</f>
        <v>0</v>
      </c>
      <c r="V4" s="120"/>
      <c r="W4" s="121"/>
      <c r="X4" s="122">
        <f t="shared" ref="X4:X32" si="32">IFERROR(W4-V4,"")</f>
        <v>0</v>
      </c>
      <c r="Y4" s="120"/>
      <c r="Z4" s="121"/>
      <c r="AA4" s="122">
        <f t="shared" ref="AA4:AA32" si="33">IFERROR(Z4-Y4,"")</f>
        <v>0</v>
      </c>
      <c r="AB4" s="120"/>
      <c r="AC4" s="121"/>
      <c r="AD4" s="122">
        <f t="shared" ref="AD4:AD32" si="34">IFERROR(AC4-AB4,"")</f>
        <v>0</v>
      </c>
      <c r="AE4" s="120"/>
      <c r="AF4" s="121"/>
      <c r="AG4" s="122">
        <f t="shared" ref="AG4:AG32" si="35">IFERROR(AF4-AE4,"")</f>
        <v>0</v>
      </c>
      <c r="AH4" s="120"/>
      <c r="AI4" s="121"/>
      <c r="AJ4" s="122">
        <f t="shared" ref="AJ4:AJ32" si="36">IFERROR(AI4-AH4,"")</f>
        <v>0</v>
      </c>
      <c r="AK4" s="120"/>
      <c r="AL4" s="121"/>
      <c r="AM4" s="122">
        <f t="shared" ref="AM4:AM32" si="37">IFERROR(AL4-AK4,"")</f>
        <v>0</v>
      </c>
      <c r="AN4" s="120"/>
      <c r="AO4" s="121"/>
      <c r="AP4" s="122">
        <f t="shared" ref="AP4:AP32" si="38">IFERROR(AO4-AN4,"")</f>
        <v>0</v>
      </c>
      <c r="AQ4" s="120"/>
      <c r="AR4" s="121"/>
      <c r="AS4" s="122">
        <f t="shared" ref="AS4:AS32" si="39">IFERROR(AR4-AQ4,"")</f>
        <v>0</v>
      </c>
      <c r="AT4" s="120"/>
      <c r="AU4" s="121"/>
      <c r="AV4" s="122">
        <f t="shared" ref="AV4:AV32" si="40">IFERROR(AU4-AT4,"")</f>
        <v>0</v>
      </c>
      <c r="AW4" s="120"/>
      <c r="AX4" s="121"/>
      <c r="AY4" s="122">
        <f t="shared" ref="AY4:AY32" si="41">IFERROR(AX4-AW4,"")</f>
        <v>0</v>
      </c>
      <c r="AZ4" s="120"/>
      <c r="BA4" s="121"/>
      <c r="BB4" s="122">
        <f t="shared" ref="BB4:BB32" si="42">IFERROR(BA4-AZ4,"")</f>
        <v>0</v>
      </c>
      <c r="BC4" s="120"/>
      <c r="BD4" s="121"/>
      <c r="BE4" s="122">
        <f t="shared" ref="BE4:BE32" si="43">IFERROR(BD4-BC4,"")</f>
        <v>0</v>
      </c>
      <c r="BF4" s="120"/>
      <c r="BG4" s="121"/>
      <c r="BH4" s="122">
        <f t="shared" ref="BH4:BH32" si="44">IFERROR(BG4-BF4,"")</f>
        <v>0</v>
      </c>
      <c r="BI4" s="120"/>
      <c r="BJ4" s="121"/>
      <c r="BK4" s="122">
        <f t="shared" ref="BK4:BK32" si="45">IFERROR(BJ4-BI4,"")</f>
        <v>0</v>
      </c>
      <c r="BL4" s="120"/>
      <c r="BM4" s="121"/>
      <c r="BN4" s="122">
        <f t="shared" ref="BN4:BN32" si="46">IFERROR(BM4-BL4,"")</f>
        <v>0</v>
      </c>
      <c r="BO4" s="120"/>
      <c r="BP4" s="121"/>
      <c r="BQ4" s="122">
        <f t="shared" ref="BQ4:BQ32" si="47">IFERROR(BP4-BO4,"")</f>
        <v>0</v>
      </c>
      <c r="BR4" s="120"/>
      <c r="BS4" s="121"/>
      <c r="BT4" s="122">
        <f t="shared" ref="BT4:BT32" si="48">IFERROR(BS4-BR4,"")</f>
        <v>0</v>
      </c>
      <c r="BU4" s="120"/>
      <c r="BV4" s="121"/>
      <c r="BW4" s="122">
        <f t="shared" ref="BW4:BW32" si="49">IFERROR(BV4-BU4,"")</f>
        <v>0</v>
      </c>
      <c r="BX4" s="120"/>
      <c r="BY4" s="121"/>
      <c r="BZ4" s="122">
        <f t="shared" ref="BZ4:BZ32" si="50">IFERROR(BY4-BX4,"")</f>
        <v>0</v>
      </c>
      <c r="CA4" s="120"/>
      <c r="CB4" s="121"/>
      <c r="CC4" s="122">
        <f t="shared" ref="CC4:CC32" si="51">IFERROR(CB4-CA4,"")</f>
        <v>0</v>
      </c>
      <c r="CD4" s="120"/>
      <c r="CE4" s="121"/>
      <c r="CF4" s="122">
        <f t="shared" ref="CF4:CF32" si="52">IFERROR(CE4-CD4,"")</f>
        <v>0</v>
      </c>
    </row>
    <row r="5" spans="1:84" ht="29.25" thickTop="1" thickBot="1" x14ac:dyDescent="0.4">
      <c r="A5" s="5">
        <v>3</v>
      </c>
      <c r="B5" s="3" t="s">
        <v>25</v>
      </c>
      <c r="C5" s="55">
        <v>44258</v>
      </c>
      <c r="D5" s="120">
        <v>11.333333333333334</v>
      </c>
      <c r="E5" s="121">
        <v>19.791666666666668</v>
      </c>
      <c r="F5" s="122">
        <f t="shared" si="26"/>
        <v>8.4583333333333339</v>
      </c>
      <c r="G5" s="120"/>
      <c r="H5" s="121"/>
      <c r="I5" s="122">
        <f t="shared" si="27"/>
        <v>0</v>
      </c>
      <c r="J5" s="120"/>
      <c r="K5" s="121"/>
      <c r="L5" s="122">
        <f t="shared" si="28"/>
        <v>0</v>
      </c>
      <c r="M5" s="120"/>
      <c r="N5" s="121"/>
      <c r="O5" s="122">
        <f t="shared" si="29"/>
        <v>0</v>
      </c>
      <c r="P5" s="120"/>
      <c r="Q5" s="121"/>
      <c r="R5" s="122">
        <f t="shared" si="30"/>
        <v>0</v>
      </c>
      <c r="S5" s="120"/>
      <c r="T5" s="121"/>
      <c r="U5" s="122">
        <f t="shared" si="31"/>
        <v>0</v>
      </c>
      <c r="V5" s="120"/>
      <c r="W5" s="121"/>
      <c r="X5" s="122">
        <f t="shared" si="32"/>
        <v>0</v>
      </c>
      <c r="Y5" s="120"/>
      <c r="Z5" s="121"/>
      <c r="AA5" s="122">
        <f t="shared" si="33"/>
        <v>0</v>
      </c>
      <c r="AB5" s="120"/>
      <c r="AC5" s="121"/>
      <c r="AD5" s="122">
        <f t="shared" si="34"/>
        <v>0</v>
      </c>
      <c r="AE5" s="120"/>
      <c r="AF5" s="121"/>
      <c r="AG5" s="122">
        <f t="shared" si="35"/>
        <v>0</v>
      </c>
      <c r="AH5" s="120"/>
      <c r="AI5" s="121"/>
      <c r="AJ5" s="122">
        <f t="shared" si="36"/>
        <v>0</v>
      </c>
      <c r="AK5" s="120"/>
      <c r="AL5" s="121"/>
      <c r="AM5" s="122">
        <f t="shared" si="37"/>
        <v>0</v>
      </c>
      <c r="AN5" s="120"/>
      <c r="AO5" s="121"/>
      <c r="AP5" s="122">
        <f t="shared" si="38"/>
        <v>0</v>
      </c>
      <c r="AQ5" s="120"/>
      <c r="AR5" s="121"/>
      <c r="AS5" s="122">
        <f t="shared" si="39"/>
        <v>0</v>
      </c>
      <c r="AT5" s="120"/>
      <c r="AU5" s="121"/>
      <c r="AV5" s="122">
        <f t="shared" si="40"/>
        <v>0</v>
      </c>
      <c r="AW5" s="120"/>
      <c r="AX5" s="121"/>
      <c r="AY5" s="122">
        <f t="shared" si="41"/>
        <v>0</v>
      </c>
      <c r="AZ5" s="120"/>
      <c r="BA5" s="121"/>
      <c r="BB5" s="122">
        <f t="shared" si="42"/>
        <v>0</v>
      </c>
      <c r="BC5" s="120"/>
      <c r="BD5" s="121"/>
      <c r="BE5" s="122">
        <f t="shared" si="43"/>
        <v>0</v>
      </c>
      <c r="BF5" s="120"/>
      <c r="BG5" s="121"/>
      <c r="BH5" s="122">
        <f t="shared" si="44"/>
        <v>0</v>
      </c>
      <c r="BI5" s="120"/>
      <c r="BJ5" s="121"/>
      <c r="BK5" s="122">
        <f t="shared" si="45"/>
        <v>0</v>
      </c>
      <c r="BL5" s="120"/>
      <c r="BM5" s="121"/>
      <c r="BN5" s="122">
        <f t="shared" si="46"/>
        <v>0</v>
      </c>
      <c r="BO5" s="120"/>
      <c r="BP5" s="121"/>
      <c r="BQ5" s="122">
        <f t="shared" si="47"/>
        <v>0</v>
      </c>
      <c r="BR5" s="120"/>
      <c r="BS5" s="121"/>
      <c r="BT5" s="122">
        <f t="shared" si="48"/>
        <v>0</v>
      </c>
      <c r="BU5" s="120"/>
      <c r="BV5" s="121"/>
      <c r="BW5" s="122">
        <f t="shared" si="49"/>
        <v>0</v>
      </c>
      <c r="BX5" s="120"/>
      <c r="BY5" s="121"/>
      <c r="BZ5" s="122">
        <f t="shared" si="50"/>
        <v>0</v>
      </c>
      <c r="CA5" s="120"/>
      <c r="CB5" s="121"/>
      <c r="CC5" s="122">
        <f t="shared" si="51"/>
        <v>0</v>
      </c>
      <c r="CD5" s="120"/>
      <c r="CE5" s="121"/>
      <c r="CF5" s="122">
        <f t="shared" si="52"/>
        <v>0</v>
      </c>
    </row>
    <row r="6" spans="1:84" ht="29.25" thickTop="1" thickBot="1" x14ac:dyDescent="0.4">
      <c r="A6" s="5">
        <v>4</v>
      </c>
      <c r="B6" s="6" t="s">
        <v>26</v>
      </c>
      <c r="C6" s="55">
        <v>44259</v>
      </c>
      <c r="D6" s="120"/>
      <c r="E6" s="121"/>
      <c r="F6" s="122">
        <f t="shared" si="26"/>
        <v>0</v>
      </c>
      <c r="G6" s="120"/>
      <c r="H6" s="121"/>
      <c r="I6" s="122">
        <f t="shared" si="27"/>
        <v>0</v>
      </c>
      <c r="J6" s="120"/>
      <c r="K6" s="121"/>
      <c r="L6" s="122">
        <f t="shared" si="28"/>
        <v>0</v>
      </c>
      <c r="M6" s="120"/>
      <c r="N6" s="121"/>
      <c r="O6" s="122">
        <f t="shared" si="29"/>
        <v>0</v>
      </c>
      <c r="P6" s="120"/>
      <c r="Q6" s="121"/>
      <c r="R6" s="122">
        <f t="shared" si="30"/>
        <v>0</v>
      </c>
      <c r="S6" s="120"/>
      <c r="T6" s="121"/>
      <c r="U6" s="122">
        <f t="shared" si="31"/>
        <v>0</v>
      </c>
      <c r="V6" s="120"/>
      <c r="W6" s="121"/>
      <c r="X6" s="122">
        <f t="shared" si="32"/>
        <v>0</v>
      </c>
      <c r="Y6" s="120"/>
      <c r="Z6" s="121"/>
      <c r="AA6" s="122">
        <f t="shared" si="33"/>
        <v>0</v>
      </c>
      <c r="AB6" s="120"/>
      <c r="AC6" s="121"/>
      <c r="AD6" s="122">
        <f t="shared" si="34"/>
        <v>0</v>
      </c>
      <c r="AE6" s="120"/>
      <c r="AF6" s="121"/>
      <c r="AG6" s="122">
        <f t="shared" si="35"/>
        <v>0</v>
      </c>
      <c r="AH6" s="120"/>
      <c r="AI6" s="121"/>
      <c r="AJ6" s="122">
        <f t="shared" si="36"/>
        <v>0</v>
      </c>
      <c r="AK6" s="120"/>
      <c r="AL6" s="121"/>
      <c r="AM6" s="122">
        <f t="shared" si="37"/>
        <v>0</v>
      </c>
      <c r="AN6" s="120"/>
      <c r="AO6" s="121"/>
      <c r="AP6" s="122">
        <f t="shared" si="38"/>
        <v>0</v>
      </c>
      <c r="AQ6" s="120"/>
      <c r="AR6" s="121"/>
      <c r="AS6" s="122">
        <f t="shared" si="39"/>
        <v>0</v>
      </c>
      <c r="AT6" s="120"/>
      <c r="AU6" s="121"/>
      <c r="AV6" s="122">
        <f t="shared" si="40"/>
        <v>0</v>
      </c>
      <c r="AW6" s="120"/>
      <c r="AX6" s="121"/>
      <c r="AY6" s="122">
        <f t="shared" si="41"/>
        <v>0</v>
      </c>
      <c r="AZ6" s="120"/>
      <c r="BA6" s="121"/>
      <c r="BB6" s="122">
        <f t="shared" si="42"/>
        <v>0</v>
      </c>
      <c r="BC6" s="120"/>
      <c r="BD6" s="121"/>
      <c r="BE6" s="122">
        <f t="shared" si="43"/>
        <v>0</v>
      </c>
      <c r="BF6" s="120"/>
      <c r="BG6" s="121"/>
      <c r="BH6" s="122">
        <f t="shared" si="44"/>
        <v>0</v>
      </c>
      <c r="BI6" s="120"/>
      <c r="BJ6" s="121"/>
      <c r="BK6" s="122">
        <f t="shared" si="45"/>
        <v>0</v>
      </c>
      <c r="BL6" s="120"/>
      <c r="BM6" s="121"/>
      <c r="BN6" s="122">
        <f t="shared" si="46"/>
        <v>0</v>
      </c>
      <c r="BO6" s="120"/>
      <c r="BP6" s="121"/>
      <c r="BQ6" s="122">
        <f t="shared" si="47"/>
        <v>0</v>
      </c>
      <c r="BR6" s="120"/>
      <c r="BS6" s="121"/>
      <c r="BT6" s="122">
        <f t="shared" si="48"/>
        <v>0</v>
      </c>
      <c r="BU6" s="120"/>
      <c r="BV6" s="121"/>
      <c r="BW6" s="122">
        <f t="shared" si="49"/>
        <v>0</v>
      </c>
      <c r="BX6" s="120"/>
      <c r="BY6" s="121"/>
      <c r="BZ6" s="122">
        <f t="shared" si="50"/>
        <v>0</v>
      </c>
      <c r="CA6" s="120"/>
      <c r="CB6" s="121"/>
      <c r="CC6" s="122">
        <f t="shared" si="51"/>
        <v>0</v>
      </c>
      <c r="CD6" s="120"/>
      <c r="CE6" s="121"/>
      <c r="CF6" s="122">
        <f t="shared" si="52"/>
        <v>0</v>
      </c>
    </row>
    <row r="7" spans="1:84" ht="29.25" thickTop="1" thickBot="1" x14ac:dyDescent="0.4">
      <c r="A7" s="5">
        <v>5</v>
      </c>
      <c r="B7" s="6" t="s">
        <v>20</v>
      </c>
      <c r="C7" s="55">
        <v>44260</v>
      </c>
      <c r="D7" s="120"/>
      <c r="E7" s="121"/>
      <c r="F7" s="122">
        <f t="shared" si="26"/>
        <v>0</v>
      </c>
      <c r="G7" s="120"/>
      <c r="H7" s="121"/>
      <c r="I7" s="122">
        <f t="shared" si="27"/>
        <v>0</v>
      </c>
      <c r="J7" s="120"/>
      <c r="K7" s="121"/>
      <c r="L7" s="122">
        <f t="shared" si="28"/>
        <v>0</v>
      </c>
      <c r="M7" s="120"/>
      <c r="N7" s="121"/>
      <c r="O7" s="122">
        <f t="shared" si="29"/>
        <v>0</v>
      </c>
      <c r="P7" s="120"/>
      <c r="Q7" s="121"/>
      <c r="R7" s="122">
        <f t="shared" si="30"/>
        <v>0</v>
      </c>
      <c r="S7" s="120"/>
      <c r="T7" s="121"/>
      <c r="U7" s="122">
        <f t="shared" si="31"/>
        <v>0</v>
      </c>
      <c r="V7" s="120"/>
      <c r="W7" s="121"/>
      <c r="X7" s="122">
        <f t="shared" si="32"/>
        <v>0</v>
      </c>
      <c r="Y7" s="120"/>
      <c r="Z7" s="121"/>
      <c r="AA7" s="122">
        <f t="shared" si="33"/>
        <v>0</v>
      </c>
      <c r="AB7" s="120"/>
      <c r="AC7" s="121"/>
      <c r="AD7" s="122">
        <f t="shared" si="34"/>
        <v>0</v>
      </c>
      <c r="AE7" s="120"/>
      <c r="AF7" s="121"/>
      <c r="AG7" s="122">
        <f t="shared" si="35"/>
        <v>0</v>
      </c>
      <c r="AH7" s="120"/>
      <c r="AI7" s="121"/>
      <c r="AJ7" s="122">
        <f t="shared" si="36"/>
        <v>0</v>
      </c>
      <c r="AK7" s="120"/>
      <c r="AL7" s="121"/>
      <c r="AM7" s="122">
        <f t="shared" si="37"/>
        <v>0</v>
      </c>
      <c r="AN7" s="120"/>
      <c r="AO7" s="121"/>
      <c r="AP7" s="122">
        <f t="shared" si="38"/>
        <v>0</v>
      </c>
      <c r="AQ7" s="120"/>
      <c r="AR7" s="121"/>
      <c r="AS7" s="122">
        <f t="shared" si="39"/>
        <v>0</v>
      </c>
      <c r="AT7" s="120"/>
      <c r="AU7" s="121"/>
      <c r="AV7" s="122">
        <f t="shared" si="40"/>
        <v>0</v>
      </c>
      <c r="AW7" s="120"/>
      <c r="AX7" s="121"/>
      <c r="AY7" s="122">
        <f t="shared" si="41"/>
        <v>0</v>
      </c>
      <c r="AZ7" s="120"/>
      <c r="BA7" s="121"/>
      <c r="BB7" s="122">
        <f t="shared" si="42"/>
        <v>0</v>
      </c>
      <c r="BC7" s="120"/>
      <c r="BD7" s="121"/>
      <c r="BE7" s="122">
        <f t="shared" si="43"/>
        <v>0</v>
      </c>
      <c r="BF7" s="120"/>
      <c r="BG7" s="121"/>
      <c r="BH7" s="122">
        <f t="shared" si="44"/>
        <v>0</v>
      </c>
      <c r="BI7" s="120"/>
      <c r="BJ7" s="121"/>
      <c r="BK7" s="122">
        <f t="shared" si="45"/>
        <v>0</v>
      </c>
      <c r="BL7" s="120"/>
      <c r="BM7" s="121"/>
      <c r="BN7" s="122">
        <f t="shared" si="46"/>
        <v>0</v>
      </c>
      <c r="BO7" s="120"/>
      <c r="BP7" s="121"/>
      <c r="BQ7" s="122">
        <f t="shared" si="47"/>
        <v>0</v>
      </c>
      <c r="BR7" s="120"/>
      <c r="BS7" s="121"/>
      <c r="BT7" s="122">
        <f t="shared" si="48"/>
        <v>0</v>
      </c>
      <c r="BU7" s="120"/>
      <c r="BV7" s="121"/>
      <c r="BW7" s="122">
        <f t="shared" si="49"/>
        <v>0</v>
      </c>
      <c r="BX7" s="120"/>
      <c r="BY7" s="121"/>
      <c r="BZ7" s="122">
        <f t="shared" si="50"/>
        <v>0</v>
      </c>
      <c r="CA7" s="120"/>
      <c r="CB7" s="121"/>
      <c r="CC7" s="122">
        <f t="shared" si="51"/>
        <v>0</v>
      </c>
      <c r="CD7" s="120"/>
      <c r="CE7" s="121"/>
      <c r="CF7" s="122">
        <f t="shared" si="52"/>
        <v>0</v>
      </c>
    </row>
    <row r="8" spans="1:84" ht="29.25" thickTop="1" thickBot="1" x14ac:dyDescent="0.4">
      <c r="A8" s="5">
        <v>6</v>
      </c>
      <c r="B8" s="3" t="s">
        <v>21</v>
      </c>
      <c r="C8" s="55">
        <v>44261</v>
      </c>
      <c r="D8" s="120"/>
      <c r="E8" s="121"/>
      <c r="F8" s="122">
        <f t="shared" si="26"/>
        <v>0</v>
      </c>
      <c r="G8" s="120"/>
      <c r="H8" s="121"/>
      <c r="I8" s="122">
        <f t="shared" si="27"/>
        <v>0</v>
      </c>
      <c r="J8" s="120"/>
      <c r="K8" s="121"/>
      <c r="L8" s="122">
        <f t="shared" si="28"/>
        <v>0</v>
      </c>
      <c r="M8" s="120"/>
      <c r="N8" s="121"/>
      <c r="O8" s="122">
        <f t="shared" si="29"/>
        <v>0</v>
      </c>
      <c r="P8" s="120"/>
      <c r="Q8" s="121"/>
      <c r="R8" s="122">
        <f t="shared" si="30"/>
        <v>0</v>
      </c>
      <c r="S8" s="120"/>
      <c r="T8" s="121"/>
      <c r="U8" s="122">
        <f t="shared" si="31"/>
        <v>0</v>
      </c>
      <c r="V8" s="120"/>
      <c r="W8" s="121"/>
      <c r="X8" s="122">
        <f t="shared" si="32"/>
        <v>0</v>
      </c>
      <c r="Y8" s="120"/>
      <c r="Z8" s="121"/>
      <c r="AA8" s="122">
        <f t="shared" si="33"/>
        <v>0</v>
      </c>
      <c r="AB8" s="120"/>
      <c r="AC8" s="121"/>
      <c r="AD8" s="122">
        <f t="shared" si="34"/>
        <v>0</v>
      </c>
      <c r="AE8" s="120"/>
      <c r="AF8" s="121"/>
      <c r="AG8" s="122">
        <f t="shared" si="35"/>
        <v>0</v>
      </c>
      <c r="AH8" s="120"/>
      <c r="AI8" s="121"/>
      <c r="AJ8" s="122">
        <f t="shared" si="36"/>
        <v>0</v>
      </c>
      <c r="AK8" s="120"/>
      <c r="AL8" s="121"/>
      <c r="AM8" s="122">
        <f t="shared" si="37"/>
        <v>0</v>
      </c>
      <c r="AN8" s="120"/>
      <c r="AO8" s="121"/>
      <c r="AP8" s="122">
        <f t="shared" si="38"/>
        <v>0</v>
      </c>
      <c r="AQ8" s="120"/>
      <c r="AR8" s="121"/>
      <c r="AS8" s="122">
        <f t="shared" si="39"/>
        <v>0</v>
      </c>
      <c r="AT8" s="120"/>
      <c r="AU8" s="121"/>
      <c r="AV8" s="122">
        <f t="shared" si="40"/>
        <v>0</v>
      </c>
      <c r="AW8" s="120"/>
      <c r="AX8" s="121"/>
      <c r="AY8" s="122">
        <f t="shared" si="41"/>
        <v>0</v>
      </c>
      <c r="AZ8" s="120"/>
      <c r="BA8" s="121"/>
      <c r="BB8" s="122">
        <f t="shared" si="42"/>
        <v>0</v>
      </c>
      <c r="BC8" s="120"/>
      <c r="BD8" s="121"/>
      <c r="BE8" s="122">
        <f t="shared" si="43"/>
        <v>0</v>
      </c>
      <c r="BF8" s="120"/>
      <c r="BG8" s="121"/>
      <c r="BH8" s="122">
        <f t="shared" si="44"/>
        <v>0</v>
      </c>
      <c r="BI8" s="120"/>
      <c r="BJ8" s="121"/>
      <c r="BK8" s="122">
        <f t="shared" si="45"/>
        <v>0</v>
      </c>
      <c r="BL8" s="120"/>
      <c r="BM8" s="121"/>
      <c r="BN8" s="122">
        <f t="shared" si="46"/>
        <v>0</v>
      </c>
      <c r="BO8" s="120"/>
      <c r="BP8" s="121"/>
      <c r="BQ8" s="122">
        <f t="shared" si="47"/>
        <v>0</v>
      </c>
      <c r="BR8" s="120"/>
      <c r="BS8" s="121"/>
      <c r="BT8" s="122">
        <f t="shared" si="48"/>
        <v>0</v>
      </c>
      <c r="BU8" s="120"/>
      <c r="BV8" s="121"/>
      <c r="BW8" s="122">
        <f t="shared" si="49"/>
        <v>0</v>
      </c>
      <c r="BX8" s="120"/>
      <c r="BY8" s="121"/>
      <c r="BZ8" s="122">
        <f t="shared" si="50"/>
        <v>0</v>
      </c>
      <c r="CA8" s="120"/>
      <c r="CB8" s="121"/>
      <c r="CC8" s="122">
        <f t="shared" si="51"/>
        <v>0</v>
      </c>
      <c r="CD8" s="120"/>
      <c r="CE8" s="121"/>
      <c r="CF8" s="122">
        <f t="shared" si="52"/>
        <v>0</v>
      </c>
    </row>
    <row r="9" spans="1:84" ht="29.25" thickTop="1" thickBot="1" x14ac:dyDescent="0.4">
      <c r="A9" s="5">
        <v>7</v>
      </c>
      <c r="B9" s="6" t="s">
        <v>22</v>
      </c>
      <c r="C9" s="55">
        <v>44262</v>
      </c>
      <c r="D9" s="120"/>
      <c r="E9" s="121"/>
      <c r="F9" s="122">
        <f t="shared" si="26"/>
        <v>0</v>
      </c>
      <c r="G9" s="120"/>
      <c r="H9" s="121"/>
      <c r="I9" s="122">
        <f t="shared" si="27"/>
        <v>0</v>
      </c>
      <c r="J9" s="120"/>
      <c r="K9" s="121"/>
      <c r="L9" s="122">
        <f t="shared" si="28"/>
        <v>0</v>
      </c>
      <c r="M9" s="120"/>
      <c r="N9" s="121"/>
      <c r="O9" s="122">
        <f t="shared" si="29"/>
        <v>0</v>
      </c>
      <c r="P9" s="120"/>
      <c r="Q9" s="121"/>
      <c r="R9" s="122">
        <f t="shared" si="30"/>
        <v>0</v>
      </c>
      <c r="S9" s="120"/>
      <c r="T9" s="121"/>
      <c r="U9" s="122">
        <f t="shared" si="31"/>
        <v>0</v>
      </c>
      <c r="V9" s="120"/>
      <c r="W9" s="121"/>
      <c r="X9" s="122">
        <f t="shared" si="32"/>
        <v>0</v>
      </c>
      <c r="Y9" s="120"/>
      <c r="Z9" s="121"/>
      <c r="AA9" s="122">
        <f t="shared" si="33"/>
        <v>0</v>
      </c>
      <c r="AB9" s="120"/>
      <c r="AC9" s="121"/>
      <c r="AD9" s="122">
        <f t="shared" si="34"/>
        <v>0</v>
      </c>
      <c r="AE9" s="120"/>
      <c r="AF9" s="121"/>
      <c r="AG9" s="122">
        <f t="shared" si="35"/>
        <v>0</v>
      </c>
      <c r="AH9" s="120"/>
      <c r="AI9" s="121"/>
      <c r="AJ9" s="122">
        <f t="shared" si="36"/>
        <v>0</v>
      </c>
      <c r="AK9" s="120"/>
      <c r="AL9" s="121"/>
      <c r="AM9" s="122">
        <f t="shared" si="37"/>
        <v>0</v>
      </c>
      <c r="AN9" s="120"/>
      <c r="AO9" s="121"/>
      <c r="AP9" s="122">
        <f t="shared" si="38"/>
        <v>0</v>
      </c>
      <c r="AQ9" s="120"/>
      <c r="AR9" s="121"/>
      <c r="AS9" s="122">
        <f t="shared" si="39"/>
        <v>0</v>
      </c>
      <c r="AT9" s="120"/>
      <c r="AU9" s="121"/>
      <c r="AV9" s="122">
        <f t="shared" si="40"/>
        <v>0</v>
      </c>
      <c r="AW9" s="120"/>
      <c r="AX9" s="121"/>
      <c r="AY9" s="122">
        <f t="shared" si="41"/>
        <v>0</v>
      </c>
      <c r="AZ9" s="120"/>
      <c r="BA9" s="121"/>
      <c r="BB9" s="122">
        <f t="shared" si="42"/>
        <v>0</v>
      </c>
      <c r="BC9" s="120"/>
      <c r="BD9" s="121"/>
      <c r="BE9" s="122">
        <f t="shared" si="43"/>
        <v>0</v>
      </c>
      <c r="BF9" s="120"/>
      <c r="BG9" s="121"/>
      <c r="BH9" s="122">
        <f t="shared" si="44"/>
        <v>0</v>
      </c>
      <c r="BI9" s="120"/>
      <c r="BJ9" s="121"/>
      <c r="BK9" s="122">
        <f t="shared" si="45"/>
        <v>0</v>
      </c>
      <c r="BL9" s="120"/>
      <c r="BM9" s="121"/>
      <c r="BN9" s="122">
        <f t="shared" si="46"/>
        <v>0</v>
      </c>
      <c r="BO9" s="120"/>
      <c r="BP9" s="121"/>
      <c r="BQ9" s="122">
        <f t="shared" si="47"/>
        <v>0</v>
      </c>
      <c r="BR9" s="120"/>
      <c r="BS9" s="121"/>
      <c r="BT9" s="122">
        <f t="shared" si="48"/>
        <v>0</v>
      </c>
      <c r="BU9" s="120"/>
      <c r="BV9" s="121"/>
      <c r="BW9" s="122">
        <f t="shared" si="49"/>
        <v>0</v>
      </c>
      <c r="BX9" s="120"/>
      <c r="BY9" s="121"/>
      <c r="BZ9" s="122">
        <f t="shared" si="50"/>
        <v>0</v>
      </c>
      <c r="CA9" s="120"/>
      <c r="CB9" s="121"/>
      <c r="CC9" s="122">
        <f t="shared" si="51"/>
        <v>0</v>
      </c>
      <c r="CD9" s="120"/>
      <c r="CE9" s="121"/>
      <c r="CF9" s="122">
        <f t="shared" si="52"/>
        <v>0</v>
      </c>
    </row>
    <row r="10" spans="1:84" ht="29.25" thickTop="1" thickBot="1" x14ac:dyDescent="0.4">
      <c r="A10" s="5">
        <v>8</v>
      </c>
      <c r="B10" s="3" t="s">
        <v>23</v>
      </c>
      <c r="C10" s="55">
        <v>44263</v>
      </c>
      <c r="D10" s="120"/>
      <c r="E10" s="121"/>
      <c r="F10" s="122">
        <f t="shared" si="26"/>
        <v>0</v>
      </c>
      <c r="G10" s="120"/>
      <c r="H10" s="121"/>
      <c r="I10" s="122">
        <f t="shared" si="27"/>
        <v>0</v>
      </c>
      <c r="J10" s="120"/>
      <c r="K10" s="121"/>
      <c r="L10" s="122">
        <f t="shared" si="28"/>
        <v>0</v>
      </c>
      <c r="M10" s="120"/>
      <c r="N10" s="121"/>
      <c r="O10" s="122">
        <f t="shared" si="29"/>
        <v>0</v>
      </c>
      <c r="P10" s="120"/>
      <c r="Q10" s="121"/>
      <c r="R10" s="122">
        <f t="shared" si="30"/>
        <v>0</v>
      </c>
      <c r="S10" s="120"/>
      <c r="T10" s="121"/>
      <c r="U10" s="122">
        <f t="shared" si="31"/>
        <v>0</v>
      </c>
      <c r="V10" s="120"/>
      <c r="W10" s="121"/>
      <c r="X10" s="122">
        <f t="shared" si="32"/>
        <v>0</v>
      </c>
      <c r="Y10" s="120"/>
      <c r="Z10" s="121"/>
      <c r="AA10" s="122">
        <f t="shared" si="33"/>
        <v>0</v>
      </c>
      <c r="AB10" s="120"/>
      <c r="AC10" s="121"/>
      <c r="AD10" s="122">
        <f t="shared" si="34"/>
        <v>0</v>
      </c>
      <c r="AE10" s="120"/>
      <c r="AF10" s="121"/>
      <c r="AG10" s="122">
        <f t="shared" si="35"/>
        <v>0</v>
      </c>
      <c r="AH10" s="120"/>
      <c r="AI10" s="121"/>
      <c r="AJ10" s="122">
        <f t="shared" si="36"/>
        <v>0</v>
      </c>
      <c r="AK10" s="120"/>
      <c r="AL10" s="121"/>
      <c r="AM10" s="122">
        <f t="shared" si="37"/>
        <v>0</v>
      </c>
      <c r="AN10" s="120"/>
      <c r="AO10" s="121"/>
      <c r="AP10" s="122">
        <f t="shared" si="38"/>
        <v>0</v>
      </c>
      <c r="AQ10" s="120"/>
      <c r="AR10" s="121"/>
      <c r="AS10" s="122">
        <f t="shared" si="39"/>
        <v>0</v>
      </c>
      <c r="AT10" s="120"/>
      <c r="AU10" s="121"/>
      <c r="AV10" s="122">
        <f t="shared" si="40"/>
        <v>0</v>
      </c>
      <c r="AW10" s="120"/>
      <c r="AX10" s="121"/>
      <c r="AY10" s="122">
        <f t="shared" si="41"/>
        <v>0</v>
      </c>
      <c r="AZ10" s="120"/>
      <c r="BA10" s="121"/>
      <c r="BB10" s="122">
        <f t="shared" si="42"/>
        <v>0</v>
      </c>
      <c r="BC10" s="120"/>
      <c r="BD10" s="121"/>
      <c r="BE10" s="122">
        <f t="shared" si="43"/>
        <v>0</v>
      </c>
      <c r="BF10" s="120"/>
      <c r="BG10" s="121"/>
      <c r="BH10" s="122">
        <f t="shared" si="44"/>
        <v>0</v>
      </c>
      <c r="BI10" s="120"/>
      <c r="BJ10" s="121"/>
      <c r="BK10" s="122">
        <f t="shared" si="45"/>
        <v>0</v>
      </c>
      <c r="BL10" s="120"/>
      <c r="BM10" s="121"/>
      <c r="BN10" s="122">
        <f t="shared" si="46"/>
        <v>0</v>
      </c>
      <c r="BO10" s="120"/>
      <c r="BP10" s="121"/>
      <c r="BQ10" s="122">
        <f t="shared" si="47"/>
        <v>0</v>
      </c>
      <c r="BR10" s="120"/>
      <c r="BS10" s="121"/>
      <c r="BT10" s="122">
        <f t="shared" si="48"/>
        <v>0</v>
      </c>
      <c r="BU10" s="120"/>
      <c r="BV10" s="121"/>
      <c r="BW10" s="122">
        <f t="shared" si="49"/>
        <v>0</v>
      </c>
      <c r="BX10" s="120"/>
      <c r="BY10" s="121"/>
      <c r="BZ10" s="122">
        <f t="shared" si="50"/>
        <v>0</v>
      </c>
      <c r="CA10" s="120"/>
      <c r="CB10" s="121"/>
      <c r="CC10" s="122">
        <f t="shared" si="51"/>
        <v>0</v>
      </c>
      <c r="CD10" s="120"/>
      <c r="CE10" s="121"/>
      <c r="CF10" s="122">
        <f t="shared" si="52"/>
        <v>0</v>
      </c>
    </row>
    <row r="11" spans="1:84" ht="29.25" thickTop="1" thickBot="1" x14ac:dyDescent="0.4">
      <c r="A11" s="5">
        <v>9</v>
      </c>
      <c r="B11" s="6" t="s">
        <v>24</v>
      </c>
      <c r="C11" s="55">
        <v>44264</v>
      </c>
      <c r="D11" s="120"/>
      <c r="E11" s="121"/>
      <c r="F11" s="122">
        <f t="shared" si="26"/>
        <v>0</v>
      </c>
      <c r="G11" s="120"/>
      <c r="H11" s="121"/>
      <c r="I11" s="122">
        <f t="shared" si="27"/>
        <v>0</v>
      </c>
      <c r="J11" s="120"/>
      <c r="K11" s="121"/>
      <c r="L11" s="122">
        <f t="shared" si="28"/>
        <v>0</v>
      </c>
      <c r="M11" s="120"/>
      <c r="N11" s="121"/>
      <c r="O11" s="122">
        <f t="shared" si="29"/>
        <v>0</v>
      </c>
      <c r="P11" s="120"/>
      <c r="Q11" s="121"/>
      <c r="R11" s="122">
        <f t="shared" si="30"/>
        <v>0</v>
      </c>
      <c r="S11" s="120"/>
      <c r="T11" s="121"/>
      <c r="U11" s="122">
        <f t="shared" si="31"/>
        <v>0</v>
      </c>
      <c r="V11" s="120"/>
      <c r="W11" s="121"/>
      <c r="X11" s="122">
        <f t="shared" si="32"/>
        <v>0</v>
      </c>
      <c r="Y11" s="120"/>
      <c r="Z11" s="121"/>
      <c r="AA11" s="122">
        <f t="shared" si="33"/>
        <v>0</v>
      </c>
      <c r="AB11" s="120"/>
      <c r="AC11" s="121"/>
      <c r="AD11" s="122">
        <f t="shared" si="34"/>
        <v>0</v>
      </c>
      <c r="AE11" s="120"/>
      <c r="AF11" s="121"/>
      <c r="AG11" s="122">
        <f t="shared" si="35"/>
        <v>0</v>
      </c>
      <c r="AH11" s="120"/>
      <c r="AI11" s="121"/>
      <c r="AJ11" s="122">
        <f t="shared" si="36"/>
        <v>0</v>
      </c>
      <c r="AK11" s="120"/>
      <c r="AL11" s="121"/>
      <c r="AM11" s="122">
        <f t="shared" si="37"/>
        <v>0</v>
      </c>
      <c r="AN11" s="120"/>
      <c r="AO11" s="121"/>
      <c r="AP11" s="122">
        <f t="shared" si="38"/>
        <v>0</v>
      </c>
      <c r="AQ11" s="120"/>
      <c r="AR11" s="121"/>
      <c r="AS11" s="122">
        <f t="shared" si="39"/>
        <v>0</v>
      </c>
      <c r="AT11" s="120"/>
      <c r="AU11" s="121"/>
      <c r="AV11" s="122">
        <f t="shared" si="40"/>
        <v>0</v>
      </c>
      <c r="AW11" s="120"/>
      <c r="AX11" s="121"/>
      <c r="AY11" s="122">
        <f t="shared" si="41"/>
        <v>0</v>
      </c>
      <c r="AZ11" s="120"/>
      <c r="BA11" s="121"/>
      <c r="BB11" s="122">
        <f t="shared" si="42"/>
        <v>0</v>
      </c>
      <c r="BC11" s="120"/>
      <c r="BD11" s="121"/>
      <c r="BE11" s="122">
        <f t="shared" si="43"/>
        <v>0</v>
      </c>
      <c r="BF11" s="120"/>
      <c r="BG11" s="121"/>
      <c r="BH11" s="122">
        <f t="shared" si="44"/>
        <v>0</v>
      </c>
      <c r="BI11" s="120"/>
      <c r="BJ11" s="121"/>
      <c r="BK11" s="122">
        <f t="shared" si="45"/>
        <v>0</v>
      </c>
      <c r="BL11" s="120"/>
      <c r="BM11" s="121"/>
      <c r="BN11" s="122">
        <f t="shared" si="46"/>
        <v>0</v>
      </c>
      <c r="BO11" s="120"/>
      <c r="BP11" s="121"/>
      <c r="BQ11" s="122">
        <f t="shared" si="47"/>
        <v>0</v>
      </c>
      <c r="BR11" s="120"/>
      <c r="BS11" s="121"/>
      <c r="BT11" s="122">
        <f t="shared" si="48"/>
        <v>0</v>
      </c>
      <c r="BU11" s="120"/>
      <c r="BV11" s="121"/>
      <c r="BW11" s="122">
        <f t="shared" si="49"/>
        <v>0</v>
      </c>
      <c r="BX11" s="120"/>
      <c r="BY11" s="121"/>
      <c r="BZ11" s="122">
        <f t="shared" si="50"/>
        <v>0</v>
      </c>
      <c r="CA11" s="120"/>
      <c r="CB11" s="121"/>
      <c r="CC11" s="122">
        <f t="shared" si="51"/>
        <v>0</v>
      </c>
      <c r="CD11" s="120"/>
      <c r="CE11" s="121"/>
      <c r="CF11" s="122">
        <f t="shared" si="52"/>
        <v>0</v>
      </c>
    </row>
    <row r="12" spans="1:84" ht="29.25" thickTop="1" thickBot="1" x14ac:dyDescent="0.4">
      <c r="A12" s="5">
        <v>10</v>
      </c>
      <c r="B12" s="3" t="s">
        <v>25</v>
      </c>
      <c r="C12" s="55">
        <v>44265</v>
      </c>
      <c r="D12" s="120"/>
      <c r="E12" s="121"/>
      <c r="F12" s="122">
        <f t="shared" si="26"/>
        <v>0</v>
      </c>
      <c r="G12" s="120"/>
      <c r="H12" s="121"/>
      <c r="I12" s="122">
        <f t="shared" si="27"/>
        <v>0</v>
      </c>
      <c r="J12" s="120"/>
      <c r="K12" s="121"/>
      <c r="L12" s="122">
        <f t="shared" si="28"/>
        <v>0</v>
      </c>
      <c r="M12" s="120"/>
      <c r="N12" s="121"/>
      <c r="O12" s="122">
        <f t="shared" si="29"/>
        <v>0</v>
      </c>
      <c r="P12" s="120"/>
      <c r="Q12" s="121"/>
      <c r="R12" s="122">
        <f t="shared" si="30"/>
        <v>0</v>
      </c>
      <c r="S12" s="120"/>
      <c r="T12" s="121"/>
      <c r="U12" s="122">
        <f t="shared" si="31"/>
        <v>0</v>
      </c>
      <c r="V12" s="120"/>
      <c r="W12" s="121"/>
      <c r="X12" s="122">
        <f t="shared" si="32"/>
        <v>0</v>
      </c>
      <c r="Y12" s="120"/>
      <c r="Z12" s="121"/>
      <c r="AA12" s="122">
        <f t="shared" si="33"/>
        <v>0</v>
      </c>
      <c r="AB12" s="120"/>
      <c r="AC12" s="121"/>
      <c r="AD12" s="122">
        <f t="shared" si="34"/>
        <v>0</v>
      </c>
      <c r="AE12" s="120"/>
      <c r="AF12" s="121"/>
      <c r="AG12" s="122">
        <f t="shared" si="35"/>
        <v>0</v>
      </c>
      <c r="AH12" s="120"/>
      <c r="AI12" s="121"/>
      <c r="AJ12" s="122">
        <f t="shared" si="36"/>
        <v>0</v>
      </c>
      <c r="AK12" s="120"/>
      <c r="AL12" s="121"/>
      <c r="AM12" s="122">
        <f t="shared" si="37"/>
        <v>0</v>
      </c>
      <c r="AN12" s="120"/>
      <c r="AO12" s="121"/>
      <c r="AP12" s="122">
        <f t="shared" si="38"/>
        <v>0</v>
      </c>
      <c r="AQ12" s="120"/>
      <c r="AR12" s="121"/>
      <c r="AS12" s="122">
        <f t="shared" si="39"/>
        <v>0</v>
      </c>
      <c r="AT12" s="120"/>
      <c r="AU12" s="121"/>
      <c r="AV12" s="122">
        <f t="shared" si="40"/>
        <v>0</v>
      </c>
      <c r="AW12" s="120"/>
      <c r="AX12" s="121"/>
      <c r="AY12" s="122">
        <f t="shared" si="41"/>
        <v>0</v>
      </c>
      <c r="AZ12" s="120"/>
      <c r="BA12" s="121"/>
      <c r="BB12" s="122">
        <f t="shared" si="42"/>
        <v>0</v>
      </c>
      <c r="BC12" s="120"/>
      <c r="BD12" s="121"/>
      <c r="BE12" s="122">
        <f t="shared" si="43"/>
        <v>0</v>
      </c>
      <c r="BF12" s="120"/>
      <c r="BG12" s="121"/>
      <c r="BH12" s="122">
        <f t="shared" si="44"/>
        <v>0</v>
      </c>
      <c r="BI12" s="120"/>
      <c r="BJ12" s="121"/>
      <c r="BK12" s="122">
        <f t="shared" si="45"/>
        <v>0</v>
      </c>
      <c r="BL12" s="120"/>
      <c r="BM12" s="121"/>
      <c r="BN12" s="122">
        <f t="shared" si="46"/>
        <v>0</v>
      </c>
      <c r="BO12" s="120"/>
      <c r="BP12" s="121"/>
      <c r="BQ12" s="122">
        <f t="shared" si="47"/>
        <v>0</v>
      </c>
      <c r="BR12" s="120"/>
      <c r="BS12" s="121"/>
      <c r="BT12" s="122">
        <f t="shared" si="48"/>
        <v>0</v>
      </c>
      <c r="BU12" s="120"/>
      <c r="BV12" s="121"/>
      <c r="BW12" s="122">
        <f t="shared" si="49"/>
        <v>0</v>
      </c>
      <c r="BX12" s="120"/>
      <c r="BY12" s="121"/>
      <c r="BZ12" s="122">
        <f t="shared" si="50"/>
        <v>0</v>
      </c>
      <c r="CA12" s="120"/>
      <c r="CB12" s="121"/>
      <c r="CC12" s="122">
        <f t="shared" si="51"/>
        <v>0</v>
      </c>
      <c r="CD12" s="120"/>
      <c r="CE12" s="121"/>
      <c r="CF12" s="122">
        <f t="shared" si="52"/>
        <v>0</v>
      </c>
    </row>
    <row r="13" spans="1:84" ht="29.25" thickTop="1" thickBot="1" x14ac:dyDescent="0.4">
      <c r="A13" s="5">
        <v>11</v>
      </c>
      <c r="B13" s="6" t="s">
        <v>26</v>
      </c>
      <c r="C13" s="55">
        <v>44266</v>
      </c>
      <c r="D13" s="120"/>
      <c r="E13" s="121"/>
      <c r="F13" s="122">
        <f t="shared" si="26"/>
        <v>0</v>
      </c>
      <c r="G13" s="120"/>
      <c r="H13" s="121"/>
      <c r="I13" s="122">
        <f t="shared" si="27"/>
        <v>0</v>
      </c>
      <c r="J13" s="120"/>
      <c r="K13" s="121"/>
      <c r="L13" s="122">
        <f t="shared" si="28"/>
        <v>0</v>
      </c>
      <c r="M13" s="120"/>
      <c r="N13" s="121"/>
      <c r="O13" s="122">
        <f t="shared" si="29"/>
        <v>0</v>
      </c>
      <c r="P13" s="120"/>
      <c r="Q13" s="121"/>
      <c r="R13" s="122">
        <f t="shared" si="30"/>
        <v>0</v>
      </c>
      <c r="S13" s="120"/>
      <c r="T13" s="121"/>
      <c r="U13" s="122">
        <f t="shared" si="31"/>
        <v>0</v>
      </c>
      <c r="V13" s="120"/>
      <c r="W13" s="121"/>
      <c r="X13" s="122">
        <f t="shared" si="32"/>
        <v>0</v>
      </c>
      <c r="Y13" s="120"/>
      <c r="Z13" s="121"/>
      <c r="AA13" s="122">
        <f t="shared" si="33"/>
        <v>0</v>
      </c>
      <c r="AB13" s="120"/>
      <c r="AC13" s="121"/>
      <c r="AD13" s="122">
        <f t="shared" si="34"/>
        <v>0</v>
      </c>
      <c r="AE13" s="120"/>
      <c r="AF13" s="121"/>
      <c r="AG13" s="122">
        <f t="shared" si="35"/>
        <v>0</v>
      </c>
      <c r="AH13" s="120"/>
      <c r="AI13" s="121"/>
      <c r="AJ13" s="122">
        <f t="shared" si="36"/>
        <v>0</v>
      </c>
      <c r="AK13" s="120"/>
      <c r="AL13" s="121"/>
      <c r="AM13" s="122">
        <f t="shared" si="37"/>
        <v>0</v>
      </c>
      <c r="AN13" s="120"/>
      <c r="AO13" s="121"/>
      <c r="AP13" s="122">
        <f t="shared" si="38"/>
        <v>0</v>
      </c>
      <c r="AQ13" s="120"/>
      <c r="AR13" s="121"/>
      <c r="AS13" s="122">
        <f t="shared" si="39"/>
        <v>0</v>
      </c>
      <c r="AT13" s="120"/>
      <c r="AU13" s="121"/>
      <c r="AV13" s="122">
        <f t="shared" si="40"/>
        <v>0</v>
      </c>
      <c r="AW13" s="120"/>
      <c r="AX13" s="121"/>
      <c r="AY13" s="122">
        <f t="shared" si="41"/>
        <v>0</v>
      </c>
      <c r="AZ13" s="120"/>
      <c r="BA13" s="121"/>
      <c r="BB13" s="122">
        <f t="shared" si="42"/>
        <v>0</v>
      </c>
      <c r="BC13" s="120"/>
      <c r="BD13" s="121"/>
      <c r="BE13" s="122">
        <f t="shared" si="43"/>
        <v>0</v>
      </c>
      <c r="BF13" s="120"/>
      <c r="BG13" s="121"/>
      <c r="BH13" s="122">
        <f t="shared" si="44"/>
        <v>0</v>
      </c>
      <c r="BI13" s="120"/>
      <c r="BJ13" s="121"/>
      <c r="BK13" s="122">
        <f t="shared" si="45"/>
        <v>0</v>
      </c>
      <c r="BL13" s="120"/>
      <c r="BM13" s="121"/>
      <c r="BN13" s="122">
        <f t="shared" si="46"/>
        <v>0</v>
      </c>
      <c r="BO13" s="120"/>
      <c r="BP13" s="121"/>
      <c r="BQ13" s="122">
        <f t="shared" si="47"/>
        <v>0</v>
      </c>
      <c r="BR13" s="120"/>
      <c r="BS13" s="121"/>
      <c r="BT13" s="122">
        <f t="shared" si="48"/>
        <v>0</v>
      </c>
      <c r="BU13" s="120"/>
      <c r="BV13" s="121"/>
      <c r="BW13" s="122">
        <f t="shared" si="49"/>
        <v>0</v>
      </c>
      <c r="BX13" s="120"/>
      <c r="BY13" s="121"/>
      <c r="BZ13" s="122">
        <f t="shared" si="50"/>
        <v>0</v>
      </c>
      <c r="CA13" s="120"/>
      <c r="CB13" s="121"/>
      <c r="CC13" s="122">
        <f t="shared" si="51"/>
        <v>0</v>
      </c>
      <c r="CD13" s="120"/>
      <c r="CE13" s="121"/>
      <c r="CF13" s="122">
        <f t="shared" si="52"/>
        <v>0</v>
      </c>
    </row>
    <row r="14" spans="1:84" ht="29.25" thickTop="1" thickBot="1" x14ac:dyDescent="0.4">
      <c r="A14" s="5">
        <v>12</v>
      </c>
      <c r="B14" s="6" t="s">
        <v>20</v>
      </c>
      <c r="C14" s="55">
        <v>44267</v>
      </c>
      <c r="D14" s="120"/>
      <c r="E14" s="121"/>
      <c r="F14" s="122">
        <f t="shared" si="26"/>
        <v>0</v>
      </c>
      <c r="G14" s="120"/>
      <c r="H14" s="121"/>
      <c r="I14" s="122">
        <f t="shared" si="27"/>
        <v>0</v>
      </c>
      <c r="J14" s="120"/>
      <c r="K14" s="121"/>
      <c r="L14" s="122">
        <f t="shared" si="28"/>
        <v>0</v>
      </c>
      <c r="M14" s="120"/>
      <c r="N14" s="121"/>
      <c r="O14" s="122">
        <f t="shared" si="29"/>
        <v>0</v>
      </c>
      <c r="P14" s="120"/>
      <c r="Q14" s="121"/>
      <c r="R14" s="122">
        <f t="shared" si="30"/>
        <v>0</v>
      </c>
      <c r="S14" s="120"/>
      <c r="T14" s="121"/>
      <c r="U14" s="122">
        <f t="shared" si="31"/>
        <v>0</v>
      </c>
      <c r="V14" s="120"/>
      <c r="W14" s="121"/>
      <c r="X14" s="122">
        <f t="shared" si="32"/>
        <v>0</v>
      </c>
      <c r="Y14" s="120"/>
      <c r="Z14" s="121"/>
      <c r="AA14" s="122">
        <f t="shared" si="33"/>
        <v>0</v>
      </c>
      <c r="AB14" s="120"/>
      <c r="AC14" s="121"/>
      <c r="AD14" s="122">
        <f t="shared" si="34"/>
        <v>0</v>
      </c>
      <c r="AE14" s="120"/>
      <c r="AF14" s="121"/>
      <c r="AG14" s="122">
        <f t="shared" si="35"/>
        <v>0</v>
      </c>
      <c r="AH14" s="120"/>
      <c r="AI14" s="121"/>
      <c r="AJ14" s="122">
        <f t="shared" si="36"/>
        <v>0</v>
      </c>
      <c r="AK14" s="120"/>
      <c r="AL14" s="121"/>
      <c r="AM14" s="122">
        <f t="shared" si="37"/>
        <v>0</v>
      </c>
      <c r="AN14" s="120"/>
      <c r="AO14" s="121"/>
      <c r="AP14" s="122">
        <f t="shared" si="38"/>
        <v>0</v>
      </c>
      <c r="AQ14" s="120"/>
      <c r="AR14" s="121"/>
      <c r="AS14" s="122">
        <f t="shared" si="39"/>
        <v>0</v>
      </c>
      <c r="AT14" s="120"/>
      <c r="AU14" s="121"/>
      <c r="AV14" s="122">
        <f t="shared" si="40"/>
        <v>0</v>
      </c>
      <c r="AW14" s="120"/>
      <c r="AX14" s="121"/>
      <c r="AY14" s="122">
        <f t="shared" si="41"/>
        <v>0</v>
      </c>
      <c r="AZ14" s="120"/>
      <c r="BA14" s="121"/>
      <c r="BB14" s="122">
        <f t="shared" si="42"/>
        <v>0</v>
      </c>
      <c r="BC14" s="120"/>
      <c r="BD14" s="121"/>
      <c r="BE14" s="122">
        <f t="shared" si="43"/>
        <v>0</v>
      </c>
      <c r="BF14" s="120"/>
      <c r="BG14" s="121"/>
      <c r="BH14" s="122">
        <f t="shared" si="44"/>
        <v>0</v>
      </c>
      <c r="BI14" s="120"/>
      <c r="BJ14" s="121"/>
      <c r="BK14" s="122">
        <f t="shared" si="45"/>
        <v>0</v>
      </c>
      <c r="BL14" s="120"/>
      <c r="BM14" s="121"/>
      <c r="BN14" s="122">
        <f t="shared" si="46"/>
        <v>0</v>
      </c>
      <c r="BO14" s="120"/>
      <c r="BP14" s="121"/>
      <c r="BQ14" s="122">
        <f t="shared" si="47"/>
        <v>0</v>
      </c>
      <c r="BR14" s="120"/>
      <c r="BS14" s="121"/>
      <c r="BT14" s="122">
        <f t="shared" si="48"/>
        <v>0</v>
      </c>
      <c r="BU14" s="120"/>
      <c r="BV14" s="121"/>
      <c r="BW14" s="122">
        <f t="shared" si="49"/>
        <v>0</v>
      </c>
      <c r="BX14" s="120"/>
      <c r="BY14" s="121"/>
      <c r="BZ14" s="122">
        <f t="shared" si="50"/>
        <v>0</v>
      </c>
      <c r="CA14" s="120"/>
      <c r="CB14" s="121"/>
      <c r="CC14" s="122">
        <f t="shared" si="51"/>
        <v>0</v>
      </c>
      <c r="CD14" s="120"/>
      <c r="CE14" s="121"/>
      <c r="CF14" s="122">
        <f t="shared" si="52"/>
        <v>0</v>
      </c>
    </row>
    <row r="15" spans="1:84" ht="29.25" thickTop="1" thickBot="1" x14ac:dyDescent="0.4">
      <c r="A15" s="5">
        <v>13</v>
      </c>
      <c r="B15" s="3" t="s">
        <v>21</v>
      </c>
      <c r="C15" s="55">
        <v>44268</v>
      </c>
      <c r="D15" s="120"/>
      <c r="E15" s="121"/>
      <c r="F15" s="122">
        <f t="shared" si="26"/>
        <v>0</v>
      </c>
      <c r="G15" s="120"/>
      <c r="H15" s="121"/>
      <c r="I15" s="122">
        <f t="shared" si="27"/>
        <v>0</v>
      </c>
      <c r="J15" s="120"/>
      <c r="K15" s="121"/>
      <c r="L15" s="122">
        <f t="shared" si="28"/>
        <v>0</v>
      </c>
      <c r="M15" s="120"/>
      <c r="N15" s="121"/>
      <c r="O15" s="122">
        <f t="shared" si="29"/>
        <v>0</v>
      </c>
      <c r="P15" s="120"/>
      <c r="Q15" s="121"/>
      <c r="R15" s="122">
        <f t="shared" si="30"/>
        <v>0</v>
      </c>
      <c r="S15" s="120"/>
      <c r="T15" s="121"/>
      <c r="U15" s="122">
        <f t="shared" si="31"/>
        <v>0</v>
      </c>
      <c r="V15" s="120"/>
      <c r="W15" s="121"/>
      <c r="X15" s="122">
        <f t="shared" si="32"/>
        <v>0</v>
      </c>
      <c r="Y15" s="120"/>
      <c r="Z15" s="121"/>
      <c r="AA15" s="122">
        <f t="shared" si="33"/>
        <v>0</v>
      </c>
      <c r="AB15" s="120"/>
      <c r="AC15" s="121"/>
      <c r="AD15" s="122">
        <f t="shared" si="34"/>
        <v>0</v>
      </c>
      <c r="AE15" s="120"/>
      <c r="AF15" s="121"/>
      <c r="AG15" s="122">
        <f t="shared" si="35"/>
        <v>0</v>
      </c>
      <c r="AH15" s="120"/>
      <c r="AI15" s="121"/>
      <c r="AJ15" s="122">
        <f t="shared" si="36"/>
        <v>0</v>
      </c>
      <c r="AK15" s="120"/>
      <c r="AL15" s="121"/>
      <c r="AM15" s="122">
        <f t="shared" si="37"/>
        <v>0</v>
      </c>
      <c r="AN15" s="120"/>
      <c r="AO15" s="121"/>
      <c r="AP15" s="122">
        <f t="shared" si="38"/>
        <v>0</v>
      </c>
      <c r="AQ15" s="120"/>
      <c r="AR15" s="121"/>
      <c r="AS15" s="122">
        <f t="shared" si="39"/>
        <v>0</v>
      </c>
      <c r="AT15" s="120"/>
      <c r="AU15" s="121"/>
      <c r="AV15" s="122">
        <f t="shared" si="40"/>
        <v>0</v>
      </c>
      <c r="AW15" s="120"/>
      <c r="AX15" s="121"/>
      <c r="AY15" s="122">
        <f t="shared" si="41"/>
        <v>0</v>
      </c>
      <c r="AZ15" s="120"/>
      <c r="BA15" s="121"/>
      <c r="BB15" s="122">
        <f t="shared" si="42"/>
        <v>0</v>
      </c>
      <c r="BC15" s="120"/>
      <c r="BD15" s="121"/>
      <c r="BE15" s="122">
        <f t="shared" si="43"/>
        <v>0</v>
      </c>
      <c r="BF15" s="120"/>
      <c r="BG15" s="121"/>
      <c r="BH15" s="122">
        <f t="shared" si="44"/>
        <v>0</v>
      </c>
      <c r="BI15" s="120"/>
      <c r="BJ15" s="121"/>
      <c r="BK15" s="122">
        <f t="shared" si="45"/>
        <v>0</v>
      </c>
      <c r="BL15" s="120"/>
      <c r="BM15" s="121"/>
      <c r="BN15" s="122">
        <f t="shared" si="46"/>
        <v>0</v>
      </c>
      <c r="BO15" s="120"/>
      <c r="BP15" s="121"/>
      <c r="BQ15" s="122">
        <f t="shared" si="47"/>
        <v>0</v>
      </c>
      <c r="BR15" s="120"/>
      <c r="BS15" s="121"/>
      <c r="BT15" s="122">
        <f t="shared" si="48"/>
        <v>0</v>
      </c>
      <c r="BU15" s="120"/>
      <c r="BV15" s="121"/>
      <c r="BW15" s="122">
        <f t="shared" si="49"/>
        <v>0</v>
      </c>
      <c r="BX15" s="120"/>
      <c r="BY15" s="121"/>
      <c r="BZ15" s="122">
        <f t="shared" si="50"/>
        <v>0</v>
      </c>
      <c r="CA15" s="120"/>
      <c r="CB15" s="121"/>
      <c r="CC15" s="122">
        <f t="shared" si="51"/>
        <v>0</v>
      </c>
      <c r="CD15" s="120"/>
      <c r="CE15" s="121"/>
      <c r="CF15" s="122">
        <f t="shared" si="52"/>
        <v>0</v>
      </c>
    </row>
    <row r="16" spans="1:84" ht="29.25" thickTop="1" thickBot="1" x14ac:dyDescent="0.4">
      <c r="A16" s="5">
        <v>14</v>
      </c>
      <c r="B16" s="6" t="s">
        <v>22</v>
      </c>
      <c r="C16" s="55">
        <v>44269</v>
      </c>
      <c r="D16" s="120"/>
      <c r="E16" s="121"/>
      <c r="F16" s="122">
        <f t="shared" si="26"/>
        <v>0</v>
      </c>
      <c r="G16" s="120"/>
      <c r="H16" s="121"/>
      <c r="I16" s="122">
        <f t="shared" si="27"/>
        <v>0</v>
      </c>
      <c r="J16" s="120"/>
      <c r="K16" s="121"/>
      <c r="L16" s="122">
        <f t="shared" si="28"/>
        <v>0</v>
      </c>
      <c r="M16" s="120"/>
      <c r="N16" s="121"/>
      <c r="O16" s="122">
        <f t="shared" si="29"/>
        <v>0</v>
      </c>
      <c r="P16" s="120"/>
      <c r="Q16" s="121"/>
      <c r="R16" s="122">
        <f t="shared" si="30"/>
        <v>0</v>
      </c>
      <c r="S16" s="120"/>
      <c r="T16" s="121"/>
      <c r="U16" s="122">
        <f t="shared" si="31"/>
        <v>0</v>
      </c>
      <c r="V16" s="120"/>
      <c r="W16" s="121"/>
      <c r="X16" s="122">
        <f t="shared" si="32"/>
        <v>0</v>
      </c>
      <c r="Y16" s="120"/>
      <c r="Z16" s="121"/>
      <c r="AA16" s="122">
        <f t="shared" si="33"/>
        <v>0</v>
      </c>
      <c r="AB16" s="120"/>
      <c r="AC16" s="121"/>
      <c r="AD16" s="122">
        <f t="shared" si="34"/>
        <v>0</v>
      </c>
      <c r="AE16" s="120"/>
      <c r="AF16" s="121"/>
      <c r="AG16" s="122">
        <f t="shared" si="35"/>
        <v>0</v>
      </c>
      <c r="AH16" s="120"/>
      <c r="AI16" s="121"/>
      <c r="AJ16" s="122">
        <f t="shared" si="36"/>
        <v>0</v>
      </c>
      <c r="AK16" s="120"/>
      <c r="AL16" s="121"/>
      <c r="AM16" s="122">
        <f t="shared" si="37"/>
        <v>0</v>
      </c>
      <c r="AN16" s="120"/>
      <c r="AO16" s="121"/>
      <c r="AP16" s="122">
        <f t="shared" si="38"/>
        <v>0</v>
      </c>
      <c r="AQ16" s="120"/>
      <c r="AR16" s="121"/>
      <c r="AS16" s="122">
        <f t="shared" si="39"/>
        <v>0</v>
      </c>
      <c r="AT16" s="120"/>
      <c r="AU16" s="121"/>
      <c r="AV16" s="122">
        <f t="shared" si="40"/>
        <v>0</v>
      </c>
      <c r="AW16" s="120"/>
      <c r="AX16" s="121"/>
      <c r="AY16" s="122">
        <f t="shared" si="41"/>
        <v>0</v>
      </c>
      <c r="AZ16" s="120"/>
      <c r="BA16" s="121"/>
      <c r="BB16" s="122">
        <f t="shared" si="42"/>
        <v>0</v>
      </c>
      <c r="BC16" s="120"/>
      <c r="BD16" s="121"/>
      <c r="BE16" s="122">
        <f t="shared" si="43"/>
        <v>0</v>
      </c>
      <c r="BF16" s="120"/>
      <c r="BG16" s="121"/>
      <c r="BH16" s="122">
        <f t="shared" si="44"/>
        <v>0</v>
      </c>
      <c r="BI16" s="120"/>
      <c r="BJ16" s="121"/>
      <c r="BK16" s="122">
        <f t="shared" si="45"/>
        <v>0</v>
      </c>
      <c r="BL16" s="120"/>
      <c r="BM16" s="121"/>
      <c r="BN16" s="122">
        <f t="shared" si="46"/>
        <v>0</v>
      </c>
      <c r="BO16" s="120"/>
      <c r="BP16" s="121"/>
      <c r="BQ16" s="122">
        <f t="shared" si="47"/>
        <v>0</v>
      </c>
      <c r="BR16" s="120"/>
      <c r="BS16" s="121"/>
      <c r="BT16" s="122">
        <f t="shared" si="48"/>
        <v>0</v>
      </c>
      <c r="BU16" s="120"/>
      <c r="BV16" s="121"/>
      <c r="BW16" s="122">
        <f t="shared" si="49"/>
        <v>0</v>
      </c>
      <c r="BX16" s="120"/>
      <c r="BY16" s="121"/>
      <c r="BZ16" s="122">
        <f t="shared" si="50"/>
        <v>0</v>
      </c>
      <c r="CA16" s="120"/>
      <c r="CB16" s="121"/>
      <c r="CC16" s="122">
        <f t="shared" si="51"/>
        <v>0</v>
      </c>
      <c r="CD16" s="120"/>
      <c r="CE16" s="121"/>
      <c r="CF16" s="122">
        <f t="shared" si="52"/>
        <v>0</v>
      </c>
    </row>
    <row r="17" spans="1:84" ht="29.25" thickTop="1" thickBot="1" x14ac:dyDescent="0.4">
      <c r="A17" s="5">
        <v>15</v>
      </c>
      <c r="B17" s="3" t="s">
        <v>23</v>
      </c>
      <c r="C17" s="55">
        <v>44270</v>
      </c>
      <c r="D17" s="120"/>
      <c r="E17" s="121"/>
      <c r="F17" s="122">
        <f t="shared" si="26"/>
        <v>0</v>
      </c>
      <c r="G17" s="120"/>
      <c r="H17" s="121"/>
      <c r="I17" s="122">
        <f t="shared" si="27"/>
        <v>0</v>
      </c>
      <c r="J17" s="120"/>
      <c r="K17" s="121"/>
      <c r="L17" s="122">
        <f t="shared" si="28"/>
        <v>0</v>
      </c>
      <c r="M17" s="120"/>
      <c r="N17" s="121"/>
      <c r="O17" s="122">
        <f t="shared" si="29"/>
        <v>0</v>
      </c>
      <c r="P17" s="120"/>
      <c r="Q17" s="121"/>
      <c r="R17" s="122">
        <f t="shared" si="30"/>
        <v>0</v>
      </c>
      <c r="S17" s="120"/>
      <c r="T17" s="121"/>
      <c r="U17" s="122">
        <f t="shared" si="31"/>
        <v>0</v>
      </c>
      <c r="V17" s="120"/>
      <c r="W17" s="121"/>
      <c r="X17" s="122">
        <f t="shared" si="32"/>
        <v>0</v>
      </c>
      <c r="Y17" s="120"/>
      <c r="Z17" s="121"/>
      <c r="AA17" s="122">
        <f t="shared" si="33"/>
        <v>0</v>
      </c>
      <c r="AB17" s="120"/>
      <c r="AC17" s="121"/>
      <c r="AD17" s="122">
        <f t="shared" si="34"/>
        <v>0</v>
      </c>
      <c r="AE17" s="120"/>
      <c r="AF17" s="121"/>
      <c r="AG17" s="122">
        <f t="shared" si="35"/>
        <v>0</v>
      </c>
      <c r="AH17" s="120"/>
      <c r="AI17" s="121"/>
      <c r="AJ17" s="122">
        <f t="shared" si="36"/>
        <v>0</v>
      </c>
      <c r="AK17" s="120"/>
      <c r="AL17" s="121"/>
      <c r="AM17" s="122">
        <f t="shared" si="37"/>
        <v>0</v>
      </c>
      <c r="AN17" s="120"/>
      <c r="AO17" s="121"/>
      <c r="AP17" s="122">
        <f t="shared" si="38"/>
        <v>0</v>
      </c>
      <c r="AQ17" s="120"/>
      <c r="AR17" s="121"/>
      <c r="AS17" s="122">
        <f t="shared" si="39"/>
        <v>0</v>
      </c>
      <c r="AT17" s="120"/>
      <c r="AU17" s="121"/>
      <c r="AV17" s="122">
        <f t="shared" si="40"/>
        <v>0</v>
      </c>
      <c r="AW17" s="120"/>
      <c r="AX17" s="121"/>
      <c r="AY17" s="122">
        <f t="shared" si="41"/>
        <v>0</v>
      </c>
      <c r="AZ17" s="120"/>
      <c r="BA17" s="121"/>
      <c r="BB17" s="122">
        <f t="shared" si="42"/>
        <v>0</v>
      </c>
      <c r="BC17" s="120"/>
      <c r="BD17" s="121"/>
      <c r="BE17" s="122">
        <f t="shared" si="43"/>
        <v>0</v>
      </c>
      <c r="BF17" s="120"/>
      <c r="BG17" s="121"/>
      <c r="BH17" s="122">
        <f t="shared" si="44"/>
        <v>0</v>
      </c>
      <c r="BI17" s="120"/>
      <c r="BJ17" s="121"/>
      <c r="BK17" s="122">
        <f t="shared" si="45"/>
        <v>0</v>
      </c>
      <c r="BL17" s="120"/>
      <c r="BM17" s="121"/>
      <c r="BN17" s="122">
        <f t="shared" si="46"/>
        <v>0</v>
      </c>
      <c r="BO17" s="120"/>
      <c r="BP17" s="121"/>
      <c r="BQ17" s="122">
        <f t="shared" si="47"/>
        <v>0</v>
      </c>
      <c r="BR17" s="120"/>
      <c r="BS17" s="121"/>
      <c r="BT17" s="122">
        <f t="shared" si="48"/>
        <v>0</v>
      </c>
      <c r="BU17" s="120"/>
      <c r="BV17" s="121"/>
      <c r="BW17" s="122">
        <f t="shared" si="49"/>
        <v>0</v>
      </c>
      <c r="BX17" s="120"/>
      <c r="BY17" s="121"/>
      <c r="BZ17" s="122">
        <f t="shared" si="50"/>
        <v>0</v>
      </c>
      <c r="CA17" s="120"/>
      <c r="CB17" s="121"/>
      <c r="CC17" s="122">
        <f t="shared" si="51"/>
        <v>0</v>
      </c>
      <c r="CD17" s="120"/>
      <c r="CE17" s="121"/>
      <c r="CF17" s="122">
        <f t="shared" si="52"/>
        <v>0</v>
      </c>
    </row>
    <row r="18" spans="1:84" ht="29.25" thickTop="1" thickBot="1" x14ac:dyDescent="0.4">
      <c r="A18" s="5">
        <v>16</v>
      </c>
      <c r="B18" s="6" t="s">
        <v>24</v>
      </c>
      <c r="C18" s="55">
        <v>44271</v>
      </c>
      <c r="D18" s="120"/>
      <c r="E18" s="121"/>
      <c r="F18" s="122">
        <f t="shared" si="26"/>
        <v>0</v>
      </c>
      <c r="G18" s="120"/>
      <c r="H18" s="121"/>
      <c r="I18" s="122">
        <f t="shared" si="27"/>
        <v>0</v>
      </c>
      <c r="J18" s="120"/>
      <c r="K18" s="121"/>
      <c r="L18" s="122">
        <f t="shared" si="28"/>
        <v>0</v>
      </c>
      <c r="M18" s="120"/>
      <c r="N18" s="121"/>
      <c r="O18" s="122">
        <f t="shared" si="29"/>
        <v>0</v>
      </c>
      <c r="P18" s="120"/>
      <c r="Q18" s="121"/>
      <c r="R18" s="122">
        <f t="shared" si="30"/>
        <v>0</v>
      </c>
      <c r="S18" s="120"/>
      <c r="T18" s="121"/>
      <c r="U18" s="122">
        <f t="shared" si="31"/>
        <v>0</v>
      </c>
      <c r="V18" s="120"/>
      <c r="W18" s="121"/>
      <c r="X18" s="122">
        <f t="shared" si="32"/>
        <v>0</v>
      </c>
      <c r="Y18" s="120"/>
      <c r="Z18" s="121"/>
      <c r="AA18" s="122">
        <f t="shared" si="33"/>
        <v>0</v>
      </c>
      <c r="AB18" s="120"/>
      <c r="AC18" s="121"/>
      <c r="AD18" s="122">
        <f t="shared" si="34"/>
        <v>0</v>
      </c>
      <c r="AE18" s="120"/>
      <c r="AF18" s="121"/>
      <c r="AG18" s="122">
        <f t="shared" si="35"/>
        <v>0</v>
      </c>
      <c r="AH18" s="120"/>
      <c r="AI18" s="121"/>
      <c r="AJ18" s="122">
        <f t="shared" si="36"/>
        <v>0</v>
      </c>
      <c r="AK18" s="120"/>
      <c r="AL18" s="121"/>
      <c r="AM18" s="122">
        <f t="shared" si="37"/>
        <v>0</v>
      </c>
      <c r="AN18" s="120"/>
      <c r="AO18" s="121"/>
      <c r="AP18" s="122">
        <f t="shared" si="38"/>
        <v>0</v>
      </c>
      <c r="AQ18" s="120"/>
      <c r="AR18" s="121"/>
      <c r="AS18" s="122">
        <f t="shared" si="39"/>
        <v>0</v>
      </c>
      <c r="AT18" s="120"/>
      <c r="AU18" s="121"/>
      <c r="AV18" s="122">
        <f t="shared" si="40"/>
        <v>0</v>
      </c>
      <c r="AW18" s="120"/>
      <c r="AX18" s="121"/>
      <c r="AY18" s="122">
        <f t="shared" si="41"/>
        <v>0</v>
      </c>
      <c r="AZ18" s="120"/>
      <c r="BA18" s="121"/>
      <c r="BB18" s="122">
        <f t="shared" si="42"/>
        <v>0</v>
      </c>
      <c r="BC18" s="120"/>
      <c r="BD18" s="121"/>
      <c r="BE18" s="122">
        <f t="shared" si="43"/>
        <v>0</v>
      </c>
      <c r="BF18" s="120"/>
      <c r="BG18" s="121"/>
      <c r="BH18" s="122">
        <f t="shared" si="44"/>
        <v>0</v>
      </c>
      <c r="BI18" s="120"/>
      <c r="BJ18" s="121"/>
      <c r="BK18" s="122">
        <f t="shared" si="45"/>
        <v>0</v>
      </c>
      <c r="BL18" s="120"/>
      <c r="BM18" s="121"/>
      <c r="BN18" s="122">
        <f t="shared" si="46"/>
        <v>0</v>
      </c>
      <c r="BO18" s="120"/>
      <c r="BP18" s="121"/>
      <c r="BQ18" s="122">
        <f t="shared" si="47"/>
        <v>0</v>
      </c>
      <c r="BR18" s="120"/>
      <c r="BS18" s="121"/>
      <c r="BT18" s="122">
        <f t="shared" si="48"/>
        <v>0</v>
      </c>
      <c r="BU18" s="120"/>
      <c r="BV18" s="121"/>
      <c r="BW18" s="122">
        <f t="shared" si="49"/>
        <v>0</v>
      </c>
      <c r="BX18" s="120"/>
      <c r="BY18" s="121"/>
      <c r="BZ18" s="122">
        <f t="shared" si="50"/>
        <v>0</v>
      </c>
      <c r="CA18" s="120"/>
      <c r="CB18" s="121"/>
      <c r="CC18" s="122">
        <f t="shared" si="51"/>
        <v>0</v>
      </c>
      <c r="CD18" s="120"/>
      <c r="CE18" s="121"/>
      <c r="CF18" s="122">
        <f t="shared" si="52"/>
        <v>0</v>
      </c>
    </row>
    <row r="19" spans="1:84" ht="29.25" thickTop="1" thickBot="1" x14ac:dyDescent="0.4">
      <c r="A19" s="5">
        <v>17</v>
      </c>
      <c r="B19" s="3" t="s">
        <v>25</v>
      </c>
      <c r="C19" s="55">
        <v>44272</v>
      </c>
      <c r="D19" s="120"/>
      <c r="E19" s="121"/>
      <c r="F19" s="122">
        <f t="shared" si="26"/>
        <v>0</v>
      </c>
      <c r="G19" s="120"/>
      <c r="H19" s="121"/>
      <c r="I19" s="122">
        <f t="shared" si="27"/>
        <v>0</v>
      </c>
      <c r="J19" s="120"/>
      <c r="K19" s="121"/>
      <c r="L19" s="122">
        <f t="shared" si="28"/>
        <v>0</v>
      </c>
      <c r="M19" s="120"/>
      <c r="N19" s="121"/>
      <c r="O19" s="122">
        <f t="shared" si="29"/>
        <v>0</v>
      </c>
      <c r="P19" s="120"/>
      <c r="Q19" s="121"/>
      <c r="R19" s="122">
        <f t="shared" si="30"/>
        <v>0</v>
      </c>
      <c r="S19" s="120"/>
      <c r="T19" s="121"/>
      <c r="U19" s="122">
        <f t="shared" si="31"/>
        <v>0</v>
      </c>
      <c r="V19" s="120"/>
      <c r="W19" s="121"/>
      <c r="X19" s="122">
        <f t="shared" si="32"/>
        <v>0</v>
      </c>
      <c r="Y19" s="120"/>
      <c r="Z19" s="121"/>
      <c r="AA19" s="122">
        <f t="shared" si="33"/>
        <v>0</v>
      </c>
      <c r="AB19" s="120"/>
      <c r="AC19" s="121"/>
      <c r="AD19" s="122">
        <f t="shared" si="34"/>
        <v>0</v>
      </c>
      <c r="AE19" s="120"/>
      <c r="AF19" s="121"/>
      <c r="AG19" s="122">
        <f t="shared" si="35"/>
        <v>0</v>
      </c>
      <c r="AH19" s="120"/>
      <c r="AI19" s="121"/>
      <c r="AJ19" s="122">
        <f t="shared" si="36"/>
        <v>0</v>
      </c>
      <c r="AK19" s="120"/>
      <c r="AL19" s="121"/>
      <c r="AM19" s="122">
        <f t="shared" si="37"/>
        <v>0</v>
      </c>
      <c r="AN19" s="120"/>
      <c r="AO19" s="121"/>
      <c r="AP19" s="122">
        <f t="shared" si="38"/>
        <v>0</v>
      </c>
      <c r="AQ19" s="120"/>
      <c r="AR19" s="121"/>
      <c r="AS19" s="122">
        <f t="shared" si="39"/>
        <v>0</v>
      </c>
      <c r="AT19" s="120"/>
      <c r="AU19" s="121"/>
      <c r="AV19" s="122">
        <f t="shared" si="40"/>
        <v>0</v>
      </c>
      <c r="AW19" s="120"/>
      <c r="AX19" s="121"/>
      <c r="AY19" s="122">
        <f t="shared" si="41"/>
        <v>0</v>
      </c>
      <c r="AZ19" s="120"/>
      <c r="BA19" s="121"/>
      <c r="BB19" s="122">
        <f t="shared" si="42"/>
        <v>0</v>
      </c>
      <c r="BC19" s="120"/>
      <c r="BD19" s="121"/>
      <c r="BE19" s="122">
        <f t="shared" si="43"/>
        <v>0</v>
      </c>
      <c r="BF19" s="120"/>
      <c r="BG19" s="121"/>
      <c r="BH19" s="122">
        <f t="shared" si="44"/>
        <v>0</v>
      </c>
      <c r="BI19" s="120"/>
      <c r="BJ19" s="121"/>
      <c r="BK19" s="122">
        <f t="shared" si="45"/>
        <v>0</v>
      </c>
      <c r="BL19" s="120"/>
      <c r="BM19" s="121"/>
      <c r="BN19" s="122">
        <f t="shared" si="46"/>
        <v>0</v>
      </c>
      <c r="BO19" s="120"/>
      <c r="BP19" s="121"/>
      <c r="BQ19" s="122">
        <f t="shared" si="47"/>
        <v>0</v>
      </c>
      <c r="BR19" s="120"/>
      <c r="BS19" s="121"/>
      <c r="BT19" s="122">
        <f t="shared" si="48"/>
        <v>0</v>
      </c>
      <c r="BU19" s="120"/>
      <c r="BV19" s="121"/>
      <c r="BW19" s="122">
        <f t="shared" si="49"/>
        <v>0</v>
      </c>
      <c r="BX19" s="120"/>
      <c r="BY19" s="121"/>
      <c r="BZ19" s="122">
        <f t="shared" si="50"/>
        <v>0</v>
      </c>
      <c r="CA19" s="120"/>
      <c r="CB19" s="121"/>
      <c r="CC19" s="122">
        <f t="shared" si="51"/>
        <v>0</v>
      </c>
      <c r="CD19" s="120"/>
      <c r="CE19" s="121"/>
      <c r="CF19" s="122">
        <f t="shared" si="52"/>
        <v>0</v>
      </c>
    </row>
    <row r="20" spans="1:84" ht="29.25" thickTop="1" thickBot="1" x14ac:dyDescent="0.4">
      <c r="A20" s="5">
        <v>18</v>
      </c>
      <c r="B20" s="6" t="s">
        <v>26</v>
      </c>
      <c r="C20" s="55">
        <v>44273</v>
      </c>
      <c r="D20" s="120"/>
      <c r="E20" s="121"/>
      <c r="F20" s="122">
        <f t="shared" si="26"/>
        <v>0</v>
      </c>
      <c r="G20" s="120"/>
      <c r="H20" s="121"/>
      <c r="I20" s="122">
        <f t="shared" si="27"/>
        <v>0</v>
      </c>
      <c r="J20" s="120"/>
      <c r="K20" s="121"/>
      <c r="L20" s="122">
        <f t="shared" si="28"/>
        <v>0</v>
      </c>
      <c r="M20" s="120"/>
      <c r="N20" s="121"/>
      <c r="O20" s="122">
        <f t="shared" si="29"/>
        <v>0</v>
      </c>
      <c r="P20" s="120"/>
      <c r="Q20" s="121"/>
      <c r="R20" s="122">
        <f t="shared" si="30"/>
        <v>0</v>
      </c>
      <c r="S20" s="120"/>
      <c r="T20" s="121"/>
      <c r="U20" s="122">
        <f t="shared" si="31"/>
        <v>0</v>
      </c>
      <c r="V20" s="120"/>
      <c r="W20" s="121"/>
      <c r="X20" s="122">
        <f t="shared" si="32"/>
        <v>0</v>
      </c>
      <c r="Y20" s="120"/>
      <c r="Z20" s="121"/>
      <c r="AA20" s="122">
        <f t="shared" si="33"/>
        <v>0</v>
      </c>
      <c r="AB20" s="120"/>
      <c r="AC20" s="121"/>
      <c r="AD20" s="122">
        <f t="shared" si="34"/>
        <v>0</v>
      </c>
      <c r="AE20" s="120"/>
      <c r="AF20" s="121"/>
      <c r="AG20" s="122">
        <f t="shared" si="35"/>
        <v>0</v>
      </c>
      <c r="AH20" s="120"/>
      <c r="AI20" s="121"/>
      <c r="AJ20" s="122">
        <f t="shared" si="36"/>
        <v>0</v>
      </c>
      <c r="AK20" s="120"/>
      <c r="AL20" s="121"/>
      <c r="AM20" s="122">
        <f t="shared" si="37"/>
        <v>0</v>
      </c>
      <c r="AN20" s="120"/>
      <c r="AO20" s="121"/>
      <c r="AP20" s="122">
        <f t="shared" si="38"/>
        <v>0</v>
      </c>
      <c r="AQ20" s="120"/>
      <c r="AR20" s="121"/>
      <c r="AS20" s="122">
        <f t="shared" si="39"/>
        <v>0</v>
      </c>
      <c r="AT20" s="120"/>
      <c r="AU20" s="121"/>
      <c r="AV20" s="122">
        <f t="shared" si="40"/>
        <v>0</v>
      </c>
      <c r="AW20" s="120"/>
      <c r="AX20" s="121"/>
      <c r="AY20" s="122">
        <f t="shared" si="41"/>
        <v>0</v>
      </c>
      <c r="AZ20" s="120"/>
      <c r="BA20" s="121"/>
      <c r="BB20" s="122">
        <f t="shared" si="42"/>
        <v>0</v>
      </c>
      <c r="BC20" s="120"/>
      <c r="BD20" s="121"/>
      <c r="BE20" s="122">
        <f t="shared" si="43"/>
        <v>0</v>
      </c>
      <c r="BF20" s="120"/>
      <c r="BG20" s="121"/>
      <c r="BH20" s="122">
        <f t="shared" si="44"/>
        <v>0</v>
      </c>
      <c r="BI20" s="120"/>
      <c r="BJ20" s="121"/>
      <c r="BK20" s="122">
        <f t="shared" si="45"/>
        <v>0</v>
      </c>
      <c r="BL20" s="120"/>
      <c r="BM20" s="121"/>
      <c r="BN20" s="122">
        <f t="shared" si="46"/>
        <v>0</v>
      </c>
      <c r="BO20" s="120"/>
      <c r="BP20" s="121"/>
      <c r="BQ20" s="122">
        <f t="shared" si="47"/>
        <v>0</v>
      </c>
      <c r="BR20" s="120"/>
      <c r="BS20" s="121"/>
      <c r="BT20" s="122">
        <f t="shared" si="48"/>
        <v>0</v>
      </c>
      <c r="BU20" s="120"/>
      <c r="BV20" s="121"/>
      <c r="BW20" s="122">
        <f t="shared" si="49"/>
        <v>0</v>
      </c>
      <c r="BX20" s="120"/>
      <c r="BY20" s="121"/>
      <c r="BZ20" s="122">
        <f t="shared" si="50"/>
        <v>0</v>
      </c>
      <c r="CA20" s="120"/>
      <c r="CB20" s="121"/>
      <c r="CC20" s="122">
        <f t="shared" si="51"/>
        <v>0</v>
      </c>
      <c r="CD20" s="120"/>
      <c r="CE20" s="121"/>
      <c r="CF20" s="122">
        <f t="shared" si="52"/>
        <v>0</v>
      </c>
    </row>
    <row r="21" spans="1:84" ht="29.25" thickTop="1" thickBot="1" x14ac:dyDescent="0.4">
      <c r="A21" s="5">
        <v>19</v>
      </c>
      <c r="B21" s="6" t="s">
        <v>20</v>
      </c>
      <c r="C21" s="55">
        <v>44274</v>
      </c>
      <c r="D21" s="120"/>
      <c r="E21" s="121"/>
      <c r="F21" s="122">
        <f t="shared" si="26"/>
        <v>0</v>
      </c>
      <c r="G21" s="120"/>
      <c r="H21" s="121"/>
      <c r="I21" s="122">
        <f t="shared" si="27"/>
        <v>0</v>
      </c>
      <c r="J21" s="120"/>
      <c r="K21" s="121"/>
      <c r="L21" s="122">
        <f t="shared" si="28"/>
        <v>0</v>
      </c>
      <c r="M21" s="120"/>
      <c r="N21" s="121"/>
      <c r="O21" s="122">
        <f t="shared" si="29"/>
        <v>0</v>
      </c>
      <c r="P21" s="120"/>
      <c r="Q21" s="121"/>
      <c r="R21" s="122">
        <f t="shared" si="30"/>
        <v>0</v>
      </c>
      <c r="S21" s="120"/>
      <c r="T21" s="121"/>
      <c r="U21" s="122">
        <f t="shared" si="31"/>
        <v>0</v>
      </c>
      <c r="V21" s="120"/>
      <c r="W21" s="121"/>
      <c r="X21" s="122">
        <f t="shared" si="32"/>
        <v>0</v>
      </c>
      <c r="Y21" s="120"/>
      <c r="Z21" s="121"/>
      <c r="AA21" s="122">
        <f t="shared" si="33"/>
        <v>0</v>
      </c>
      <c r="AB21" s="120"/>
      <c r="AC21" s="121"/>
      <c r="AD21" s="122">
        <f t="shared" si="34"/>
        <v>0</v>
      </c>
      <c r="AE21" s="120"/>
      <c r="AF21" s="121"/>
      <c r="AG21" s="122">
        <f t="shared" si="35"/>
        <v>0</v>
      </c>
      <c r="AH21" s="120"/>
      <c r="AI21" s="121"/>
      <c r="AJ21" s="122">
        <f t="shared" si="36"/>
        <v>0</v>
      </c>
      <c r="AK21" s="120"/>
      <c r="AL21" s="121"/>
      <c r="AM21" s="122">
        <f t="shared" si="37"/>
        <v>0</v>
      </c>
      <c r="AN21" s="120"/>
      <c r="AO21" s="121"/>
      <c r="AP21" s="122">
        <f t="shared" si="38"/>
        <v>0</v>
      </c>
      <c r="AQ21" s="120"/>
      <c r="AR21" s="121"/>
      <c r="AS21" s="122">
        <f t="shared" si="39"/>
        <v>0</v>
      </c>
      <c r="AT21" s="120"/>
      <c r="AU21" s="121"/>
      <c r="AV21" s="122">
        <f t="shared" si="40"/>
        <v>0</v>
      </c>
      <c r="AW21" s="120"/>
      <c r="AX21" s="121"/>
      <c r="AY21" s="122">
        <f t="shared" si="41"/>
        <v>0</v>
      </c>
      <c r="AZ21" s="120"/>
      <c r="BA21" s="121"/>
      <c r="BB21" s="122">
        <f t="shared" si="42"/>
        <v>0</v>
      </c>
      <c r="BC21" s="120"/>
      <c r="BD21" s="121"/>
      <c r="BE21" s="122">
        <f t="shared" si="43"/>
        <v>0</v>
      </c>
      <c r="BF21" s="120"/>
      <c r="BG21" s="121"/>
      <c r="BH21" s="122">
        <f t="shared" si="44"/>
        <v>0</v>
      </c>
      <c r="BI21" s="120"/>
      <c r="BJ21" s="121"/>
      <c r="BK21" s="122">
        <f t="shared" si="45"/>
        <v>0</v>
      </c>
      <c r="BL21" s="120"/>
      <c r="BM21" s="121"/>
      <c r="BN21" s="122">
        <f t="shared" si="46"/>
        <v>0</v>
      </c>
      <c r="BO21" s="120"/>
      <c r="BP21" s="121"/>
      <c r="BQ21" s="122">
        <f t="shared" si="47"/>
        <v>0</v>
      </c>
      <c r="BR21" s="120"/>
      <c r="BS21" s="121"/>
      <c r="BT21" s="122">
        <f t="shared" si="48"/>
        <v>0</v>
      </c>
      <c r="BU21" s="120"/>
      <c r="BV21" s="121"/>
      <c r="BW21" s="122">
        <f t="shared" si="49"/>
        <v>0</v>
      </c>
      <c r="BX21" s="120"/>
      <c r="BY21" s="121"/>
      <c r="BZ21" s="122">
        <f t="shared" si="50"/>
        <v>0</v>
      </c>
      <c r="CA21" s="120"/>
      <c r="CB21" s="121"/>
      <c r="CC21" s="122">
        <f t="shared" si="51"/>
        <v>0</v>
      </c>
      <c r="CD21" s="120"/>
      <c r="CE21" s="121"/>
      <c r="CF21" s="122">
        <f t="shared" si="52"/>
        <v>0</v>
      </c>
    </row>
    <row r="22" spans="1:84" ht="29.25" thickTop="1" thickBot="1" x14ac:dyDescent="0.4">
      <c r="A22" s="5">
        <v>20</v>
      </c>
      <c r="B22" s="3" t="s">
        <v>21</v>
      </c>
      <c r="C22" s="55">
        <v>44275</v>
      </c>
      <c r="D22" s="120"/>
      <c r="E22" s="121"/>
      <c r="F22" s="122">
        <f t="shared" si="26"/>
        <v>0</v>
      </c>
      <c r="G22" s="120"/>
      <c r="H22" s="121"/>
      <c r="I22" s="122">
        <f t="shared" si="27"/>
        <v>0</v>
      </c>
      <c r="J22" s="120"/>
      <c r="K22" s="121"/>
      <c r="L22" s="122">
        <f t="shared" si="28"/>
        <v>0</v>
      </c>
      <c r="M22" s="120"/>
      <c r="N22" s="121"/>
      <c r="O22" s="122">
        <f t="shared" si="29"/>
        <v>0</v>
      </c>
      <c r="P22" s="120"/>
      <c r="Q22" s="121"/>
      <c r="R22" s="122">
        <f t="shared" si="30"/>
        <v>0</v>
      </c>
      <c r="S22" s="120"/>
      <c r="T22" s="121"/>
      <c r="U22" s="122">
        <f t="shared" si="31"/>
        <v>0</v>
      </c>
      <c r="V22" s="120"/>
      <c r="W22" s="121"/>
      <c r="X22" s="122">
        <f t="shared" si="32"/>
        <v>0</v>
      </c>
      <c r="Y22" s="120"/>
      <c r="Z22" s="121"/>
      <c r="AA22" s="122">
        <f t="shared" si="33"/>
        <v>0</v>
      </c>
      <c r="AB22" s="120"/>
      <c r="AC22" s="121"/>
      <c r="AD22" s="122">
        <f t="shared" si="34"/>
        <v>0</v>
      </c>
      <c r="AE22" s="120"/>
      <c r="AF22" s="121"/>
      <c r="AG22" s="122">
        <f t="shared" si="35"/>
        <v>0</v>
      </c>
      <c r="AH22" s="120"/>
      <c r="AI22" s="121"/>
      <c r="AJ22" s="122">
        <f t="shared" si="36"/>
        <v>0</v>
      </c>
      <c r="AK22" s="120"/>
      <c r="AL22" s="121"/>
      <c r="AM22" s="122">
        <f t="shared" si="37"/>
        <v>0</v>
      </c>
      <c r="AN22" s="120"/>
      <c r="AO22" s="121"/>
      <c r="AP22" s="122">
        <f t="shared" si="38"/>
        <v>0</v>
      </c>
      <c r="AQ22" s="120"/>
      <c r="AR22" s="121"/>
      <c r="AS22" s="122">
        <f t="shared" si="39"/>
        <v>0</v>
      </c>
      <c r="AT22" s="120"/>
      <c r="AU22" s="121"/>
      <c r="AV22" s="122">
        <f t="shared" si="40"/>
        <v>0</v>
      </c>
      <c r="AW22" s="120"/>
      <c r="AX22" s="121"/>
      <c r="AY22" s="122">
        <f t="shared" si="41"/>
        <v>0</v>
      </c>
      <c r="AZ22" s="120"/>
      <c r="BA22" s="121"/>
      <c r="BB22" s="122">
        <f t="shared" si="42"/>
        <v>0</v>
      </c>
      <c r="BC22" s="120"/>
      <c r="BD22" s="121"/>
      <c r="BE22" s="122">
        <f t="shared" si="43"/>
        <v>0</v>
      </c>
      <c r="BF22" s="120"/>
      <c r="BG22" s="121"/>
      <c r="BH22" s="122">
        <f t="shared" si="44"/>
        <v>0</v>
      </c>
      <c r="BI22" s="120"/>
      <c r="BJ22" s="121"/>
      <c r="BK22" s="122">
        <f t="shared" si="45"/>
        <v>0</v>
      </c>
      <c r="BL22" s="120"/>
      <c r="BM22" s="121"/>
      <c r="BN22" s="122">
        <f t="shared" si="46"/>
        <v>0</v>
      </c>
      <c r="BO22" s="120"/>
      <c r="BP22" s="121"/>
      <c r="BQ22" s="122">
        <f t="shared" si="47"/>
        <v>0</v>
      </c>
      <c r="BR22" s="120"/>
      <c r="BS22" s="121"/>
      <c r="BT22" s="122">
        <f t="shared" si="48"/>
        <v>0</v>
      </c>
      <c r="BU22" s="120"/>
      <c r="BV22" s="121"/>
      <c r="BW22" s="122">
        <f t="shared" si="49"/>
        <v>0</v>
      </c>
      <c r="BX22" s="120"/>
      <c r="BY22" s="121"/>
      <c r="BZ22" s="122">
        <f t="shared" si="50"/>
        <v>0</v>
      </c>
      <c r="CA22" s="120"/>
      <c r="CB22" s="121"/>
      <c r="CC22" s="122">
        <f t="shared" si="51"/>
        <v>0</v>
      </c>
      <c r="CD22" s="120"/>
      <c r="CE22" s="121"/>
      <c r="CF22" s="122">
        <f t="shared" si="52"/>
        <v>0</v>
      </c>
    </row>
    <row r="23" spans="1:84" ht="29.25" thickTop="1" thickBot="1" x14ac:dyDescent="0.4">
      <c r="A23" s="5">
        <v>21</v>
      </c>
      <c r="B23" s="6" t="s">
        <v>22</v>
      </c>
      <c r="C23" s="55">
        <v>44276</v>
      </c>
      <c r="D23" s="120"/>
      <c r="E23" s="121"/>
      <c r="F23" s="122">
        <f t="shared" si="26"/>
        <v>0</v>
      </c>
      <c r="G23" s="120"/>
      <c r="H23" s="121"/>
      <c r="I23" s="122">
        <f t="shared" si="27"/>
        <v>0</v>
      </c>
      <c r="J23" s="120"/>
      <c r="K23" s="121"/>
      <c r="L23" s="122">
        <f>IFERROR(K23-J23,"")</f>
        <v>0</v>
      </c>
      <c r="M23" s="120"/>
      <c r="N23" s="121"/>
      <c r="O23" s="122">
        <f t="shared" si="29"/>
        <v>0</v>
      </c>
      <c r="P23" s="120"/>
      <c r="Q23" s="121"/>
      <c r="R23" s="122">
        <f t="shared" si="30"/>
        <v>0</v>
      </c>
      <c r="S23" s="120"/>
      <c r="T23" s="121"/>
      <c r="U23" s="122">
        <f t="shared" si="31"/>
        <v>0</v>
      </c>
      <c r="V23" s="120"/>
      <c r="W23" s="121"/>
      <c r="X23" s="122">
        <f t="shared" si="32"/>
        <v>0</v>
      </c>
      <c r="Y23" s="120"/>
      <c r="Z23" s="121"/>
      <c r="AA23" s="122">
        <f t="shared" si="33"/>
        <v>0</v>
      </c>
      <c r="AB23" s="120"/>
      <c r="AC23" s="121"/>
      <c r="AD23" s="122">
        <f t="shared" si="34"/>
        <v>0</v>
      </c>
      <c r="AE23" s="120"/>
      <c r="AF23" s="121"/>
      <c r="AG23" s="122">
        <f t="shared" si="35"/>
        <v>0</v>
      </c>
      <c r="AH23" s="120"/>
      <c r="AI23" s="121"/>
      <c r="AJ23" s="122">
        <f t="shared" si="36"/>
        <v>0</v>
      </c>
      <c r="AK23" s="120"/>
      <c r="AL23" s="121"/>
      <c r="AM23" s="122">
        <f t="shared" si="37"/>
        <v>0</v>
      </c>
      <c r="AN23" s="120"/>
      <c r="AO23" s="121"/>
      <c r="AP23" s="122">
        <f t="shared" si="38"/>
        <v>0</v>
      </c>
      <c r="AQ23" s="120"/>
      <c r="AR23" s="121"/>
      <c r="AS23" s="122">
        <f t="shared" si="39"/>
        <v>0</v>
      </c>
      <c r="AT23" s="120"/>
      <c r="AU23" s="121"/>
      <c r="AV23" s="122">
        <f t="shared" si="40"/>
        <v>0</v>
      </c>
      <c r="AW23" s="120"/>
      <c r="AX23" s="121"/>
      <c r="AY23" s="122">
        <f t="shared" si="41"/>
        <v>0</v>
      </c>
      <c r="AZ23" s="120"/>
      <c r="BA23" s="121"/>
      <c r="BB23" s="122">
        <f t="shared" si="42"/>
        <v>0</v>
      </c>
      <c r="BC23" s="120"/>
      <c r="BD23" s="121"/>
      <c r="BE23" s="122">
        <f t="shared" si="43"/>
        <v>0</v>
      </c>
      <c r="BF23" s="120"/>
      <c r="BG23" s="121"/>
      <c r="BH23" s="122">
        <f t="shared" si="44"/>
        <v>0</v>
      </c>
      <c r="BI23" s="120"/>
      <c r="BJ23" s="121"/>
      <c r="BK23" s="122">
        <f t="shared" si="45"/>
        <v>0</v>
      </c>
      <c r="BL23" s="120"/>
      <c r="BM23" s="121"/>
      <c r="BN23" s="122">
        <f t="shared" si="46"/>
        <v>0</v>
      </c>
      <c r="BO23" s="120"/>
      <c r="BP23" s="121"/>
      <c r="BQ23" s="122">
        <f t="shared" si="47"/>
        <v>0</v>
      </c>
      <c r="BR23" s="120"/>
      <c r="BS23" s="121"/>
      <c r="BT23" s="122">
        <f t="shared" si="48"/>
        <v>0</v>
      </c>
      <c r="BU23" s="120"/>
      <c r="BV23" s="121"/>
      <c r="BW23" s="122">
        <f t="shared" si="49"/>
        <v>0</v>
      </c>
      <c r="BX23" s="120"/>
      <c r="BY23" s="121"/>
      <c r="BZ23" s="122">
        <f t="shared" si="50"/>
        <v>0</v>
      </c>
      <c r="CA23" s="120"/>
      <c r="CB23" s="121"/>
      <c r="CC23" s="122">
        <f t="shared" si="51"/>
        <v>0</v>
      </c>
      <c r="CD23" s="120"/>
      <c r="CE23" s="121"/>
      <c r="CF23" s="122">
        <f t="shared" si="52"/>
        <v>0</v>
      </c>
    </row>
    <row r="24" spans="1:84" ht="29.25" thickTop="1" thickBot="1" x14ac:dyDescent="0.4">
      <c r="A24" s="5">
        <v>22</v>
      </c>
      <c r="B24" s="3" t="s">
        <v>23</v>
      </c>
      <c r="C24" s="55">
        <v>44277</v>
      </c>
      <c r="D24" s="120"/>
      <c r="E24" s="121"/>
      <c r="F24" s="122">
        <f t="shared" si="26"/>
        <v>0</v>
      </c>
      <c r="G24" s="120"/>
      <c r="H24" s="121"/>
      <c r="I24" s="122">
        <f t="shared" si="27"/>
        <v>0</v>
      </c>
      <c r="J24" s="120"/>
      <c r="K24" s="121"/>
      <c r="L24" s="122">
        <f t="shared" si="28"/>
        <v>0</v>
      </c>
      <c r="M24" s="120"/>
      <c r="N24" s="121"/>
      <c r="O24" s="122">
        <f t="shared" si="29"/>
        <v>0</v>
      </c>
      <c r="P24" s="120"/>
      <c r="Q24" s="121"/>
      <c r="R24" s="122">
        <f t="shared" si="30"/>
        <v>0</v>
      </c>
      <c r="S24" s="120"/>
      <c r="T24" s="121"/>
      <c r="U24" s="122">
        <f t="shared" si="31"/>
        <v>0</v>
      </c>
      <c r="V24" s="120"/>
      <c r="W24" s="121"/>
      <c r="X24" s="122">
        <f t="shared" si="32"/>
        <v>0</v>
      </c>
      <c r="Y24" s="120"/>
      <c r="Z24" s="121"/>
      <c r="AA24" s="122">
        <f t="shared" si="33"/>
        <v>0</v>
      </c>
      <c r="AB24" s="120"/>
      <c r="AC24" s="121"/>
      <c r="AD24" s="122">
        <f t="shared" si="34"/>
        <v>0</v>
      </c>
      <c r="AE24" s="120"/>
      <c r="AF24" s="121"/>
      <c r="AG24" s="122">
        <f t="shared" si="35"/>
        <v>0</v>
      </c>
      <c r="AH24" s="120"/>
      <c r="AI24" s="121"/>
      <c r="AJ24" s="122">
        <f t="shared" si="36"/>
        <v>0</v>
      </c>
      <c r="AK24" s="120"/>
      <c r="AL24" s="121"/>
      <c r="AM24" s="122">
        <f t="shared" si="37"/>
        <v>0</v>
      </c>
      <c r="AN24" s="120"/>
      <c r="AO24" s="121"/>
      <c r="AP24" s="122">
        <f t="shared" si="38"/>
        <v>0</v>
      </c>
      <c r="AQ24" s="120"/>
      <c r="AR24" s="121"/>
      <c r="AS24" s="122">
        <f t="shared" si="39"/>
        <v>0</v>
      </c>
      <c r="AT24" s="120"/>
      <c r="AU24" s="121"/>
      <c r="AV24" s="122">
        <f t="shared" si="40"/>
        <v>0</v>
      </c>
      <c r="AW24" s="120"/>
      <c r="AX24" s="121"/>
      <c r="AY24" s="122">
        <f t="shared" si="41"/>
        <v>0</v>
      </c>
      <c r="AZ24" s="120"/>
      <c r="BA24" s="121"/>
      <c r="BB24" s="122">
        <f t="shared" si="42"/>
        <v>0</v>
      </c>
      <c r="BC24" s="120"/>
      <c r="BD24" s="121"/>
      <c r="BE24" s="122">
        <f t="shared" si="43"/>
        <v>0</v>
      </c>
      <c r="BF24" s="120"/>
      <c r="BG24" s="121"/>
      <c r="BH24" s="122">
        <f t="shared" si="44"/>
        <v>0</v>
      </c>
      <c r="BI24" s="120"/>
      <c r="BJ24" s="121"/>
      <c r="BK24" s="122">
        <f t="shared" si="45"/>
        <v>0</v>
      </c>
      <c r="BL24" s="120"/>
      <c r="BM24" s="121"/>
      <c r="BN24" s="122">
        <f t="shared" si="46"/>
        <v>0</v>
      </c>
      <c r="BO24" s="120"/>
      <c r="BP24" s="121"/>
      <c r="BQ24" s="122">
        <f t="shared" si="47"/>
        <v>0</v>
      </c>
      <c r="BR24" s="120"/>
      <c r="BS24" s="121"/>
      <c r="BT24" s="122">
        <f t="shared" si="48"/>
        <v>0</v>
      </c>
      <c r="BU24" s="120"/>
      <c r="BV24" s="121"/>
      <c r="BW24" s="122">
        <f t="shared" si="49"/>
        <v>0</v>
      </c>
      <c r="BX24" s="120"/>
      <c r="BY24" s="121"/>
      <c r="BZ24" s="122">
        <f t="shared" si="50"/>
        <v>0</v>
      </c>
      <c r="CA24" s="120"/>
      <c r="CB24" s="121"/>
      <c r="CC24" s="122">
        <f t="shared" si="51"/>
        <v>0</v>
      </c>
      <c r="CD24" s="120"/>
      <c r="CE24" s="121"/>
      <c r="CF24" s="122">
        <f t="shared" si="52"/>
        <v>0</v>
      </c>
    </row>
    <row r="25" spans="1:84" ht="29.25" thickTop="1" thickBot="1" x14ac:dyDescent="0.4">
      <c r="A25" s="5">
        <v>23</v>
      </c>
      <c r="B25" s="6" t="s">
        <v>24</v>
      </c>
      <c r="C25" s="55">
        <v>44278</v>
      </c>
      <c r="D25" s="120"/>
      <c r="E25" s="121"/>
      <c r="F25" s="122">
        <f t="shared" si="26"/>
        <v>0</v>
      </c>
      <c r="G25" s="120"/>
      <c r="H25" s="121"/>
      <c r="I25" s="122">
        <f t="shared" si="27"/>
        <v>0</v>
      </c>
      <c r="J25" s="120"/>
      <c r="K25" s="121"/>
      <c r="L25" s="122">
        <f t="shared" si="28"/>
        <v>0</v>
      </c>
      <c r="M25" s="120"/>
      <c r="N25" s="121"/>
      <c r="O25" s="122">
        <f t="shared" si="29"/>
        <v>0</v>
      </c>
      <c r="P25" s="120"/>
      <c r="Q25" s="121"/>
      <c r="R25" s="122">
        <f t="shared" si="30"/>
        <v>0</v>
      </c>
      <c r="S25" s="120"/>
      <c r="T25" s="121"/>
      <c r="U25" s="122">
        <f t="shared" si="31"/>
        <v>0</v>
      </c>
      <c r="V25" s="120"/>
      <c r="W25" s="121"/>
      <c r="X25" s="122">
        <f t="shared" si="32"/>
        <v>0</v>
      </c>
      <c r="Y25" s="120"/>
      <c r="Z25" s="121"/>
      <c r="AA25" s="122">
        <f t="shared" si="33"/>
        <v>0</v>
      </c>
      <c r="AB25" s="120"/>
      <c r="AC25" s="121"/>
      <c r="AD25" s="122">
        <f t="shared" si="34"/>
        <v>0</v>
      </c>
      <c r="AE25" s="120"/>
      <c r="AF25" s="121"/>
      <c r="AG25" s="122">
        <f t="shared" si="35"/>
        <v>0</v>
      </c>
      <c r="AH25" s="120"/>
      <c r="AI25" s="121"/>
      <c r="AJ25" s="122">
        <f t="shared" si="36"/>
        <v>0</v>
      </c>
      <c r="AK25" s="120"/>
      <c r="AL25" s="121"/>
      <c r="AM25" s="122">
        <f t="shared" si="37"/>
        <v>0</v>
      </c>
      <c r="AN25" s="120"/>
      <c r="AO25" s="121"/>
      <c r="AP25" s="122">
        <f t="shared" si="38"/>
        <v>0</v>
      </c>
      <c r="AQ25" s="120"/>
      <c r="AR25" s="121"/>
      <c r="AS25" s="122">
        <f t="shared" si="39"/>
        <v>0</v>
      </c>
      <c r="AT25" s="120"/>
      <c r="AU25" s="121"/>
      <c r="AV25" s="122">
        <f t="shared" si="40"/>
        <v>0</v>
      </c>
      <c r="AW25" s="120"/>
      <c r="AX25" s="121"/>
      <c r="AY25" s="122">
        <f t="shared" si="41"/>
        <v>0</v>
      </c>
      <c r="AZ25" s="120"/>
      <c r="BA25" s="121"/>
      <c r="BB25" s="122">
        <f t="shared" si="42"/>
        <v>0</v>
      </c>
      <c r="BC25" s="120"/>
      <c r="BD25" s="121"/>
      <c r="BE25" s="122">
        <f t="shared" si="43"/>
        <v>0</v>
      </c>
      <c r="BF25" s="120"/>
      <c r="BG25" s="121"/>
      <c r="BH25" s="122">
        <f t="shared" si="44"/>
        <v>0</v>
      </c>
      <c r="BI25" s="120"/>
      <c r="BJ25" s="121"/>
      <c r="BK25" s="122">
        <f t="shared" si="45"/>
        <v>0</v>
      </c>
      <c r="BL25" s="120"/>
      <c r="BM25" s="121"/>
      <c r="BN25" s="122">
        <f t="shared" si="46"/>
        <v>0</v>
      </c>
      <c r="BO25" s="120"/>
      <c r="BP25" s="121"/>
      <c r="BQ25" s="122">
        <f t="shared" si="47"/>
        <v>0</v>
      </c>
      <c r="BR25" s="120"/>
      <c r="BS25" s="121"/>
      <c r="BT25" s="122">
        <f t="shared" si="48"/>
        <v>0</v>
      </c>
      <c r="BU25" s="120"/>
      <c r="BV25" s="121"/>
      <c r="BW25" s="122">
        <f t="shared" si="49"/>
        <v>0</v>
      </c>
      <c r="BX25" s="120"/>
      <c r="BY25" s="121"/>
      <c r="BZ25" s="122">
        <f t="shared" si="50"/>
        <v>0</v>
      </c>
      <c r="CA25" s="120"/>
      <c r="CB25" s="121"/>
      <c r="CC25" s="122">
        <f t="shared" si="51"/>
        <v>0</v>
      </c>
      <c r="CD25" s="120"/>
      <c r="CE25" s="121"/>
      <c r="CF25" s="122">
        <f t="shared" si="52"/>
        <v>0</v>
      </c>
    </row>
    <row r="26" spans="1:84" ht="29.25" thickTop="1" thickBot="1" x14ac:dyDescent="0.4">
      <c r="A26" s="5">
        <v>24</v>
      </c>
      <c r="B26" s="3" t="s">
        <v>25</v>
      </c>
      <c r="C26" s="55">
        <v>44279</v>
      </c>
      <c r="D26" s="120"/>
      <c r="E26" s="121"/>
      <c r="F26" s="122">
        <f t="shared" si="26"/>
        <v>0</v>
      </c>
      <c r="G26" s="120"/>
      <c r="H26" s="121"/>
      <c r="I26" s="122">
        <f t="shared" si="27"/>
        <v>0</v>
      </c>
      <c r="J26" s="120"/>
      <c r="K26" s="121"/>
      <c r="L26" s="122">
        <f t="shared" si="28"/>
        <v>0</v>
      </c>
      <c r="M26" s="120"/>
      <c r="N26" s="121"/>
      <c r="O26" s="122">
        <f t="shared" si="29"/>
        <v>0</v>
      </c>
      <c r="P26" s="120"/>
      <c r="Q26" s="121"/>
      <c r="R26" s="122">
        <f t="shared" si="30"/>
        <v>0</v>
      </c>
      <c r="S26" s="120"/>
      <c r="T26" s="121"/>
      <c r="U26" s="122">
        <f t="shared" si="31"/>
        <v>0</v>
      </c>
      <c r="V26" s="120"/>
      <c r="W26" s="121"/>
      <c r="X26" s="122">
        <f t="shared" si="32"/>
        <v>0</v>
      </c>
      <c r="Y26" s="120"/>
      <c r="Z26" s="121"/>
      <c r="AA26" s="122">
        <f t="shared" si="33"/>
        <v>0</v>
      </c>
      <c r="AB26" s="120"/>
      <c r="AC26" s="121"/>
      <c r="AD26" s="122">
        <f t="shared" si="34"/>
        <v>0</v>
      </c>
      <c r="AE26" s="120"/>
      <c r="AF26" s="121"/>
      <c r="AG26" s="122">
        <f t="shared" si="35"/>
        <v>0</v>
      </c>
      <c r="AH26" s="120"/>
      <c r="AI26" s="121"/>
      <c r="AJ26" s="122">
        <f t="shared" si="36"/>
        <v>0</v>
      </c>
      <c r="AK26" s="120"/>
      <c r="AL26" s="121"/>
      <c r="AM26" s="122">
        <f t="shared" si="37"/>
        <v>0</v>
      </c>
      <c r="AN26" s="120"/>
      <c r="AO26" s="121"/>
      <c r="AP26" s="122">
        <f t="shared" si="38"/>
        <v>0</v>
      </c>
      <c r="AQ26" s="120"/>
      <c r="AR26" s="121"/>
      <c r="AS26" s="122">
        <f t="shared" si="39"/>
        <v>0</v>
      </c>
      <c r="AT26" s="120"/>
      <c r="AU26" s="121"/>
      <c r="AV26" s="122">
        <f t="shared" si="40"/>
        <v>0</v>
      </c>
      <c r="AW26" s="120"/>
      <c r="AX26" s="121"/>
      <c r="AY26" s="122">
        <f t="shared" si="41"/>
        <v>0</v>
      </c>
      <c r="AZ26" s="120"/>
      <c r="BA26" s="121"/>
      <c r="BB26" s="122">
        <f t="shared" si="42"/>
        <v>0</v>
      </c>
      <c r="BC26" s="120"/>
      <c r="BD26" s="121"/>
      <c r="BE26" s="122">
        <f t="shared" si="43"/>
        <v>0</v>
      </c>
      <c r="BF26" s="120"/>
      <c r="BG26" s="121"/>
      <c r="BH26" s="122">
        <f t="shared" si="44"/>
        <v>0</v>
      </c>
      <c r="BI26" s="120"/>
      <c r="BJ26" s="121"/>
      <c r="BK26" s="122">
        <f t="shared" si="45"/>
        <v>0</v>
      </c>
      <c r="BL26" s="120"/>
      <c r="BM26" s="121"/>
      <c r="BN26" s="122">
        <f t="shared" si="46"/>
        <v>0</v>
      </c>
      <c r="BO26" s="120"/>
      <c r="BP26" s="121"/>
      <c r="BQ26" s="122">
        <f t="shared" si="47"/>
        <v>0</v>
      </c>
      <c r="BR26" s="120"/>
      <c r="BS26" s="121"/>
      <c r="BT26" s="122">
        <f t="shared" si="48"/>
        <v>0</v>
      </c>
      <c r="BU26" s="120"/>
      <c r="BV26" s="121"/>
      <c r="BW26" s="122">
        <f t="shared" si="49"/>
        <v>0</v>
      </c>
      <c r="BX26" s="120"/>
      <c r="BY26" s="121"/>
      <c r="BZ26" s="122">
        <f t="shared" si="50"/>
        <v>0</v>
      </c>
      <c r="CA26" s="120"/>
      <c r="CB26" s="121"/>
      <c r="CC26" s="122">
        <f t="shared" si="51"/>
        <v>0</v>
      </c>
      <c r="CD26" s="120"/>
      <c r="CE26" s="121"/>
      <c r="CF26" s="122">
        <f t="shared" si="52"/>
        <v>0</v>
      </c>
    </row>
    <row r="27" spans="1:84" ht="29.25" thickTop="1" thickBot="1" x14ac:dyDescent="0.4">
      <c r="A27" s="5">
        <v>25</v>
      </c>
      <c r="B27" s="6" t="s">
        <v>26</v>
      </c>
      <c r="C27" s="55">
        <v>44280</v>
      </c>
      <c r="D27" s="120"/>
      <c r="E27" s="121"/>
      <c r="F27" s="122">
        <f t="shared" si="26"/>
        <v>0</v>
      </c>
      <c r="G27" s="120"/>
      <c r="H27" s="121"/>
      <c r="I27" s="122">
        <f t="shared" si="27"/>
        <v>0</v>
      </c>
      <c r="J27" s="120"/>
      <c r="K27" s="121"/>
      <c r="L27" s="122">
        <f t="shared" si="28"/>
        <v>0</v>
      </c>
      <c r="M27" s="120"/>
      <c r="N27" s="121"/>
      <c r="O27" s="122">
        <f t="shared" si="29"/>
        <v>0</v>
      </c>
      <c r="P27" s="120"/>
      <c r="Q27" s="121"/>
      <c r="R27" s="122">
        <f t="shared" si="30"/>
        <v>0</v>
      </c>
      <c r="S27" s="120"/>
      <c r="T27" s="121"/>
      <c r="U27" s="122">
        <f t="shared" si="31"/>
        <v>0</v>
      </c>
      <c r="V27" s="120"/>
      <c r="W27" s="121"/>
      <c r="X27" s="122">
        <f t="shared" si="32"/>
        <v>0</v>
      </c>
      <c r="Y27" s="120"/>
      <c r="Z27" s="121"/>
      <c r="AA27" s="122">
        <f t="shared" si="33"/>
        <v>0</v>
      </c>
      <c r="AB27" s="120"/>
      <c r="AC27" s="121"/>
      <c r="AD27" s="122">
        <f t="shared" si="34"/>
        <v>0</v>
      </c>
      <c r="AE27" s="120"/>
      <c r="AF27" s="121"/>
      <c r="AG27" s="122">
        <f t="shared" si="35"/>
        <v>0</v>
      </c>
      <c r="AH27" s="120"/>
      <c r="AI27" s="121"/>
      <c r="AJ27" s="122">
        <f t="shared" si="36"/>
        <v>0</v>
      </c>
      <c r="AK27" s="120"/>
      <c r="AL27" s="121"/>
      <c r="AM27" s="122">
        <f t="shared" si="37"/>
        <v>0</v>
      </c>
      <c r="AN27" s="120"/>
      <c r="AO27" s="121"/>
      <c r="AP27" s="122">
        <f t="shared" si="38"/>
        <v>0</v>
      </c>
      <c r="AQ27" s="120"/>
      <c r="AR27" s="121"/>
      <c r="AS27" s="122">
        <f t="shared" si="39"/>
        <v>0</v>
      </c>
      <c r="AT27" s="120"/>
      <c r="AU27" s="121"/>
      <c r="AV27" s="122">
        <f t="shared" si="40"/>
        <v>0</v>
      </c>
      <c r="AW27" s="120"/>
      <c r="AX27" s="121"/>
      <c r="AY27" s="122">
        <f t="shared" si="41"/>
        <v>0</v>
      </c>
      <c r="AZ27" s="120"/>
      <c r="BA27" s="121"/>
      <c r="BB27" s="122">
        <f t="shared" si="42"/>
        <v>0</v>
      </c>
      <c r="BC27" s="120"/>
      <c r="BD27" s="121"/>
      <c r="BE27" s="122">
        <f t="shared" si="43"/>
        <v>0</v>
      </c>
      <c r="BF27" s="120"/>
      <c r="BG27" s="121"/>
      <c r="BH27" s="122">
        <f t="shared" si="44"/>
        <v>0</v>
      </c>
      <c r="BI27" s="120"/>
      <c r="BJ27" s="121"/>
      <c r="BK27" s="122">
        <f t="shared" si="45"/>
        <v>0</v>
      </c>
      <c r="BL27" s="120"/>
      <c r="BM27" s="121"/>
      <c r="BN27" s="122">
        <f t="shared" si="46"/>
        <v>0</v>
      </c>
      <c r="BO27" s="120"/>
      <c r="BP27" s="121"/>
      <c r="BQ27" s="122">
        <f t="shared" si="47"/>
        <v>0</v>
      </c>
      <c r="BR27" s="120"/>
      <c r="BS27" s="121"/>
      <c r="BT27" s="122">
        <f t="shared" si="48"/>
        <v>0</v>
      </c>
      <c r="BU27" s="120"/>
      <c r="BV27" s="121"/>
      <c r="BW27" s="122">
        <f t="shared" si="49"/>
        <v>0</v>
      </c>
      <c r="BX27" s="120"/>
      <c r="BY27" s="121"/>
      <c r="BZ27" s="122">
        <f t="shared" si="50"/>
        <v>0</v>
      </c>
      <c r="CA27" s="120"/>
      <c r="CB27" s="121"/>
      <c r="CC27" s="122">
        <f t="shared" si="51"/>
        <v>0</v>
      </c>
      <c r="CD27" s="120"/>
      <c r="CE27" s="121"/>
      <c r="CF27" s="122">
        <f t="shared" si="52"/>
        <v>0</v>
      </c>
    </row>
    <row r="28" spans="1:84" ht="29.25" thickTop="1" thickBot="1" x14ac:dyDescent="0.4">
      <c r="A28" s="5">
        <v>26</v>
      </c>
      <c r="B28" s="6" t="s">
        <v>20</v>
      </c>
      <c r="C28" s="55">
        <v>44281</v>
      </c>
      <c r="D28" s="120"/>
      <c r="E28" s="121"/>
      <c r="F28" s="122">
        <f t="shared" si="26"/>
        <v>0</v>
      </c>
      <c r="G28" s="120"/>
      <c r="H28" s="121"/>
      <c r="I28" s="122">
        <f t="shared" si="27"/>
        <v>0</v>
      </c>
      <c r="J28" s="120"/>
      <c r="K28" s="121"/>
      <c r="L28" s="122">
        <f t="shared" si="28"/>
        <v>0</v>
      </c>
      <c r="M28" s="120"/>
      <c r="N28" s="121"/>
      <c r="O28" s="122">
        <f t="shared" si="29"/>
        <v>0</v>
      </c>
      <c r="P28" s="120"/>
      <c r="Q28" s="121"/>
      <c r="R28" s="122">
        <f t="shared" si="30"/>
        <v>0</v>
      </c>
      <c r="S28" s="120"/>
      <c r="T28" s="121"/>
      <c r="U28" s="122">
        <f t="shared" si="31"/>
        <v>0</v>
      </c>
      <c r="V28" s="120"/>
      <c r="W28" s="121"/>
      <c r="X28" s="122">
        <f t="shared" si="32"/>
        <v>0</v>
      </c>
      <c r="Y28" s="120"/>
      <c r="Z28" s="121"/>
      <c r="AA28" s="122">
        <f t="shared" si="33"/>
        <v>0</v>
      </c>
      <c r="AB28" s="120"/>
      <c r="AC28" s="121"/>
      <c r="AD28" s="122">
        <f t="shared" si="34"/>
        <v>0</v>
      </c>
      <c r="AE28" s="120"/>
      <c r="AF28" s="121"/>
      <c r="AG28" s="122">
        <f t="shared" si="35"/>
        <v>0</v>
      </c>
      <c r="AH28" s="120"/>
      <c r="AI28" s="121"/>
      <c r="AJ28" s="122">
        <f t="shared" si="36"/>
        <v>0</v>
      </c>
      <c r="AK28" s="120"/>
      <c r="AL28" s="121"/>
      <c r="AM28" s="122">
        <f t="shared" si="37"/>
        <v>0</v>
      </c>
      <c r="AN28" s="120"/>
      <c r="AO28" s="121"/>
      <c r="AP28" s="122">
        <f t="shared" si="38"/>
        <v>0</v>
      </c>
      <c r="AQ28" s="120"/>
      <c r="AR28" s="121"/>
      <c r="AS28" s="122">
        <f t="shared" si="39"/>
        <v>0</v>
      </c>
      <c r="AT28" s="120"/>
      <c r="AU28" s="121"/>
      <c r="AV28" s="122">
        <f t="shared" si="40"/>
        <v>0</v>
      </c>
      <c r="AW28" s="120"/>
      <c r="AX28" s="121"/>
      <c r="AY28" s="122">
        <f t="shared" si="41"/>
        <v>0</v>
      </c>
      <c r="AZ28" s="120"/>
      <c r="BA28" s="121"/>
      <c r="BB28" s="122">
        <f t="shared" si="42"/>
        <v>0</v>
      </c>
      <c r="BC28" s="120"/>
      <c r="BD28" s="121"/>
      <c r="BE28" s="122">
        <f t="shared" si="43"/>
        <v>0</v>
      </c>
      <c r="BF28" s="120"/>
      <c r="BG28" s="121"/>
      <c r="BH28" s="122">
        <f t="shared" si="44"/>
        <v>0</v>
      </c>
      <c r="BI28" s="120"/>
      <c r="BJ28" s="121"/>
      <c r="BK28" s="122">
        <f t="shared" si="45"/>
        <v>0</v>
      </c>
      <c r="BL28" s="120"/>
      <c r="BM28" s="121"/>
      <c r="BN28" s="122">
        <f t="shared" si="46"/>
        <v>0</v>
      </c>
      <c r="BO28" s="120"/>
      <c r="BP28" s="121"/>
      <c r="BQ28" s="122">
        <f t="shared" si="47"/>
        <v>0</v>
      </c>
      <c r="BR28" s="120"/>
      <c r="BS28" s="121"/>
      <c r="BT28" s="122">
        <f t="shared" si="48"/>
        <v>0</v>
      </c>
      <c r="BU28" s="120"/>
      <c r="BV28" s="121"/>
      <c r="BW28" s="122">
        <f t="shared" si="49"/>
        <v>0</v>
      </c>
      <c r="BX28" s="120"/>
      <c r="BY28" s="121"/>
      <c r="BZ28" s="122">
        <f t="shared" si="50"/>
        <v>0</v>
      </c>
      <c r="CA28" s="120"/>
      <c r="CB28" s="121"/>
      <c r="CC28" s="122">
        <f t="shared" si="51"/>
        <v>0</v>
      </c>
      <c r="CD28" s="120"/>
      <c r="CE28" s="121"/>
      <c r="CF28" s="122">
        <f t="shared" si="52"/>
        <v>0</v>
      </c>
    </row>
    <row r="29" spans="1:84" ht="29.25" thickTop="1" thickBot="1" x14ac:dyDescent="0.4">
      <c r="A29" s="5">
        <v>27</v>
      </c>
      <c r="B29" s="3" t="s">
        <v>21</v>
      </c>
      <c r="C29" s="55">
        <v>44282</v>
      </c>
      <c r="D29" s="120"/>
      <c r="E29" s="121"/>
      <c r="F29" s="122">
        <f t="shared" si="26"/>
        <v>0</v>
      </c>
      <c r="G29" s="120"/>
      <c r="H29" s="121"/>
      <c r="I29" s="122">
        <f t="shared" si="27"/>
        <v>0</v>
      </c>
      <c r="J29" s="120"/>
      <c r="K29" s="121"/>
      <c r="L29" s="122">
        <f t="shared" si="28"/>
        <v>0</v>
      </c>
      <c r="M29" s="120"/>
      <c r="N29" s="121"/>
      <c r="O29" s="122">
        <f t="shared" si="29"/>
        <v>0</v>
      </c>
      <c r="P29" s="120"/>
      <c r="Q29" s="121"/>
      <c r="R29" s="122">
        <f t="shared" si="30"/>
        <v>0</v>
      </c>
      <c r="S29" s="120"/>
      <c r="T29" s="121"/>
      <c r="U29" s="122">
        <f t="shared" si="31"/>
        <v>0</v>
      </c>
      <c r="V29" s="120"/>
      <c r="W29" s="121"/>
      <c r="X29" s="122">
        <f t="shared" si="32"/>
        <v>0</v>
      </c>
      <c r="Y29" s="120"/>
      <c r="Z29" s="121"/>
      <c r="AA29" s="122">
        <f t="shared" si="33"/>
        <v>0</v>
      </c>
      <c r="AB29" s="120"/>
      <c r="AC29" s="121"/>
      <c r="AD29" s="122">
        <f t="shared" si="34"/>
        <v>0</v>
      </c>
      <c r="AE29" s="120"/>
      <c r="AF29" s="121"/>
      <c r="AG29" s="122">
        <f t="shared" si="35"/>
        <v>0</v>
      </c>
      <c r="AH29" s="120"/>
      <c r="AI29" s="121"/>
      <c r="AJ29" s="122">
        <f t="shared" si="36"/>
        <v>0</v>
      </c>
      <c r="AK29" s="120"/>
      <c r="AL29" s="121"/>
      <c r="AM29" s="122">
        <f t="shared" si="37"/>
        <v>0</v>
      </c>
      <c r="AN29" s="120"/>
      <c r="AO29" s="121"/>
      <c r="AP29" s="122">
        <f t="shared" si="38"/>
        <v>0</v>
      </c>
      <c r="AQ29" s="120"/>
      <c r="AR29" s="121"/>
      <c r="AS29" s="122">
        <f t="shared" si="39"/>
        <v>0</v>
      </c>
      <c r="AT29" s="120"/>
      <c r="AU29" s="121"/>
      <c r="AV29" s="122">
        <f t="shared" si="40"/>
        <v>0</v>
      </c>
      <c r="AW29" s="120"/>
      <c r="AX29" s="121"/>
      <c r="AY29" s="122">
        <f t="shared" si="41"/>
        <v>0</v>
      </c>
      <c r="AZ29" s="120"/>
      <c r="BA29" s="121"/>
      <c r="BB29" s="122">
        <f t="shared" si="42"/>
        <v>0</v>
      </c>
      <c r="BC29" s="120"/>
      <c r="BD29" s="121"/>
      <c r="BE29" s="122">
        <f t="shared" si="43"/>
        <v>0</v>
      </c>
      <c r="BF29" s="120"/>
      <c r="BG29" s="121"/>
      <c r="BH29" s="122">
        <f t="shared" si="44"/>
        <v>0</v>
      </c>
      <c r="BI29" s="120"/>
      <c r="BJ29" s="121"/>
      <c r="BK29" s="122">
        <f t="shared" si="45"/>
        <v>0</v>
      </c>
      <c r="BL29" s="120"/>
      <c r="BM29" s="121"/>
      <c r="BN29" s="122">
        <f t="shared" si="46"/>
        <v>0</v>
      </c>
      <c r="BO29" s="120"/>
      <c r="BP29" s="121"/>
      <c r="BQ29" s="122">
        <f t="shared" si="47"/>
        <v>0</v>
      </c>
      <c r="BR29" s="120"/>
      <c r="BS29" s="121"/>
      <c r="BT29" s="122">
        <f t="shared" si="48"/>
        <v>0</v>
      </c>
      <c r="BU29" s="120"/>
      <c r="BV29" s="121"/>
      <c r="BW29" s="122">
        <f t="shared" si="49"/>
        <v>0</v>
      </c>
      <c r="BX29" s="120"/>
      <c r="BY29" s="121"/>
      <c r="BZ29" s="122">
        <f t="shared" si="50"/>
        <v>0</v>
      </c>
      <c r="CA29" s="120"/>
      <c r="CB29" s="121"/>
      <c r="CC29" s="122">
        <f t="shared" si="51"/>
        <v>0</v>
      </c>
      <c r="CD29" s="120"/>
      <c r="CE29" s="121"/>
      <c r="CF29" s="122">
        <f t="shared" si="52"/>
        <v>0</v>
      </c>
    </row>
    <row r="30" spans="1:84" ht="29.25" thickTop="1" thickBot="1" x14ac:dyDescent="0.4">
      <c r="A30" s="5">
        <v>28</v>
      </c>
      <c r="B30" s="6" t="s">
        <v>22</v>
      </c>
      <c r="C30" s="55">
        <v>44283</v>
      </c>
      <c r="D30" s="120"/>
      <c r="E30" s="121"/>
      <c r="F30" s="122">
        <f t="shared" si="26"/>
        <v>0</v>
      </c>
      <c r="G30" s="120"/>
      <c r="H30" s="121"/>
      <c r="I30" s="122">
        <f t="shared" si="27"/>
        <v>0</v>
      </c>
      <c r="J30" s="120"/>
      <c r="K30" s="121"/>
      <c r="L30" s="122">
        <f t="shared" si="28"/>
        <v>0</v>
      </c>
      <c r="M30" s="120"/>
      <c r="N30" s="121"/>
      <c r="O30" s="122">
        <f t="shared" si="29"/>
        <v>0</v>
      </c>
      <c r="P30" s="120"/>
      <c r="Q30" s="121"/>
      <c r="R30" s="122">
        <f t="shared" si="30"/>
        <v>0</v>
      </c>
      <c r="S30" s="120"/>
      <c r="T30" s="121"/>
      <c r="U30" s="122">
        <f t="shared" si="31"/>
        <v>0</v>
      </c>
      <c r="V30" s="120"/>
      <c r="W30" s="121"/>
      <c r="X30" s="122">
        <f t="shared" si="32"/>
        <v>0</v>
      </c>
      <c r="Y30" s="120"/>
      <c r="Z30" s="121"/>
      <c r="AA30" s="122">
        <f t="shared" si="33"/>
        <v>0</v>
      </c>
      <c r="AB30" s="120"/>
      <c r="AC30" s="121"/>
      <c r="AD30" s="122">
        <f t="shared" si="34"/>
        <v>0</v>
      </c>
      <c r="AE30" s="120"/>
      <c r="AF30" s="121"/>
      <c r="AG30" s="122">
        <f t="shared" si="35"/>
        <v>0</v>
      </c>
      <c r="AH30" s="120"/>
      <c r="AI30" s="121"/>
      <c r="AJ30" s="122">
        <f t="shared" si="36"/>
        <v>0</v>
      </c>
      <c r="AK30" s="120"/>
      <c r="AL30" s="121"/>
      <c r="AM30" s="122">
        <f t="shared" si="37"/>
        <v>0</v>
      </c>
      <c r="AN30" s="120"/>
      <c r="AO30" s="121"/>
      <c r="AP30" s="122">
        <f t="shared" si="38"/>
        <v>0</v>
      </c>
      <c r="AQ30" s="120"/>
      <c r="AR30" s="121"/>
      <c r="AS30" s="122">
        <f t="shared" si="39"/>
        <v>0</v>
      </c>
      <c r="AT30" s="120"/>
      <c r="AU30" s="121"/>
      <c r="AV30" s="122">
        <f t="shared" si="40"/>
        <v>0</v>
      </c>
      <c r="AW30" s="120"/>
      <c r="AX30" s="121"/>
      <c r="AY30" s="122">
        <f t="shared" si="41"/>
        <v>0</v>
      </c>
      <c r="AZ30" s="120"/>
      <c r="BA30" s="121"/>
      <c r="BB30" s="122">
        <f t="shared" si="42"/>
        <v>0</v>
      </c>
      <c r="BC30" s="120"/>
      <c r="BD30" s="121"/>
      <c r="BE30" s="122">
        <f t="shared" si="43"/>
        <v>0</v>
      </c>
      <c r="BF30" s="120"/>
      <c r="BG30" s="121"/>
      <c r="BH30" s="122">
        <f t="shared" si="44"/>
        <v>0</v>
      </c>
      <c r="BI30" s="120"/>
      <c r="BJ30" s="121"/>
      <c r="BK30" s="122">
        <f t="shared" si="45"/>
        <v>0</v>
      </c>
      <c r="BL30" s="120"/>
      <c r="BM30" s="121"/>
      <c r="BN30" s="122">
        <f t="shared" si="46"/>
        <v>0</v>
      </c>
      <c r="BO30" s="120"/>
      <c r="BP30" s="121"/>
      <c r="BQ30" s="122">
        <f t="shared" si="47"/>
        <v>0</v>
      </c>
      <c r="BR30" s="120"/>
      <c r="BS30" s="121"/>
      <c r="BT30" s="122">
        <f t="shared" si="48"/>
        <v>0</v>
      </c>
      <c r="BU30" s="120"/>
      <c r="BV30" s="121"/>
      <c r="BW30" s="122">
        <f t="shared" si="49"/>
        <v>0</v>
      </c>
      <c r="BX30" s="120"/>
      <c r="BY30" s="121"/>
      <c r="BZ30" s="122">
        <f t="shared" si="50"/>
        <v>0</v>
      </c>
      <c r="CA30" s="120"/>
      <c r="CB30" s="121"/>
      <c r="CC30" s="122">
        <f t="shared" si="51"/>
        <v>0</v>
      </c>
      <c r="CD30" s="120"/>
      <c r="CE30" s="121"/>
      <c r="CF30" s="122">
        <f t="shared" si="52"/>
        <v>0</v>
      </c>
    </row>
    <row r="31" spans="1:84" ht="29.25" thickTop="1" thickBot="1" x14ac:dyDescent="0.4">
      <c r="A31" s="5">
        <v>29</v>
      </c>
      <c r="B31" s="3" t="s">
        <v>23</v>
      </c>
      <c r="C31" s="55">
        <v>44284</v>
      </c>
      <c r="D31" s="120"/>
      <c r="E31" s="121"/>
      <c r="F31" s="122">
        <f t="shared" si="26"/>
        <v>0</v>
      </c>
      <c r="G31" s="120"/>
      <c r="H31" s="121"/>
      <c r="I31" s="122">
        <f t="shared" si="27"/>
        <v>0</v>
      </c>
      <c r="J31" s="120"/>
      <c r="K31" s="121"/>
      <c r="L31" s="122">
        <f t="shared" si="28"/>
        <v>0</v>
      </c>
      <c r="M31" s="120"/>
      <c r="N31" s="121"/>
      <c r="O31" s="122">
        <f t="shared" si="29"/>
        <v>0</v>
      </c>
      <c r="P31" s="120"/>
      <c r="Q31" s="121"/>
      <c r="R31" s="122">
        <f t="shared" si="30"/>
        <v>0</v>
      </c>
      <c r="S31" s="120"/>
      <c r="T31" s="121"/>
      <c r="U31" s="122">
        <f t="shared" si="31"/>
        <v>0</v>
      </c>
      <c r="V31" s="120"/>
      <c r="W31" s="121"/>
      <c r="X31" s="122">
        <f t="shared" si="32"/>
        <v>0</v>
      </c>
      <c r="Y31" s="120"/>
      <c r="Z31" s="121"/>
      <c r="AA31" s="122">
        <f t="shared" si="33"/>
        <v>0</v>
      </c>
      <c r="AB31" s="120"/>
      <c r="AC31" s="121"/>
      <c r="AD31" s="122">
        <f t="shared" si="34"/>
        <v>0</v>
      </c>
      <c r="AE31" s="120"/>
      <c r="AF31" s="121"/>
      <c r="AG31" s="122">
        <f t="shared" si="35"/>
        <v>0</v>
      </c>
      <c r="AH31" s="120"/>
      <c r="AI31" s="121"/>
      <c r="AJ31" s="122">
        <f t="shared" si="36"/>
        <v>0</v>
      </c>
      <c r="AK31" s="120"/>
      <c r="AL31" s="121"/>
      <c r="AM31" s="122">
        <f t="shared" si="37"/>
        <v>0</v>
      </c>
      <c r="AN31" s="120"/>
      <c r="AO31" s="121"/>
      <c r="AP31" s="122">
        <f t="shared" si="38"/>
        <v>0</v>
      </c>
      <c r="AQ31" s="120"/>
      <c r="AR31" s="121"/>
      <c r="AS31" s="122">
        <f t="shared" si="39"/>
        <v>0</v>
      </c>
      <c r="AT31" s="120"/>
      <c r="AU31" s="121"/>
      <c r="AV31" s="122">
        <f t="shared" si="40"/>
        <v>0</v>
      </c>
      <c r="AW31" s="120"/>
      <c r="AX31" s="121"/>
      <c r="AY31" s="122">
        <f t="shared" si="41"/>
        <v>0</v>
      </c>
      <c r="AZ31" s="120"/>
      <c r="BA31" s="121"/>
      <c r="BB31" s="122">
        <f t="shared" si="42"/>
        <v>0</v>
      </c>
      <c r="BC31" s="120"/>
      <c r="BD31" s="121"/>
      <c r="BE31" s="122">
        <f t="shared" si="43"/>
        <v>0</v>
      </c>
      <c r="BF31" s="120"/>
      <c r="BG31" s="121"/>
      <c r="BH31" s="122">
        <f t="shared" si="44"/>
        <v>0</v>
      </c>
      <c r="BI31" s="120"/>
      <c r="BJ31" s="121"/>
      <c r="BK31" s="122">
        <f t="shared" si="45"/>
        <v>0</v>
      </c>
      <c r="BL31" s="120"/>
      <c r="BM31" s="121"/>
      <c r="BN31" s="122">
        <f t="shared" si="46"/>
        <v>0</v>
      </c>
      <c r="BO31" s="120"/>
      <c r="BP31" s="121"/>
      <c r="BQ31" s="122">
        <f t="shared" si="47"/>
        <v>0</v>
      </c>
      <c r="BR31" s="120"/>
      <c r="BS31" s="121"/>
      <c r="BT31" s="122">
        <f t="shared" si="48"/>
        <v>0</v>
      </c>
      <c r="BU31" s="120"/>
      <c r="BV31" s="121"/>
      <c r="BW31" s="122">
        <f t="shared" si="49"/>
        <v>0</v>
      </c>
      <c r="BX31" s="120"/>
      <c r="BY31" s="121"/>
      <c r="BZ31" s="122">
        <f t="shared" si="50"/>
        <v>0</v>
      </c>
      <c r="CA31" s="120"/>
      <c r="CB31" s="121"/>
      <c r="CC31" s="122">
        <f t="shared" si="51"/>
        <v>0</v>
      </c>
      <c r="CD31" s="120"/>
      <c r="CE31" s="121"/>
      <c r="CF31" s="122">
        <f t="shared" si="52"/>
        <v>0</v>
      </c>
    </row>
    <row r="32" spans="1:84" ht="29.25" thickTop="1" thickBot="1" x14ac:dyDescent="0.4">
      <c r="A32" s="5">
        <v>30</v>
      </c>
      <c r="B32" s="6" t="s">
        <v>24</v>
      </c>
      <c r="C32" s="55">
        <v>44285</v>
      </c>
      <c r="D32" s="120"/>
      <c r="E32" s="121"/>
      <c r="F32" s="122">
        <f t="shared" si="26"/>
        <v>0</v>
      </c>
      <c r="G32" s="120"/>
      <c r="H32" s="121"/>
      <c r="I32" s="122">
        <f t="shared" si="27"/>
        <v>0</v>
      </c>
      <c r="J32" s="120"/>
      <c r="K32" s="121"/>
      <c r="L32" s="122">
        <f t="shared" si="28"/>
        <v>0</v>
      </c>
      <c r="M32" s="120"/>
      <c r="N32" s="121"/>
      <c r="O32" s="122">
        <f t="shared" si="29"/>
        <v>0</v>
      </c>
      <c r="P32" s="120"/>
      <c r="Q32" s="121"/>
      <c r="R32" s="122">
        <f t="shared" si="30"/>
        <v>0</v>
      </c>
      <c r="S32" s="120"/>
      <c r="T32" s="121"/>
      <c r="U32" s="122">
        <f t="shared" si="31"/>
        <v>0</v>
      </c>
      <c r="V32" s="120"/>
      <c r="W32" s="121"/>
      <c r="X32" s="122">
        <f t="shared" si="32"/>
        <v>0</v>
      </c>
      <c r="Y32" s="120"/>
      <c r="Z32" s="121"/>
      <c r="AA32" s="122">
        <f t="shared" si="33"/>
        <v>0</v>
      </c>
      <c r="AB32" s="120"/>
      <c r="AC32" s="121"/>
      <c r="AD32" s="122">
        <f t="shared" si="34"/>
        <v>0</v>
      </c>
      <c r="AE32" s="120"/>
      <c r="AF32" s="121"/>
      <c r="AG32" s="122">
        <f t="shared" si="35"/>
        <v>0</v>
      </c>
      <c r="AH32" s="120"/>
      <c r="AI32" s="121"/>
      <c r="AJ32" s="122">
        <f t="shared" si="36"/>
        <v>0</v>
      </c>
      <c r="AK32" s="120"/>
      <c r="AL32" s="121"/>
      <c r="AM32" s="122">
        <f t="shared" si="37"/>
        <v>0</v>
      </c>
      <c r="AN32" s="120"/>
      <c r="AO32" s="121"/>
      <c r="AP32" s="122">
        <f t="shared" si="38"/>
        <v>0</v>
      </c>
      <c r="AQ32" s="120"/>
      <c r="AR32" s="121"/>
      <c r="AS32" s="122">
        <f t="shared" si="39"/>
        <v>0</v>
      </c>
      <c r="AT32" s="120"/>
      <c r="AU32" s="121"/>
      <c r="AV32" s="122">
        <f t="shared" si="40"/>
        <v>0</v>
      </c>
      <c r="AW32" s="120"/>
      <c r="AX32" s="121"/>
      <c r="AY32" s="122">
        <f t="shared" si="41"/>
        <v>0</v>
      </c>
      <c r="AZ32" s="120"/>
      <c r="BA32" s="121"/>
      <c r="BB32" s="122">
        <f t="shared" si="42"/>
        <v>0</v>
      </c>
      <c r="BC32" s="120"/>
      <c r="BD32" s="121"/>
      <c r="BE32" s="122">
        <f t="shared" si="43"/>
        <v>0</v>
      </c>
      <c r="BF32" s="120"/>
      <c r="BG32" s="121"/>
      <c r="BH32" s="122">
        <f t="shared" si="44"/>
        <v>0</v>
      </c>
      <c r="BI32" s="120"/>
      <c r="BJ32" s="121"/>
      <c r="BK32" s="122">
        <f t="shared" si="45"/>
        <v>0</v>
      </c>
      <c r="BL32" s="120"/>
      <c r="BM32" s="121"/>
      <c r="BN32" s="122">
        <f t="shared" si="46"/>
        <v>0</v>
      </c>
      <c r="BO32" s="120"/>
      <c r="BP32" s="121"/>
      <c r="BQ32" s="122">
        <f t="shared" si="47"/>
        <v>0</v>
      </c>
      <c r="BR32" s="120"/>
      <c r="BS32" s="121"/>
      <c r="BT32" s="122">
        <f t="shared" si="48"/>
        <v>0</v>
      </c>
      <c r="BU32" s="120"/>
      <c r="BV32" s="121"/>
      <c r="BW32" s="122">
        <f t="shared" si="49"/>
        <v>0</v>
      </c>
      <c r="BX32" s="120"/>
      <c r="BY32" s="121"/>
      <c r="BZ32" s="122">
        <f t="shared" si="50"/>
        <v>0</v>
      </c>
      <c r="CA32" s="120"/>
      <c r="CB32" s="121"/>
      <c r="CC32" s="122">
        <f t="shared" si="51"/>
        <v>0</v>
      </c>
      <c r="CD32" s="120"/>
      <c r="CE32" s="121"/>
      <c r="CF32" s="122">
        <f t="shared" si="52"/>
        <v>0</v>
      </c>
    </row>
    <row r="33" spans="1:84" ht="29.25" thickTop="1" thickBot="1" x14ac:dyDescent="0.4">
      <c r="A33" s="200" t="s">
        <v>27</v>
      </c>
      <c r="B33" s="201"/>
      <c r="C33" s="202"/>
      <c r="D33" s="210">
        <f t="shared" ref="D33" si="53">SUM(F3:F32)</f>
        <v>25.375</v>
      </c>
      <c r="E33" s="211"/>
      <c r="F33" s="212"/>
      <c r="G33" s="197">
        <f>SUM(I3:I32)</f>
        <v>8.4583333333333339</v>
      </c>
      <c r="H33" s="198"/>
      <c r="I33" s="199"/>
      <c r="J33" s="197">
        <f t="shared" ref="J33" si="54">SUM(L3:L32)</f>
        <v>8.4583333333333339</v>
      </c>
      <c r="K33" s="198"/>
      <c r="L33" s="199"/>
      <c r="M33" s="197">
        <f t="shared" ref="M33" si="55">SUM(O3:O32)</f>
        <v>8.4583333333333339</v>
      </c>
      <c r="N33" s="198"/>
      <c r="O33" s="199"/>
      <c r="P33" s="197">
        <f t="shared" ref="P33" si="56">SUM(R3:R32)</f>
        <v>8.4583333333333339</v>
      </c>
      <c r="Q33" s="198"/>
      <c r="R33" s="199"/>
      <c r="S33" s="197">
        <f t="shared" ref="S33" si="57">SUM(U3:U32)</f>
        <v>8.4583333333333339</v>
      </c>
      <c r="T33" s="198"/>
      <c r="U33" s="199"/>
      <c r="V33" s="197">
        <f t="shared" ref="V33" si="58">SUM(X3:X32)</f>
        <v>8.4583333333333339</v>
      </c>
      <c r="W33" s="198"/>
      <c r="X33" s="199"/>
      <c r="Y33" s="197">
        <f t="shared" ref="Y33" si="59">SUM(AA3:AA32)</f>
        <v>8.4583333333333339</v>
      </c>
      <c r="Z33" s="198"/>
      <c r="AA33" s="199"/>
      <c r="AB33" s="197">
        <f t="shared" ref="AB33" si="60">SUM(AD3:AD32)</f>
        <v>8.4583333333333339</v>
      </c>
      <c r="AC33" s="198"/>
      <c r="AD33" s="199"/>
      <c r="AE33" s="197">
        <f t="shared" ref="AE33" si="61">SUM(AG3:AG32)</f>
        <v>8.4583333333333339</v>
      </c>
      <c r="AF33" s="198"/>
      <c r="AG33" s="199"/>
      <c r="AH33" s="197">
        <f t="shared" ref="AH33" si="62">SUM(AJ3:AJ32)</f>
        <v>8.4583333333333339</v>
      </c>
      <c r="AI33" s="198"/>
      <c r="AJ33" s="199"/>
      <c r="AK33" s="197">
        <f t="shared" ref="AK33" si="63">SUM(AM3:AM32)</f>
        <v>8.4583333333333339</v>
      </c>
      <c r="AL33" s="198"/>
      <c r="AM33" s="199"/>
      <c r="AN33" s="197">
        <f t="shared" ref="AN33" si="64">SUM(AP3:AP32)</f>
        <v>8.4583333333333339</v>
      </c>
      <c r="AO33" s="198"/>
      <c r="AP33" s="199"/>
      <c r="AQ33" s="197">
        <f t="shared" ref="AQ33" si="65">SUM(AS3:AS32)</f>
        <v>8.4583333333333339</v>
      </c>
      <c r="AR33" s="198"/>
      <c r="AS33" s="199"/>
      <c r="AT33" s="197">
        <f t="shared" ref="AT33" si="66">SUM(AV3:AV32)</f>
        <v>8.4583333333333339</v>
      </c>
      <c r="AU33" s="198"/>
      <c r="AV33" s="199"/>
      <c r="AW33" s="197">
        <f t="shared" ref="AW33" si="67">SUM(AY3:AY32)</f>
        <v>8.4583333333333339</v>
      </c>
      <c r="AX33" s="198"/>
      <c r="AY33" s="199"/>
      <c r="AZ33" s="197">
        <f t="shared" ref="AZ33" si="68">SUM(BB3:BB32)</f>
        <v>8.4583333333333339</v>
      </c>
      <c r="BA33" s="198"/>
      <c r="BB33" s="199"/>
      <c r="BC33" s="197">
        <f t="shared" ref="BC33" si="69">SUM(BE3:BE32)</f>
        <v>8.4583333333333339</v>
      </c>
      <c r="BD33" s="198"/>
      <c r="BE33" s="199"/>
      <c r="BF33" s="197">
        <f t="shared" ref="BF33" si="70">SUM(BH3:BH32)</f>
        <v>8.4583333333333339</v>
      </c>
      <c r="BG33" s="198"/>
      <c r="BH33" s="199"/>
      <c r="BI33" s="197">
        <f t="shared" ref="BI33" si="71">SUM(BK3:BK32)</f>
        <v>8.4583333333333339</v>
      </c>
      <c r="BJ33" s="198"/>
      <c r="BK33" s="199"/>
      <c r="BL33" s="197">
        <f t="shared" ref="BL33" si="72">SUM(BN3:BN32)</f>
        <v>8.4583333333333339</v>
      </c>
      <c r="BM33" s="198"/>
      <c r="BN33" s="199"/>
      <c r="BO33" s="197">
        <f t="shared" ref="BO33" si="73">SUM(BQ3:BQ32)</f>
        <v>8.4583333333333339</v>
      </c>
      <c r="BP33" s="198"/>
      <c r="BQ33" s="199"/>
      <c r="BR33" s="197">
        <f t="shared" ref="BR33" si="74">SUM(BT3:BT32)</f>
        <v>8.4583333333333339</v>
      </c>
      <c r="BS33" s="198"/>
      <c r="BT33" s="199"/>
      <c r="BU33" s="197">
        <f t="shared" ref="BU33" si="75">SUM(BW3:BW32)</f>
        <v>8.4583333333333339</v>
      </c>
      <c r="BV33" s="198"/>
      <c r="BW33" s="199"/>
      <c r="BX33" s="197">
        <f t="shared" ref="BX33" si="76">SUM(BZ3:BZ32)</f>
        <v>8.4583333333333339</v>
      </c>
      <c r="BY33" s="198"/>
      <c r="BZ33" s="199"/>
      <c r="CA33" s="197">
        <f t="shared" ref="CA33" si="77">SUM(CC3:CC32)</f>
        <v>8.4583333333333339</v>
      </c>
      <c r="CB33" s="198"/>
      <c r="CC33" s="199"/>
      <c r="CD33" s="197">
        <f t="shared" ref="CD33" si="78">SUM(CF3:CF32)</f>
        <v>8.4583333333333339</v>
      </c>
      <c r="CE33" s="198"/>
      <c r="CF33" s="199"/>
    </row>
    <row r="34" spans="1:84" ht="29.25" hidden="1" customHeight="1" thickTop="1" thickBot="1" x14ac:dyDescent="0.4">
      <c r="A34" s="203" t="s">
        <v>28</v>
      </c>
      <c r="B34" s="204"/>
      <c r="C34" s="205"/>
      <c r="D34" s="194">
        <f>SUM(D33)</f>
        <v>25.375</v>
      </c>
      <c r="E34" s="195"/>
      <c r="F34" s="196"/>
      <c r="G34" s="194">
        <f>SUM(G33)</f>
        <v>8.4583333333333339</v>
      </c>
      <c r="H34" s="195"/>
      <c r="I34" s="196"/>
      <c r="J34" s="194">
        <f t="shared" ref="J34" si="79">SUM(L33)</f>
        <v>0</v>
      </c>
      <c r="K34" s="195"/>
      <c r="L34" s="196"/>
      <c r="M34" s="194">
        <f t="shared" ref="M34" si="80">SUM(O33)</f>
        <v>0</v>
      </c>
      <c r="N34" s="195"/>
      <c r="O34" s="196"/>
      <c r="P34" s="194">
        <f t="shared" ref="P34" si="81">SUM(R33)</f>
        <v>0</v>
      </c>
      <c r="Q34" s="195"/>
      <c r="R34" s="196"/>
      <c r="S34" s="194">
        <f t="shared" ref="S34" si="82">SUM(U33)</f>
        <v>0</v>
      </c>
      <c r="T34" s="195"/>
      <c r="U34" s="196"/>
      <c r="V34" s="194">
        <f t="shared" ref="V34" si="83">SUM(X33)</f>
        <v>0</v>
      </c>
      <c r="W34" s="195"/>
      <c r="X34" s="196"/>
      <c r="Y34" s="194">
        <f t="shared" ref="Y34" si="84">SUM(AA33)</f>
        <v>0</v>
      </c>
      <c r="Z34" s="195"/>
      <c r="AA34" s="196"/>
      <c r="AB34" s="194">
        <f t="shared" ref="AB34" si="85">SUM(AD33)</f>
        <v>0</v>
      </c>
      <c r="AC34" s="195"/>
      <c r="AD34" s="196"/>
      <c r="AE34" s="194">
        <f t="shared" ref="AE34" si="86">SUM(AG33)</f>
        <v>0</v>
      </c>
      <c r="AF34" s="195"/>
      <c r="AG34" s="196"/>
      <c r="AH34" s="194">
        <f t="shared" ref="AH34" si="87">SUM(AJ33)</f>
        <v>0</v>
      </c>
      <c r="AI34" s="195"/>
      <c r="AJ34" s="196"/>
      <c r="AK34" s="194">
        <f t="shared" ref="AK34" si="88">SUM(AM33)</f>
        <v>0</v>
      </c>
      <c r="AL34" s="195"/>
      <c r="AM34" s="196"/>
      <c r="AN34" s="194">
        <f t="shared" ref="AN34" si="89">SUM(AP33)</f>
        <v>0</v>
      </c>
      <c r="AO34" s="195"/>
      <c r="AP34" s="196"/>
      <c r="AQ34" s="194">
        <f t="shared" ref="AQ34" si="90">SUM(AS33)</f>
        <v>0</v>
      </c>
      <c r="AR34" s="195"/>
      <c r="AS34" s="196"/>
      <c r="AT34" s="194">
        <f t="shared" ref="AT34" si="91">SUM(AV33)</f>
        <v>0</v>
      </c>
      <c r="AU34" s="195"/>
      <c r="AV34" s="196"/>
      <c r="AW34" s="194">
        <f t="shared" ref="AW34" si="92">SUM(AY33)</f>
        <v>0</v>
      </c>
      <c r="AX34" s="195"/>
      <c r="AY34" s="196"/>
      <c r="AZ34" s="194">
        <f t="shared" ref="AZ34" si="93">SUM(BB33)</f>
        <v>0</v>
      </c>
      <c r="BA34" s="195"/>
      <c r="BB34" s="196"/>
      <c r="BC34" s="194">
        <f t="shared" ref="BC34" si="94">SUM(BE33)</f>
        <v>0</v>
      </c>
      <c r="BD34" s="195"/>
      <c r="BE34" s="196"/>
      <c r="BF34" s="194">
        <f t="shared" ref="BF34" si="95">SUM(BH33)</f>
        <v>0</v>
      </c>
      <c r="BG34" s="195"/>
      <c r="BH34" s="196"/>
      <c r="BI34" s="194">
        <f t="shared" ref="BI34" si="96">SUM(BJ33)</f>
        <v>0</v>
      </c>
      <c r="BJ34" s="195"/>
      <c r="BK34" s="196"/>
      <c r="BL34" s="194">
        <f t="shared" ref="BL34" si="97">SUM(BM33)</f>
        <v>0</v>
      </c>
      <c r="BM34" s="195"/>
      <c r="BN34" s="196"/>
      <c r="BO34" s="194">
        <f t="shared" ref="BO34" si="98">SUM(BP33)</f>
        <v>0</v>
      </c>
      <c r="BP34" s="195"/>
      <c r="BQ34" s="196"/>
      <c r="BR34" s="194">
        <f t="shared" ref="BR34" si="99">SUM(BS33)</f>
        <v>0</v>
      </c>
      <c r="BS34" s="195"/>
      <c r="BT34" s="196"/>
      <c r="BU34" s="194">
        <f t="shared" ref="BU34" si="100">SUM(BV33)</f>
        <v>0</v>
      </c>
      <c r="BV34" s="195"/>
      <c r="BW34" s="196"/>
      <c r="BX34" s="194">
        <f t="shared" ref="BX34" si="101">SUM(BY33)</f>
        <v>0</v>
      </c>
      <c r="BY34" s="195"/>
      <c r="BZ34" s="196"/>
      <c r="CA34" s="194">
        <f t="shared" ref="CA34" si="102">SUM(CB33)</f>
        <v>0</v>
      </c>
      <c r="CB34" s="195"/>
      <c r="CC34" s="196"/>
      <c r="CD34" s="194">
        <f t="shared" ref="CD34" si="103">SUM(CE33)</f>
        <v>0</v>
      </c>
      <c r="CE34" s="195"/>
      <c r="CF34" s="196"/>
    </row>
    <row r="35" spans="1:84" ht="38.25" customHeight="1" thickTop="1" thickBot="1" x14ac:dyDescent="0.4">
      <c r="D35" s="3" t="s">
        <v>45</v>
      </c>
      <c r="E35" s="4" t="s">
        <v>40</v>
      </c>
      <c r="F35" s="7"/>
      <c r="G35" s="3" t="s">
        <v>45</v>
      </c>
      <c r="H35" s="4" t="s">
        <v>40</v>
      </c>
      <c r="I35" s="7"/>
      <c r="J35" s="3" t="s">
        <v>45</v>
      </c>
      <c r="K35" s="4" t="s">
        <v>40</v>
      </c>
      <c r="L35" s="7"/>
      <c r="M35" s="3" t="s">
        <v>45</v>
      </c>
      <c r="N35" s="4" t="s">
        <v>40</v>
      </c>
      <c r="O35" s="7"/>
      <c r="P35" s="3" t="s">
        <v>45</v>
      </c>
      <c r="Q35" s="4" t="s">
        <v>40</v>
      </c>
      <c r="R35" s="7"/>
      <c r="S35" s="3" t="s">
        <v>45</v>
      </c>
      <c r="T35" s="4" t="s">
        <v>40</v>
      </c>
      <c r="U35" s="7"/>
      <c r="V35" s="3" t="s">
        <v>45</v>
      </c>
      <c r="W35" s="4" t="s">
        <v>40</v>
      </c>
      <c r="X35" s="7"/>
      <c r="Y35" s="3" t="s">
        <v>45</v>
      </c>
      <c r="Z35" s="4" t="s">
        <v>40</v>
      </c>
      <c r="AA35" s="7"/>
      <c r="AB35" s="3" t="s">
        <v>45</v>
      </c>
      <c r="AC35" s="4" t="s">
        <v>40</v>
      </c>
      <c r="AD35" s="7"/>
      <c r="AE35" s="3" t="s">
        <v>45</v>
      </c>
      <c r="AF35" s="4" t="s">
        <v>40</v>
      </c>
      <c r="AG35" s="7"/>
      <c r="AH35" s="3" t="s">
        <v>45</v>
      </c>
      <c r="AI35" s="4" t="s">
        <v>40</v>
      </c>
      <c r="AJ35" s="7"/>
      <c r="AK35" s="3" t="s">
        <v>45</v>
      </c>
      <c r="AL35" s="4" t="s">
        <v>40</v>
      </c>
      <c r="AM35" s="7"/>
      <c r="AN35" s="3" t="s">
        <v>45</v>
      </c>
      <c r="AO35" s="4" t="s">
        <v>40</v>
      </c>
      <c r="AP35" s="7"/>
      <c r="AQ35" s="3" t="s">
        <v>45</v>
      </c>
      <c r="AR35" s="4" t="s">
        <v>40</v>
      </c>
      <c r="AS35" s="7"/>
      <c r="AT35" s="3" t="s">
        <v>45</v>
      </c>
      <c r="AU35" s="4" t="s">
        <v>40</v>
      </c>
      <c r="AV35" s="7"/>
      <c r="AW35" s="3" t="s">
        <v>45</v>
      </c>
      <c r="AX35" s="4" t="s">
        <v>40</v>
      </c>
      <c r="AY35" s="7"/>
      <c r="AZ35" s="3" t="s">
        <v>45</v>
      </c>
      <c r="BA35" s="4" t="s">
        <v>40</v>
      </c>
      <c r="BB35" s="7"/>
      <c r="BC35" s="3" t="s">
        <v>45</v>
      </c>
      <c r="BD35" s="4" t="s">
        <v>40</v>
      </c>
      <c r="BE35" s="7"/>
      <c r="BF35" s="3" t="s">
        <v>45</v>
      </c>
      <c r="BG35" s="4" t="s">
        <v>40</v>
      </c>
      <c r="BH35" s="7"/>
      <c r="BI35" s="3" t="s">
        <v>45</v>
      </c>
      <c r="BJ35" s="4" t="s">
        <v>40</v>
      </c>
      <c r="BK35" s="7"/>
      <c r="BL35" s="3" t="s">
        <v>45</v>
      </c>
      <c r="BM35" s="4" t="s">
        <v>40</v>
      </c>
      <c r="BN35" s="7"/>
      <c r="BO35" s="3" t="s">
        <v>45</v>
      </c>
      <c r="BP35" s="17" t="s">
        <v>40</v>
      </c>
      <c r="BQ35" s="7"/>
      <c r="BR35" s="3" t="s">
        <v>45</v>
      </c>
      <c r="BS35" s="47" t="s">
        <v>40</v>
      </c>
      <c r="BT35" s="7"/>
      <c r="BU35" s="3" t="s">
        <v>45</v>
      </c>
      <c r="BV35" s="47" t="s">
        <v>40</v>
      </c>
      <c r="BW35" s="7"/>
      <c r="BX35" s="3" t="s">
        <v>45</v>
      </c>
      <c r="BY35" s="47" t="s">
        <v>40</v>
      </c>
      <c r="BZ35" s="7"/>
      <c r="CA35" s="3" t="s">
        <v>45</v>
      </c>
      <c r="CB35" s="47" t="s">
        <v>40</v>
      </c>
      <c r="CC35" s="7"/>
      <c r="CD35" s="3" t="s">
        <v>45</v>
      </c>
      <c r="CE35" s="47" t="s">
        <v>40</v>
      </c>
      <c r="CF35" s="7"/>
    </row>
    <row r="36" spans="1:84" ht="63.75" customHeight="1" thickTop="1" thickBot="1" x14ac:dyDescent="0.4">
      <c r="A36" s="217" t="s">
        <v>181</v>
      </c>
      <c r="B36" s="218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9"/>
    </row>
    <row r="37" spans="1:84" ht="57" thickTop="1" thickBot="1" x14ac:dyDescent="0.4">
      <c r="A37" s="99" t="s">
        <v>15</v>
      </c>
      <c r="B37" s="100" t="s">
        <v>16</v>
      </c>
      <c r="C37" s="101" t="s">
        <v>29</v>
      </c>
      <c r="D37" s="101" t="s">
        <v>30</v>
      </c>
      <c r="E37" s="101" t="s">
        <v>128</v>
      </c>
      <c r="F37" s="101" t="s">
        <v>33</v>
      </c>
      <c r="G37" s="102" t="s">
        <v>45</v>
      </c>
      <c r="H37" s="102" t="s">
        <v>40</v>
      </c>
      <c r="I37" s="123" t="s">
        <v>160</v>
      </c>
      <c r="J37" s="102" t="s">
        <v>161</v>
      </c>
      <c r="K37" s="103" t="s">
        <v>44</v>
      </c>
      <c r="L37" s="103" t="s">
        <v>39</v>
      </c>
      <c r="M37" s="100" t="s">
        <v>43</v>
      </c>
      <c r="N37" s="100" t="s">
        <v>129</v>
      </c>
      <c r="O37" s="104" t="s">
        <v>153</v>
      </c>
      <c r="P37" s="220" t="s">
        <v>32</v>
      </c>
      <c r="Q37" s="220"/>
      <c r="R37" s="2" t="s">
        <v>141</v>
      </c>
      <c r="S37" s="64" t="s">
        <v>126</v>
      </c>
      <c r="T37" s="53" t="s">
        <v>184</v>
      </c>
      <c r="U37" s="64" t="s">
        <v>127</v>
      </c>
    </row>
    <row r="38" spans="1:84" ht="29.25" thickTop="1" thickBot="1" x14ac:dyDescent="0.4">
      <c r="A38" s="105">
        <v>1</v>
      </c>
      <c r="B38" s="118"/>
      <c r="C38" s="107"/>
      <c r="D38" s="108"/>
      <c r="E38" s="109"/>
      <c r="F38" s="109"/>
      <c r="G38" s="110"/>
      <c r="H38" s="110"/>
      <c r="I38" s="124"/>
      <c r="J38" s="110"/>
      <c r="K38" s="111"/>
      <c r="L38" s="111"/>
      <c r="M38" s="112"/>
      <c r="N38" s="112"/>
      <c r="O38" s="112"/>
      <c r="P38" s="192"/>
      <c r="Q38" s="193"/>
      <c r="R38" s="2"/>
      <c r="W38" s="118"/>
      <c r="X38" s="64"/>
    </row>
    <row r="39" spans="1:84" ht="29.25" thickTop="1" thickBot="1" x14ac:dyDescent="0.4">
      <c r="A39" s="113">
        <v>2</v>
      </c>
      <c r="B39" s="119"/>
      <c r="C39" s="107"/>
      <c r="D39" s="108"/>
      <c r="E39" s="109"/>
      <c r="F39" s="109"/>
      <c r="G39" s="110"/>
      <c r="H39" s="110"/>
      <c r="I39" s="110"/>
      <c r="J39" s="110"/>
      <c r="K39" s="111"/>
      <c r="L39" s="111"/>
      <c r="M39" s="112"/>
      <c r="N39" s="112"/>
      <c r="O39" s="112"/>
      <c r="P39" s="192"/>
      <c r="Q39" s="193"/>
      <c r="R39" s="2"/>
      <c r="S39" s="52"/>
      <c r="T39" s="159"/>
      <c r="U39" s="64"/>
      <c r="W39" s="119"/>
      <c r="X39" s="64"/>
    </row>
    <row r="40" spans="1:84" ht="29.25" thickTop="1" thickBot="1" x14ac:dyDescent="0.4">
      <c r="A40" s="105">
        <v>3</v>
      </c>
      <c r="B40" s="118"/>
      <c r="C40" s="107"/>
      <c r="D40" s="108"/>
      <c r="E40" s="109"/>
      <c r="F40" s="109"/>
      <c r="G40" s="110"/>
      <c r="H40" s="110"/>
      <c r="I40" s="110"/>
      <c r="J40" s="110"/>
      <c r="K40" s="111"/>
      <c r="L40" s="111"/>
      <c r="M40" s="112"/>
      <c r="N40" s="112"/>
      <c r="O40" s="112"/>
      <c r="P40" s="192"/>
      <c r="Q40" s="193"/>
      <c r="R40" s="2"/>
      <c r="S40" s="52"/>
      <c r="T40" s="159"/>
      <c r="U40" s="64"/>
      <c r="W40" s="118"/>
      <c r="X40" s="64"/>
    </row>
    <row r="41" spans="1:84" ht="29.25" thickTop="1" thickBot="1" x14ac:dyDescent="0.4">
      <c r="A41" s="113">
        <v>4</v>
      </c>
      <c r="B41" s="119"/>
      <c r="C41" s="107"/>
      <c r="D41" s="108"/>
      <c r="E41" s="109"/>
      <c r="F41" s="109"/>
      <c r="G41" s="110"/>
      <c r="H41" s="110"/>
      <c r="I41" s="110"/>
      <c r="J41" s="110"/>
      <c r="K41" s="111"/>
      <c r="L41" s="111"/>
      <c r="M41" s="112"/>
      <c r="N41" s="112"/>
      <c r="O41" s="112"/>
      <c r="P41" s="192"/>
      <c r="Q41" s="193"/>
      <c r="R41" s="2"/>
      <c r="W41" s="119"/>
      <c r="X41" s="64"/>
    </row>
    <row r="42" spans="1:84" ht="29.25" thickTop="1" thickBot="1" x14ac:dyDescent="0.4">
      <c r="A42" s="105">
        <v>5</v>
      </c>
      <c r="B42" s="118"/>
      <c r="C42" s="107"/>
      <c r="D42" s="108"/>
      <c r="E42" s="109"/>
      <c r="F42" s="109"/>
      <c r="G42" s="110"/>
      <c r="H42" s="110"/>
      <c r="I42" s="110"/>
      <c r="J42" s="110"/>
      <c r="K42" s="111"/>
      <c r="L42" s="111"/>
      <c r="M42" s="112"/>
      <c r="N42" s="112"/>
      <c r="O42" s="112"/>
      <c r="P42" s="192"/>
      <c r="Q42" s="193"/>
      <c r="R42" s="2"/>
      <c r="W42" s="118"/>
      <c r="X42" s="64"/>
    </row>
    <row r="43" spans="1:84" ht="29.25" thickTop="1" thickBot="1" x14ac:dyDescent="0.4">
      <c r="A43" s="113">
        <v>6</v>
      </c>
      <c r="B43" s="118"/>
      <c r="C43" s="107"/>
      <c r="D43" s="108"/>
      <c r="E43" s="109"/>
      <c r="F43" s="109"/>
      <c r="G43" s="110"/>
      <c r="H43" s="110"/>
      <c r="I43" s="110"/>
      <c r="J43" s="110"/>
      <c r="K43" s="111"/>
      <c r="L43" s="111"/>
      <c r="M43" s="112"/>
      <c r="N43" s="112"/>
      <c r="O43" s="112"/>
      <c r="P43" s="192"/>
      <c r="Q43" s="193"/>
      <c r="R43" s="2"/>
      <c r="W43" s="118"/>
      <c r="X43" s="64"/>
    </row>
    <row r="44" spans="1:84" ht="29.25" thickTop="1" thickBot="1" x14ac:dyDescent="0.4">
      <c r="A44" s="105">
        <v>7</v>
      </c>
      <c r="B44" s="119"/>
      <c r="C44" s="107"/>
      <c r="D44" s="108"/>
      <c r="E44" s="109"/>
      <c r="F44" s="109"/>
      <c r="G44" s="110"/>
      <c r="H44" s="110"/>
      <c r="I44" s="110"/>
      <c r="J44" s="110"/>
      <c r="K44" s="111"/>
      <c r="L44" s="111"/>
      <c r="M44" s="112"/>
      <c r="N44" s="112"/>
      <c r="O44" s="112"/>
      <c r="P44" s="192"/>
      <c r="Q44" s="193"/>
      <c r="R44" s="2"/>
      <c r="S44" s="52"/>
      <c r="T44" s="159"/>
      <c r="U44" s="64"/>
      <c r="W44" s="119"/>
      <c r="X44" s="64"/>
    </row>
    <row r="45" spans="1:84" ht="29.25" thickTop="1" thickBot="1" x14ac:dyDescent="0.4">
      <c r="A45" s="113">
        <v>8</v>
      </c>
      <c r="B45" s="119"/>
      <c r="C45" s="107"/>
      <c r="D45" s="108"/>
      <c r="E45" s="109"/>
      <c r="F45" s="109"/>
      <c r="G45" s="110"/>
      <c r="H45" s="110"/>
      <c r="I45" s="110"/>
      <c r="J45" s="110"/>
      <c r="K45" s="111"/>
      <c r="L45" s="111"/>
      <c r="M45" s="112"/>
      <c r="N45" s="112"/>
      <c r="O45" s="112"/>
      <c r="P45" s="192"/>
      <c r="Q45" s="193"/>
      <c r="R45" s="2"/>
      <c r="W45" s="119"/>
      <c r="X45" s="64"/>
    </row>
    <row r="46" spans="1:84" ht="29.25" thickTop="1" thickBot="1" x14ac:dyDescent="0.4">
      <c r="A46" s="105">
        <v>9</v>
      </c>
      <c r="B46" s="118"/>
      <c r="C46" s="107"/>
      <c r="D46" s="108"/>
      <c r="E46" s="109"/>
      <c r="F46" s="109"/>
      <c r="G46" s="110"/>
      <c r="H46" s="110"/>
      <c r="I46" s="110"/>
      <c r="J46" s="110"/>
      <c r="K46" s="111"/>
      <c r="L46" s="111"/>
      <c r="M46" s="112"/>
      <c r="N46" s="112"/>
      <c r="O46" s="112"/>
      <c r="P46" s="192"/>
      <c r="Q46" s="193"/>
      <c r="R46" s="2"/>
      <c r="W46" s="118"/>
      <c r="X46" s="64"/>
    </row>
    <row r="47" spans="1:84" ht="29.25" thickTop="1" thickBot="1" x14ac:dyDescent="0.4">
      <c r="A47" s="113">
        <v>10</v>
      </c>
      <c r="B47" s="119"/>
      <c r="C47" s="107"/>
      <c r="D47" s="108"/>
      <c r="E47" s="109"/>
      <c r="F47" s="109"/>
      <c r="G47" s="110"/>
      <c r="H47" s="110"/>
      <c r="I47" s="110"/>
      <c r="J47" s="110"/>
      <c r="K47" s="111"/>
      <c r="L47" s="111"/>
      <c r="M47" s="112"/>
      <c r="N47" s="112"/>
      <c r="O47" s="112"/>
      <c r="P47" s="192"/>
      <c r="Q47" s="193"/>
      <c r="R47" s="2"/>
      <c r="S47" s="52"/>
      <c r="T47" s="159"/>
      <c r="U47" s="64"/>
      <c r="W47" s="119"/>
      <c r="X47" s="64"/>
    </row>
    <row r="48" spans="1:84" ht="29.25" thickTop="1" thickBot="1" x14ac:dyDescent="0.4">
      <c r="A48" s="105">
        <v>11</v>
      </c>
      <c r="B48" s="118"/>
      <c r="C48" s="111"/>
      <c r="D48" s="108"/>
      <c r="E48" s="109"/>
      <c r="F48" s="109"/>
      <c r="G48" s="110"/>
      <c r="H48" s="110"/>
      <c r="I48" s="110"/>
      <c r="J48" s="110"/>
      <c r="K48" s="111"/>
      <c r="L48" s="111"/>
      <c r="M48" s="112"/>
      <c r="N48" s="112"/>
      <c r="O48" s="112"/>
      <c r="P48" s="192"/>
      <c r="Q48" s="193"/>
      <c r="R48" s="2"/>
      <c r="W48" s="118"/>
      <c r="X48" s="64"/>
    </row>
    <row r="49" spans="1:24" ht="29.25" thickTop="1" thickBot="1" x14ac:dyDescent="0.4">
      <c r="A49" s="113">
        <v>12</v>
      </c>
      <c r="B49" s="119"/>
      <c r="C49" s="111"/>
      <c r="D49" s="108"/>
      <c r="E49" s="109"/>
      <c r="F49" s="109"/>
      <c r="G49" s="110"/>
      <c r="H49" s="110"/>
      <c r="I49" s="110"/>
      <c r="J49" s="110"/>
      <c r="K49" s="111"/>
      <c r="L49" s="111"/>
      <c r="M49" s="112"/>
      <c r="N49" s="112"/>
      <c r="O49" s="112"/>
      <c r="P49" s="192"/>
      <c r="Q49" s="193"/>
      <c r="R49" s="2"/>
      <c r="W49" s="119"/>
      <c r="X49" s="64"/>
    </row>
    <row r="50" spans="1:24" ht="29.25" thickTop="1" thickBot="1" x14ac:dyDescent="0.4">
      <c r="A50" s="105">
        <v>13</v>
      </c>
      <c r="B50" s="119"/>
      <c r="C50" s="111"/>
      <c r="D50" s="108"/>
      <c r="E50" s="109"/>
      <c r="F50" s="109"/>
      <c r="G50" s="110"/>
      <c r="H50" s="110"/>
      <c r="I50" s="110"/>
      <c r="J50" s="110"/>
      <c r="K50" s="111"/>
      <c r="L50" s="111"/>
      <c r="M50" s="112"/>
      <c r="N50" s="112"/>
      <c r="O50" s="112"/>
      <c r="P50" s="192"/>
      <c r="Q50" s="193"/>
      <c r="R50" s="2"/>
      <c r="W50" s="119"/>
      <c r="X50" s="64"/>
    </row>
    <row r="51" spans="1:24" ht="29.25" thickTop="1" thickBot="1" x14ac:dyDescent="0.4">
      <c r="A51" s="113">
        <v>14</v>
      </c>
      <c r="B51" s="119"/>
      <c r="C51" s="111"/>
      <c r="D51" s="108"/>
      <c r="E51" s="109"/>
      <c r="F51" s="109"/>
      <c r="G51" s="110"/>
      <c r="H51" s="110"/>
      <c r="I51" s="110"/>
      <c r="J51" s="110"/>
      <c r="K51" s="111"/>
      <c r="L51" s="111"/>
      <c r="M51" s="112"/>
      <c r="N51" s="112"/>
      <c r="O51" s="112"/>
      <c r="P51" s="192"/>
      <c r="Q51" s="193"/>
      <c r="R51" s="2"/>
      <c r="W51" s="119"/>
      <c r="X51" s="64"/>
    </row>
    <row r="52" spans="1:24" ht="29.25" thickTop="1" thickBot="1" x14ac:dyDescent="0.4">
      <c r="A52" s="105">
        <v>15</v>
      </c>
      <c r="B52" s="118"/>
      <c r="C52" s="111"/>
      <c r="D52" s="108"/>
      <c r="E52" s="109"/>
      <c r="F52" s="109"/>
      <c r="G52" s="110"/>
      <c r="H52" s="110"/>
      <c r="I52" s="110"/>
      <c r="J52" s="110"/>
      <c r="K52" s="111"/>
      <c r="L52" s="111"/>
      <c r="M52" s="112"/>
      <c r="N52" s="112"/>
      <c r="O52" s="112"/>
      <c r="P52" s="192"/>
      <c r="Q52" s="193"/>
      <c r="R52" s="2"/>
      <c r="W52" s="118"/>
      <c r="X52" s="64"/>
    </row>
    <row r="53" spans="1:24" ht="29.25" thickTop="1" thickBot="1" x14ac:dyDescent="0.4">
      <c r="A53" s="113">
        <v>16</v>
      </c>
      <c r="B53" s="118"/>
      <c r="C53" s="111"/>
      <c r="D53" s="108"/>
      <c r="E53" s="109"/>
      <c r="F53" s="109"/>
      <c r="G53" s="110"/>
      <c r="H53" s="110"/>
      <c r="I53" s="110"/>
      <c r="J53" s="110"/>
      <c r="K53" s="115"/>
      <c r="L53" s="116"/>
      <c r="M53" s="112"/>
      <c r="N53" s="112"/>
      <c r="O53" s="112"/>
      <c r="P53" s="192"/>
      <c r="Q53" s="193"/>
      <c r="R53" s="2"/>
      <c r="W53" s="118"/>
      <c r="X53" s="64"/>
    </row>
    <row r="54" spans="1:24" ht="29.25" thickTop="1" thickBot="1" x14ac:dyDescent="0.4">
      <c r="A54" s="105">
        <v>17</v>
      </c>
      <c r="B54" s="118"/>
      <c r="C54" s="107"/>
      <c r="D54" s="108"/>
      <c r="E54" s="109"/>
      <c r="F54" s="109"/>
      <c r="G54" s="110"/>
      <c r="H54" s="110"/>
      <c r="I54" s="110"/>
      <c r="J54" s="110"/>
      <c r="K54" s="111"/>
      <c r="L54" s="111"/>
      <c r="M54" s="112"/>
      <c r="N54" s="112"/>
      <c r="O54" s="112"/>
      <c r="P54" s="192"/>
      <c r="Q54" s="193"/>
      <c r="R54" s="2"/>
      <c r="W54" s="118"/>
      <c r="X54" s="64"/>
    </row>
    <row r="55" spans="1:24" ht="29.25" thickTop="1" thickBot="1" x14ac:dyDescent="0.4">
      <c r="A55" s="113">
        <v>18</v>
      </c>
      <c r="B55" s="118"/>
      <c r="C55" s="111"/>
      <c r="D55" s="108"/>
      <c r="E55" s="109"/>
      <c r="F55" s="109"/>
      <c r="G55" s="110"/>
      <c r="H55" s="110"/>
      <c r="I55" s="110"/>
      <c r="J55" s="110"/>
      <c r="K55" s="111"/>
      <c r="L55" s="111"/>
      <c r="M55" s="112"/>
      <c r="N55" s="112"/>
      <c r="O55" s="112"/>
      <c r="P55" s="192"/>
      <c r="Q55" s="193"/>
      <c r="R55" s="2"/>
      <c r="W55" s="118"/>
      <c r="X55" s="64"/>
    </row>
    <row r="56" spans="1:24" ht="29.25" thickTop="1" thickBot="1" x14ac:dyDescent="0.4">
      <c r="A56" s="105">
        <v>19</v>
      </c>
      <c r="B56" s="118"/>
      <c r="C56" s="111"/>
      <c r="D56" s="108"/>
      <c r="E56" s="109"/>
      <c r="F56" s="109"/>
      <c r="G56" s="110"/>
      <c r="H56" s="110"/>
      <c r="I56" s="110"/>
      <c r="J56" s="110"/>
      <c r="K56" s="111"/>
      <c r="L56" s="111"/>
      <c r="M56" s="112"/>
      <c r="N56" s="112"/>
      <c r="O56" s="112"/>
      <c r="P56" s="192"/>
      <c r="Q56" s="193"/>
      <c r="R56" s="2"/>
      <c r="W56" s="118"/>
      <c r="X56" s="64"/>
    </row>
    <row r="57" spans="1:24" ht="29.25" thickTop="1" thickBot="1" x14ac:dyDescent="0.4">
      <c r="A57" s="113">
        <v>20</v>
      </c>
      <c r="B57" s="119"/>
      <c r="C57" s="111"/>
      <c r="D57" s="108"/>
      <c r="E57" s="109"/>
      <c r="F57" s="109"/>
      <c r="G57" s="110"/>
      <c r="H57" s="110"/>
      <c r="I57" s="110"/>
      <c r="J57" s="110"/>
      <c r="K57" s="111"/>
      <c r="L57" s="111"/>
      <c r="M57" s="112"/>
      <c r="N57" s="112"/>
      <c r="O57" s="112"/>
      <c r="P57" s="192"/>
      <c r="Q57" s="193"/>
      <c r="R57" s="2"/>
      <c r="S57" s="52"/>
      <c r="T57" s="159"/>
      <c r="U57" s="64"/>
      <c r="W57" s="119"/>
      <c r="X57" s="64"/>
    </row>
    <row r="58" spans="1:24" ht="29.25" thickTop="1" thickBot="1" x14ac:dyDescent="0.4">
      <c r="A58" s="105">
        <v>21</v>
      </c>
      <c r="B58" s="118"/>
      <c r="C58" s="111"/>
      <c r="D58" s="108"/>
      <c r="E58" s="109"/>
      <c r="F58" s="109"/>
      <c r="G58" s="110"/>
      <c r="H58" s="110"/>
      <c r="I58" s="110"/>
      <c r="J58" s="110"/>
      <c r="K58" s="111"/>
      <c r="L58" s="111"/>
      <c r="M58" s="112"/>
      <c r="N58" s="112"/>
      <c r="O58" s="112"/>
      <c r="P58" s="192"/>
      <c r="Q58" s="193"/>
      <c r="R58" s="2"/>
      <c r="W58" s="118"/>
      <c r="X58" s="64"/>
    </row>
    <row r="59" spans="1:24" ht="29.25" thickTop="1" thickBot="1" x14ac:dyDescent="0.4">
      <c r="A59" s="113">
        <v>22</v>
      </c>
      <c r="B59" s="118"/>
      <c r="C59" s="111"/>
      <c r="D59" s="108"/>
      <c r="E59" s="109"/>
      <c r="F59" s="109"/>
      <c r="G59" s="110"/>
      <c r="H59" s="110"/>
      <c r="I59" s="110"/>
      <c r="J59" s="110"/>
      <c r="K59" s="111"/>
      <c r="L59" s="111"/>
      <c r="M59" s="112"/>
      <c r="N59" s="112"/>
      <c r="O59" s="112"/>
      <c r="P59" s="192"/>
      <c r="Q59" s="193"/>
      <c r="R59" s="2"/>
      <c r="W59" s="118"/>
      <c r="X59" s="64"/>
    </row>
    <row r="60" spans="1:24" ht="29.25" thickTop="1" thickBot="1" x14ac:dyDescent="0.4">
      <c r="A60" s="105">
        <v>23</v>
      </c>
      <c r="B60" s="118"/>
      <c r="C60" s="107"/>
      <c r="D60" s="108"/>
      <c r="E60" s="109"/>
      <c r="F60" s="109"/>
      <c r="G60" s="110"/>
      <c r="H60" s="110"/>
      <c r="I60" s="110"/>
      <c r="J60" s="110"/>
      <c r="K60" s="111"/>
      <c r="L60" s="111"/>
      <c r="M60" s="112"/>
      <c r="N60" s="112"/>
      <c r="O60" s="112"/>
      <c r="P60" s="192"/>
      <c r="Q60" s="193"/>
      <c r="R60" s="2"/>
      <c r="W60" s="118"/>
      <c r="X60" s="64"/>
    </row>
    <row r="61" spans="1:24" ht="29.25" thickTop="1" thickBot="1" x14ac:dyDescent="0.4">
      <c r="A61" s="113">
        <v>24</v>
      </c>
      <c r="B61" s="118"/>
      <c r="C61" s="111"/>
      <c r="D61" s="108"/>
      <c r="E61" s="109"/>
      <c r="F61" s="109"/>
      <c r="G61" s="110"/>
      <c r="H61" s="110"/>
      <c r="I61" s="110"/>
      <c r="J61" s="110"/>
      <c r="K61" s="111"/>
      <c r="L61" s="111"/>
      <c r="M61" s="112"/>
      <c r="N61" s="112"/>
      <c r="O61" s="112"/>
      <c r="P61" s="192"/>
      <c r="Q61" s="193"/>
      <c r="R61" s="2"/>
    </row>
    <row r="62" spans="1:24" ht="29.25" thickTop="1" thickBot="1" x14ac:dyDescent="0.4">
      <c r="A62" s="105">
        <v>25</v>
      </c>
      <c r="B62" s="118"/>
      <c r="C62" s="111"/>
      <c r="D62" s="108"/>
      <c r="E62" s="109"/>
      <c r="F62" s="109"/>
      <c r="G62" s="110"/>
      <c r="H62" s="110"/>
      <c r="I62" s="110"/>
      <c r="J62" s="110"/>
      <c r="K62" s="111"/>
      <c r="L62" s="111"/>
      <c r="M62" s="112"/>
      <c r="N62" s="112"/>
      <c r="O62" s="112"/>
      <c r="P62" s="192"/>
      <c r="Q62" s="193"/>
      <c r="R62" s="2"/>
    </row>
    <row r="63" spans="1:24" ht="29.25" thickTop="1" thickBot="1" x14ac:dyDescent="0.4">
      <c r="A63" s="113">
        <v>26</v>
      </c>
      <c r="B63" s="106"/>
      <c r="C63" s="111"/>
      <c r="D63" s="108"/>
      <c r="E63" s="109"/>
      <c r="F63" s="109"/>
      <c r="G63" s="110"/>
      <c r="H63" s="110"/>
      <c r="I63" s="110"/>
      <c r="J63" s="110"/>
      <c r="K63" s="111"/>
      <c r="L63" s="111"/>
      <c r="M63" s="112"/>
      <c r="N63" s="112"/>
      <c r="O63" s="112"/>
      <c r="P63" s="192"/>
      <c r="Q63" s="193"/>
      <c r="R63" s="2"/>
    </row>
    <row r="64" spans="1:24" ht="29.25" thickTop="1" thickBot="1" x14ac:dyDescent="0.4">
      <c r="A64" s="105">
        <v>27</v>
      </c>
      <c r="B64" s="106"/>
      <c r="C64" s="111"/>
      <c r="D64" s="108"/>
      <c r="E64" s="109"/>
      <c r="F64" s="109"/>
      <c r="G64" s="110"/>
      <c r="H64" s="110"/>
      <c r="I64" s="110"/>
      <c r="J64" s="110"/>
      <c r="K64" s="111"/>
      <c r="L64" s="111"/>
      <c r="M64" s="112"/>
      <c r="N64" s="112"/>
      <c r="O64" s="112"/>
      <c r="P64" s="192"/>
      <c r="Q64" s="193"/>
      <c r="R64" s="2"/>
    </row>
    <row r="65" spans="1:33" ht="29.25" thickTop="1" thickBot="1" x14ac:dyDescent="0.4">
      <c r="A65" s="113">
        <v>28</v>
      </c>
      <c r="B65" s="106"/>
      <c r="C65" s="111"/>
      <c r="D65" s="108"/>
      <c r="E65" s="109"/>
      <c r="F65" s="109"/>
      <c r="G65" s="110"/>
      <c r="H65" s="110"/>
      <c r="I65" s="110"/>
      <c r="J65" s="110"/>
      <c r="K65" s="111"/>
      <c r="L65" s="111"/>
      <c r="M65" s="112"/>
      <c r="N65" s="112"/>
      <c r="O65" s="112"/>
      <c r="P65" s="192"/>
      <c r="Q65" s="193"/>
      <c r="R65" s="2"/>
    </row>
    <row r="66" spans="1:33" ht="29.25" thickTop="1" thickBot="1" x14ac:dyDescent="0.4">
      <c r="A66" s="105">
        <v>29</v>
      </c>
      <c r="B66" s="106"/>
      <c r="C66" s="111"/>
      <c r="D66" s="108"/>
      <c r="E66" s="109"/>
      <c r="F66" s="109"/>
      <c r="G66" s="110"/>
      <c r="H66" s="110"/>
      <c r="I66" s="110"/>
      <c r="J66" s="110"/>
      <c r="K66" s="111"/>
      <c r="L66" s="111"/>
      <c r="M66" s="112"/>
      <c r="N66" s="112"/>
      <c r="O66" s="112"/>
      <c r="P66" s="192"/>
      <c r="Q66" s="193"/>
      <c r="R66" s="2"/>
    </row>
    <row r="67" spans="1:33" ht="29.25" thickTop="1" thickBot="1" x14ac:dyDescent="0.4">
      <c r="A67" s="113">
        <v>30</v>
      </c>
      <c r="B67" s="106"/>
      <c r="C67" s="111"/>
      <c r="D67" s="108"/>
      <c r="E67" s="109"/>
      <c r="F67" s="109"/>
      <c r="G67" s="110"/>
      <c r="H67" s="110"/>
      <c r="I67" s="110"/>
      <c r="J67" s="110"/>
      <c r="K67" s="111"/>
      <c r="L67" s="111"/>
      <c r="M67" s="112"/>
      <c r="N67" s="112"/>
      <c r="O67" s="112"/>
      <c r="P67" s="192"/>
      <c r="Q67" s="193"/>
      <c r="R67" s="2"/>
    </row>
    <row r="68" spans="1:33" ht="29.25" thickTop="1" thickBot="1" x14ac:dyDescent="0.4">
      <c r="A68" s="105">
        <v>31</v>
      </c>
      <c r="B68" s="106"/>
      <c r="C68" s="111"/>
      <c r="D68" s="108"/>
      <c r="E68" s="109"/>
      <c r="F68" s="109"/>
      <c r="G68" s="110"/>
      <c r="H68" s="110"/>
      <c r="I68" s="110"/>
      <c r="J68" s="110"/>
      <c r="K68" s="111"/>
      <c r="L68" s="111"/>
      <c r="M68" s="112"/>
      <c r="N68" s="112"/>
      <c r="O68" s="112"/>
      <c r="P68" s="192"/>
      <c r="Q68" s="193"/>
      <c r="R68" s="2"/>
    </row>
    <row r="69" spans="1:33" ht="29.25" thickTop="1" thickBot="1" x14ac:dyDescent="0.4">
      <c r="A69" s="113">
        <v>32</v>
      </c>
      <c r="B69" s="106"/>
      <c r="C69" s="111"/>
      <c r="D69" s="108"/>
      <c r="E69" s="109"/>
      <c r="F69" s="109"/>
      <c r="G69" s="110"/>
      <c r="H69" s="110"/>
      <c r="I69" s="110"/>
      <c r="J69" s="110"/>
      <c r="K69" s="111"/>
      <c r="L69" s="111"/>
      <c r="M69" s="112"/>
      <c r="N69" s="112"/>
      <c r="O69" s="112"/>
      <c r="P69" s="192"/>
      <c r="Q69" s="193"/>
      <c r="R69" s="2"/>
    </row>
    <row r="70" spans="1:33" ht="29.25" thickTop="1" thickBot="1" x14ac:dyDescent="0.4">
      <c r="A70" s="105">
        <v>33</v>
      </c>
      <c r="B70" s="106"/>
      <c r="C70" s="111"/>
      <c r="D70" s="108"/>
      <c r="E70" s="109"/>
      <c r="F70" s="109"/>
      <c r="G70" s="110"/>
      <c r="H70" s="110"/>
      <c r="I70" s="110"/>
      <c r="J70" s="110"/>
      <c r="K70" s="111"/>
      <c r="L70" s="111"/>
      <c r="M70" s="112"/>
      <c r="N70" s="112"/>
      <c r="O70" s="112"/>
      <c r="P70" s="192"/>
      <c r="Q70" s="193"/>
      <c r="R70" s="2"/>
    </row>
    <row r="71" spans="1:33" ht="29.25" thickTop="1" thickBot="1" x14ac:dyDescent="0.4">
      <c r="A71" s="113">
        <v>34</v>
      </c>
      <c r="B71" s="106"/>
      <c r="C71" s="111"/>
      <c r="D71" s="108"/>
      <c r="E71" s="109"/>
      <c r="F71" s="109"/>
      <c r="G71" s="110"/>
      <c r="H71" s="110"/>
      <c r="I71" s="110"/>
      <c r="J71" s="110"/>
      <c r="K71" s="111"/>
      <c r="L71" s="111"/>
      <c r="M71" s="112"/>
      <c r="N71" s="112"/>
      <c r="O71" s="112"/>
      <c r="P71" s="192"/>
      <c r="Q71" s="193"/>
      <c r="R71" s="2"/>
    </row>
    <row r="72" spans="1:33" ht="29.25" thickTop="1" thickBot="1" x14ac:dyDescent="0.4">
      <c r="A72" s="105">
        <v>35</v>
      </c>
      <c r="B72" s="114"/>
      <c r="C72" s="111"/>
      <c r="D72" s="108"/>
      <c r="E72" s="109"/>
      <c r="F72" s="109"/>
      <c r="G72" s="110"/>
      <c r="H72" s="110"/>
      <c r="I72" s="110"/>
      <c r="J72" s="110"/>
      <c r="K72" s="111"/>
      <c r="L72" s="111"/>
      <c r="M72" s="112"/>
      <c r="N72" s="112"/>
      <c r="O72" s="112"/>
      <c r="P72" s="192"/>
      <c r="Q72" s="193"/>
      <c r="R72" s="2"/>
    </row>
    <row r="73" spans="1:33" ht="29.25" thickTop="1" thickBot="1" x14ac:dyDescent="0.4">
      <c r="A73" s="113">
        <v>36</v>
      </c>
      <c r="B73" s="106"/>
      <c r="C73" s="111"/>
      <c r="D73" s="108"/>
      <c r="E73" s="109"/>
      <c r="F73" s="109"/>
      <c r="G73" s="110"/>
      <c r="H73" s="110"/>
      <c r="I73" s="110"/>
      <c r="J73" s="110"/>
      <c r="K73" s="111"/>
      <c r="L73" s="111"/>
      <c r="M73" s="112"/>
      <c r="N73" s="112"/>
      <c r="O73" s="112"/>
      <c r="P73" s="192"/>
      <c r="Q73" s="193"/>
      <c r="R73" s="2"/>
    </row>
    <row r="74" spans="1:33" ht="29.25" thickTop="1" thickBot="1" x14ac:dyDescent="0.4">
      <c r="A74" s="105">
        <v>37</v>
      </c>
      <c r="B74" s="106"/>
      <c r="C74" s="111"/>
      <c r="D74" s="108"/>
      <c r="E74" s="109"/>
      <c r="F74" s="109"/>
      <c r="G74" s="110"/>
      <c r="H74" s="110"/>
      <c r="I74" s="110"/>
      <c r="J74" s="110"/>
      <c r="K74" s="111"/>
      <c r="L74" s="111"/>
      <c r="M74" s="112"/>
      <c r="N74" s="112"/>
      <c r="O74" s="112"/>
      <c r="P74" s="192"/>
      <c r="Q74" s="193"/>
      <c r="R74" s="2"/>
    </row>
    <row r="75" spans="1:33" ht="29.25" thickTop="1" thickBot="1" x14ac:dyDescent="0.4">
      <c r="A75" s="113">
        <v>38</v>
      </c>
      <c r="B75" s="118"/>
      <c r="C75" s="111"/>
      <c r="D75" s="108"/>
      <c r="E75" s="109"/>
      <c r="F75" s="109"/>
      <c r="G75" s="110"/>
      <c r="H75" s="110"/>
      <c r="I75" s="110"/>
      <c r="J75" s="110"/>
      <c r="K75" s="111"/>
      <c r="L75" s="111"/>
      <c r="M75" s="112"/>
      <c r="N75" s="112"/>
      <c r="O75" s="112"/>
      <c r="P75" s="192"/>
      <c r="Q75" s="193"/>
      <c r="R75" s="2"/>
    </row>
    <row r="76" spans="1:33" ht="29.25" thickTop="1" thickBot="1" x14ac:dyDescent="0.4">
      <c r="A76" s="105">
        <v>39</v>
      </c>
      <c r="B76" s="119"/>
      <c r="C76" s="111"/>
      <c r="D76" s="108"/>
      <c r="E76" s="109"/>
      <c r="F76" s="109"/>
      <c r="G76" s="110"/>
      <c r="H76" s="110"/>
      <c r="I76" s="110"/>
      <c r="J76" s="110"/>
      <c r="K76" s="111"/>
      <c r="L76" s="111"/>
      <c r="M76" s="112"/>
      <c r="N76" s="112"/>
      <c r="O76" s="112"/>
      <c r="P76" s="192"/>
      <c r="Q76" s="193"/>
      <c r="R76" s="2"/>
    </row>
    <row r="77" spans="1:33" ht="29.25" thickTop="1" thickBot="1" x14ac:dyDescent="0.4">
      <c r="A77" s="113">
        <v>40</v>
      </c>
      <c r="B77" s="119"/>
      <c r="C77" s="111"/>
      <c r="D77" s="108"/>
      <c r="E77" s="109"/>
      <c r="F77" s="109"/>
      <c r="G77" s="110"/>
      <c r="H77" s="110"/>
      <c r="I77" s="110"/>
      <c r="J77" s="110"/>
      <c r="K77" s="111"/>
      <c r="L77" s="111"/>
      <c r="M77" s="112"/>
      <c r="N77" s="112"/>
      <c r="O77" s="112"/>
      <c r="P77" s="192"/>
      <c r="Q77" s="193"/>
      <c r="R77" s="2"/>
    </row>
    <row r="78" spans="1:33" ht="57" thickTop="1" thickBot="1" x14ac:dyDescent="0.4">
      <c r="A78" s="213" t="s">
        <v>31</v>
      </c>
      <c r="B78" s="214"/>
      <c r="C78" s="117">
        <f>SUM(C38:C77)</f>
        <v>0</v>
      </c>
      <c r="D78" s="117">
        <f>SUM(D38:D77)</f>
        <v>0</v>
      </c>
      <c r="E78" s="117"/>
      <c r="F78" s="117"/>
      <c r="G78" s="117"/>
      <c r="H78" s="117"/>
      <c r="I78" s="117"/>
      <c r="J78" s="117"/>
      <c r="K78" s="117"/>
      <c r="L78" s="117">
        <f>SUM(L38:L77)</f>
        <v>0</v>
      </c>
      <c r="M78" s="117"/>
      <c r="N78" s="117"/>
      <c r="O78" s="117">
        <f>SUM(O38:O77)</f>
        <v>0</v>
      </c>
      <c r="P78" s="215">
        <f>SUMIF($P$38:$Q$77,"&gt;0")</f>
        <v>0</v>
      </c>
      <c r="Q78" s="216"/>
    </row>
    <row r="79" spans="1:33" ht="28.5" thickTop="1" thickBot="1" x14ac:dyDescent="0.4"/>
    <row r="80" spans="1:33" ht="29.25" thickTop="1" thickBot="1" x14ac:dyDescent="0.4">
      <c r="B80" s="12" t="s">
        <v>46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spans="2:33" ht="57" thickTop="1" thickBot="1" x14ac:dyDescent="0.4">
      <c r="B81" s="14" t="s">
        <v>124</v>
      </c>
      <c r="C81" s="15">
        <f>SUMIF($X$38,"&lt;0")</f>
        <v>0</v>
      </c>
      <c r="D81" s="64">
        <f>SUMIF($X$39,"&lt;0")</f>
        <v>0</v>
      </c>
      <c r="E81" s="64">
        <f>SUMIF($X$40,"&lt;0")</f>
        <v>0</v>
      </c>
      <c r="F81" s="64">
        <f>SUMIF($X$41,"&lt;0")</f>
        <v>0</v>
      </c>
      <c r="G81" s="64">
        <f>SUMIF($X$42,"&lt;0")</f>
        <v>0</v>
      </c>
      <c r="H81" s="64">
        <f>SUMIF($X$43,"&lt;0")</f>
        <v>0</v>
      </c>
      <c r="I81" s="64">
        <f>SUMIF($X$44,"&lt;0")</f>
        <v>0</v>
      </c>
      <c r="J81" s="64">
        <f>SUMIF($X$45,"&lt;0")</f>
        <v>0</v>
      </c>
      <c r="K81" s="64">
        <f>SUMIF($X$46,"&lt;0")</f>
        <v>0</v>
      </c>
      <c r="L81" s="64">
        <f>SUMIF($X$47,"&lt;0")</f>
        <v>0</v>
      </c>
      <c r="M81" s="64">
        <f>SUMIF($X$48,"&lt;0")</f>
        <v>0</v>
      </c>
      <c r="N81" s="64">
        <f>SUMIF($X$49,"&lt;0")</f>
        <v>0</v>
      </c>
      <c r="O81" s="64">
        <f>SUMIF($X$50,"&lt;0")</f>
        <v>0</v>
      </c>
      <c r="P81" s="64">
        <f>SUMIF($X$51,"&lt;0")</f>
        <v>0</v>
      </c>
      <c r="Q81" s="64">
        <f>SUMIF($X$52,"&lt;0")</f>
        <v>0</v>
      </c>
      <c r="R81" s="64">
        <f>SUMIF($X$53,"&lt;0")</f>
        <v>0</v>
      </c>
      <c r="S81" s="64">
        <f t="shared" ref="S81:Y81" si="104">SUMIF($X$50,"&lt;0")</f>
        <v>0</v>
      </c>
      <c r="T81" s="64">
        <f t="shared" si="104"/>
        <v>0</v>
      </c>
      <c r="U81" s="64">
        <f t="shared" si="104"/>
        <v>0</v>
      </c>
      <c r="V81" s="64">
        <f t="shared" si="104"/>
        <v>0</v>
      </c>
      <c r="W81" s="64">
        <f t="shared" si="104"/>
        <v>0</v>
      </c>
      <c r="X81" s="64">
        <f t="shared" si="104"/>
        <v>0</v>
      </c>
      <c r="Y81" s="64">
        <f t="shared" si="104"/>
        <v>0</v>
      </c>
      <c r="Z81" s="15"/>
      <c r="AA81" s="15"/>
      <c r="AB81" s="15"/>
      <c r="AC81" s="15"/>
      <c r="AD81" s="64"/>
      <c r="AE81" s="64"/>
      <c r="AF81" s="64"/>
      <c r="AG81" s="64"/>
    </row>
    <row r="82" spans="2:33" ht="57" thickTop="1" thickBot="1" x14ac:dyDescent="0.4">
      <c r="B82" s="13" t="s">
        <v>125</v>
      </c>
      <c r="C82" s="15">
        <f>'مــصــــروفــــــات اليومـيـــة'!$O$3</f>
        <v>0</v>
      </c>
      <c r="D82" s="15">
        <f>'مــصــــروفــــــات اليومـيـــة'!$O$4</f>
        <v>0</v>
      </c>
      <c r="E82" s="64">
        <f>'مــصــــروفــــــات اليومـيـــة'!$O$5</f>
        <v>0</v>
      </c>
      <c r="F82" s="64">
        <f>'مــصــــروفــــــات اليومـيـــة'!$O$6</f>
        <v>0</v>
      </c>
      <c r="G82" s="64">
        <f>'مــصــــروفــــــات اليومـيـــة'!$O$7</f>
        <v>0</v>
      </c>
      <c r="H82" s="64">
        <f>'مــصــــروفــــــات اليومـيـــة'!$O$8</f>
        <v>0</v>
      </c>
      <c r="I82" s="64">
        <f>'مــصــــروفــــــات اليومـيـــة'!$O$9</f>
        <v>0</v>
      </c>
      <c r="J82" s="64">
        <f>'مــصــــروفــــــات اليومـيـــة'!$O$10</f>
        <v>0</v>
      </c>
      <c r="K82" s="64">
        <f>'مــصــــروفــــــات اليومـيـــة'!$O$11</f>
        <v>0</v>
      </c>
      <c r="L82" s="64">
        <f>'مــصــــروفــــــات اليومـيـــة'!$O$12</f>
        <v>0</v>
      </c>
      <c r="M82" s="64">
        <f>'مــصــــروفــــــات اليومـيـــة'!$O$13</f>
        <v>0</v>
      </c>
      <c r="N82" s="64">
        <f>'مــصــــروفــــــات اليومـيـــة'!$O$14</f>
        <v>0</v>
      </c>
      <c r="O82" s="64">
        <f>'مــصــــروفــــــات اليومـيـــة'!$O$15</f>
        <v>0</v>
      </c>
      <c r="P82" s="64">
        <f>'مــصــــروفــــــات اليومـيـــة'!$O$16</f>
        <v>0</v>
      </c>
      <c r="Q82" s="64">
        <f>'مــصــــروفــــــات اليومـيـــة'!$O$17</f>
        <v>0</v>
      </c>
      <c r="R82" s="64">
        <f>'مــصــــروفــــــات اليومـيـــة'!$O$18</f>
        <v>0</v>
      </c>
      <c r="S82" s="64">
        <f>'مــصــــروفــــــات اليومـيـــة'!$O$19</f>
        <v>0</v>
      </c>
      <c r="T82" s="64">
        <f>'مــصــــروفــــــات اليومـيـــة'!$O$20</f>
        <v>0</v>
      </c>
      <c r="U82" s="64">
        <f>'مــصــــروفــــــات اليومـيـــة'!$O$21</f>
        <v>0</v>
      </c>
      <c r="V82" s="64">
        <f>'مــصــــروفــــــات اليومـيـــة'!$O$22</f>
        <v>0</v>
      </c>
      <c r="W82" s="64">
        <f>'مــصــــروفــــــات اليومـيـــة'!$O$23</f>
        <v>0</v>
      </c>
      <c r="X82" s="64">
        <f>'مــصــــروفــــــات اليومـيـــة'!$O$24</f>
        <v>0</v>
      </c>
      <c r="Y82" s="64">
        <f>'مــصــــروفــــــات اليومـيـــة'!$O$29</f>
        <v>0</v>
      </c>
      <c r="Z82" s="15"/>
      <c r="AA82" s="15"/>
      <c r="AB82" s="15"/>
      <c r="AC82" s="15"/>
      <c r="AD82" s="64"/>
      <c r="AE82" s="64"/>
      <c r="AF82" s="64"/>
      <c r="AG82" s="64"/>
    </row>
    <row r="83" spans="2:33" ht="29.25" thickTop="1" thickBot="1" x14ac:dyDescent="0.4">
      <c r="B83" s="12" t="s">
        <v>47</v>
      </c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64"/>
      <c r="AE83" s="64"/>
      <c r="AF83" s="64"/>
      <c r="AG83" s="64"/>
    </row>
    <row r="84" spans="2:33" ht="29.25" thickTop="1" thickBot="1" x14ac:dyDescent="0.4">
      <c r="B84" s="12" t="s">
        <v>47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64"/>
      <c r="AE84" s="64"/>
      <c r="AF84" s="64"/>
      <c r="AG84" s="64"/>
    </row>
    <row r="85" spans="2:33" ht="29.25" thickTop="1" thickBot="1" x14ac:dyDescent="0.4">
      <c r="B85" s="12" t="s">
        <v>47</v>
      </c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64"/>
      <c r="AE85" s="64"/>
      <c r="AF85" s="64"/>
      <c r="AG85" s="64"/>
    </row>
    <row r="86" spans="2:33" ht="29.25" thickTop="1" thickBot="1" x14ac:dyDescent="0.4">
      <c r="B86" s="12" t="s">
        <v>47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64"/>
      <c r="AE86" s="64"/>
      <c r="AF86" s="64"/>
      <c r="AG86" s="64"/>
    </row>
    <row r="87" spans="2:33" ht="29.25" thickTop="1" thickBot="1" x14ac:dyDescent="0.4">
      <c r="B87" s="12" t="s">
        <v>47</v>
      </c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64"/>
      <c r="AE87" s="64"/>
      <c r="AF87" s="64"/>
      <c r="AG87" s="64"/>
    </row>
    <row r="88" spans="2:33" ht="29.25" thickTop="1" thickBot="1" x14ac:dyDescent="0.4">
      <c r="B88" s="12" t="s">
        <v>47</v>
      </c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64"/>
      <c r="AE88" s="64"/>
      <c r="AF88" s="64"/>
      <c r="AG88" s="64"/>
    </row>
    <row r="89" spans="2:33" ht="29.25" thickTop="1" thickBot="1" x14ac:dyDescent="0.4">
      <c r="B89" s="12" t="s">
        <v>47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64"/>
      <c r="AE89" s="64"/>
      <c r="AF89" s="64"/>
      <c r="AG89" s="64"/>
    </row>
    <row r="90" spans="2:33" ht="29.25" thickTop="1" thickBot="1" x14ac:dyDescent="0.4">
      <c r="B90" s="12" t="s">
        <v>47</v>
      </c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64"/>
      <c r="AE90" s="64"/>
      <c r="AF90" s="64"/>
      <c r="AG90" s="64"/>
    </row>
    <row r="91" spans="2:33" ht="29.25" thickTop="1" thickBot="1" x14ac:dyDescent="0.4">
      <c r="B91" s="12" t="s">
        <v>47</v>
      </c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64"/>
      <c r="AE91" s="64"/>
      <c r="AF91" s="64"/>
      <c r="AG91" s="64"/>
    </row>
    <row r="92" spans="2:33" ht="29.25" thickTop="1" thickBot="1" x14ac:dyDescent="0.4">
      <c r="B92" s="12" t="s">
        <v>47</v>
      </c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64"/>
      <c r="AE92" s="64"/>
      <c r="AF92" s="64"/>
      <c r="AG92" s="64"/>
    </row>
    <row r="93" spans="2:33" ht="29.25" thickTop="1" thickBot="1" x14ac:dyDescent="0.4">
      <c r="B93" s="12" t="s">
        <v>47</v>
      </c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64"/>
      <c r="AE93" s="64"/>
      <c r="AF93" s="64"/>
      <c r="AG93" s="64"/>
    </row>
    <row r="94" spans="2:33" ht="29.25" thickTop="1" thickBot="1" x14ac:dyDescent="0.4">
      <c r="B94" s="12" t="s">
        <v>47</v>
      </c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64"/>
      <c r="AE94" s="64"/>
      <c r="AF94" s="64"/>
      <c r="AG94" s="64"/>
    </row>
    <row r="95" spans="2:33" ht="29.25" thickTop="1" thickBot="1" x14ac:dyDescent="0.4">
      <c r="B95" s="12" t="s">
        <v>47</v>
      </c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64"/>
      <c r="AE95" s="64"/>
      <c r="AF95" s="64"/>
      <c r="AG95" s="64"/>
    </row>
    <row r="96" spans="2:33" ht="29.25" thickTop="1" thickBot="1" x14ac:dyDescent="0.4">
      <c r="B96" s="12" t="s">
        <v>47</v>
      </c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64"/>
      <c r="AE96" s="64"/>
      <c r="AF96" s="64"/>
      <c r="AG96" s="64"/>
    </row>
    <row r="97" spans="1:33" ht="29.25" thickTop="1" thickBot="1" x14ac:dyDescent="0.4">
      <c r="B97" s="12" t="s">
        <v>47</v>
      </c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64"/>
      <c r="AE97" s="64"/>
      <c r="AF97" s="64"/>
      <c r="AG97" s="64"/>
    </row>
    <row r="98" spans="1:33" ht="29.25" thickTop="1" thickBot="1" x14ac:dyDescent="0.4">
      <c r="B98" s="12" t="s">
        <v>47</v>
      </c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64"/>
      <c r="AE98" s="64"/>
      <c r="AF98" s="64"/>
      <c r="AG98" s="64"/>
    </row>
    <row r="99" spans="1:33" ht="29.25" thickTop="1" thickBot="1" x14ac:dyDescent="0.4">
      <c r="B99" s="12" t="s">
        <v>47</v>
      </c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64"/>
      <c r="AE99" s="64"/>
      <c r="AF99" s="64"/>
      <c r="AG99" s="64"/>
    </row>
    <row r="100" spans="1:33" ht="29.25" thickTop="1" thickBot="1" x14ac:dyDescent="0.4">
      <c r="B100" s="12" t="s">
        <v>47</v>
      </c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64"/>
      <c r="AE100" s="64"/>
      <c r="AF100" s="64"/>
      <c r="AG100" s="64"/>
    </row>
    <row r="101" spans="1:33" ht="29.25" thickTop="1" thickBot="1" x14ac:dyDescent="0.4">
      <c r="B101" s="12" t="s">
        <v>48</v>
      </c>
      <c r="C101" s="15">
        <f>SUM(C81:C100)</f>
        <v>0</v>
      </c>
      <c r="D101" s="15">
        <f t="shared" ref="D101:W101" si="105">SUM(D81:D100)</f>
        <v>0</v>
      </c>
      <c r="E101" s="15">
        <f t="shared" si="105"/>
        <v>0</v>
      </c>
      <c r="F101" s="15">
        <f t="shared" si="105"/>
        <v>0</v>
      </c>
      <c r="G101" s="15">
        <f t="shared" si="105"/>
        <v>0</v>
      </c>
      <c r="H101" s="15">
        <f t="shared" si="105"/>
        <v>0</v>
      </c>
      <c r="I101" s="15">
        <f t="shared" si="105"/>
        <v>0</v>
      </c>
      <c r="J101" s="15">
        <f t="shared" si="105"/>
        <v>0</v>
      </c>
      <c r="K101" s="15">
        <f t="shared" si="105"/>
        <v>0</v>
      </c>
      <c r="L101" s="15">
        <f t="shared" si="105"/>
        <v>0</v>
      </c>
      <c r="M101" s="15">
        <f t="shared" si="105"/>
        <v>0</v>
      </c>
      <c r="N101" s="15">
        <f t="shared" si="105"/>
        <v>0</v>
      </c>
      <c r="O101" s="15">
        <f t="shared" si="105"/>
        <v>0</v>
      </c>
      <c r="P101" s="15">
        <f t="shared" si="105"/>
        <v>0</v>
      </c>
      <c r="Q101" s="15">
        <f t="shared" si="105"/>
        <v>0</v>
      </c>
      <c r="R101" s="15">
        <f t="shared" si="105"/>
        <v>0</v>
      </c>
      <c r="S101" s="15">
        <f t="shared" si="105"/>
        <v>0</v>
      </c>
      <c r="T101" s="15">
        <f t="shared" si="105"/>
        <v>0</v>
      </c>
      <c r="U101" s="15">
        <f t="shared" si="105"/>
        <v>0</v>
      </c>
      <c r="V101" s="15">
        <f t="shared" si="105"/>
        <v>0</v>
      </c>
      <c r="W101" s="15">
        <f t="shared" si="105"/>
        <v>0</v>
      </c>
      <c r="X101" s="15">
        <f t="shared" ref="X101:AB101" si="106">SUM(X81:X100)</f>
        <v>0</v>
      </c>
      <c r="Y101" s="15">
        <f t="shared" si="106"/>
        <v>0</v>
      </c>
      <c r="Z101" s="15">
        <f t="shared" si="106"/>
        <v>0</v>
      </c>
      <c r="AA101" s="15">
        <f t="shared" si="106"/>
        <v>0</v>
      </c>
      <c r="AB101" s="15">
        <f t="shared" si="106"/>
        <v>0</v>
      </c>
      <c r="AC101" s="15">
        <f t="shared" ref="AC101:AG101" si="107">SUM(AC81:AC100)</f>
        <v>0</v>
      </c>
      <c r="AD101" s="64">
        <f t="shared" si="107"/>
        <v>0</v>
      </c>
      <c r="AE101" s="64">
        <f t="shared" si="107"/>
        <v>0</v>
      </c>
      <c r="AF101" s="64">
        <f t="shared" si="107"/>
        <v>0</v>
      </c>
      <c r="AG101" s="64">
        <f t="shared" si="107"/>
        <v>0</v>
      </c>
    </row>
    <row r="102" spans="1:33" ht="27.75" thickTop="1" x14ac:dyDescent="0.35"/>
    <row r="103" spans="1:33" x14ac:dyDescent="0.35">
      <c r="A103" s="1">
        <v>1</v>
      </c>
    </row>
    <row r="104" spans="1:33" x14ac:dyDescent="0.35">
      <c r="A104" s="1">
        <v>2</v>
      </c>
    </row>
    <row r="105" spans="1:33" x14ac:dyDescent="0.35">
      <c r="A105" s="1">
        <v>3</v>
      </c>
    </row>
    <row r="106" spans="1:33" x14ac:dyDescent="0.35">
      <c r="A106" s="1">
        <v>4</v>
      </c>
    </row>
    <row r="107" spans="1:33" x14ac:dyDescent="0.35">
      <c r="A107" s="1">
        <v>5</v>
      </c>
    </row>
    <row r="108" spans="1:33" x14ac:dyDescent="0.35">
      <c r="A108" s="1">
        <v>6</v>
      </c>
    </row>
    <row r="109" spans="1:33" x14ac:dyDescent="0.35">
      <c r="A109" s="1">
        <v>7</v>
      </c>
    </row>
    <row r="110" spans="1:33" x14ac:dyDescent="0.35">
      <c r="A110" s="1">
        <v>8</v>
      </c>
    </row>
    <row r="111" spans="1:33" x14ac:dyDescent="0.35">
      <c r="A111" s="1">
        <v>9</v>
      </c>
    </row>
    <row r="112" spans="1:33" x14ac:dyDescent="0.35">
      <c r="A112" s="1">
        <v>10</v>
      </c>
    </row>
    <row r="113" spans="1:1" x14ac:dyDescent="0.35">
      <c r="A113" s="1">
        <v>11</v>
      </c>
    </row>
    <row r="114" spans="1:1" x14ac:dyDescent="0.35">
      <c r="A114" s="1">
        <v>12</v>
      </c>
    </row>
    <row r="115" spans="1:1" x14ac:dyDescent="0.35">
      <c r="A115" s="1">
        <v>13</v>
      </c>
    </row>
    <row r="116" spans="1:1" x14ac:dyDescent="0.35">
      <c r="A116" s="1">
        <v>14</v>
      </c>
    </row>
    <row r="117" spans="1:1" x14ac:dyDescent="0.35">
      <c r="A117" s="1">
        <v>15</v>
      </c>
    </row>
    <row r="118" spans="1:1" x14ac:dyDescent="0.35">
      <c r="A118" s="1">
        <v>16</v>
      </c>
    </row>
    <row r="119" spans="1:1" x14ac:dyDescent="0.35">
      <c r="A119" s="1">
        <v>17</v>
      </c>
    </row>
    <row r="120" spans="1:1" x14ac:dyDescent="0.35">
      <c r="A120" s="1">
        <v>18</v>
      </c>
    </row>
    <row r="121" spans="1:1" x14ac:dyDescent="0.35">
      <c r="A121" s="1">
        <v>19</v>
      </c>
    </row>
    <row r="122" spans="1:1" x14ac:dyDescent="0.35">
      <c r="A122" s="1">
        <v>20</v>
      </c>
    </row>
    <row r="123" spans="1:1" x14ac:dyDescent="0.35">
      <c r="A123" s="1">
        <v>21</v>
      </c>
    </row>
    <row r="124" spans="1:1" x14ac:dyDescent="0.35">
      <c r="A124" s="1">
        <v>22</v>
      </c>
    </row>
    <row r="125" spans="1:1" x14ac:dyDescent="0.35">
      <c r="A125" s="1">
        <v>23</v>
      </c>
    </row>
  </sheetData>
  <mergeCells count="128">
    <mergeCell ref="AZ34:BB34"/>
    <mergeCell ref="BL33:BN33"/>
    <mergeCell ref="AH33:AJ33"/>
    <mergeCell ref="AE34:AG34"/>
    <mergeCell ref="BO33:BQ33"/>
    <mergeCell ref="BO34:BQ34"/>
    <mergeCell ref="BR34:BT34"/>
    <mergeCell ref="AE33:AG33"/>
    <mergeCell ref="AH34:AJ34"/>
    <mergeCell ref="AQ34:AS34"/>
    <mergeCell ref="BL34:BN34"/>
    <mergeCell ref="BF34:BH34"/>
    <mergeCell ref="BC34:BE34"/>
    <mergeCell ref="AZ33:BB33"/>
    <mergeCell ref="BC33:BE33"/>
    <mergeCell ref="BF33:BH33"/>
    <mergeCell ref="AN33:AP33"/>
    <mergeCell ref="AK33:AM33"/>
    <mergeCell ref="BI33:BK33"/>
    <mergeCell ref="AQ33:AS33"/>
    <mergeCell ref="AT33:AV33"/>
    <mergeCell ref="BU1:BW1"/>
    <mergeCell ref="BX1:BZ1"/>
    <mergeCell ref="BR33:BT33"/>
    <mergeCell ref="BU33:BW33"/>
    <mergeCell ref="BX33:BZ33"/>
    <mergeCell ref="BX34:BZ34"/>
    <mergeCell ref="CA1:CC1"/>
    <mergeCell ref="CD1:CF1"/>
    <mergeCell ref="BO1:BQ1"/>
    <mergeCell ref="CA34:CC34"/>
    <mergeCell ref="CD34:CF34"/>
    <mergeCell ref="CA33:CC33"/>
    <mergeCell ref="CD33:CF33"/>
    <mergeCell ref="BU34:BW34"/>
    <mergeCell ref="P1:R1"/>
    <mergeCell ref="Y34:AA34"/>
    <mergeCell ref="A36:Q36"/>
    <mergeCell ref="P37:Q37"/>
    <mergeCell ref="A1:C1"/>
    <mergeCell ref="BC1:BE1"/>
    <mergeCell ref="BR1:BT1"/>
    <mergeCell ref="AT1:AV1"/>
    <mergeCell ref="AE1:AG1"/>
    <mergeCell ref="AH1:AJ1"/>
    <mergeCell ref="AW1:AY1"/>
    <mergeCell ref="AZ1:BB1"/>
    <mergeCell ref="BI1:BK1"/>
    <mergeCell ref="BL1:BN1"/>
    <mergeCell ref="AK1:AM1"/>
    <mergeCell ref="AN1:AP1"/>
    <mergeCell ref="AQ1:AS1"/>
    <mergeCell ref="BF1:BH1"/>
    <mergeCell ref="AW33:AY33"/>
    <mergeCell ref="AT34:AV34"/>
    <mergeCell ref="AK34:AM34"/>
    <mergeCell ref="AN34:AP34"/>
    <mergeCell ref="BI34:BK34"/>
    <mergeCell ref="AW34:AY34"/>
    <mergeCell ref="V33:X33"/>
    <mergeCell ref="Y33:AA33"/>
    <mergeCell ref="AB33:AD33"/>
    <mergeCell ref="S34:U34"/>
    <mergeCell ref="V34:X34"/>
    <mergeCell ref="AB34:AD34"/>
    <mergeCell ref="S1:U1"/>
    <mergeCell ref="V1:X1"/>
    <mergeCell ref="Y1:AA1"/>
    <mergeCell ref="AB1:AD1"/>
    <mergeCell ref="S33:U33"/>
    <mergeCell ref="A78:B78"/>
    <mergeCell ref="P46:Q46"/>
    <mergeCell ref="P47:Q47"/>
    <mergeCell ref="P48:Q48"/>
    <mergeCell ref="P49:Q49"/>
    <mergeCell ref="P50:Q50"/>
    <mergeCell ref="P58:Q58"/>
    <mergeCell ref="P75:Q75"/>
    <mergeCell ref="P76:Q76"/>
    <mergeCell ref="P78:Q78"/>
    <mergeCell ref="P53:Q53"/>
    <mergeCell ref="P54:Q54"/>
    <mergeCell ref="P55:Q55"/>
    <mergeCell ref="P56:Q56"/>
    <mergeCell ref="P57:Q57"/>
    <mergeCell ref="P60:Q60"/>
    <mergeCell ref="P61:Q61"/>
    <mergeCell ref="P72:Q72"/>
    <mergeCell ref="P73:Q73"/>
    <mergeCell ref="P74:Q74"/>
    <mergeCell ref="P77:Q77"/>
    <mergeCell ref="P59:Q59"/>
    <mergeCell ref="P52:Q52"/>
    <mergeCell ref="P51:Q51"/>
    <mergeCell ref="G33:I33"/>
    <mergeCell ref="M33:O33"/>
    <mergeCell ref="P63:Q63"/>
    <mergeCell ref="P64:Q64"/>
    <mergeCell ref="P65:Q65"/>
    <mergeCell ref="A33:C33"/>
    <mergeCell ref="A34:C34"/>
    <mergeCell ref="G1:I1"/>
    <mergeCell ref="G34:I34"/>
    <mergeCell ref="J1:L1"/>
    <mergeCell ref="J34:L34"/>
    <mergeCell ref="D34:F34"/>
    <mergeCell ref="D1:F1"/>
    <mergeCell ref="M1:O1"/>
    <mergeCell ref="M34:O34"/>
    <mergeCell ref="D33:F33"/>
    <mergeCell ref="P62:Q62"/>
    <mergeCell ref="P39:Q39"/>
    <mergeCell ref="P40:Q40"/>
    <mergeCell ref="P41:Q41"/>
    <mergeCell ref="P42:Q42"/>
    <mergeCell ref="P43:Q43"/>
    <mergeCell ref="P44:Q44"/>
    <mergeCell ref="P33:R33"/>
    <mergeCell ref="P66:Q66"/>
    <mergeCell ref="P67:Q67"/>
    <mergeCell ref="P68:Q68"/>
    <mergeCell ref="P69:Q69"/>
    <mergeCell ref="P70:Q70"/>
    <mergeCell ref="P71:Q71"/>
    <mergeCell ref="P34:R34"/>
    <mergeCell ref="J33:L33"/>
    <mergeCell ref="P45:Q45"/>
    <mergeCell ref="P38:Q38"/>
  </mergeCells>
  <conditionalFormatting sqref="D3:F32">
    <cfRule type="containsText" dxfId="25" priority="16" operator="containsText" text="خصم">
      <formula>NOT(ISERROR(SEARCH("خصم",D3)))</formula>
    </cfRule>
    <cfRule type="containsText" dxfId="24" priority="17" operator="containsText" text="نص">
      <formula>NOT(ISERROR(SEARCH("نص",D3)))</formula>
    </cfRule>
    <cfRule type="containsText" dxfId="23" priority="18" operator="containsText" text="غياب">
      <formula>NOT(ISERROR(SEARCH("غياب",D3)))</formula>
    </cfRule>
  </conditionalFormatting>
  <conditionalFormatting sqref="G4:CF32">
    <cfRule type="containsText" dxfId="22" priority="7" operator="containsText" text="خصم">
      <formula>NOT(ISERROR(SEARCH("خصم",G4)))</formula>
    </cfRule>
    <cfRule type="containsText" dxfId="21" priority="8" operator="containsText" text="نص">
      <formula>NOT(ISERROR(SEARCH("نص",G4)))</formula>
    </cfRule>
    <cfRule type="containsText" dxfId="20" priority="9" operator="containsText" text="غياب">
      <formula>NOT(ISERROR(SEARCH("غياب",G4)))</formula>
    </cfRule>
  </conditionalFormatting>
  <conditionalFormatting sqref="G3:CF3">
    <cfRule type="containsText" dxfId="19" priority="1" operator="containsText" text="خصم">
      <formula>NOT(ISERROR(SEARCH("خصم",G3)))</formula>
    </cfRule>
    <cfRule type="containsText" dxfId="18" priority="2" operator="containsText" text="نص">
      <formula>NOT(ISERROR(SEARCH("نص",G3)))</formula>
    </cfRule>
    <cfRule type="containsText" dxfId="17" priority="3" operator="containsText" text="غياب">
      <formula>NOT(ISERROR(SEARCH("غياب",G3)))</formula>
    </cfRule>
  </conditionalFormatting>
  <pageMargins left="0.47244094488188976" right="0.47244094488188976" top="0.47244094488188976" bottom="0.47244094488188976" header="0.31496062992125984" footer="0.31496062992125984"/>
  <pageSetup scale="1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rightToLeft="1" zoomScale="70" zoomScaleNormal="70" workbookViewId="0">
      <pane ySplit="1" topLeftCell="A2" activePane="bottomLeft" state="frozen"/>
      <selection pane="bottomLeft" sqref="A1:XFD1048576"/>
    </sheetView>
  </sheetViews>
  <sheetFormatPr defaultColWidth="9" defaultRowHeight="23.25" x14ac:dyDescent="0.2"/>
  <cols>
    <col min="1" max="1" width="5.25" style="79" customWidth="1"/>
    <col min="2" max="2" width="17.625" style="79" customWidth="1"/>
    <col min="3" max="3" width="26.375" style="79" customWidth="1"/>
    <col min="4" max="4" width="12.875" style="79" customWidth="1"/>
    <col min="5" max="5" width="8" style="79" customWidth="1"/>
    <col min="6" max="6" width="8.5" style="79" customWidth="1"/>
    <col min="7" max="7" width="10.75" style="79" customWidth="1"/>
    <col min="8" max="8" width="12.5" style="79" customWidth="1"/>
    <col min="9" max="9" width="1.375" style="79" customWidth="1"/>
    <col min="10" max="10" width="5.25" style="79" customWidth="1"/>
    <col min="11" max="11" width="16.125" style="79" customWidth="1"/>
    <col min="12" max="12" width="21.25" style="78" customWidth="1"/>
    <col min="13" max="13" width="12.875" style="79" customWidth="1"/>
    <col min="14" max="15" width="10.75" style="79" customWidth="1"/>
    <col min="16" max="16" width="10.875" style="79" customWidth="1"/>
    <col min="17" max="17" width="10.5" style="79" customWidth="1"/>
    <col min="18" max="18" width="14.75" style="79" customWidth="1"/>
    <col min="19" max="19" width="10.75" style="79" customWidth="1"/>
    <col min="20" max="20" width="10.875" style="79" customWidth="1"/>
    <col min="21" max="21" width="5.125" style="79" hidden="1" customWidth="1"/>
    <col min="22" max="22" width="10.5" style="79" customWidth="1"/>
    <col min="23" max="23" width="14.75" style="79" customWidth="1"/>
    <col min="24" max="16384" width="9" style="79"/>
  </cols>
  <sheetData>
    <row r="1" spans="1:18" ht="28.5" customHeight="1" thickTop="1" thickBot="1" x14ac:dyDescent="0.25">
      <c r="A1" s="228" t="s">
        <v>71</v>
      </c>
      <c r="B1" s="229"/>
      <c r="C1" s="229"/>
      <c r="D1" s="229"/>
      <c r="E1" s="229"/>
      <c r="F1" s="229"/>
      <c r="G1" s="229"/>
      <c r="H1" s="230"/>
      <c r="I1" s="78"/>
      <c r="J1" s="228" t="s">
        <v>58</v>
      </c>
      <c r="K1" s="229"/>
      <c r="L1" s="229"/>
      <c r="M1" s="229"/>
      <c r="N1" s="229"/>
      <c r="O1" s="229"/>
      <c r="P1" s="229"/>
      <c r="Q1" s="229"/>
      <c r="R1" s="230"/>
    </row>
    <row r="2" spans="1:18" ht="45.75" customHeight="1" thickTop="1" thickBot="1" x14ac:dyDescent="0.25">
      <c r="A2" s="80" t="s">
        <v>15</v>
      </c>
      <c r="B2" s="81" t="s">
        <v>138</v>
      </c>
      <c r="C2" s="82" t="s">
        <v>62</v>
      </c>
      <c r="D2" s="81" t="s">
        <v>63</v>
      </c>
      <c r="E2" s="83" t="s">
        <v>64</v>
      </c>
      <c r="F2" s="84" t="s">
        <v>65</v>
      </c>
      <c r="G2" s="84" t="s">
        <v>66</v>
      </c>
      <c r="H2" s="85" t="s">
        <v>68</v>
      </c>
      <c r="I2" s="78"/>
      <c r="J2" s="80" t="s">
        <v>15</v>
      </c>
      <c r="K2" s="81" t="s">
        <v>138</v>
      </c>
      <c r="L2" s="82" t="s">
        <v>62</v>
      </c>
      <c r="M2" s="81" t="s">
        <v>63</v>
      </c>
      <c r="N2" s="83" t="s">
        <v>64</v>
      </c>
      <c r="O2" s="84" t="s">
        <v>65</v>
      </c>
      <c r="P2" s="84" t="s">
        <v>69</v>
      </c>
      <c r="Q2" s="86" t="s">
        <v>67</v>
      </c>
      <c r="R2" s="85" t="s">
        <v>70</v>
      </c>
    </row>
    <row r="3" spans="1:18" ht="28.5" customHeight="1" thickTop="1" thickBot="1" x14ac:dyDescent="0.25">
      <c r="A3" s="87">
        <v>1</v>
      </c>
      <c r="B3" s="88"/>
      <c r="C3" s="88"/>
      <c r="D3" s="89"/>
      <c r="E3" s="88"/>
      <c r="F3" s="88"/>
      <c r="G3" s="90"/>
      <c r="H3" s="88">
        <f t="shared" ref="H3:H29" si="0">E3*F3</f>
        <v>0</v>
      </c>
      <c r="I3" s="78"/>
      <c r="J3" s="87">
        <v>1</v>
      </c>
      <c r="K3" s="88"/>
      <c r="L3" s="88"/>
      <c r="M3" s="89"/>
      <c r="N3" s="88"/>
      <c r="O3" s="88"/>
      <c r="P3" s="90"/>
      <c r="Q3" s="91">
        <f>R3-P3</f>
        <v>0</v>
      </c>
      <c r="R3" s="88">
        <f t="shared" ref="R3:R6" si="1">N3*O3</f>
        <v>0</v>
      </c>
    </row>
    <row r="4" spans="1:18" ht="24.75" thickTop="1" thickBot="1" x14ac:dyDescent="0.25">
      <c r="A4" s="88">
        <v>2</v>
      </c>
      <c r="B4" s="87"/>
      <c r="C4" s="87"/>
      <c r="D4" s="89"/>
      <c r="E4" s="87"/>
      <c r="F4" s="87"/>
      <c r="G4" s="90"/>
      <c r="H4" s="88">
        <f t="shared" si="0"/>
        <v>0</v>
      </c>
      <c r="I4" s="78"/>
      <c r="J4" s="88">
        <v>2</v>
      </c>
      <c r="K4" s="87"/>
      <c r="L4" s="88"/>
      <c r="M4" s="89"/>
      <c r="N4" s="92"/>
      <c r="O4" s="87"/>
      <c r="P4" s="90"/>
      <c r="Q4" s="91"/>
      <c r="R4" s="88">
        <f t="shared" si="1"/>
        <v>0</v>
      </c>
    </row>
    <row r="5" spans="1:18" ht="24.75" thickTop="1" thickBot="1" x14ac:dyDescent="0.25">
      <c r="A5" s="87">
        <v>3</v>
      </c>
      <c r="B5" s="88"/>
      <c r="C5" s="88"/>
      <c r="D5" s="89"/>
      <c r="E5" s="92"/>
      <c r="F5" s="88"/>
      <c r="G5" s="90"/>
      <c r="H5" s="88">
        <f t="shared" si="0"/>
        <v>0</v>
      </c>
      <c r="I5" s="78"/>
      <c r="J5" s="87">
        <v>3</v>
      </c>
      <c r="K5" s="88"/>
      <c r="L5" s="93"/>
      <c r="M5" s="89"/>
      <c r="N5" s="88"/>
      <c r="O5" s="88"/>
      <c r="P5" s="90"/>
      <c r="Q5" s="91"/>
      <c r="R5" s="88">
        <f t="shared" si="1"/>
        <v>0</v>
      </c>
    </row>
    <row r="6" spans="1:18" ht="24.75" customHeight="1" thickTop="1" thickBot="1" x14ac:dyDescent="0.25">
      <c r="A6" s="88">
        <v>4</v>
      </c>
      <c r="B6" s="88"/>
      <c r="C6" s="87"/>
      <c r="D6" s="89"/>
      <c r="E6" s="87"/>
      <c r="F6" s="87"/>
      <c r="G6" s="90"/>
      <c r="H6" s="88">
        <f t="shared" si="0"/>
        <v>0</v>
      </c>
      <c r="I6" s="78"/>
      <c r="J6" s="88">
        <v>4</v>
      </c>
      <c r="K6" s="93"/>
      <c r="L6" s="93"/>
      <c r="M6" s="89"/>
      <c r="N6" s="94"/>
      <c r="O6" s="95"/>
      <c r="P6" s="90"/>
      <c r="Q6" s="91"/>
      <c r="R6" s="88">
        <f t="shared" si="1"/>
        <v>0</v>
      </c>
    </row>
    <row r="7" spans="1:18" ht="24.75" customHeight="1" thickTop="1" thickBot="1" x14ac:dyDescent="0.25">
      <c r="A7" s="87">
        <v>5</v>
      </c>
      <c r="B7" s="88"/>
      <c r="C7" s="88"/>
      <c r="D7" s="89"/>
      <c r="E7" s="92"/>
      <c r="F7" s="92"/>
      <c r="G7" s="90"/>
      <c r="H7" s="88">
        <f t="shared" si="0"/>
        <v>0</v>
      </c>
      <c r="I7" s="78"/>
      <c r="J7" s="87">
        <v>5</v>
      </c>
      <c r="K7" s="88"/>
      <c r="L7" s="88"/>
      <c r="M7" s="89"/>
      <c r="N7" s="94"/>
      <c r="O7" s="95"/>
      <c r="P7" s="90"/>
      <c r="Q7" s="91"/>
      <c r="R7" s="88">
        <f>N7*O7-P7</f>
        <v>0</v>
      </c>
    </row>
    <row r="8" spans="1:18" ht="24.75" customHeight="1" thickTop="1" thickBot="1" x14ac:dyDescent="0.25">
      <c r="A8" s="88">
        <v>6</v>
      </c>
      <c r="B8" s="87"/>
      <c r="C8" s="87"/>
      <c r="D8" s="89"/>
      <c r="E8" s="87"/>
      <c r="F8" s="87"/>
      <c r="G8" s="90"/>
      <c r="H8" s="88">
        <f t="shared" si="0"/>
        <v>0</v>
      </c>
      <c r="I8" s="78"/>
      <c r="J8" s="88">
        <v>6</v>
      </c>
      <c r="K8" s="87"/>
      <c r="L8" s="87"/>
      <c r="M8" s="89"/>
      <c r="N8" s="88"/>
      <c r="O8" s="88"/>
      <c r="P8" s="90"/>
      <c r="Q8" s="91"/>
      <c r="R8" s="88">
        <f t="shared" ref="R8:R32" si="2">N8*O8</f>
        <v>0</v>
      </c>
    </row>
    <row r="9" spans="1:18" ht="24.75" customHeight="1" thickTop="1" thickBot="1" x14ac:dyDescent="0.25">
      <c r="A9" s="87">
        <v>7</v>
      </c>
      <c r="B9" s="88"/>
      <c r="C9" s="88"/>
      <c r="D9" s="89"/>
      <c r="E9" s="88"/>
      <c r="F9" s="88"/>
      <c r="G9" s="90"/>
      <c r="H9" s="88">
        <f t="shared" si="0"/>
        <v>0</v>
      </c>
      <c r="I9" s="78"/>
      <c r="J9" s="87">
        <v>7</v>
      </c>
      <c r="K9" s="88"/>
      <c r="L9" s="88"/>
      <c r="M9" s="89"/>
      <c r="N9" s="88"/>
      <c r="O9" s="96"/>
      <c r="P9" s="90"/>
      <c r="Q9" s="91">
        <f>R9-P9</f>
        <v>0</v>
      </c>
      <c r="R9" s="88">
        <f t="shared" si="2"/>
        <v>0</v>
      </c>
    </row>
    <row r="10" spans="1:18" ht="24.75" customHeight="1" thickTop="1" thickBot="1" x14ac:dyDescent="0.25">
      <c r="A10" s="88">
        <v>8</v>
      </c>
      <c r="B10" s="87"/>
      <c r="C10" s="87"/>
      <c r="D10" s="89"/>
      <c r="E10" s="92"/>
      <c r="F10" s="88"/>
      <c r="G10" s="90"/>
      <c r="H10" s="88">
        <f t="shared" si="0"/>
        <v>0</v>
      </c>
      <c r="I10" s="78"/>
      <c r="J10" s="88">
        <v>8</v>
      </c>
      <c r="K10" s="88"/>
      <c r="L10" s="88"/>
      <c r="M10" s="89"/>
      <c r="N10" s="92"/>
      <c r="O10" s="88"/>
      <c r="P10" s="90"/>
      <c r="Q10" s="91"/>
      <c r="R10" s="88">
        <f>N10*O10-P10</f>
        <v>0</v>
      </c>
    </row>
    <row r="11" spans="1:18" ht="24.75" customHeight="1" thickTop="1" thickBot="1" x14ac:dyDescent="0.25">
      <c r="A11" s="87">
        <v>9</v>
      </c>
      <c r="B11" s="88"/>
      <c r="C11" s="87"/>
      <c r="D11" s="97"/>
      <c r="E11" s="88"/>
      <c r="F11" s="88"/>
      <c r="G11" s="90"/>
      <c r="H11" s="88">
        <f t="shared" si="0"/>
        <v>0</v>
      </c>
      <c r="I11" s="78"/>
      <c r="J11" s="87">
        <v>9</v>
      </c>
      <c r="K11" s="87"/>
      <c r="L11" s="88"/>
      <c r="M11" s="97"/>
      <c r="N11" s="88"/>
      <c r="O11" s="88"/>
      <c r="P11" s="90"/>
      <c r="Q11" s="91"/>
      <c r="R11" s="88">
        <f>N11*O11-P11</f>
        <v>0</v>
      </c>
    </row>
    <row r="12" spans="1:18" ht="24.75" customHeight="1" thickTop="1" thickBot="1" x14ac:dyDescent="0.25">
      <c r="A12" s="88">
        <v>10</v>
      </c>
      <c r="B12" s="88"/>
      <c r="C12" s="87"/>
      <c r="D12" s="97"/>
      <c r="E12" s="87"/>
      <c r="F12" s="87"/>
      <c r="G12" s="90"/>
      <c r="H12" s="88">
        <f t="shared" si="0"/>
        <v>0</v>
      </c>
      <c r="I12" s="78"/>
      <c r="J12" s="88">
        <v>10</v>
      </c>
      <c r="K12" s="87"/>
      <c r="L12" s="87"/>
      <c r="M12" s="97"/>
      <c r="N12" s="87"/>
      <c r="O12" s="87"/>
      <c r="P12" s="90"/>
      <c r="Q12" s="91"/>
      <c r="R12" s="88">
        <f t="shared" ref="R12:R31" si="3">N12*O12-P12</f>
        <v>0</v>
      </c>
    </row>
    <row r="13" spans="1:18" ht="24.75" customHeight="1" thickTop="1" thickBot="1" x14ac:dyDescent="0.25">
      <c r="A13" s="87">
        <v>11</v>
      </c>
      <c r="B13" s="88"/>
      <c r="C13" s="88"/>
      <c r="D13" s="89"/>
      <c r="E13" s="88"/>
      <c r="F13" s="88"/>
      <c r="G13" s="90"/>
      <c r="H13" s="88">
        <f t="shared" si="0"/>
        <v>0</v>
      </c>
      <c r="I13" s="78"/>
      <c r="J13" s="87">
        <v>11</v>
      </c>
      <c r="K13" s="88"/>
      <c r="L13" s="88"/>
      <c r="M13" s="89"/>
      <c r="N13" s="88"/>
      <c r="O13" s="88"/>
      <c r="P13" s="90"/>
      <c r="Q13" s="91"/>
      <c r="R13" s="88">
        <f t="shared" si="3"/>
        <v>0</v>
      </c>
    </row>
    <row r="14" spans="1:18" ht="24.75" customHeight="1" thickTop="1" thickBot="1" x14ac:dyDescent="0.25">
      <c r="A14" s="88">
        <v>12</v>
      </c>
      <c r="B14" s="88"/>
      <c r="C14" s="88"/>
      <c r="D14" s="89"/>
      <c r="E14" s="88"/>
      <c r="F14" s="88"/>
      <c r="G14" s="90"/>
      <c r="H14" s="88">
        <f t="shared" si="0"/>
        <v>0</v>
      </c>
      <c r="I14" s="78"/>
      <c r="J14" s="88">
        <v>12</v>
      </c>
      <c r="K14" s="88"/>
      <c r="L14" s="88"/>
      <c r="M14" s="89"/>
      <c r="N14" s="88"/>
      <c r="O14" s="88"/>
      <c r="P14" s="90"/>
      <c r="Q14" s="91"/>
      <c r="R14" s="88">
        <f t="shared" si="3"/>
        <v>0</v>
      </c>
    </row>
    <row r="15" spans="1:18" ht="24.75" customHeight="1" thickTop="1" thickBot="1" x14ac:dyDescent="0.25">
      <c r="A15" s="87">
        <v>13</v>
      </c>
      <c r="B15" s="88"/>
      <c r="C15" s="88"/>
      <c r="D15" s="89"/>
      <c r="E15" s="88"/>
      <c r="F15" s="88"/>
      <c r="G15" s="90"/>
      <c r="H15" s="88">
        <f t="shared" si="0"/>
        <v>0</v>
      </c>
      <c r="I15" s="78"/>
      <c r="J15" s="87">
        <v>13</v>
      </c>
      <c r="K15" s="88"/>
      <c r="L15" s="88"/>
      <c r="M15" s="89"/>
      <c r="N15" s="88"/>
      <c r="O15" s="88"/>
      <c r="P15" s="90"/>
      <c r="Q15" s="91"/>
      <c r="R15" s="88">
        <f t="shared" si="3"/>
        <v>0</v>
      </c>
    </row>
    <row r="16" spans="1:18" ht="24.75" customHeight="1" thickTop="1" thickBot="1" x14ac:dyDescent="0.25">
      <c r="A16" s="88">
        <v>14</v>
      </c>
      <c r="B16" s="88"/>
      <c r="C16" s="88"/>
      <c r="D16" s="89"/>
      <c r="E16" s="88"/>
      <c r="F16" s="88"/>
      <c r="G16" s="90"/>
      <c r="H16" s="88">
        <f t="shared" si="0"/>
        <v>0</v>
      </c>
      <c r="I16" s="78"/>
      <c r="J16" s="88">
        <v>14</v>
      </c>
      <c r="K16" s="88"/>
      <c r="L16" s="88"/>
      <c r="M16" s="89"/>
      <c r="N16" s="88"/>
      <c r="O16" s="88"/>
      <c r="P16" s="90"/>
      <c r="Q16" s="91"/>
      <c r="R16" s="88">
        <f t="shared" si="3"/>
        <v>0</v>
      </c>
    </row>
    <row r="17" spans="1:18" ht="24.75" customHeight="1" thickTop="1" thickBot="1" x14ac:dyDescent="0.25">
      <c r="A17" s="87">
        <v>15</v>
      </c>
      <c r="B17" s="88"/>
      <c r="C17" s="88"/>
      <c r="D17" s="89"/>
      <c r="E17" s="88"/>
      <c r="F17" s="88"/>
      <c r="G17" s="90"/>
      <c r="H17" s="88">
        <f t="shared" si="0"/>
        <v>0</v>
      </c>
      <c r="I17" s="78"/>
      <c r="J17" s="87">
        <v>15</v>
      </c>
      <c r="K17" s="88"/>
      <c r="L17" s="88"/>
      <c r="M17" s="89"/>
      <c r="N17" s="88"/>
      <c r="O17" s="88"/>
      <c r="P17" s="90"/>
      <c r="Q17" s="91"/>
      <c r="R17" s="88">
        <f t="shared" si="3"/>
        <v>0</v>
      </c>
    </row>
    <row r="18" spans="1:18" ht="24.75" customHeight="1" thickTop="1" thickBot="1" x14ac:dyDescent="0.25">
      <c r="A18" s="88">
        <v>16</v>
      </c>
      <c r="B18" s="88"/>
      <c r="C18" s="88"/>
      <c r="D18" s="89"/>
      <c r="E18" s="88"/>
      <c r="F18" s="88"/>
      <c r="G18" s="90"/>
      <c r="H18" s="88">
        <f t="shared" si="0"/>
        <v>0</v>
      </c>
      <c r="I18" s="78"/>
      <c r="J18" s="88">
        <v>16</v>
      </c>
      <c r="K18" s="88"/>
      <c r="L18" s="88"/>
      <c r="M18" s="89"/>
      <c r="N18" s="88"/>
      <c r="O18" s="88"/>
      <c r="P18" s="90"/>
      <c r="Q18" s="91"/>
      <c r="R18" s="88">
        <f t="shared" si="3"/>
        <v>0</v>
      </c>
    </row>
    <row r="19" spans="1:18" ht="24.75" customHeight="1" thickTop="1" thickBot="1" x14ac:dyDescent="0.25">
      <c r="A19" s="87">
        <v>17</v>
      </c>
      <c r="B19" s="88"/>
      <c r="C19" s="88"/>
      <c r="D19" s="89"/>
      <c r="E19" s="88"/>
      <c r="F19" s="88"/>
      <c r="G19" s="90"/>
      <c r="H19" s="88">
        <f t="shared" si="0"/>
        <v>0</v>
      </c>
      <c r="I19" s="78"/>
      <c r="J19" s="87">
        <v>17</v>
      </c>
      <c r="K19" s="88"/>
      <c r="L19" s="88"/>
      <c r="M19" s="89"/>
      <c r="N19" s="88"/>
      <c r="O19" s="88"/>
      <c r="P19" s="90"/>
      <c r="Q19" s="91"/>
      <c r="R19" s="88">
        <f t="shared" si="3"/>
        <v>0</v>
      </c>
    </row>
    <row r="20" spans="1:18" ht="24.75" customHeight="1" thickTop="1" thickBot="1" x14ac:dyDescent="0.25">
      <c r="A20" s="88">
        <v>18</v>
      </c>
      <c r="B20" s="88"/>
      <c r="C20" s="88"/>
      <c r="D20" s="89"/>
      <c r="E20" s="88"/>
      <c r="F20" s="88"/>
      <c r="G20" s="90"/>
      <c r="H20" s="88">
        <f t="shared" si="0"/>
        <v>0</v>
      </c>
      <c r="I20" s="78"/>
      <c r="J20" s="88">
        <v>18</v>
      </c>
      <c r="K20" s="88"/>
      <c r="L20" s="88"/>
      <c r="M20" s="89"/>
      <c r="N20" s="88"/>
      <c r="O20" s="88"/>
      <c r="P20" s="90"/>
      <c r="Q20" s="91"/>
      <c r="R20" s="88">
        <f t="shared" si="3"/>
        <v>0</v>
      </c>
    </row>
    <row r="21" spans="1:18" ht="24.75" customHeight="1" thickTop="1" thickBot="1" x14ac:dyDescent="0.25">
      <c r="A21" s="87">
        <v>19</v>
      </c>
      <c r="B21" s="88"/>
      <c r="C21" s="88"/>
      <c r="D21" s="89"/>
      <c r="E21" s="88"/>
      <c r="F21" s="88"/>
      <c r="G21" s="90"/>
      <c r="H21" s="88">
        <f t="shared" si="0"/>
        <v>0</v>
      </c>
      <c r="I21" s="78"/>
      <c r="J21" s="87">
        <v>19</v>
      </c>
      <c r="K21" s="88"/>
      <c r="L21" s="88"/>
      <c r="M21" s="89"/>
      <c r="N21" s="88"/>
      <c r="O21" s="88"/>
      <c r="P21" s="90"/>
      <c r="Q21" s="91"/>
      <c r="R21" s="88">
        <f t="shared" si="3"/>
        <v>0</v>
      </c>
    </row>
    <row r="22" spans="1:18" ht="24.75" customHeight="1" thickTop="1" thickBot="1" x14ac:dyDescent="0.25">
      <c r="A22" s="88">
        <v>20</v>
      </c>
      <c r="B22" s="87"/>
      <c r="C22" s="87"/>
      <c r="D22" s="89"/>
      <c r="E22" s="87"/>
      <c r="F22" s="87"/>
      <c r="G22" s="90"/>
      <c r="H22" s="88">
        <f t="shared" si="0"/>
        <v>0</v>
      </c>
      <c r="I22" s="78"/>
      <c r="J22" s="88">
        <v>20</v>
      </c>
      <c r="K22" s="87"/>
      <c r="L22" s="87"/>
      <c r="M22" s="89"/>
      <c r="N22" s="87"/>
      <c r="O22" s="87"/>
      <c r="P22" s="90"/>
      <c r="Q22" s="91"/>
      <c r="R22" s="88">
        <f t="shared" si="3"/>
        <v>0</v>
      </c>
    </row>
    <row r="23" spans="1:18" ht="24.75" customHeight="1" thickTop="1" thickBot="1" x14ac:dyDescent="0.25">
      <c r="A23" s="87">
        <v>21</v>
      </c>
      <c r="B23" s="87"/>
      <c r="C23" s="88"/>
      <c r="D23" s="89"/>
      <c r="E23" s="88"/>
      <c r="F23" s="88"/>
      <c r="G23" s="90"/>
      <c r="H23" s="88">
        <f t="shared" si="0"/>
        <v>0</v>
      </c>
      <c r="I23" s="78"/>
      <c r="J23" s="87">
        <v>21</v>
      </c>
      <c r="K23" s="88"/>
      <c r="L23" s="88"/>
      <c r="M23" s="89"/>
      <c r="N23" s="88"/>
      <c r="O23" s="88"/>
      <c r="P23" s="90"/>
      <c r="Q23" s="91"/>
      <c r="R23" s="88">
        <f t="shared" si="3"/>
        <v>0</v>
      </c>
    </row>
    <row r="24" spans="1:18" ht="24.75" customHeight="1" thickTop="1" thickBot="1" x14ac:dyDescent="0.25">
      <c r="A24" s="88">
        <v>22</v>
      </c>
      <c r="B24" s="88"/>
      <c r="C24" s="87"/>
      <c r="D24" s="89"/>
      <c r="E24" s="87"/>
      <c r="F24" s="87"/>
      <c r="G24" s="90"/>
      <c r="H24" s="88">
        <f t="shared" si="0"/>
        <v>0</v>
      </c>
      <c r="I24" s="78"/>
      <c r="J24" s="88">
        <v>22</v>
      </c>
      <c r="K24" s="87"/>
      <c r="L24" s="87"/>
      <c r="M24" s="89"/>
      <c r="N24" s="87"/>
      <c r="O24" s="87"/>
      <c r="P24" s="90"/>
      <c r="Q24" s="91"/>
      <c r="R24" s="88">
        <f t="shared" si="3"/>
        <v>0</v>
      </c>
    </row>
    <row r="25" spans="1:18" ht="24.75" customHeight="1" thickTop="1" thickBot="1" x14ac:dyDescent="0.25">
      <c r="A25" s="87">
        <v>23</v>
      </c>
      <c r="B25" s="87"/>
      <c r="C25" s="88"/>
      <c r="D25" s="89"/>
      <c r="E25" s="92"/>
      <c r="F25" s="88"/>
      <c r="G25" s="90"/>
      <c r="H25" s="88">
        <f t="shared" si="0"/>
        <v>0</v>
      </c>
      <c r="I25" s="78"/>
      <c r="J25" s="87">
        <v>23</v>
      </c>
      <c r="K25" s="88"/>
      <c r="L25" s="88"/>
      <c r="M25" s="89"/>
      <c r="N25" s="88"/>
      <c r="O25" s="88"/>
      <c r="P25" s="90"/>
      <c r="Q25" s="91"/>
      <c r="R25" s="88">
        <f t="shared" si="3"/>
        <v>0</v>
      </c>
    </row>
    <row r="26" spans="1:18" ht="24.75" customHeight="1" thickTop="1" thickBot="1" x14ac:dyDescent="0.25">
      <c r="A26" s="88">
        <v>24</v>
      </c>
      <c r="B26" s="87" t="s">
        <v>139</v>
      </c>
      <c r="C26" s="88" t="s">
        <v>77</v>
      </c>
      <c r="D26" s="89"/>
      <c r="E26" s="92"/>
      <c r="F26" s="88">
        <v>3</v>
      </c>
      <c r="G26" s="90"/>
      <c r="H26" s="88">
        <f t="shared" si="0"/>
        <v>0</v>
      </c>
      <c r="I26" s="78"/>
      <c r="J26" s="88">
        <v>24</v>
      </c>
      <c r="K26" s="87"/>
      <c r="L26" s="87"/>
      <c r="M26" s="89"/>
      <c r="N26" s="87"/>
      <c r="O26" s="87"/>
      <c r="P26" s="90"/>
      <c r="Q26" s="91"/>
      <c r="R26" s="88">
        <f t="shared" si="3"/>
        <v>0</v>
      </c>
    </row>
    <row r="27" spans="1:18" ht="24.75" customHeight="1" thickTop="1" thickBot="1" x14ac:dyDescent="0.25">
      <c r="A27" s="87">
        <v>25</v>
      </c>
      <c r="B27" s="88" t="s">
        <v>76</v>
      </c>
      <c r="C27" s="87" t="s">
        <v>80</v>
      </c>
      <c r="D27" s="89"/>
      <c r="E27" s="87"/>
      <c r="F27" s="87">
        <v>11</v>
      </c>
      <c r="G27" s="90"/>
      <c r="H27" s="88">
        <f t="shared" si="0"/>
        <v>0</v>
      </c>
      <c r="I27" s="78"/>
      <c r="J27" s="87">
        <v>25</v>
      </c>
      <c r="K27" s="88"/>
      <c r="L27" s="88"/>
      <c r="M27" s="89"/>
      <c r="N27" s="88"/>
      <c r="O27" s="88"/>
      <c r="P27" s="90"/>
      <c r="Q27" s="91"/>
      <c r="R27" s="88">
        <f t="shared" si="3"/>
        <v>0</v>
      </c>
    </row>
    <row r="28" spans="1:18" ht="24.75" customHeight="1" thickTop="1" thickBot="1" x14ac:dyDescent="0.25">
      <c r="A28" s="88">
        <v>26</v>
      </c>
      <c r="B28" s="87" t="s">
        <v>79</v>
      </c>
      <c r="C28" s="88" t="s">
        <v>83</v>
      </c>
      <c r="D28" s="89"/>
      <c r="E28" s="92"/>
      <c r="F28" s="92">
        <v>10</v>
      </c>
      <c r="G28" s="90"/>
      <c r="H28" s="88">
        <f t="shared" si="0"/>
        <v>0</v>
      </c>
      <c r="I28" s="78"/>
      <c r="J28" s="88">
        <v>26</v>
      </c>
      <c r="K28" s="88" t="s">
        <v>86</v>
      </c>
      <c r="L28" s="88" t="s">
        <v>87</v>
      </c>
      <c r="M28" s="89"/>
      <c r="N28" s="87"/>
      <c r="O28" s="96">
        <v>136.80000000000001</v>
      </c>
      <c r="P28" s="90"/>
      <c r="Q28" s="91"/>
      <c r="R28" s="88">
        <f t="shared" si="3"/>
        <v>0</v>
      </c>
    </row>
    <row r="29" spans="1:18" ht="24.75" customHeight="1" thickTop="1" thickBot="1" x14ac:dyDescent="0.25">
      <c r="A29" s="87">
        <v>27</v>
      </c>
      <c r="B29" s="88" t="s">
        <v>82</v>
      </c>
      <c r="C29" s="87" t="s">
        <v>84</v>
      </c>
      <c r="D29" s="89"/>
      <c r="E29" s="87"/>
      <c r="F29" s="87">
        <v>2.5</v>
      </c>
      <c r="G29" s="90"/>
      <c r="H29" s="88">
        <f t="shared" si="0"/>
        <v>0</v>
      </c>
      <c r="I29" s="78"/>
      <c r="J29" s="87">
        <v>27</v>
      </c>
      <c r="K29" s="88" t="s">
        <v>72</v>
      </c>
      <c r="L29" s="88" t="s">
        <v>73</v>
      </c>
      <c r="M29" s="89"/>
      <c r="N29" s="87"/>
      <c r="O29" s="87">
        <v>42</v>
      </c>
      <c r="P29" s="90"/>
      <c r="Q29" s="91"/>
      <c r="R29" s="88">
        <f t="shared" si="3"/>
        <v>0</v>
      </c>
    </row>
    <row r="30" spans="1:18" ht="24.75" customHeight="1" thickTop="1" thickBot="1" x14ac:dyDescent="0.25">
      <c r="A30" s="88">
        <v>28</v>
      </c>
      <c r="B30" s="88" t="s">
        <v>85</v>
      </c>
      <c r="C30" s="87" t="s">
        <v>89</v>
      </c>
      <c r="D30" s="89"/>
      <c r="E30" s="88"/>
      <c r="F30" s="88">
        <v>14</v>
      </c>
      <c r="G30" s="90"/>
      <c r="H30" s="88">
        <f t="shared" ref="H30:H31" si="4">E30*F30</f>
        <v>0</v>
      </c>
      <c r="I30" s="78"/>
      <c r="J30" s="88">
        <v>28</v>
      </c>
      <c r="K30" s="87" t="s">
        <v>75</v>
      </c>
      <c r="L30" s="87"/>
      <c r="M30" s="89"/>
      <c r="N30" s="87"/>
      <c r="O30" s="87"/>
      <c r="P30" s="90"/>
      <c r="Q30" s="91"/>
      <c r="R30" s="88">
        <f t="shared" si="3"/>
        <v>0</v>
      </c>
    </row>
    <row r="31" spans="1:18" ht="24.75" customHeight="1" thickTop="1" thickBot="1" x14ac:dyDescent="0.25">
      <c r="A31" s="87">
        <v>29</v>
      </c>
      <c r="B31" s="87" t="s">
        <v>88</v>
      </c>
      <c r="C31" s="87" t="s">
        <v>74</v>
      </c>
      <c r="D31" s="89"/>
      <c r="E31" s="87"/>
      <c r="F31" s="87">
        <v>3</v>
      </c>
      <c r="G31" s="90"/>
      <c r="H31" s="88">
        <f t="shared" si="4"/>
        <v>0</v>
      </c>
      <c r="I31" s="78"/>
      <c r="J31" s="87">
        <v>29</v>
      </c>
      <c r="K31" s="88" t="s">
        <v>78</v>
      </c>
      <c r="L31" s="87"/>
      <c r="M31" s="89"/>
      <c r="N31" s="87"/>
      <c r="O31" s="87"/>
      <c r="P31" s="90"/>
      <c r="Q31" s="91"/>
      <c r="R31" s="88">
        <f t="shared" si="3"/>
        <v>0</v>
      </c>
    </row>
    <row r="32" spans="1:18" ht="31.5" customHeight="1" thickTop="1" thickBot="1" x14ac:dyDescent="0.25">
      <c r="A32" s="88">
        <v>30</v>
      </c>
      <c r="B32" s="87" t="s">
        <v>91</v>
      </c>
      <c r="C32" s="88" t="s">
        <v>90</v>
      </c>
      <c r="D32" s="89"/>
      <c r="E32" s="88"/>
      <c r="F32" s="88">
        <v>10</v>
      </c>
      <c r="G32" s="90"/>
      <c r="H32" s="88">
        <f>E32*F32</f>
        <v>0</v>
      </c>
      <c r="I32" s="78"/>
      <c r="J32" s="88">
        <v>30</v>
      </c>
      <c r="K32" s="93" t="s">
        <v>81</v>
      </c>
      <c r="L32" s="88"/>
      <c r="M32" s="89"/>
      <c r="N32" s="88"/>
      <c r="O32" s="88"/>
      <c r="P32" s="90"/>
      <c r="Q32" s="91"/>
      <c r="R32" s="88">
        <f t="shared" si="2"/>
        <v>0</v>
      </c>
    </row>
    <row r="33" spans="1:18" ht="24.75" customHeight="1" thickTop="1" thickBot="1" x14ac:dyDescent="0.25">
      <c r="A33" s="231" t="s">
        <v>52</v>
      </c>
      <c r="B33" s="231"/>
      <c r="C33" s="231"/>
      <c r="D33" s="231"/>
      <c r="E33" s="231"/>
      <c r="F33" s="231"/>
      <c r="G33" s="98">
        <f>SUM(G3:G32)</f>
        <v>0</v>
      </c>
      <c r="H33" s="98">
        <f>SUM(H3:H32)</f>
        <v>0</v>
      </c>
      <c r="I33" s="78"/>
      <c r="J33" s="231" t="s">
        <v>52</v>
      </c>
      <c r="K33" s="231"/>
      <c r="L33" s="231"/>
      <c r="M33" s="231"/>
      <c r="N33" s="231"/>
      <c r="O33" s="231"/>
      <c r="P33" s="98">
        <f>SUM(P3:P32)</f>
        <v>0</v>
      </c>
      <c r="Q33" s="98">
        <f>SUM(Q3:Q32)</f>
        <v>0</v>
      </c>
      <c r="R33" s="98">
        <f>SUM(R3:R32)</f>
        <v>0</v>
      </c>
    </row>
    <row r="34" spans="1:18" ht="24.75" customHeight="1" thickTop="1" x14ac:dyDescent="0.2"/>
    <row r="35" spans="1:18" ht="24.75" customHeight="1" x14ac:dyDescent="0.2"/>
    <row r="36" spans="1:18" ht="24.75" customHeight="1" x14ac:dyDescent="0.2"/>
  </sheetData>
  <mergeCells count="4">
    <mergeCell ref="A1:H1"/>
    <mergeCell ref="J1:R1"/>
    <mergeCell ref="A33:F33"/>
    <mergeCell ref="J33:O33"/>
  </mergeCells>
  <pageMargins left="0.7" right="0.7" top="0.75" bottom="0.75" header="0.3" footer="0.3"/>
  <pageSetup paperSize="9" scale="49" orientation="landscape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rightToLeft="1" topLeftCell="A10" zoomScale="85" zoomScaleNormal="85" workbookViewId="0">
      <selection activeCell="E23" sqref="E23:I56"/>
    </sheetView>
  </sheetViews>
  <sheetFormatPr defaultRowHeight="30" customHeight="1" x14ac:dyDescent="0.2"/>
  <cols>
    <col min="1" max="1" width="5" style="59" customWidth="1"/>
    <col min="2" max="2" width="28" style="59" customWidth="1"/>
    <col min="3" max="3" width="12.375" style="59" customWidth="1"/>
    <col min="4" max="4" width="14" style="59" customWidth="1"/>
    <col min="5" max="5" width="16.375" style="59" customWidth="1"/>
    <col min="6" max="6" width="16.125" style="59" customWidth="1"/>
    <col min="7" max="7" width="17.125" style="59" customWidth="1"/>
    <col min="8" max="8" width="12.375" style="59" customWidth="1"/>
    <col min="9" max="9" width="22.75" style="59" customWidth="1"/>
    <col min="10" max="10" width="13.75" style="59" customWidth="1"/>
    <col min="11" max="11" width="15.625" style="59" customWidth="1"/>
    <col min="12" max="16384" width="9" style="59"/>
  </cols>
  <sheetData>
    <row r="1" spans="1:7" ht="30" customHeight="1" thickTop="1" thickBot="1" x14ac:dyDescent="0.25">
      <c r="A1" s="232" t="s">
        <v>144</v>
      </c>
      <c r="B1" s="233"/>
      <c r="C1" s="233"/>
      <c r="D1" s="233"/>
      <c r="E1" s="233"/>
      <c r="F1" s="233"/>
      <c r="G1" s="234"/>
    </row>
    <row r="2" spans="1:7" ht="30" customHeight="1" thickTop="1" thickBot="1" x14ac:dyDescent="0.25">
      <c r="A2" s="28" t="s">
        <v>15</v>
      </c>
      <c r="B2" s="29" t="s">
        <v>93</v>
      </c>
      <c r="C2" s="31" t="s">
        <v>145</v>
      </c>
      <c r="D2" s="30" t="s">
        <v>146</v>
      </c>
      <c r="E2" s="29" t="s">
        <v>147</v>
      </c>
      <c r="F2" s="31" t="s">
        <v>148</v>
      </c>
      <c r="G2" s="29" t="s">
        <v>149</v>
      </c>
    </row>
    <row r="3" spans="1:7" ht="30" customHeight="1" thickTop="1" thickBot="1" x14ac:dyDescent="0.25">
      <c r="A3" s="28">
        <v>1</v>
      </c>
      <c r="B3" s="33" t="s">
        <v>150</v>
      </c>
      <c r="C3" s="60">
        <v>44233</v>
      </c>
      <c r="D3" s="32"/>
      <c r="E3" s="32"/>
      <c r="F3" s="61">
        <f>D3-E3</f>
        <v>0</v>
      </c>
      <c r="G3" s="32" t="str">
        <f>IF(F3=0,"نـفــذ")</f>
        <v>نـفــذ</v>
      </c>
    </row>
    <row r="4" spans="1:7" ht="30" customHeight="1" thickTop="1" thickBot="1" x14ac:dyDescent="0.25">
      <c r="A4" s="28">
        <v>2</v>
      </c>
      <c r="B4" s="33" t="s">
        <v>151</v>
      </c>
      <c r="C4" s="60">
        <v>44233</v>
      </c>
      <c r="D4" s="33"/>
      <c r="E4" s="33"/>
      <c r="F4" s="61">
        <f t="shared" ref="F4:F17" si="0">D4-E4</f>
        <v>0</v>
      </c>
      <c r="G4" s="32" t="str">
        <f>IF(F4=0,"نـفــذ")</f>
        <v>نـفــذ</v>
      </c>
    </row>
    <row r="5" spans="1:7" ht="30" customHeight="1" thickTop="1" thickBot="1" x14ac:dyDescent="0.25">
      <c r="A5" s="28">
        <v>3</v>
      </c>
      <c r="B5" s="33"/>
      <c r="C5" s="60"/>
      <c r="D5" s="33"/>
      <c r="E5" s="33"/>
      <c r="F5" s="61">
        <f t="shared" si="0"/>
        <v>0</v>
      </c>
      <c r="G5" s="32" t="str">
        <f t="shared" ref="G5:G17" si="1">IF(F5=0,"نـفــذ")</f>
        <v>نـفــذ</v>
      </c>
    </row>
    <row r="6" spans="1:7" ht="30" customHeight="1" thickTop="1" thickBot="1" x14ac:dyDescent="0.25">
      <c r="A6" s="28">
        <v>4</v>
      </c>
      <c r="B6" s="33"/>
      <c r="C6" s="60"/>
      <c r="D6" s="33"/>
      <c r="E6" s="33"/>
      <c r="F6" s="61">
        <f t="shared" si="0"/>
        <v>0</v>
      </c>
      <c r="G6" s="32" t="str">
        <f t="shared" si="1"/>
        <v>نـفــذ</v>
      </c>
    </row>
    <row r="7" spans="1:7" ht="30" customHeight="1" thickTop="1" thickBot="1" x14ac:dyDescent="0.25">
      <c r="A7" s="28">
        <v>5</v>
      </c>
      <c r="B7" s="33"/>
      <c r="C7" s="60"/>
      <c r="D7" s="33"/>
      <c r="E7" s="33"/>
      <c r="F7" s="61">
        <f t="shared" si="0"/>
        <v>0</v>
      </c>
      <c r="G7" s="32" t="str">
        <f t="shared" si="1"/>
        <v>نـفــذ</v>
      </c>
    </row>
    <row r="8" spans="1:7" ht="30" customHeight="1" thickTop="1" thickBot="1" x14ac:dyDescent="0.25">
      <c r="A8" s="28">
        <v>6</v>
      </c>
      <c r="B8" s="33"/>
      <c r="C8" s="60"/>
      <c r="D8" s="33"/>
      <c r="E8" s="33"/>
      <c r="F8" s="61">
        <f t="shared" si="0"/>
        <v>0</v>
      </c>
      <c r="G8" s="32" t="str">
        <f t="shared" si="1"/>
        <v>نـفــذ</v>
      </c>
    </row>
    <row r="9" spans="1:7" ht="30" customHeight="1" thickTop="1" thickBot="1" x14ac:dyDescent="0.25">
      <c r="A9" s="28">
        <v>7</v>
      </c>
      <c r="B9" s="33"/>
      <c r="C9" s="60"/>
      <c r="D9" s="33"/>
      <c r="E9" s="33"/>
      <c r="F9" s="61">
        <f t="shared" si="0"/>
        <v>0</v>
      </c>
      <c r="G9" s="32" t="str">
        <f t="shared" si="1"/>
        <v>نـفــذ</v>
      </c>
    </row>
    <row r="10" spans="1:7" ht="30" customHeight="1" thickTop="1" thickBot="1" x14ac:dyDescent="0.25">
      <c r="A10" s="28">
        <v>8</v>
      </c>
      <c r="B10" s="33"/>
      <c r="C10" s="60"/>
      <c r="D10" s="33"/>
      <c r="E10" s="33"/>
      <c r="F10" s="61">
        <f t="shared" si="0"/>
        <v>0</v>
      </c>
      <c r="G10" s="32" t="str">
        <f t="shared" si="1"/>
        <v>نـفــذ</v>
      </c>
    </row>
    <row r="11" spans="1:7" ht="30" customHeight="1" thickTop="1" thickBot="1" x14ac:dyDescent="0.25">
      <c r="A11" s="28">
        <v>9</v>
      </c>
      <c r="B11" s="33"/>
      <c r="C11" s="60"/>
      <c r="D11" s="62"/>
      <c r="E11" s="62"/>
      <c r="F11" s="61">
        <f t="shared" si="0"/>
        <v>0</v>
      </c>
      <c r="G11" s="32" t="str">
        <f t="shared" si="1"/>
        <v>نـفــذ</v>
      </c>
    </row>
    <row r="12" spans="1:7" ht="30" customHeight="1" thickTop="1" thickBot="1" x14ac:dyDescent="0.25">
      <c r="A12" s="28">
        <v>10</v>
      </c>
      <c r="B12" s="33"/>
      <c r="C12" s="60"/>
      <c r="D12" s="62"/>
      <c r="E12" s="62"/>
      <c r="F12" s="61">
        <f t="shared" si="0"/>
        <v>0</v>
      </c>
      <c r="G12" s="32" t="str">
        <f t="shared" si="1"/>
        <v>نـفــذ</v>
      </c>
    </row>
    <row r="13" spans="1:7" ht="30" customHeight="1" thickTop="1" thickBot="1" x14ac:dyDescent="0.25">
      <c r="A13" s="28">
        <v>11</v>
      </c>
      <c r="B13" s="33"/>
      <c r="C13" s="60"/>
      <c r="D13" s="62"/>
      <c r="E13" s="62"/>
      <c r="F13" s="61">
        <f t="shared" si="0"/>
        <v>0</v>
      </c>
      <c r="G13" s="32" t="str">
        <f t="shared" si="1"/>
        <v>نـفــذ</v>
      </c>
    </row>
    <row r="14" spans="1:7" ht="30" customHeight="1" thickTop="1" thickBot="1" x14ac:dyDescent="0.25">
      <c r="A14" s="28">
        <v>12</v>
      </c>
      <c r="B14" s="33"/>
      <c r="C14" s="60"/>
      <c r="D14" s="62"/>
      <c r="E14" s="62"/>
      <c r="F14" s="61">
        <f t="shared" si="0"/>
        <v>0</v>
      </c>
      <c r="G14" s="32" t="str">
        <f t="shared" si="1"/>
        <v>نـفــذ</v>
      </c>
    </row>
    <row r="15" spans="1:7" ht="30" customHeight="1" thickTop="1" thickBot="1" x14ac:dyDescent="0.25">
      <c r="A15" s="28">
        <v>13</v>
      </c>
      <c r="B15" s="33"/>
      <c r="C15" s="60"/>
      <c r="D15" s="62"/>
      <c r="E15" s="62"/>
      <c r="F15" s="61">
        <f t="shared" si="0"/>
        <v>0</v>
      </c>
      <c r="G15" s="32" t="str">
        <f t="shared" si="1"/>
        <v>نـفــذ</v>
      </c>
    </row>
    <row r="16" spans="1:7" ht="30" customHeight="1" thickTop="1" thickBot="1" x14ac:dyDescent="0.25">
      <c r="A16" s="28">
        <v>14</v>
      </c>
      <c r="B16" s="33"/>
      <c r="C16" s="60"/>
      <c r="D16" s="62"/>
      <c r="E16" s="62"/>
      <c r="F16" s="61">
        <f t="shared" si="0"/>
        <v>0</v>
      </c>
      <c r="G16" s="32" t="str">
        <f t="shared" si="1"/>
        <v>نـفــذ</v>
      </c>
    </row>
    <row r="17" spans="1:9" ht="30" customHeight="1" thickTop="1" thickBot="1" x14ac:dyDescent="0.25">
      <c r="A17" s="28">
        <v>15</v>
      </c>
      <c r="B17" s="33"/>
      <c r="C17" s="33"/>
      <c r="D17" s="62"/>
      <c r="E17" s="62"/>
      <c r="F17" s="61">
        <f t="shared" si="0"/>
        <v>0</v>
      </c>
      <c r="G17" s="32" t="str">
        <f t="shared" si="1"/>
        <v>نـفــذ</v>
      </c>
    </row>
    <row r="18" spans="1:9" ht="30" customHeight="1" thickTop="1" thickBot="1" x14ac:dyDescent="0.25">
      <c r="A18" s="235" t="s">
        <v>52</v>
      </c>
      <c r="B18" s="235"/>
      <c r="C18" s="235"/>
      <c r="D18" s="235"/>
      <c r="E18" s="235"/>
      <c r="F18" s="232">
        <f>SUM(F3:F17)</f>
        <v>0</v>
      </c>
      <c r="G18" s="234"/>
    </row>
    <row r="19" spans="1:9" ht="30" customHeight="1" thickTop="1" x14ac:dyDescent="0.2"/>
    <row r="22" spans="1:9" ht="30" customHeight="1" thickBot="1" x14ac:dyDescent="0.25"/>
    <row r="23" spans="1:9" ht="30" customHeight="1" thickTop="1" thickBot="1" x14ac:dyDescent="0.25">
      <c r="E23" s="65" t="s">
        <v>154</v>
      </c>
      <c r="F23" s="65">
        <f>SUM(xx_5[المبلغ])</f>
        <v>0</v>
      </c>
      <c r="G23"/>
      <c r="H23"/>
      <c r="I23"/>
    </row>
    <row r="24" spans="1:9" ht="30" customHeight="1" thickTop="1" thickBot="1" x14ac:dyDescent="0.25">
      <c r="E24" s="66" t="s">
        <v>155</v>
      </c>
      <c r="F24" s="67" t="s">
        <v>2</v>
      </c>
      <c r="G24"/>
      <c r="H24" s="68"/>
      <c r="I24" s="65">
        <f>SUM(x_6[الاجمالى])</f>
        <v>0</v>
      </c>
    </row>
    <row r="25" spans="1:9" ht="30" customHeight="1" thickTop="1" thickBot="1" x14ac:dyDescent="0.25">
      <c r="E25" s="69" t="s">
        <v>156</v>
      </c>
      <c r="F25" s="70" t="s">
        <v>157</v>
      </c>
      <c r="G25"/>
      <c r="H25" s="71" t="s">
        <v>158</v>
      </c>
      <c r="I25" s="72" t="s">
        <v>159</v>
      </c>
    </row>
    <row r="26" spans="1:9" ht="30" customHeight="1" thickTop="1" thickBot="1" x14ac:dyDescent="0.25">
      <c r="E26" s="73" t="str">
        <f t="array" ref="E26">IFERROR(INDEX($G$3:$K$174,SMALL(IF(($G$3:$G$174=$H$215),ROW($G$3:$G$174)-ROW($I$2)),ROW(#REF!)),2),"")</f>
        <v/>
      </c>
      <c r="F26" s="63" t="str">
        <f t="array" ref="F26">IFERROR(INDEX($G$3:$K$174,SMALL(IF(($G$3:$G$174=$H$215),ROW($G$3:$G$174)-ROW($I$2)),ROW(#REF!)),3),"")</f>
        <v/>
      </c>
      <c r="G26"/>
      <c r="H26" s="74" t="s">
        <v>1</v>
      </c>
      <c r="I26" s="75">
        <f>SUMIF($G$3:$G$174,x_6[[#This Row],[ادراج اسامى الموظفين]],$I$3:$I$174)</f>
        <v>0</v>
      </c>
    </row>
    <row r="27" spans="1:9" ht="30" customHeight="1" thickTop="1" thickBot="1" x14ac:dyDescent="0.25">
      <c r="E27" s="73" t="str">
        <f t="array" ref="E27">IFERROR(INDEX($G$3:$K$174,SMALL(IF(($G$3:$G$174=$H$215),ROW($G$3:$G$174)-ROW($I$2)),ROW(#REF!)),2),"")</f>
        <v/>
      </c>
      <c r="F27" s="76" t="str">
        <f t="array" ref="F27">IFERROR(INDEX($G$3:$K$174,SMALL(IF(($G$3:$G$174=$H$215),ROW($G$3:$G$174)-ROW($I$2)),ROW(#REF!)),3),"")</f>
        <v/>
      </c>
      <c r="G27"/>
      <c r="H27" s="74" t="s">
        <v>2</v>
      </c>
      <c r="I27" s="75">
        <f>SUMIF($G$3:$G$174,x_6[[#This Row],[ادراج اسامى الموظفين]],$I$3:$I$174)</f>
        <v>0</v>
      </c>
    </row>
    <row r="28" spans="1:9" ht="30" customHeight="1" thickTop="1" thickBot="1" x14ac:dyDescent="0.25">
      <c r="E28" s="73" t="str">
        <f t="array" ref="E28">IFERROR(INDEX($G$3:$K$174,SMALL(IF(($G$3:$G$174=$H$215),ROW($G$3:$G$174)-ROW($I$2)),ROW(#REF!)),2),"")</f>
        <v/>
      </c>
      <c r="F28" s="76" t="str">
        <f t="array" ref="F28">IFERROR(INDEX($G$3:$K$174,SMALL(IF(($G$3:$G$174=$H$215),ROW($G$3:$G$174)-ROW($I$2)),ROW(#REF!)),3),"")</f>
        <v/>
      </c>
      <c r="G28"/>
      <c r="H28" s="74" t="s">
        <v>3</v>
      </c>
      <c r="I28" s="75">
        <f>SUMIF($G$3:$G$174,x_6[[#This Row],[ادراج اسامى الموظفين]],$I$3:$I$174)</f>
        <v>0</v>
      </c>
    </row>
    <row r="29" spans="1:9" ht="30" customHeight="1" thickTop="1" thickBot="1" x14ac:dyDescent="0.25">
      <c r="E29" s="73" t="str">
        <f t="array" ref="E29">IFERROR(INDEX($G$3:$K$174,SMALL(IF(($G$3:$G$174=$H$215),ROW($G$3:$G$174)-ROW($I$2)),ROW(#REF!)),2),"")</f>
        <v/>
      </c>
      <c r="F29" s="76" t="str">
        <f t="array" ref="F29">IFERROR(INDEX($G$3:$K$174,SMALL(IF(($G$3:$G$174=$H$215),ROW($G$3:$G$174)-ROW($I$2)),ROW(#REF!)),3),"")</f>
        <v/>
      </c>
      <c r="G29"/>
      <c r="H29" s="74" t="s">
        <v>4</v>
      </c>
      <c r="I29" s="75">
        <f>SUMIF($G$3:$G$174,x_6[[#This Row],[ادراج اسامى الموظفين]],$I$3:$I$174)</f>
        <v>0</v>
      </c>
    </row>
    <row r="30" spans="1:9" ht="30" customHeight="1" thickTop="1" thickBot="1" x14ac:dyDescent="0.25">
      <c r="E30" s="73" t="str">
        <f t="array" ref="E30">IFERROR(INDEX($G$3:$K$174,SMALL(IF(($G$3:$G$174=$H$215),ROW($G$3:$G$174)-ROW($I$2)),ROW(#REF!)),2),"")</f>
        <v/>
      </c>
      <c r="F30" s="76" t="str">
        <f t="array" ref="F30">IFERROR(INDEX($G$3:$K$174,SMALL(IF(($G$3:$G$174=$H$215),ROW($G$3:$G$174)-ROW($I$2)),ROW(#REF!)),3),"")</f>
        <v/>
      </c>
      <c r="G30"/>
      <c r="H30" s="74" t="s">
        <v>5</v>
      </c>
      <c r="I30" s="75">
        <f>SUMIF($G$3:$G$174,x_6[[#This Row],[ادراج اسامى الموظفين]],$I$3:$I$174)</f>
        <v>0</v>
      </c>
    </row>
    <row r="31" spans="1:9" ht="30" customHeight="1" thickTop="1" thickBot="1" x14ac:dyDescent="0.25">
      <c r="E31" s="73" t="str">
        <f t="array" ref="E31">IFERROR(INDEX($G$3:$K$174,SMALL(IF(($G$3:$G$174=$H$215),ROW($G$3:$G$174)-ROW($I$2)),ROW(#REF!)),2),"")</f>
        <v/>
      </c>
      <c r="F31" s="76" t="str">
        <f t="array" ref="F31">IFERROR(INDEX($G$3:$K$174,SMALL(IF(($G$3:$G$174=$H$215),ROW($G$3:$G$174)-ROW($I$2)),ROW(#REF!)),3),"")</f>
        <v/>
      </c>
      <c r="G31"/>
      <c r="H31" s="74" t="s">
        <v>13</v>
      </c>
      <c r="I31" s="75">
        <f>SUMIF($G$3:$G$174,x_6[[#This Row],[ادراج اسامى الموظفين]],$I$3:$I$174)</f>
        <v>0</v>
      </c>
    </row>
    <row r="32" spans="1:9" ht="30" customHeight="1" thickTop="1" thickBot="1" x14ac:dyDescent="0.25">
      <c r="E32" s="73" t="str">
        <f t="array" ref="E32">IFERROR(INDEX($G$3:$K$174,SMALL(IF(($G$3:$G$174=$H$215),ROW($G$3:$G$174)-ROW($I$2)),ROW(#REF!)),2),"")</f>
        <v/>
      </c>
      <c r="F32" s="76" t="str">
        <f t="array" ref="F32">IFERROR(INDEX($G$3:$K$174,SMALL(IF(($G$3:$G$174=$H$215),ROW($G$3:$G$174)-ROW($I$2)),ROW(#REF!)),3),"")</f>
        <v/>
      </c>
      <c r="G32"/>
      <c r="H32" s="74" t="s">
        <v>6</v>
      </c>
      <c r="I32" s="75">
        <f>SUMIF($G$3:$G$174,x_6[[#This Row],[ادراج اسامى الموظفين]],$I$3:$I$174)</f>
        <v>0</v>
      </c>
    </row>
    <row r="33" spans="5:9" ht="30" customHeight="1" thickTop="1" thickBot="1" x14ac:dyDescent="0.25">
      <c r="E33" s="73" t="str">
        <f t="array" ref="E33">IFERROR(INDEX($G$3:$K$174,SMALL(IF(($G$3:$G$174=$H$215),ROW($G$3:$G$174)-ROW($I$2)),ROW(#REF!)),2),"")</f>
        <v/>
      </c>
      <c r="F33" s="76" t="str">
        <f t="array" ref="F33">IFERROR(INDEX($G$3:$K$174,SMALL(IF(($G$3:$G$174=$H$215),ROW($G$3:$G$174)-ROW($I$2)),ROW(#REF!)),3),"")</f>
        <v/>
      </c>
      <c r="G33"/>
      <c r="H33" s="74" t="s">
        <v>8</v>
      </c>
      <c r="I33" s="75">
        <f>SUMIF($G$3:$G$174,x_6[[#This Row],[ادراج اسامى الموظفين]],$I$3:$I$174)</f>
        <v>0</v>
      </c>
    </row>
    <row r="34" spans="5:9" ht="30" customHeight="1" thickTop="1" thickBot="1" x14ac:dyDescent="0.25">
      <c r="E34" s="73" t="str">
        <f t="array" ref="E34">IFERROR(INDEX($G$3:$K$174,SMALL(IF(($G$3:$G$174=$H$215),ROW($G$3:$G$174)-ROW($I$2)),ROW(#REF!)),2),"")</f>
        <v/>
      </c>
      <c r="F34" s="76" t="str">
        <f t="array" ref="F34">IFERROR(INDEX($G$3:$K$174,SMALL(IF(($G$3:$G$174=$H$215),ROW($G$3:$G$174)-ROW($I$2)),ROW(#REF!)),3),"")</f>
        <v/>
      </c>
      <c r="G34"/>
      <c r="H34" s="74" t="s">
        <v>9</v>
      </c>
      <c r="I34" s="75">
        <f>SUMIF($G$3:$G$174,x_6[[#This Row],[ادراج اسامى الموظفين]],$I$3:$I$174)</f>
        <v>0</v>
      </c>
    </row>
    <row r="35" spans="5:9" ht="30" customHeight="1" thickTop="1" thickBot="1" x14ac:dyDescent="0.25">
      <c r="E35" s="73" t="str">
        <f t="array" ref="E35">IFERROR(INDEX($G$3:$K$174,SMALL(IF(($G$3:$G$174=$H$215),ROW($G$3:$G$174)-ROW($I$2)),ROW(#REF!)),2),"")</f>
        <v/>
      </c>
      <c r="F35" s="76" t="str">
        <f t="array" ref="F35">IFERROR(INDEX($G$3:$K$174,SMALL(IF(($G$3:$G$174=$H$215),ROW($G$3:$G$174)-ROW($I$2)),ROW(#REF!)),3),"")</f>
        <v/>
      </c>
      <c r="G35"/>
      <c r="H35" s="74" t="s">
        <v>101</v>
      </c>
      <c r="I35" s="75">
        <f>SUMIF($G$3:$G$174,x_6[[#This Row],[ادراج اسامى الموظفين]],$I$3:$I$174)</f>
        <v>0</v>
      </c>
    </row>
    <row r="36" spans="5:9" ht="30" customHeight="1" thickTop="1" thickBot="1" x14ac:dyDescent="0.25">
      <c r="E36" s="73" t="str">
        <f t="array" ref="E36">IFERROR(INDEX($G$3:$K$174,SMALL(IF(($G$3:$G$174=$H$215),ROW($G$3:$G$174)-ROW($I$2)),ROW(#REF!)),2),"")</f>
        <v/>
      </c>
      <c r="F36" s="76" t="str">
        <f t="array" ref="F36">IFERROR(INDEX($G$3:$K$174,SMALL(IF(($G$3:$G$174=$H$215),ROW($G$3:$G$174)-ROW($I$2)),ROW(#REF!)),3),"")</f>
        <v/>
      </c>
      <c r="G36"/>
      <c r="H36" s="74" t="s">
        <v>51</v>
      </c>
      <c r="I36" s="75">
        <f>SUMIF($G$3:$G$174,x_6[[#This Row],[ادراج اسامى الموظفين]],$I$3:$I$174)</f>
        <v>0</v>
      </c>
    </row>
    <row r="37" spans="5:9" ht="30" customHeight="1" thickTop="1" thickBot="1" x14ac:dyDescent="0.25">
      <c r="E37" s="73" t="str">
        <f t="array" ref="E37">IFERROR(INDEX($G$3:$K$174,SMALL(IF(($G$3:$G$174=$H$215),ROW($G$3:$G$174)-ROW($I$2)),ROW(#REF!)),2),"")</f>
        <v/>
      </c>
      <c r="F37" s="76" t="str">
        <f t="array" ref="F37">IFERROR(INDEX($G$3:$K$174,SMALL(IF(($G$3:$G$174=$H$215),ROW($G$3:$G$174)-ROW($I$2)),ROW(#REF!)),3),"")</f>
        <v/>
      </c>
      <c r="G37"/>
      <c r="H37" s="74" t="s">
        <v>14</v>
      </c>
      <c r="I37" s="75">
        <f>SUMIF($G$3:$G$174,x_6[[#This Row],[ادراج اسامى الموظفين]],$I$3:$I$174)</f>
        <v>0</v>
      </c>
    </row>
    <row r="38" spans="5:9" ht="30" customHeight="1" thickTop="1" thickBot="1" x14ac:dyDescent="0.25">
      <c r="E38" s="73" t="str">
        <f t="array" ref="E38">IFERROR(INDEX($G$3:$K$174,SMALL(IF(($G$3:$G$174=$H$215),ROW($G$3:$G$174)-ROW($I$2)),ROW(#REF!)),2),"")</f>
        <v/>
      </c>
      <c r="F38" s="76" t="str">
        <f t="array" ref="F38">IFERROR(INDEX($G$3:$K$174,SMALL(IF(($G$3:$G$174=$H$215),ROW($G$3:$G$174)-ROW($I$2)),ROW(#REF!)),3),"")</f>
        <v/>
      </c>
      <c r="G38"/>
      <c r="H38" s="74" t="s">
        <v>12</v>
      </c>
      <c r="I38" s="75">
        <f>SUMIF($G$3:$G$174,x_6[[#This Row],[ادراج اسامى الموظفين]],$I$3:$I$174)</f>
        <v>0</v>
      </c>
    </row>
    <row r="39" spans="5:9" ht="30" customHeight="1" thickTop="1" thickBot="1" x14ac:dyDescent="0.25">
      <c r="E39" s="73" t="str">
        <f t="array" ref="E39">IFERROR(INDEX($G$3:$K$174,SMALL(IF(($G$3:$G$174=$H$215),ROW($G$3:$G$174)-ROW($I$2)),ROW(#REF!)),2),"")</f>
        <v/>
      </c>
      <c r="F39" s="76" t="str">
        <f t="array" ref="F39">IFERROR(INDEX($G$3:$K$174,SMALL(IF(($G$3:$G$174=$H$215),ROW($G$3:$G$174)-ROW($I$2)),ROW(#REF!)),3),"")</f>
        <v/>
      </c>
      <c r="G39"/>
      <c r="H39" s="74" t="s">
        <v>35</v>
      </c>
      <c r="I39" s="75">
        <f>SUMIF($G$3:$G$174,x_6[[#This Row],[ادراج اسامى الموظفين]],$I$3:$I$174)</f>
        <v>0</v>
      </c>
    </row>
    <row r="40" spans="5:9" ht="30" customHeight="1" thickTop="1" thickBot="1" x14ac:dyDescent="0.25">
      <c r="E40" s="73" t="str">
        <f t="array" ref="E40">IFERROR(INDEX($G$3:$K$174,SMALL(IF(($G$3:$G$174=$H$215),ROW($G$3:$G$174)-ROW($I$2)),ROW(#REF!)),2),"")</f>
        <v/>
      </c>
      <c r="F40" s="76" t="str">
        <f t="array" ref="F40">IFERROR(INDEX($G$3:$K$174,SMALL(IF(($G$3:$G$174=$H$215),ROW($G$3:$G$174)-ROW($I$2)),ROW(#REF!)),3),"")</f>
        <v/>
      </c>
      <c r="G40"/>
      <c r="H40" s="74" t="s">
        <v>50</v>
      </c>
      <c r="I40" s="75">
        <f>SUMIF($G$3:$G$174,x_6[[#This Row],[ادراج اسامى الموظفين]],$I$3:$I$174)</f>
        <v>0</v>
      </c>
    </row>
    <row r="41" spans="5:9" ht="30" customHeight="1" thickTop="1" thickBot="1" x14ac:dyDescent="0.25">
      <c r="E41" s="73" t="str">
        <f t="array" ref="E41">IFERROR(INDEX($G$3:$K$174,SMALL(IF(($G$3:$G$174=$H$215),ROW($G$3:$G$174)-ROW($I$2)),ROW(#REF!)),2),"")</f>
        <v/>
      </c>
      <c r="F41" s="76" t="str">
        <f t="array" ref="F41">IFERROR(INDEX($G$3:$K$174,SMALL(IF(($G$3:$G$174=$H$215),ROW($G$3:$G$174)-ROW($I$2)),ROW(#REF!)),3),"")</f>
        <v/>
      </c>
      <c r="G41"/>
      <c r="H41" s="74" t="s">
        <v>34</v>
      </c>
      <c r="I41" s="75">
        <f>SUMIF($G$3:$G$174,x_6[[#This Row],[ادراج اسامى الموظفين]],$I$3:$I$174)</f>
        <v>0</v>
      </c>
    </row>
    <row r="42" spans="5:9" ht="30" customHeight="1" thickTop="1" thickBot="1" x14ac:dyDescent="0.25">
      <c r="E42" s="73" t="str">
        <f t="array" ref="E42">IFERROR(INDEX($G$3:$K$174,SMALL(IF(($G$3:$G$174=$H$215),ROW($G$3:$G$174)-ROW($I$2)),ROW(#REF!)),2),"")</f>
        <v/>
      </c>
      <c r="F42" s="76" t="str">
        <f t="array" ref="F42">IFERROR(INDEX($G$3:$K$174,SMALL(IF(($G$3:$G$174=$H$215),ROW($G$3:$G$174)-ROW($I$2)),ROW(#REF!)),3),"")</f>
        <v/>
      </c>
      <c r="G42"/>
      <c r="H42" s="74" t="s">
        <v>123</v>
      </c>
      <c r="I42" s="75">
        <f>SUMIF($G$3:$G$174,x_6[[#This Row],[ادراج اسامى الموظفين]],$I$3:$I$174)</f>
        <v>0</v>
      </c>
    </row>
    <row r="43" spans="5:9" ht="30" customHeight="1" thickTop="1" thickBot="1" x14ac:dyDescent="0.25">
      <c r="E43" s="73" t="str">
        <f t="array" ref="E43">IFERROR(INDEX($G$3:$K$174,SMALL(IF(($G$3:$G$174=$H$215),ROW($G$3:$G$174)-ROW($I$2)),ROW(#REF!)),2),"")</f>
        <v/>
      </c>
      <c r="F43" s="76" t="str">
        <f t="array" ref="F43">IFERROR(INDEX($G$3:$K$174,SMALL(IF(($G$3:$G$174=$H$215),ROW($G$3:$G$174)-ROW($I$2)),ROW(#REF!)),3),"")</f>
        <v/>
      </c>
      <c r="G43"/>
      <c r="H43" s="74" t="s">
        <v>42</v>
      </c>
      <c r="I43" s="75">
        <f>SUMIF($G$3:$G$174,x_6[[#This Row],[ادراج اسامى الموظفين]],$I$3:$I$174)</f>
        <v>0</v>
      </c>
    </row>
    <row r="44" spans="5:9" ht="30" customHeight="1" thickTop="1" thickBot="1" x14ac:dyDescent="0.25">
      <c r="E44" s="73" t="str">
        <f t="array" ref="E44">IFERROR(INDEX($G$3:$K$174,SMALL(IF(($G$3:$G$174=$H$215),ROW($G$3:$G$174)-ROW($I$2)),ROW(#REF!)),2),"")</f>
        <v/>
      </c>
      <c r="F44" s="76" t="str">
        <f t="array" ref="F44">IFERROR(INDEX($G$3:$K$174,SMALL(IF(($G$3:$G$174=$H$215),ROW($G$3:$G$174)-ROW($I$2)),ROW(#REF!)),3),"")</f>
        <v/>
      </c>
      <c r="G44"/>
      <c r="H44" s="74" t="s">
        <v>134</v>
      </c>
      <c r="I44" s="75">
        <f>SUMIF($G$3:$G$174,x_6[[#This Row],[ادراج اسامى الموظفين]],$I$3:$I$174)</f>
        <v>0</v>
      </c>
    </row>
    <row r="45" spans="5:9" ht="30" customHeight="1" thickTop="1" thickBot="1" x14ac:dyDescent="0.25">
      <c r="E45" s="73" t="str">
        <f t="array" ref="E45">IFERROR(INDEX($G$3:$K$174,SMALL(IF(($G$3:$G$174=$H$215),ROW($G$3:$G$174)-ROW($I$2)),ROW(#REF!)),2),"")</f>
        <v/>
      </c>
      <c r="F45" s="76" t="str">
        <f t="array" ref="F45">IFERROR(INDEX($G$3:$K$174,SMALL(IF(($G$3:$G$174=$H$215),ROW($G$3:$G$174)-ROW($I$2)),ROW(#REF!)),3),"")</f>
        <v/>
      </c>
      <c r="G45"/>
      <c r="H45" s="74" t="s">
        <v>11</v>
      </c>
      <c r="I45" s="75">
        <f>SUMIF($G$3:$G$174,x_6[[#This Row],[ادراج اسامى الموظفين]],$I$3:$I$174)</f>
        <v>0</v>
      </c>
    </row>
    <row r="46" spans="5:9" ht="30" customHeight="1" thickTop="1" thickBot="1" x14ac:dyDescent="0.25">
      <c r="E46" s="73" t="str">
        <f t="array" ref="E46">IFERROR(INDEX($G$3:$K$174,SMALL(IF(($G$3:$G$174=$H$215),ROW($G$3:$G$174)-ROW($I$2)),ROW(#REF!)),2),"")</f>
        <v/>
      </c>
      <c r="F46" s="76" t="str">
        <f t="array" ref="F46">IFERROR(INDEX($G$3:$K$174,SMALL(IF(($G$3:$G$174=$H$215),ROW($G$3:$G$174)-ROW($I$2)),ROW(#REF!)),3),"")</f>
        <v/>
      </c>
      <c r="G46"/>
      <c r="H46" s="74" t="s">
        <v>7</v>
      </c>
      <c r="I46" s="75">
        <f>SUMIF($G$3:$G$174,x_6[[#This Row],[ادراج اسامى الموظفين]],$I$3:$I$174)</f>
        <v>0</v>
      </c>
    </row>
    <row r="47" spans="5:9" ht="30" customHeight="1" thickTop="1" thickBot="1" x14ac:dyDescent="0.25">
      <c r="E47" s="73" t="str">
        <f t="array" ref="E47">IFERROR(INDEX($G$3:$K$174,SMALL(IF(($G$3:$G$174=$H$215),ROW($G$3:$G$174)-ROW($I$2)),ROW(#REF!)),2),"")</f>
        <v/>
      </c>
      <c r="F47" s="76" t="str">
        <f t="array" ref="F47">IFERROR(INDEX($G$3:$K$174,SMALL(IF(($G$3:$G$174=$H$215),ROW($G$3:$G$174)-ROW($I$2)),ROW(#REF!)),3),"")</f>
        <v/>
      </c>
      <c r="G47"/>
      <c r="H47" s="74" t="s">
        <v>10</v>
      </c>
      <c r="I47" s="75">
        <f>SUMIF($G$3:$G$174,x_6[[#This Row],[ادراج اسامى الموظفين]],$I$3:$I$174)</f>
        <v>0</v>
      </c>
    </row>
    <row r="48" spans="5:9" ht="30" customHeight="1" thickTop="1" thickBot="1" x14ac:dyDescent="0.25">
      <c r="E48" s="73" t="str">
        <f t="array" ref="E48">IFERROR(INDEX($G$3:$K$174,SMALL(IF(($G$3:$G$174=$H$215),ROW($G$3:$G$174)-ROW($I$2)),ROW(#REF!)),2),"")</f>
        <v/>
      </c>
      <c r="F48" s="76" t="str">
        <f t="array" ref="F48">IFERROR(INDEX($G$3:$K$174,SMALL(IF(($G$3:$G$174=$H$215),ROW($G$3:$G$174)-ROW($I$2)),ROW(#REF!)),3),"")</f>
        <v/>
      </c>
      <c r="G48"/>
      <c r="H48" s="74" t="s">
        <v>37</v>
      </c>
      <c r="I48" s="75">
        <f>SUMIF($G$3:$G$174,x_6[[#This Row],[ادراج اسامى الموظفين]],$I$3:$I$174)</f>
        <v>0</v>
      </c>
    </row>
    <row r="49" spans="5:9" ht="30" customHeight="1" thickTop="1" thickBot="1" x14ac:dyDescent="0.25">
      <c r="E49" s="73" t="str">
        <f t="array" ref="E49">IFERROR(INDEX($G$3:$K$174,SMALL(IF(($G$3:$G$174=$H$215),ROW($G$3:$G$174)-ROW($I$2)),ROW(#REF!)),2),"")</f>
        <v/>
      </c>
      <c r="F49" s="76" t="str">
        <f t="array" ref="F49">IFERROR(INDEX($G$3:$K$174,SMALL(IF(($G$3:$G$174=$H$215),ROW($G$3:$G$174)-ROW($I$2)),ROW(#REF!)),3),"")</f>
        <v/>
      </c>
      <c r="G49"/>
      <c r="H49" s="74" t="s">
        <v>140</v>
      </c>
      <c r="I49" s="75">
        <f>SUMIF($G$3:$G$174,x_6[[#This Row],[ادراج اسامى الموظفين]],$I$3:$I$174)</f>
        <v>0</v>
      </c>
    </row>
    <row r="50" spans="5:9" ht="30" customHeight="1" thickTop="1" thickBot="1" x14ac:dyDescent="0.25">
      <c r="E50" s="73" t="str">
        <f t="array" ref="E50">IFERROR(INDEX($G$3:$K$174,SMALL(IF(($G$3:$G$174=$H$215),ROW($G$3:$G$174)-ROW($I$2)),ROW(#REF!)),2),"")</f>
        <v/>
      </c>
      <c r="F50" s="76" t="str">
        <f t="array" ref="F50">IFERROR(INDEX($G$3:$K$174,SMALL(IF(($G$3:$G$174=$H$215),ROW($G$3:$G$174)-ROW($I$2)),ROW(#REF!)),3),"")</f>
        <v/>
      </c>
      <c r="G50"/>
      <c r="H50" s="64" t="s">
        <v>152</v>
      </c>
      <c r="I50" s="75">
        <f>SUMIF($G$3:$G$174,x_6[[#This Row],[ادراج اسامى الموظفين]],$I$3:$I$174)</f>
        <v>0</v>
      </c>
    </row>
    <row r="51" spans="5:9" ht="30" customHeight="1" thickTop="1" thickBot="1" x14ac:dyDescent="0.25">
      <c r="E51" s="73" t="str">
        <f t="array" ref="E51">IFERROR(INDEX($G$3:$K$174,SMALL(IF(($G$3:$G$174=$H$215),ROW($G$3:$G$174)-ROW($I$2)),ROW(#REF!)),2),"")</f>
        <v/>
      </c>
      <c r="F51" s="76" t="str">
        <f t="array" ref="F51">IFERROR(INDEX($G$3:$K$174,SMALL(IF(($G$3:$G$174=$H$215),ROW($G$3:$G$174)-ROW($I$2)),ROW(#REF!)),3),"")</f>
        <v/>
      </c>
      <c r="G51"/>
      <c r="H51" s="74"/>
      <c r="I51" s="75">
        <f>SUMIF($G$3:$G$174,x_6[[#This Row],[ادراج اسامى الموظفين]],$I$3:$I$174)</f>
        <v>0</v>
      </c>
    </row>
    <row r="52" spans="5:9" ht="30" customHeight="1" thickTop="1" thickBot="1" x14ac:dyDescent="0.25">
      <c r="E52" s="73" t="str">
        <f t="array" ref="E52">IFERROR(INDEX($G$3:$K$174,SMALL(IF(($G$3:$G$174=$H$215),ROW($G$3:$G$174)-ROW($I$2)),ROW(#REF!)),2),"")</f>
        <v/>
      </c>
      <c r="F52" s="76" t="str">
        <f t="array" ref="F52">IFERROR(INDEX($G$3:$K$174,SMALL(IF(($G$3:$G$174=$H$215),ROW($G$3:$G$174)-ROW($I$2)),ROW(#REF!)),3),"")</f>
        <v/>
      </c>
      <c r="G52"/>
      <c r="H52" s="64"/>
      <c r="I52" s="77">
        <f>SUMIF($G$3:$G$174,x_6[[#This Row],[ادراج اسامى الموظفين]],$I$3:$I$174)</f>
        <v>0</v>
      </c>
    </row>
    <row r="53" spans="5:9" ht="30" customHeight="1" thickTop="1" thickBot="1" x14ac:dyDescent="0.25">
      <c r="E53" s="73" t="str">
        <f t="array" ref="E53">IFERROR(INDEX($G$3:$K$174,SMALL(IF(($G$3:$G$174=$H$215),ROW($G$3:$G$174)-ROW($I$2)),ROW(#REF!)),2),"")</f>
        <v/>
      </c>
      <c r="F53" s="76" t="str">
        <f t="array" ref="F53">IFERROR(INDEX($G$3:$K$174,SMALL(IF(($G$3:$G$174=$H$215),ROW($G$3:$G$174)-ROW($I$2)),ROW(#REF!)),3),"")</f>
        <v/>
      </c>
      <c r="G53"/>
      <c r="H53" s="74"/>
      <c r="I53" s="75">
        <f>SUMIF($G$3:$G$174,x_6[[#This Row],[ادراج اسامى الموظفين]],$I$3:$I$174)</f>
        <v>0</v>
      </c>
    </row>
    <row r="54" spans="5:9" ht="30" customHeight="1" thickTop="1" thickBot="1" x14ac:dyDescent="0.25">
      <c r="E54" s="73" t="str">
        <f t="array" ref="E54">IFERROR(INDEX($G$3:$K$174,SMALL(IF(($G$3:$G$174=$H$215),ROW($G$3:$G$174)-ROW($I$2)),ROW(#REF!)),2),"")</f>
        <v/>
      </c>
      <c r="F54" s="76" t="str">
        <f t="array" ref="F54">IFERROR(INDEX($G$3:$K$174,SMALL(IF(($G$3:$G$174=$H$215),ROW($G$3:$G$174)-ROW($I$2)),ROW(#REF!)),3),"")</f>
        <v/>
      </c>
      <c r="G54"/>
      <c r="H54" s="74"/>
      <c r="I54" s="75">
        <f>SUMIF($G$3:$G$174,x_6[[#This Row],[ادراج اسامى الموظفين]],$I$3:$I$174)</f>
        <v>0</v>
      </c>
    </row>
    <row r="55" spans="5:9" ht="30" customHeight="1" thickTop="1" thickBot="1" x14ac:dyDescent="0.25">
      <c r="E55" s="73" t="str">
        <f t="array" ref="E55">IFERROR(INDEX($G$3:$K$174,SMALL(IF(($G$3:$G$174=$H$215),ROW($G$3:$G$174)-ROW($I$2)),ROW(#REF!)),2),"")</f>
        <v/>
      </c>
      <c r="F55" s="76" t="str">
        <f t="array" ref="F55">IFERROR(INDEX($G$3:$K$174,SMALL(IF(($G$3:$G$174=$H$215),ROW($G$3:$G$174)-ROW($I$2)),ROW(#REF!)),3),"")</f>
        <v/>
      </c>
      <c r="G55"/>
      <c r="H55" s="74" t="s">
        <v>36</v>
      </c>
      <c r="I55" s="75">
        <f>SUMIF($G$3:$G$174,x_6[[#This Row],[ادراج اسامى الموظفين]],$I$3:$I$174)</f>
        <v>0</v>
      </c>
    </row>
    <row r="56" spans="5:9" ht="30" customHeight="1" thickTop="1" thickBot="1" x14ac:dyDescent="0.25">
      <c r="E56" s="73" t="str">
        <f t="array" ref="E56">IFERROR(INDEX($G$3:$K$174,SMALL(IF(($G$3:$G$174=$H$215),ROW($G$3:$G$174)-ROW($I$2)),ROW(#REF!)),2),"")</f>
        <v/>
      </c>
      <c r="F56" s="76" t="str">
        <f t="array" ref="F56">IFERROR(INDEX($G$3:$K$174,SMALL(IF(($G$3:$G$174=$H$215),ROW($G$3:$G$174)-ROW($I$2)),ROW(#REF!)),3),"")</f>
        <v/>
      </c>
      <c r="G56"/>
      <c r="H56" s="74" t="s">
        <v>49</v>
      </c>
      <c r="I56" s="75">
        <f>SUMIF($G$3:$G$174,x_6[[#This Row],[ادراج اسامى الموظفين]],$I$3:$I$174)</f>
        <v>0</v>
      </c>
    </row>
    <row r="57" spans="5:9" ht="30" customHeight="1" thickTop="1" x14ac:dyDescent="0.2"/>
  </sheetData>
  <mergeCells count="3">
    <mergeCell ref="A1:G1"/>
    <mergeCell ref="A18:E18"/>
    <mergeCell ref="F18:G18"/>
  </mergeCells>
  <conditionalFormatting sqref="A1:XFD22 A57:XFD1048576 A23:D56 J23:XFD56">
    <cfRule type="containsText" dxfId="16" priority="3" operator="containsText" text="نـفــذ">
      <formula>NOT(ISERROR(SEARCH("نـفــذ",A1)))</formula>
    </cfRule>
  </conditionalFormatting>
  <conditionalFormatting sqref="G3:G17">
    <cfRule type="containsText" dxfId="15" priority="1" operator="containsText" text="نـفــذ">
      <formula>NOT(ISERROR(SEARCH("نـفــذ",G3)))</formula>
    </cfRule>
    <cfRule type="containsText" dxfId="14" priority="2" operator="containsText" text="نـف">
      <formula>NOT(ISERROR(SEARCH("نـف",G3)))</formula>
    </cfRule>
  </conditionalFormatting>
  <dataValidations count="1">
    <dataValidation type="list" allowBlank="1" showInputMessage="1" showErrorMessage="1" sqref="F24">
      <formula1>INDIRECT("x[ادراج اسامى الموظفين]")</formula1>
    </dataValidation>
  </dataValidations>
  <pageMargins left="0.47244094488188981" right="0.47244094488188981" top="0.47244094488188981" bottom="0.47244094488188981" header="0.31496062992125984" footer="0.31496062992125984"/>
  <pageSetup paperSize="9" orientation="portrait" blackAndWhite="1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rightToLeft="1" zoomScale="55" zoomScaleNormal="55" workbookViewId="0">
      <pane ySplit="2" topLeftCell="A3" activePane="bottomLeft" state="frozen"/>
      <selection pane="bottomLeft" activeCell="I10" sqref="I10"/>
    </sheetView>
  </sheetViews>
  <sheetFormatPr defaultRowHeight="27.75" x14ac:dyDescent="0.2"/>
  <cols>
    <col min="1" max="1" width="7.125" style="2" customWidth="1"/>
    <col min="2" max="2" width="29.75" style="2" customWidth="1"/>
    <col min="3" max="13" width="15.625" style="2" customWidth="1"/>
    <col min="14" max="14" width="16.25" style="2" bestFit="1" customWidth="1"/>
    <col min="15" max="15" width="19.75" style="2" customWidth="1"/>
    <col min="16" max="16384" width="9" style="2"/>
  </cols>
  <sheetData>
    <row r="1" spans="1:15" ht="43.5" customHeight="1" thickTop="1" thickBot="1" x14ac:dyDescent="0.25">
      <c r="A1" s="236" t="s">
        <v>162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8"/>
    </row>
    <row r="2" spans="1:15" ht="36.75" customHeight="1" thickTop="1" thickBot="1" x14ac:dyDescent="0.25">
      <c r="A2" s="125" t="s">
        <v>15</v>
      </c>
      <c r="B2" s="126" t="s">
        <v>16</v>
      </c>
      <c r="C2" s="127" t="s">
        <v>163</v>
      </c>
      <c r="D2" s="127" t="s">
        <v>164</v>
      </c>
      <c r="E2" s="127" t="s">
        <v>165</v>
      </c>
      <c r="F2" s="127" t="s">
        <v>166</v>
      </c>
      <c r="G2" s="127" t="s">
        <v>167</v>
      </c>
      <c r="H2" s="127" t="s">
        <v>168</v>
      </c>
      <c r="I2" s="127" t="s">
        <v>169</v>
      </c>
      <c r="J2" s="127" t="s">
        <v>170</v>
      </c>
      <c r="K2" s="127" t="s">
        <v>171</v>
      </c>
      <c r="L2" s="127" t="s">
        <v>172</v>
      </c>
      <c r="M2" s="127" t="s">
        <v>173</v>
      </c>
      <c r="N2" s="127" t="s">
        <v>174</v>
      </c>
      <c r="O2" s="128" t="s">
        <v>175</v>
      </c>
    </row>
    <row r="3" spans="1:15" ht="29.25" thickTop="1" thickBot="1" x14ac:dyDescent="0.25">
      <c r="A3" s="129">
        <v>1</v>
      </c>
      <c r="B3" s="130" t="s">
        <v>1</v>
      </c>
      <c r="C3" s="124"/>
      <c r="D3" s="131"/>
      <c r="E3" s="110">
        <f>'كشف المرتبات'!H38</f>
        <v>0</v>
      </c>
      <c r="F3" s="124"/>
      <c r="G3" s="124"/>
      <c r="H3" s="124"/>
      <c r="I3" s="124"/>
      <c r="J3" s="124"/>
      <c r="K3" s="124"/>
      <c r="L3" s="124"/>
      <c r="M3" s="124"/>
      <c r="N3" s="124"/>
      <c r="O3" s="124">
        <f>SUM(C3:N3)</f>
        <v>0</v>
      </c>
    </row>
    <row r="4" spans="1:15" ht="29.25" thickTop="1" thickBot="1" x14ac:dyDescent="0.25">
      <c r="A4" s="132">
        <v>2</v>
      </c>
      <c r="B4" s="133" t="s">
        <v>2</v>
      </c>
      <c r="C4" s="110"/>
      <c r="D4" s="134"/>
      <c r="E4" s="110">
        <f>'كشف المرتبات'!H39</f>
        <v>0</v>
      </c>
      <c r="F4" s="110"/>
      <c r="G4" s="110"/>
      <c r="H4" s="110"/>
      <c r="I4" s="110"/>
      <c r="J4" s="110"/>
      <c r="K4" s="110"/>
      <c r="L4" s="110"/>
      <c r="M4" s="110"/>
      <c r="N4" s="110"/>
      <c r="O4" s="124">
        <f t="shared" ref="O4:O36" si="0">SUM(C4:N4)</f>
        <v>0</v>
      </c>
    </row>
    <row r="5" spans="1:15" ht="29.25" thickTop="1" thickBot="1" x14ac:dyDescent="0.25">
      <c r="A5" s="135">
        <v>3</v>
      </c>
      <c r="B5" s="130" t="s">
        <v>3</v>
      </c>
      <c r="C5" s="110"/>
      <c r="D5" s="134"/>
      <c r="E5" s="110">
        <f>'كشف المرتبات'!H40</f>
        <v>0</v>
      </c>
      <c r="F5" s="110"/>
      <c r="G5" s="110"/>
      <c r="H5" s="110"/>
      <c r="I5" s="110"/>
      <c r="J5" s="110"/>
      <c r="K5" s="110"/>
      <c r="L5" s="110"/>
      <c r="M5" s="110"/>
      <c r="N5" s="110"/>
      <c r="O5" s="124">
        <f t="shared" si="0"/>
        <v>0</v>
      </c>
    </row>
    <row r="6" spans="1:15" ht="29.25" thickTop="1" thickBot="1" x14ac:dyDescent="0.25">
      <c r="A6" s="132">
        <v>4</v>
      </c>
      <c r="B6" s="133" t="s">
        <v>4</v>
      </c>
      <c r="C6" s="110"/>
      <c r="D6" s="134"/>
      <c r="E6" s="110">
        <f>'كشف المرتبات'!H41</f>
        <v>0</v>
      </c>
      <c r="F6" s="110"/>
      <c r="G6" s="110"/>
      <c r="H6" s="110"/>
      <c r="I6" s="110"/>
      <c r="J6" s="110"/>
      <c r="K6" s="110"/>
      <c r="L6" s="110"/>
      <c r="M6" s="110"/>
      <c r="N6" s="110"/>
      <c r="O6" s="124">
        <f t="shared" si="0"/>
        <v>0</v>
      </c>
    </row>
    <row r="7" spans="1:15" ht="29.25" thickTop="1" thickBot="1" x14ac:dyDescent="0.25">
      <c r="A7" s="135">
        <v>5</v>
      </c>
      <c r="B7" s="130" t="s">
        <v>5</v>
      </c>
      <c r="C7" s="110"/>
      <c r="D7" s="134">
        <v>1</v>
      </c>
      <c r="E7" s="110">
        <f>'كشف المرتبات'!H42</f>
        <v>0</v>
      </c>
      <c r="F7" s="110"/>
      <c r="G7" s="110"/>
      <c r="H7" s="110"/>
      <c r="I7" s="110"/>
      <c r="J7" s="110"/>
      <c r="K7" s="110"/>
      <c r="L7" s="110"/>
      <c r="M7" s="110"/>
      <c r="N7" s="110"/>
      <c r="O7" s="124">
        <f t="shared" si="0"/>
        <v>1</v>
      </c>
    </row>
    <row r="8" spans="1:15" ht="29.25" thickTop="1" thickBot="1" x14ac:dyDescent="0.25">
      <c r="A8" s="132">
        <v>6</v>
      </c>
      <c r="B8" s="130" t="s">
        <v>13</v>
      </c>
      <c r="C8" s="110"/>
      <c r="D8" s="134"/>
      <c r="E8" s="110">
        <f>'كشف المرتبات'!H43</f>
        <v>0</v>
      </c>
      <c r="F8" s="110"/>
      <c r="G8" s="110"/>
      <c r="H8" s="110"/>
      <c r="I8" s="110"/>
      <c r="J8" s="110"/>
      <c r="K8" s="110"/>
      <c r="L8" s="110"/>
      <c r="M8" s="110"/>
      <c r="N8" s="110"/>
      <c r="O8" s="124">
        <f t="shared" si="0"/>
        <v>0</v>
      </c>
    </row>
    <row r="9" spans="1:15" ht="29.25" thickTop="1" thickBot="1" x14ac:dyDescent="0.25">
      <c r="A9" s="135">
        <v>7</v>
      </c>
      <c r="B9" s="133" t="s">
        <v>6</v>
      </c>
      <c r="C9" s="110">
        <v>1</v>
      </c>
      <c r="D9" s="134">
        <v>6</v>
      </c>
      <c r="E9" s="110">
        <f>'كشف المرتبات'!H44</f>
        <v>0</v>
      </c>
      <c r="F9" s="110"/>
      <c r="G9" s="110"/>
      <c r="H9" s="110"/>
      <c r="I9" s="110"/>
      <c r="J9" s="110"/>
      <c r="K9" s="110"/>
      <c r="L9" s="110"/>
      <c r="M9" s="110"/>
      <c r="N9" s="110"/>
      <c r="O9" s="124">
        <f t="shared" si="0"/>
        <v>7</v>
      </c>
    </row>
    <row r="10" spans="1:15" ht="29.25" thickTop="1" thickBot="1" x14ac:dyDescent="0.25">
      <c r="A10" s="132">
        <v>8</v>
      </c>
      <c r="B10" s="133" t="s">
        <v>8</v>
      </c>
      <c r="C10" s="110"/>
      <c r="D10" s="134">
        <v>1</v>
      </c>
      <c r="E10" s="110">
        <f>'كشف المرتبات'!H45</f>
        <v>0</v>
      </c>
      <c r="F10" s="110"/>
      <c r="G10" s="110"/>
      <c r="H10" s="110"/>
      <c r="I10" s="110"/>
      <c r="J10" s="110"/>
      <c r="K10" s="110"/>
      <c r="L10" s="110"/>
      <c r="M10" s="110"/>
      <c r="N10" s="110"/>
      <c r="O10" s="124">
        <f t="shared" si="0"/>
        <v>1</v>
      </c>
    </row>
    <row r="11" spans="1:15" ht="29.25" thickTop="1" thickBot="1" x14ac:dyDescent="0.25">
      <c r="A11" s="135">
        <v>9</v>
      </c>
      <c r="B11" s="130" t="s">
        <v>9</v>
      </c>
      <c r="C11" s="110"/>
      <c r="D11" s="134">
        <v>1</v>
      </c>
      <c r="E11" s="110">
        <f>'كشف المرتبات'!H46</f>
        <v>0</v>
      </c>
      <c r="F11" s="110"/>
      <c r="G11" s="110"/>
      <c r="H11" s="110"/>
      <c r="I11" s="110"/>
      <c r="J11" s="110"/>
      <c r="K11" s="110"/>
      <c r="L11" s="110"/>
      <c r="M11" s="110"/>
      <c r="N11" s="110"/>
      <c r="O11" s="124">
        <f t="shared" si="0"/>
        <v>1</v>
      </c>
    </row>
    <row r="12" spans="1:15" ht="29.25" thickTop="1" thickBot="1" x14ac:dyDescent="0.25">
      <c r="A12" s="132">
        <v>10</v>
      </c>
      <c r="B12" s="133" t="s">
        <v>101</v>
      </c>
      <c r="C12" s="110">
        <v>3</v>
      </c>
      <c r="D12" s="134"/>
      <c r="E12" s="110">
        <f>'كشف المرتبات'!H47</f>
        <v>0</v>
      </c>
      <c r="F12" s="110"/>
      <c r="G12" s="110"/>
      <c r="H12" s="110"/>
      <c r="I12" s="110"/>
      <c r="J12" s="110"/>
      <c r="K12" s="110"/>
      <c r="L12" s="110"/>
      <c r="M12" s="110"/>
      <c r="N12" s="110"/>
      <c r="O12" s="124">
        <f t="shared" si="0"/>
        <v>3</v>
      </c>
    </row>
    <row r="13" spans="1:15" ht="29.25" thickTop="1" thickBot="1" x14ac:dyDescent="0.25">
      <c r="A13" s="135">
        <v>11</v>
      </c>
      <c r="B13" s="130" t="s">
        <v>51</v>
      </c>
      <c r="C13" s="110"/>
      <c r="D13" s="134"/>
      <c r="E13" s="110">
        <f>'كشف المرتبات'!H48</f>
        <v>0</v>
      </c>
      <c r="F13" s="110"/>
      <c r="G13" s="110"/>
      <c r="H13" s="110"/>
      <c r="I13" s="110"/>
      <c r="J13" s="110"/>
      <c r="K13" s="110"/>
      <c r="L13" s="110"/>
      <c r="M13" s="110"/>
      <c r="N13" s="110"/>
      <c r="O13" s="124">
        <f t="shared" si="0"/>
        <v>0</v>
      </c>
    </row>
    <row r="14" spans="1:15" ht="29.25" thickTop="1" thickBot="1" x14ac:dyDescent="0.25">
      <c r="A14" s="132">
        <v>12</v>
      </c>
      <c r="B14" s="133" t="s">
        <v>14</v>
      </c>
      <c r="C14" s="110"/>
      <c r="D14" s="134"/>
      <c r="E14" s="110">
        <f>'كشف المرتبات'!H49</f>
        <v>0</v>
      </c>
      <c r="F14" s="110"/>
      <c r="G14" s="110"/>
      <c r="H14" s="110"/>
      <c r="I14" s="110"/>
      <c r="J14" s="110"/>
      <c r="K14" s="110"/>
      <c r="L14" s="110"/>
      <c r="M14" s="110"/>
      <c r="N14" s="110"/>
      <c r="O14" s="124">
        <f t="shared" si="0"/>
        <v>0</v>
      </c>
    </row>
    <row r="15" spans="1:15" ht="29.25" thickTop="1" thickBot="1" x14ac:dyDescent="0.25">
      <c r="A15" s="135">
        <v>13</v>
      </c>
      <c r="B15" s="133" t="s">
        <v>12</v>
      </c>
      <c r="C15" s="110"/>
      <c r="D15" s="134">
        <v>1</v>
      </c>
      <c r="E15" s="110">
        <f>'كشف المرتبات'!H50</f>
        <v>0</v>
      </c>
      <c r="F15" s="110"/>
      <c r="G15" s="110"/>
      <c r="H15" s="110"/>
      <c r="I15" s="110"/>
      <c r="J15" s="110"/>
      <c r="K15" s="110"/>
      <c r="L15" s="110"/>
      <c r="M15" s="110"/>
      <c r="N15" s="110"/>
      <c r="O15" s="124">
        <f t="shared" si="0"/>
        <v>1</v>
      </c>
    </row>
    <row r="16" spans="1:15" ht="29.25" thickTop="1" thickBot="1" x14ac:dyDescent="0.25">
      <c r="A16" s="132">
        <v>14</v>
      </c>
      <c r="B16" s="133" t="s">
        <v>35</v>
      </c>
      <c r="C16" s="110"/>
      <c r="D16" s="134"/>
      <c r="E16" s="110">
        <f>'كشف المرتبات'!H51</f>
        <v>0</v>
      </c>
      <c r="F16" s="110"/>
      <c r="G16" s="110"/>
      <c r="H16" s="110"/>
      <c r="I16" s="110"/>
      <c r="J16" s="110"/>
      <c r="K16" s="110"/>
      <c r="L16" s="110"/>
      <c r="M16" s="110"/>
      <c r="N16" s="110"/>
      <c r="O16" s="124">
        <f t="shared" si="0"/>
        <v>0</v>
      </c>
    </row>
    <row r="17" spans="1:15" ht="29.25" thickTop="1" thickBot="1" x14ac:dyDescent="0.25">
      <c r="A17" s="135">
        <v>15</v>
      </c>
      <c r="B17" s="130" t="s">
        <v>50</v>
      </c>
      <c r="C17" s="110"/>
      <c r="D17" s="134"/>
      <c r="E17" s="110">
        <f>'كشف المرتبات'!H52</f>
        <v>0</v>
      </c>
      <c r="F17" s="110"/>
      <c r="G17" s="110"/>
      <c r="H17" s="110"/>
      <c r="I17" s="110"/>
      <c r="J17" s="110"/>
      <c r="K17" s="110"/>
      <c r="L17" s="110"/>
      <c r="M17" s="110"/>
      <c r="N17" s="110"/>
      <c r="O17" s="124">
        <f t="shared" si="0"/>
        <v>0</v>
      </c>
    </row>
    <row r="18" spans="1:15" ht="29.25" thickTop="1" thickBot="1" x14ac:dyDescent="0.25">
      <c r="A18" s="132">
        <v>16</v>
      </c>
      <c r="B18" s="130" t="s">
        <v>34</v>
      </c>
      <c r="C18" s="110"/>
      <c r="D18" s="134"/>
      <c r="E18" s="110">
        <f>'كشف المرتبات'!H53</f>
        <v>0</v>
      </c>
      <c r="F18" s="110"/>
      <c r="G18" s="110"/>
      <c r="H18" s="110"/>
      <c r="I18" s="110"/>
      <c r="J18" s="110"/>
      <c r="K18" s="110"/>
      <c r="L18" s="110"/>
      <c r="M18" s="110"/>
      <c r="N18" s="110"/>
      <c r="O18" s="124">
        <f t="shared" si="0"/>
        <v>0</v>
      </c>
    </row>
    <row r="19" spans="1:15" ht="29.25" thickTop="1" thickBot="1" x14ac:dyDescent="0.25">
      <c r="A19" s="135">
        <v>17</v>
      </c>
      <c r="B19" s="130" t="s">
        <v>123</v>
      </c>
      <c r="C19" s="110"/>
      <c r="D19" s="134"/>
      <c r="E19" s="110">
        <f>'كشف المرتبات'!H54</f>
        <v>0</v>
      </c>
      <c r="F19" s="110"/>
      <c r="G19" s="110"/>
      <c r="H19" s="110"/>
      <c r="I19" s="110"/>
      <c r="J19" s="110"/>
      <c r="K19" s="110"/>
      <c r="L19" s="110"/>
      <c r="M19" s="110"/>
      <c r="N19" s="110"/>
      <c r="O19" s="124">
        <f t="shared" si="0"/>
        <v>0</v>
      </c>
    </row>
    <row r="20" spans="1:15" ht="29.25" thickTop="1" thickBot="1" x14ac:dyDescent="0.25">
      <c r="A20" s="132">
        <v>18</v>
      </c>
      <c r="B20" s="130" t="s">
        <v>42</v>
      </c>
      <c r="C20" s="110"/>
      <c r="D20" s="134"/>
      <c r="E20" s="110">
        <f>'كشف المرتبات'!H55</f>
        <v>0</v>
      </c>
      <c r="F20" s="110"/>
      <c r="G20" s="110"/>
      <c r="H20" s="110"/>
      <c r="I20" s="110"/>
      <c r="J20" s="110"/>
      <c r="K20" s="110"/>
      <c r="L20" s="110"/>
      <c r="M20" s="110"/>
      <c r="N20" s="110"/>
      <c r="O20" s="124">
        <f t="shared" si="0"/>
        <v>0</v>
      </c>
    </row>
    <row r="21" spans="1:15" ht="29.25" thickTop="1" thickBot="1" x14ac:dyDescent="0.25">
      <c r="A21" s="135">
        <v>19</v>
      </c>
      <c r="B21" s="130" t="s">
        <v>134</v>
      </c>
      <c r="C21" s="110"/>
      <c r="D21" s="134"/>
      <c r="E21" s="110">
        <f>'كشف المرتبات'!H56</f>
        <v>0</v>
      </c>
      <c r="F21" s="110"/>
      <c r="G21" s="110"/>
      <c r="H21" s="110"/>
      <c r="I21" s="110"/>
      <c r="J21" s="110"/>
      <c r="K21" s="110"/>
      <c r="L21" s="110"/>
      <c r="M21" s="110"/>
      <c r="N21" s="110"/>
      <c r="O21" s="124">
        <f t="shared" si="0"/>
        <v>0</v>
      </c>
    </row>
    <row r="22" spans="1:15" ht="29.25" thickTop="1" thickBot="1" x14ac:dyDescent="0.25">
      <c r="A22" s="132">
        <v>20</v>
      </c>
      <c r="B22" s="133" t="s">
        <v>11</v>
      </c>
      <c r="C22" s="110"/>
      <c r="D22" s="134">
        <v>1</v>
      </c>
      <c r="E22" s="110">
        <f>'كشف المرتبات'!H57</f>
        <v>0</v>
      </c>
      <c r="F22" s="110"/>
      <c r="G22" s="110"/>
      <c r="H22" s="110"/>
      <c r="I22" s="110"/>
      <c r="J22" s="110"/>
      <c r="K22" s="110"/>
      <c r="L22" s="110"/>
      <c r="M22" s="110"/>
      <c r="N22" s="110"/>
      <c r="O22" s="124">
        <f t="shared" si="0"/>
        <v>1</v>
      </c>
    </row>
    <row r="23" spans="1:15" ht="29.25" thickTop="1" thickBot="1" x14ac:dyDescent="0.25">
      <c r="A23" s="135">
        <v>21</v>
      </c>
      <c r="B23" s="130" t="s">
        <v>7</v>
      </c>
      <c r="C23" s="110"/>
      <c r="D23" s="134">
        <v>1</v>
      </c>
      <c r="E23" s="110">
        <f>'كشف المرتبات'!H58</f>
        <v>0</v>
      </c>
      <c r="F23" s="110"/>
      <c r="G23" s="110"/>
      <c r="H23" s="110"/>
      <c r="I23" s="110"/>
      <c r="J23" s="110"/>
      <c r="K23" s="110"/>
      <c r="L23" s="110"/>
      <c r="M23" s="110"/>
      <c r="N23" s="110"/>
      <c r="O23" s="124">
        <f t="shared" si="0"/>
        <v>1</v>
      </c>
    </row>
    <row r="24" spans="1:15" ht="29.25" thickTop="1" thickBot="1" x14ac:dyDescent="0.25">
      <c r="A24" s="132">
        <v>22</v>
      </c>
      <c r="B24" s="130" t="s">
        <v>10</v>
      </c>
      <c r="C24" s="110"/>
      <c r="D24" s="134">
        <v>5</v>
      </c>
      <c r="E24" s="110">
        <f>'كشف المرتبات'!H59</f>
        <v>0</v>
      </c>
      <c r="F24" s="110"/>
      <c r="G24" s="110"/>
      <c r="H24" s="110"/>
      <c r="I24" s="110"/>
      <c r="J24" s="110"/>
      <c r="K24" s="110"/>
      <c r="L24" s="110"/>
      <c r="M24" s="110"/>
      <c r="N24" s="110"/>
      <c r="O24" s="124">
        <f t="shared" si="0"/>
        <v>5</v>
      </c>
    </row>
    <row r="25" spans="1:15" ht="29.25" thickTop="1" thickBot="1" x14ac:dyDescent="0.25">
      <c r="A25" s="135">
        <v>23</v>
      </c>
      <c r="B25" s="130" t="s">
        <v>140</v>
      </c>
      <c r="C25" s="110"/>
      <c r="D25" s="134"/>
      <c r="E25" s="110">
        <f>'كشف المرتبات'!H60</f>
        <v>0</v>
      </c>
      <c r="F25" s="110"/>
      <c r="G25" s="110"/>
      <c r="H25" s="110"/>
      <c r="I25" s="110"/>
      <c r="J25" s="110"/>
      <c r="K25" s="110"/>
      <c r="L25" s="110"/>
      <c r="M25" s="110"/>
      <c r="N25" s="110"/>
      <c r="O25" s="124">
        <f t="shared" si="0"/>
        <v>0</v>
      </c>
    </row>
    <row r="26" spans="1:15" ht="29.25" thickTop="1" thickBot="1" x14ac:dyDescent="0.25">
      <c r="A26" s="132">
        <v>24</v>
      </c>
      <c r="B26" s="133" t="s">
        <v>152</v>
      </c>
      <c r="C26" s="110"/>
      <c r="D26" s="134"/>
      <c r="E26" s="110">
        <f>'كشف المرتبات'!H61</f>
        <v>0</v>
      </c>
      <c r="F26" s="110"/>
      <c r="G26" s="110"/>
      <c r="H26" s="110"/>
      <c r="I26" s="110"/>
      <c r="J26" s="110"/>
      <c r="K26" s="110"/>
      <c r="L26" s="110"/>
      <c r="M26" s="110"/>
      <c r="N26" s="110"/>
      <c r="O26" s="124">
        <f t="shared" si="0"/>
        <v>0</v>
      </c>
    </row>
    <row r="27" spans="1:15" ht="29.25" thickTop="1" thickBot="1" x14ac:dyDescent="0.25">
      <c r="A27" s="135">
        <v>25</v>
      </c>
      <c r="B27" s="130" t="s">
        <v>176</v>
      </c>
      <c r="C27" s="110"/>
      <c r="D27" s="134"/>
      <c r="E27" s="110">
        <f>'كشف المرتبات'!H62</f>
        <v>0</v>
      </c>
      <c r="F27" s="110"/>
      <c r="G27" s="110"/>
      <c r="H27" s="110"/>
      <c r="I27" s="110"/>
      <c r="J27" s="110"/>
      <c r="K27" s="110"/>
      <c r="L27" s="110"/>
      <c r="M27" s="110"/>
      <c r="N27" s="110"/>
      <c r="O27" s="124">
        <f t="shared" si="0"/>
        <v>0</v>
      </c>
    </row>
    <row r="28" spans="1:15" ht="29.25" thickTop="1" thickBot="1" x14ac:dyDescent="0.25">
      <c r="A28" s="132">
        <v>26</v>
      </c>
      <c r="B28" s="130" t="s">
        <v>177</v>
      </c>
      <c r="C28" s="110"/>
      <c r="D28" s="134"/>
      <c r="E28" s="110">
        <f>'كشف المرتبات'!H63</f>
        <v>0</v>
      </c>
      <c r="F28" s="110"/>
      <c r="G28" s="110"/>
      <c r="H28" s="110"/>
      <c r="I28" s="110"/>
      <c r="J28" s="110"/>
      <c r="K28" s="110"/>
      <c r="L28" s="110"/>
      <c r="M28" s="110"/>
      <c r="N28" s="110"/>
      <c r="O28" s="124">
        <f t="shared" si="0"/>
        <v>0</v>
      </c>
    </row>
    <row r="29" spans="1:15" ht="29.25" thickTop="1" thickBot="1" x14ac:dyDescent="0.25">
      <c r="A29" s="135">
        <v>27</v>
      </c>
      <c r="B29" s="130" t="s">
        <v>178</v>
      </c>
      <c r="C29" s="110"/>
      <c r="D29" s="134"/>
      <c r="E29" s="110">
        <f>'كشف المرتبات'!H64</f>
        <v>0</v>
      </c>
      <c r="F29" s="110"/>
      <c r="G29" s="110"/>
      <c r="H29" s="110"/>
      <c r="I29" s="110"/>
      <c r="J29" s="110"/>
      <c r="K29" s="110"/>
      <c r="L29" s="110"/>
      <c r="M29" s="110"/>
      <c r="N29" s="110"/>
      <c r="O29" s="124">
        <f t="shared" si="0"/>
        <v>0</v>
      </c>
    </row>
    <row r="30" spans="1:15" ht="29.25" thickTop="1" thickBot="1" x14ac:dyDescent="0.25">
      <c r="A30" s="132">
        <v>28</v>
      </c>
      <c r="B30" s="130" t="s">
        <v>179</v>
      </c>
      <c r="C30" s="110"/>
      <c r="D30" s="134"/>
      <c r="E30" s="110">
        <f>'كشف المرتبات'!H65</f>
        <v>0</v>
      </c>
      <c r="F30" s="110"/>
      <c r="G30" s="110"/>
      <c r="H30" s="110"/>
      <c r="I30" s="110"/>
      <c r="J30" s="110"/>
      <c r="K30" s="110"/>
      <c r="L30" s="110"/>
      <c r="M30" s="110"/>
      <c r="N30" s="110"/>
      <c r="O30" s="124">
        <f t="shared" si="0"/>
        <v>0</v>
      </c>
    </row>
    <row r="31" spans="1:15" ht="29.25" thickTop="1" thickBot="1" x14ac:dyDescent="0.25">
      <c r="A31" s="135">
        <v>29</v>
      </c>
      <c r="B31" s="130" t="s">
        <v>180</v>
      </c>
      <c r="C31" s="110"/>
      <c r="D31" s="134"/>
      <c r="E31" s="110">
        <f>'كشف المرتبات'!H66</f>
        <v>0</v>
      </c>
      <c r="F31" s="110"/>
      <c r="G31" s="110"/>
      <c r="H31" s="110"/>
      <c r="I31" s="110"/>
      <c r="J31" s="110"/>
      <c r="K31" s="110"/>
      <c r="L31" s="110"/>
      <c r="M31" s="110"/>
      <c r="N31" s="110"/>
      <c r="O31" s="124">
        <f t="shared" si="0"/>
        <v>0</v>
      </c>
    </row>
    <row r="32" spans="1:15" ht="29.25" thickTop="1" thickBot="1" x14ac:dyDescent="0.25">
      <c r="A32" s="132">
        <v>30</v>
      </c>
      <c r="B32" s="130"/>
      <c r="C32" s="110"/>
      <c r="D32" s="110"/>
      <c r="E32" s="110">
        <f>'كشف المرتبات'!H67</f>
        <v>0</v>
      </c>
      <c r="F32" s="110"/>
      <c r="G32" s="110"/>
      <c r="H32" s="110"/>
      <c r="I32" s="110"/>
      <c r="J32" s="110"/>
      <c r="K32" s="110"/>
      <c r="L32" s="110"/>
      <c r="M32" s="110"/>
      <c r="N32" s="110"/>
      <c r="O32" s="124">
        <f t="shared" si="0"/>
        <v>0</v>
      </c>
    </row>
    <row r="33" spans="1:15" ht="29.25" thickTop="1" thickBot="1" x14ac:dyDescent="0.25">
      <c r="A33" s="135">
        <v>31</v>
      </c>
      <c r="B33" s="13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24">
        <f t="shared" si="0"/>
        <v>0</v>
      </c>
    </row>
    <row r="34" spans="1:15" ht="29.25" thickTop="1" thickBot="1" x14ac:dyDescent="0.25">
      <c r="A34" s="132">
        <v>32</v>
      </c>
      <c r="B34" s="13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24">
        <f t="shared" si="0"/>
        <v>0</v>
      </c>
    </row>
    <row r="35" spans="1:15" ht="29.25" thickTop="1" thickBot="1" x14ac:dyDescent="0.25">
      <c r="A35" s="135">
        <v>33</v>
      </c>
      <c r="B35" s="133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24">
        <f t="shared" si="0"/>
        <v>0</v>
      </c>
    </row>
    <row r="36" spans="1:15" ht="29.25" thickTop="1" thickBot="1" x14ac:dyDescent="0.25">
      <c r="A36" s="132">
        <v>34</v>
      </c>
      <c r="B36" s="133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24">
        <f t="shared" si="0"/>
        <v>0</v>
      </c>
    </row>
    <row r="37" spans="1:15" ht="28.5" thickTop="1" x14ac:dyDescent="0.2"/>
  </sheetData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workbookViewId="0">
      <selection activeCell="H4" sqref="H4"/>
    </sheetView>
  </sheetViews>
  <sheetFormatPr defaultColWidth="17.625" defaultRowHeight="27.75" x14ac:dyDescent="0.2"/>
  <cols>
    <col min="1" max="1" width="5.875" style="2" customWidth="1"/>
    <col min="2" max="2" width="15.875" style="2" customWidth="1"/>
    <col min="3" max="3" width="16.625" style="2" customWidth="1"/>
    <col min="4" max="4" width="20.625" style="2" customWidth="1"/>
    <col min="5" max="5" width="16.875" style="2" customWidth="1"/>
    <col min="6" max="6" width="15.375" style="2" customWidth="1"/>
    <col min="7" max="7" width="13.875" style="2" customWidth="1"/>
    <col min="8" max="8" width="14.5" style="2" customWidth="1"/>
    <col min="9" max="16384" width="17.625" style="2"/>
  </cols>
  <sheetData>
    <row r="1" spans="1:9" ht="35.25" customHeight="1" thickTop="1" thickBot="1" x14ac:dyDescent="0.25">
      <c r="A1" s="241" t="s">
        <v>102</v>
      </c>
      <c r="B1" s="241"/>
      <c r="C1" s="241"/>
      <c r="D1" s="241"/>
      <c r="E1" s="241"/>
      <c r="F1" s="241"/>
      <c r="G1" s="241"/>
      <c r="H1" s="241"/>
      <c r="I1" s="241"/>
    </row>
    <row r="2" spans="1:9" ht="28.5" thickTop="1" x14ac:dyDescent="0.2">
      <c r="A2" s="242" t="s">
        <v>15</v>
      </c>
      <c r="B2" s="244" t="s">
        <v>103</v>
      </c>
      <c r="C2" s="246" t="s">
        <v>104</v>
      </c>
      <c r="D2" s="248" t="s">
        <v>105</v>
      </c>
      <c r="E2" s="250" t="s">
        <v>106</v>
      </c>
      <c r="F2" s="250" t="s">
        <v>107</v>
      </c>
      <c r="G2" s="252" t="s">
        <v>108</v>
      </c>
      <c r="H2" s="254" t="s">
        <v>109</v>
      </c>
      <c r="I2" s="255" t="s">
        <v>68</v>
      </c>
    </row>
    <row r="3" spans="1:9" ht="28.5" thickBot="1" x14ac:dyDescent="0.25">
      <c r="A3" s="243"/>
      <c r="B3" s="245"/>
      <c r="C3" s="247"/>
      <c r="D3" s="249"/>
      <c r="E3" s="251"/>
      <c r="F3" s="251"/>
      <c r="G3" s="253"/>
      <c r="H3" s="249"/>
      <c r="I3" s="256"/>
    </row>
    <row r="4" spans="1:9" ht="29.25" thickTop="1" thickBot="1" x14ac:dyDescent="0.25">
      <c r="A4" s="48">
        <v>1</v>
      </c>
      <c r="B4" s="49">
        <v>44226</v>
      </c>
      <c r="C4" s="50" t="s">
        <v>110</v>
      </c>
      <c r="D4" s="51">
        <f>'رصيــد الخــزنــة'!$D$53</f>
        <v>0</v>
      </c>
      <c r="E4" s="51">
        <f>'مــصــــروفــــــات اليومـيـــة'!$D$40</f>
        <v>0</v>
      </c>
      <c r="F4" s="50" t="e">
        <f>'مــصــــروفــــــات اليومـيـــة'!#REF!</f>
        <v>#REF!</v>
      </c>
      <c r="G4" s="51">
        <f>'مشتريات ومبيعـات'!$H$33</f>
        <v>0</v>
      </c>
      <c r="H4" s="50">
        <f>'مشتريات ومبيعـات'!$R$33</f>
        <v>0</v>
      </c>
      <c r="I4" s="50" t="e">
        <f t="shared" ref="I4:I15" si="0">SUM(D4:H4)</f>
        <v>#REF!</v>
      </c>
    </row>
    <row r="5" spans="1:9" ht="29.25" thickTop="1" thickBot="1" x14ac:dyDescent="0.25">
      <c r="A5" s="50">
        <v>2</v>
      </c>
      <c r="B5" s="49" t="s">
        <v>111</v>
      </c>
      <c r="C5" s="50" t="s">
        <v>112</v>
      </c>
      <c r="D5" s="51">
        <f>'[1]شهر  فبراير '!G60</f>
        <v>0</v>
      </c>
      <c r="E5" s="51"/>
      <c r="F5" s="50"/>
      <c r="G5" s="51">
        <f>'[1]شهر  فبراير '!I60</f>
        <v>0</v>
      </c>
      <c r="H5" s="50">
        <f>'[1]شهر  فبراير '!J60</f>
        <v>0</v>
      </c>
      <c r="I5" s="50">
        <f t="shared" si="0"/>
        <v>0</v>
      </c>
    </row>
    <row r="6" spans="1:9" ht="29.25" thickTop="1" thickBot="1" x14ac:dyDescent="0.25">
      <c r="A6" s="48">
        <v>3</v>
      </c>
      <c r="B6" s="49">
        <v>44285</v>
      </c>
      <c r="C6" s="50" t="s">
        <v>113</v>
      </c>
      <c r="D6" s="51">
        <f>'[1]شهر  مارس '!G60</f>
        <v>0</v>
      </c>
      <c r="E6" s="51"/>
      <c r="F6" s="50"/>
      <c r="G6" s="51">
        <f>'[1]شهر  مارس '!I60</f>
        <v>0</v>
      </c>
      <c r="H6" s="50">
        <f>'[1]شهر  مارس '!J60</f>
        <v>0</v>
      </c>
      <c r="I6" s="50">
        <f t="shared" si="0"/>
        <v>0</v>
      </c>
    </row>
    <row r="7" spans="1:9" ht="29.25" thickTop="1" thickBot="1" x14ac:dyDescent="0.25">
      <c r="A7" s="50">
        <v>4</v>
      </c>
      <c r="B7" s="49">
        <v>44316</v>
      </c>
      <c r="C7" s="50" t="s">
        <v>114</v>
      </c>
      <c r="D7" s="51">
        <f>'[1]شهر  ابريل '!G60</f>
        <v>0</v>
      </c>
      <c r="E7" s="51"/>
      <c r="F7" s="50"/>
      <c r="G7" s="51">
        <f>'[1]شهر  ابريل '!I60</f>
        <v>0</v>
      </c>
      <c r="H7" s="50">
        <f>'[1]شهر  ابريل '!J60</f>
        <v>0</v>
      </c>
      <c r="I7" s="50">
        <f t="shared" si="0"/>
        <v>0</v>
      </c>
    </row>
    <row r="8" spans="1:9" ht="29.25" thickTop="1" thickBot="1" x14ac:dyDescent="0.25">
      <c r="A8" s="48">
        <v>5</v>
      </c>
      <c r="B8" s="49">
        <v>44346</v>
      </c>
      <c r="C8" s="50" t="s">
        <v>115</v>
      </c>
      <c r="D8" s="51">
        <f>'[1]شهر  مايو'!G60</f>
        <v>0</v>
      </c>
      <c r="E8" s="51"/>
      <c r="F8" s="50"/>
      <c r="G8" s="51">
        <f>'[1]شهر  مايو'!I60</f>
        <v>0</v>
      </c>
      <c r="H8" s="50">
        <f>'[1]شهر  مايو'!J60</f>
        <v>0</v>
      </c>
      <c r="I8" s="50">
        <f t="shared" si="0"/>
        <v>0</v>
      </c>
    </row>
    <row r="9" spans="1:9" ht="29.25" thickTop="1" thickBot="1" x14ac:dyDescent="0.25">
      <c r="A9" s="50">
        <v>6</v>
      </c>
      <c r="B9" s="49">
        <v>44377</v>
      </c>
      <c r="C9" s="50" t="s">
        <v>116</v>
      </c>
      <c r="D9" s="51">
        <f>'[1]شهر  يونيو'!G60</f>
        <v>0</v>
      </c>
      <c r="E9" s="51"/>
      <c r="F9" s="50"/>
      <c r="G9" s="51">
        <f>'[1]شهر  يونيو'!I60</f>
        <v>0</v>
      </c>
      <c r="H9" s="50">
        <f>'[1]شهر  يونيو'!J60</f>
        <v>0</v>
      </c>
      <c r="I9" s="50">
        <f t="shared" si="0"/>
        <v>0</v>
      </c>
    </row>
    <row r="10" spans="1:9" ht="29.25" thickTop="1" thickBot="1" x14ac:dyDescent="0.25">
      <c r="A10" s="48">
        <v>7</v>
      </c>
      <c r="B10" s="49">
        <v>44407</v>
      </c>
      <c r="C10" s="50" t="s">
        <v>117</v>
      </c>
      <c r="D10" s="51">
        <f>'[1]شهر  يوليو'!G60</f>
        <v>0</v>
      </c>
      <c r="E10" s="51"/>
      <c r="F10" s="50"/>
      <c r="G10" s="51">
        <f>'[1]شهر  يوليو'!I60</f>
        <v>0</v>
      </c>
      <c r="H10" s="50">
        <f>'[1]شهر  يوليو'!J60</f>
        <v>0</v>
      </c>
      <c r="I10" s="50">
        <f t="shared" si="0"/>
        <v>0</v>
      </c>
    </row>
    <row r="11" spans="1:9" ht="29.25" thickTop="1" thickBot="1" x14ac:dyDescent="0.25">
      <c r="A11" s="50">
        <v>8</v>
      </c>
      <c r="B11" s="49">
        <v>44438</v>
      </c>
      <c r="C11" s="50" t="s">
        <v>118</v>
      </c>
      <c r="D11" s="51">
        <f>'[1]شهر  اغسطس'!G60</f>
        <v>0</v>
      </c>
      <c r="E11" s="51"/>
      <c r="F11" s="50"/>
      <c r="G11" s="51">
        <f>'[1]شهر  اغسطس'!I60</f>
        <v>0</v>
      </c>
      <c r="H11" s="50">
        <f>'[1]شهر  اغسطس'!J60</f>
        <v>0</v>
      </c>
      <c r="I11" s="50">
        <f t="shared" si="0"/>
        <v>0</v>
      </c>
    </row>
    <row r="12" spans="1:9" ht="29.25" thickTop="1" thickBot="1" x14ac:dyDescent="0.25">
      <c r="A12" s="48">
        <v>9</v>
      </c>
      <c r="B12" s="49">
        <v>44469</v>
      </c>
      <c r="C12" s="50" t="s">
        <v>119</v>
      </c>
      <c r="D12" s="51">
        <f>'[1]شهر  سبتمبر'!G60</f>
        <v>0</v>
      </c>
      <c r="E12" s="51"/>
      <c r="F12" s="50"/>
      <c r="G12" s="51">
        <f>'[1]شهر  سبتمبر'!I60</f>
        <v>0</v>
      </c>
      <c r="H12" s="50">
        <f>'[1]شهر  سبتمبر'!J60</f>
        <v>0</v>
      </c>
      <c r="I12" s="50">
        <f t="shared" si="0"/>
        <v>0</v>
      </c>
    </row>
    <row r="13" spans="1:9" ht="29.25" thickTop="1" thickBot="1" x14ac:dyDescent="0.25">
      <c r="A13" s="50">
        <v>10</v>
      </c>
      <c r="B13" s="49">
        <v>44499</v>
      </c>
      <c r="C13" s="50" t="s">
        <v>120</v>
      </c>
      <c r="D13" s="51">
        <f>'[1]شهر  اكتوبر '!G60</f>
        <v>0</v>
      </c>
      <c r="E13" s="51"/>
      <c r="F13" s="50"/>
      <c r="G13" s="51">
        <f>'[1]شهر  اكتوبر '!I60</f>
        <v>0</v>
      </c>
      <c r="H13" s="50">
        <f>'[1]شهر  اكتوبر '!J60</f>
        <v>0</v>
      </c>
      <c r="I13" s="50">
        <f t="shared" si="0"/>
        <v>0</v>
      </c>
    </row>
    <row r="14" spans="1:9" ht="29.25" thickTop="1" thickBot="1" x14ac:dyDescent="0.25">
      <c r="A14" s="48">
        <v>11</v>
      </c>
      <c r="B14" s="49">
        <v>44530</v>
      </c>
      <c r="C14" s="50" t="s">
        <v>121</v>
      </c>
      <c r="D14" s="51">
        <f>'[1]شهر  نوفمبر '!G60</f>
        <v>0</v>
      </c>
      <c r="E14" s="51"/>
      <c r="F14" s="50"/>
      <c r="G14" s="51">
        <f>'[1]شهر  نوفمبر '!I60</f>
        <v>0</v>
      </c>
      <c r="H14" s="50">
        <f>'[1]شهر  نوفمبر '!J60</f>
        <v>0</v>
      </c>
      <c r="I14" s="50">
        <f t="shared" si="0"/>
        <v>0</v>
      </c>
    </row>
    <row r="15" spans="1:9" ht="29.25" thickTop="1" thickBot="1" x14ac:dyDescent="0.25">
      <c r="A15" s="50">
        <v>12</v>
      </c>
      <c r="B15" s="49">
        <v>44560</v>
      </c>
      <c r="C15" s="50" t="s">
        <v>122</v>
      </c>
      <c r="D15" s="51">
        <f>'[1]شهر  دسبتمبر '!G60</f>
        <v>0</v>
      </c>
      <c r="E15" s="51"/>
      <c r="F15" s="50"/>
      <c r="G15" s="51">
        <f>'[1]شهر  دسبتمبر '!I60</f>
        <v>0</v>
      </c>
      <c r="H15" s="50">
        <f>'[1]شهر  دسبتمبر '!J60</f>
        <v>0</v>
      </c>
      <c r="I15" s="50">
        <f t="shared" si="0"/>
        <v>0</v>
      </c>
    </row>
    <row r="16" spans="1:9" ht="29.25" thickTop="1" thickBot="1" x14ac:dyDescent="0.25">
      <c r="A16" s="239" t="s">
        <v>68</v>
      </c>
      <c r="B16" s="240"/>
      <c r="C16" s="240"/>
      <c r="D16" s="52">
        <f t="shared" ref="D16:G16" si="1">SUM(D4:D15)</f>
        <v>0</v>
      </c>
      <c r="E16" s="52"/>
      <c r="F16" s="52" t="e">
        <f t="shared" si="1"/>
        <v>#REF!</v>
      </c>
      <c r="G16" s="52">
        <f t="shared" si="1"/>
        <v>0</v>
      </c>
      <c r="H16" s="52"/>
      <c r="I16" s="52" t="e">
        <f>SUM(I4:I15)</f>
        <v>#REF!</v>
      </c>
    </row>
    <row r="17" ht="28.5" thickTop="1" x14ac:dyDescent="0.2"/>
  </sheetData>
  <mergeCells count="11">
    <mergeCell ref="A16:C16"/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الرئيسية </vt:lpstr>
      <vt:lpstr>مــصــــروفــــــات اليومـيـــة</vt:lpstr>
      <vt:lpstr>رصيــد الخــزنــة</vt:lpstr>
      <vt:lpstr>كشف المرتبات</vt:lpstr>
      <vt:lpstr>مشتريات ومبيعـات</vt:lpstr>
      <vt:lpstr>بـضـــاعـــــة الـمـخـــــــزن</vt:lpstr>
      <vt:lpstr>الأجازة السنوية</vt:lpstr>
      <vt:lpstr>الحركة الشهرية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2021-03-04T13:16:47Z</dcterms:modified>
</cp:coreProperties>
</file>