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80" yWindow="360" windowWidth="15600" windowHeight="11640"/>
  </bookViews>
  <sheets>
    <sheet name="pers Aout 2019" sheetId="3" r:id="rId1"/>
    <sheet name="effectif previsionnel" sheetId="2" r:id="rId2"/>
  </sheets>
  <definedNames>
    <definedName name="_xlnm.Print_Area" localSheetId="0">'pers Aout 2019'!$A$1:$Q$171</definedName>
  </definedNames>
  <calcPr calcId="144525"/>
</workbook>
</file>

<file path=xl/calcChain.xml><?xml version="1.0" encoding="utf-8"?>
<calcChain xmlns="http://schemas.openxmlformats.org/spreadsheetml/2006/main">
  <c r="S160" i="3" l="1"/>
  <c r="S161" i="3" s="1"/>
  <c r="S162" i="3" s="1"/>
  <c r="S163" i="3" s="1"/>
  <c r="S164" i="3" s="1"/>
  <c r="S165" i="3" s="1"/>
  <c r="S166" i="3" s="1"/>
  <c r="S167" i="3" s="1"/>
  <c r="S168" i="3" s="1"/>
  <c r="S169" i="3" s="1"/>
  <c r="S158" i="3"/>
  <c r="S157" i="3"/>
  <c r="S151" i="3"/>
  <c r="S141" i="3"/>
  <c r="S142" i="3"/>
  <c r="S143" i="3"/>
  <c r="S144" i="3"/>
  <c r="S145" i="3"/>
  <c r="S146" i="3"/>
  <c r="S147" i="3"/>
  <c r="S148" i="3"/>
  <c r="S149" i="3"/>
  <c r="S150" i="3"/>
  <c r="S136" i="3"/>
  <c r="S131" i="3"/>
  <c r="S132" i="3"/>
  <c r="S133" i="3"/>
  <c r="S134" i="3"/>
  <c r="S135" i="3"/>
  <c r="S126" i="3"/>
  <c r="S125" i="3"/>
  <c r="S120" i="3"/>
  <c r="S118" i="3"/>
  <c r="S119" i="3"/>
  <c r="S112" i="3"/>
  <c r="S109" i="3"/>
  <c r="S110" i="3"/>
  <c r="S111" i="3"/>
  <c r="S103" i="3"/>
  <c r="Q103" i="3"/>
  <c r="S97" i="3"/>
  <c r="S88" i="3"/>
  <c r="S89" i="3"/>
  <c r="S90" i="3"/>
  <c r="S91" i="3"/>
  <c r="S92" i="3"/>
  <c r="S93" i="3"/>
  <c r="S94" i="3"/>
  <c r="S95" i="3"/>
  <c r="S96" i="3"/>
  <c r="S82" i="3"/>
  <c r="S77" i="3"/>
  <c r="S78" i="3"/>
  <c r="S79" i="3"/>
  <c r="S80" i="3"/>
  <c r="S81" i="3"/>
  <c r="S71" i="3"/>
  <c r="S61" i="3"/>
  <c r="S62" i="3"/>
  <c r="S63" i="3"/>
  <c r="S64" i="3"/>
  <c r="S65" i="3"/>
  <c r="S66" i="3"/>
  <c r="S67" i="3"/>
  <c r="S68" i="3"/>
  <c r="S69" i="3"/>
  <c r="S70" i="3"/>
  <c r="S56" i="3"/>
  <c r="S54" i="3"/>
  <c r="S55" i="3"/>
  <c r="S49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27" i="3"/>
  <c r="S24" i="3"/>
  <c r="S25" i="3"/>
  <c r="S26" i="3"/>
  <c r="S18" i="3"/>
  <c r="S16" i="3"/>
  <c r="S17" i="3"/>
  <c r="S10" i="3"/>
  <c r="S5" i="3"/>
  <c r="S6" i="3"/>
  <c r="S7" i="3"/>
  <c r="S8" i="3"/>
  <c r="S9" i="3"/>
  <c r="S159" i="3"/>
  <c r="S156" i="3"/>
  <c r="S140" i="3"/>
  <c r="S130" i="3"/>
  <c r="S124" i="3"/>
  <c r="S117" i="3"/>
  <c r="S108" i="3"/>
  <c r="S102" i="3"/>
  <c r="S87" i="3"/>
  <c r="S76" i="3"/>
  <c r="S60" i="3"/>
  <c r="S53" i="3"/>
  <c r="S31" i="3"/>
  <c r="S23" i="3"/>
  <c r="S15" i="3"/>
  <c r="S4" i="3"/>
  <c r="Q157" i="3" l="1"/>
  <c r="O157" i="3"/>
  <c r="M157" i="3"/>
  <c r="K157" i="3"/>
  <c r="I157" i="3"/>
  <c r="G157" i="3"/>
  <c r="E157" i="3"/>
  <c r="Q156" i="3"/>
  <c r="O156" i="3"/>
  <c r="M156" i="3"/>
  <c r="K156" i="3"/>
  <c r="I156" i="3"/>
  <c r="G156" i="3"/>
  <c r="Q141" i="3"/>
  <c r="Q142" i="3"/>
  <c r="Q143" i="3"/>
  <c r="Q144" i="3"/>
  <c r="Q145" i="3"/>
  <c r="Q146" i="3"/>
  <c r="Q147" i="3"/>
  <c r="Q148" i="3"/>
  <c r="Q149" i="3"/>
  <c r="Q150" i="3"/>
  <c r="O141" i="3"/>
  <c r="O142" i="3"/>
  <c r="O143" i="3"/>
  <c r="O144" i="3"/>
  <c r="O145" i="3"/>
  <c r="O146" i="3"/>
  <c r="O147" i="3"/>
  <c r="O148" i="3"/>
  <c r="O149" i="3"/>
  <c r="O150" i="3"/>
  <c r="M141" i="3"/>
  <c r="M142" i="3"/>
  <c r="M143" i="3"/>
  <c r="M144" i="3"/>
  <c r="M145" i="3"/>
  <c r="M146" i="3"/>
  <c r="M147" i="3"/>
  <c r="M148" i="3"/>
  <c r="M149" i="3"/>
  <c r="M150" i="3"/>
  <c r="K141" i="3"/>
  <c r="K142" i="3"/>
  <c r="K143" i="3"/>
  <c r="K144" i="3"/>
  <c r="K145" i="3"/>
  <c r="K146" i="3"/>
  <c r="K147" i="3"/>
  <c r="K148" i="3"/>
  <c r="K149" i="3"/>
  <c r="K150" i="3"/>
  <c r="I141" i="3"/>
  <c r="I142" i="3"/>
  <c r="I143" i="3"/>
  <c r="I144" i="3"/>
  <c r="I145" i="3"/>
  <c r="I146" i="3"/>
  <c r="I147" i="3"/>
  <c r="I148" i="3"/>
  <c r="I149" i="3"/>
  <c r="I150" i="3"/>
  <c r="G141" i="3"/>
  <c r="G142" i="3"/>
  <c r="G143" i="3"/>
  <c r="G144" i="3"/>
  <c r="G145" i="3"/>
  <c r="G146" i="3"/>
  <c r="G147" i="3"/>
  <c r="G148" i="3"/>
  <c r="G149" i="3"/>
  <c r="G150" i="3"/>
  <c r="E141" i="3"/>
  <c r="E142" i="3"/>
  <c r="E143" i="3"/>
  <c r="E144" i="3"/>
  <c r="E145" i="3"/>
  <c r="E146" i="3"/>
  <c r="E147" i="3"/>
  <c r="E148" i="3"/>
  <c r="E149" i="3"/>
  <c r="E150" i="3"/>
  <c r="Q140" i="3"/>
  <c r="O140" i="3"/>
  <c r="M140" i="3"/>
  <c r="K140" i="3"/>
  <c r="I140" i="3"/>
  <c r="G140" i="3"/>
  <c r="Q131" i="3"/>
  <c r="Q132" i="3"/>
  <c r="Q133" i="3"/>
  <c r="Q134" i="3"/>
  <c r="Q135" i="3"/>
  <c r="O131" i="3"/>
  <c r="O132" i="3"/>
  <c r="O133" i="3"/>
  <c r="O134" i="3"/>
  <c r="O135" i="3"/>
  <c r="M131" i="3"/>
  <c r="M132" i="3"/>
  <c r="M133" i="3"/>
  <c r="M134" i="3"/>
  <c r="M135" i="3"/>
  <c r="K131" i="3"/>
  <c r="K132" i="3"/>
  <c r="K133" i="3"/>
  <c r="K134" i="3"/>
  <c r="K135" i="3"/>
  <c r="I131" i="3"/>
  <c r="I132" i="3"/>
  <c r="I133" i="3"/>
  <c r="I134" i="3"/>
  <c r="I135" i="3"/>
  <c r="G131" i="3"/>
  <c r="G132" i="3"/>
  <c r="G133" i="3"/>
  <c r="G134" i="3"/>
  <c r="G135" i="3"/>
  <c r="E131" i="3"/>
  <c r="E132" i="3"/>
  <c r="E133" i="3"/>
  <c r="E134" i="3"/>
  <c r="E135" i="3"/>
  <c r="Q130" i="3"/>
  <c r="O130" i="3"/>
  <c r="M130" i="3"/>
  <c r="K130" i="3"/>
  <c r="I130" i="3"/>
  <c r="G130" i="3"/>
  <c r="E125" i="3"/>
  <c r="G125" i="3"/>
  <c r="I125" i="3"/>
  <c r="K125" i="3"/>
  <c r="M125" i="3"/>
  <c r="O125" i="3"/>
  <c r="Q125" i="3"/>
  <c r="Q124" i="3"/>
  <c r="O124" i="3"/>
  <c r="M124" i="3"/>
  <c r="K124" i="3"/>
  <c r="I124" i="3"/>
  <c r="G124" i="3"/>
  <c r="Q117" i="3"/>
  <c r="Q119" i="3"/>
  <c r="O117" i="3"/>
  <c r="O119" i="3"/>
  <c r="M117" i="3"/>
  <c r="M119" i="3"/>
  <c r="K117" i="3"/>
  <c r="K119" i="3"/>
  <c r="I117" i="3"/>
  <c r="I119" i="3"/>
  <c r="G117" i="3"/>
  <c r="G119" i="3"/>
  <c r="E117" i="3"/>
  <c r="E119" i="3"/>
  <c r="Q118" i="3"/>
  <c r="O118" i="3"/>
  <c r="M118" i="3"/>
  <c r="K118" i="3"/>
  <c r="I118" i="3"/>
  <c r="G118" i="3"/>
  <c r="Q109" i="3"/>
  <c r="Q110" i="3"/>
  <c r="Q111" i="3"/>
  <c r="O109" i="3"/>
  <c r="O110" i="3"/>
  <c r="O111" i="3"/>
  <c r="M109" i="3"/>
  <c r="M110" i="3"/>
  <c r="M111" i="3"/>
  <c r="K109" i="3"/>
  <c r="K110" i="3"/>
  <c r="K111" i="3"/>
  <c r="I109" i="3"/>
  <c r="I110" i="3"/>
  <c r="I111" i="3"/>
  <c r="G109" i="3"/>
  <c r="G110" i="3"/>
  <c r="G111" i="3"/>
  <c r="E109" i="3"/>
  <c r="E110" i="3"/>
  <c r="E111" i="3"/>
  <c r="Q108" i="3"/>
  <c r="O108" i="3"/>
  <c r="M108" i="3"/>
  <c r="K108" i="3"/>
  <c r="I108" i="3"/>
  <c r="G108" i="3"/>
  <c r="Q89" i="3"/>
  <c r="Q94" i="3"/>
  <c r="Q87" i="3"/>
  <c r="Q95" i="3"/>
  <c r="Q96" i="3"/>
  <c r="Q90" i="3"/>
  <c r="Q91" i="3"/>
  <c r="Q92" i="3"/>
  <c r="Q93" i="3"/>
  <c r="O89" i="3"/>
  <c r="O94" i="3"/>
  <c r="O87" i="3"/>
  <c r="O95" i="3"/>
  <c r="O96" i="3"/>
  <c r="O90" i="3"/>
  <c r="O91" i="3"/>
  <c r="O92" i="3"/>
  <c r="O93" i="3"/>
  <c r="M89" i="3"/>
  <c r="M94" i="3"/>
  <c r="M87" i="3"/>
  <c r="M95" i="3"/>
  <c r="M96" i="3"/>
  <c r="M90" i="3"/>
  <c r="M91" i="3"/>
  <c r="M92" i="3"/>
  <c r="M93" i="3"/>
  <c r="K89" i="3"/>
  <c r="K94" i="3"/>
  <c r="K87" i="3"/>
  <c r="K95" i="3"/>
  <c r="K96" i="3"/>
  <c r="K90" i="3"/>
  <c r="K91" i="3"/>
  <c r="K92" i="3"/>
  <c r="K93" i="3"/>
  <c r="I89" i="3"/>
  <c r="I94" i="3"/>
  <c r="I87" i="3"/>
  <c r="I95" i="3"/>
  <c r="I96" i="3"/>
  <c r="I90" i="3"/>
  <c r="I91" i="3"/>
  <c r="I92" i="3"/>
  <c r="I93" i="3"/>
  <c r="G89" i="3"/>
  <c r="G94" i="3"/>
  <c r="G87" i="3"/>
  <c r="G95" i="3"/>
  <c r="G96" i="3"/>
  <c r="G90" i="3"/>
  <c r="G91" i="3"/>
  <c r="G92" i="3"/>
  <c r="G93" i="3"/>
  <c r="E89" i="3"/>
  <c r="E94" i="3"/>
  <c r="E87" i="3"/>
  <c r="E95" i="3"/>
  <c r="E96" i="3"/>
  <c r="E90" i="3"/>
  <c r="E91" i="3"/>
  <c r="E92" i="3"/>
  <c r="E93" i="3"/>
  <c r="Q88" i="3"/>
  <c r="O88" i="3"/>
  <c r="M88" i="3"/>
  <c r="K88" i="3"/>
  <c r="I88" i="3"/>
  <c r="G88" i="3"/>
  <c r="Q77" i="3"/>
  <c r="Q78" i="3"/>
  <c r="Q79" i="3"/>
  <c r="Q80" i="3"/>
  <c r="Q81" i="3"/>
  <c r="O77" i="3"/>
  <c r="O78" i="3"/>
  <c r="O79" i="3"/>
  <c r="O80" i="3"/>
  <c r="O81" i="3"/>
  <c r="M77" i="3"/>
  <c r="M78" i="3"/>
  <c r="M79" i="3"/>
  <c r="M80" i="3"/>
  <c r="M81" i="3"/>
  <c r="K77" i="3"/>
  <c r="K78" i="3"/>
  <c r="K79" i="3"/>
  <c r="K80" i="3"/>
  <c r="K81" i="3"/>
  <c r="I77" i="3"/>
  <c r="I78" i="3"/>
  <c r="I79" i="3"/>
  <c r="I80" i="3"/>
  <c r="I81" i="3"/>
  <c r="G77" i="3"/>
  <c r="G78" i="3"/>
  <c r="G79" i="3"/>
  <c r="G80" i="3"/>
  <c r="G81" i="3"/>
  <c r="E77" i="3"/>
  <c r="E78" i="3"/>
  <c r="E79" i="3"/>
  <c r="E80" i="3"/>
  <c r="E81" i="3"/>
  <c r="Q76" i="3"/>
  <c r="O76" i="3"/>
  <c r="M76" i="3"/>
  <c r="K76" i="3"/>
  <c r="I76" i="3"/>
  <c r="G76" i="3"/>
  <c r="E62" i="3"/>
  <c r="E60" i="3"/>
  <c r="E63" i="3"/>
  <c r="E64" i="3"/>
  <c r="E65" i="3"/>
  <c r="E66" i="3"/>
  <c r="E67" i="3"/>
  <c r="E68" i="3"/>
  <c r="E69" i="3"/>
  <c r="E70" i="3"/>
  <c r="G62" i="3"/>
  <c r="G60" i="3"/>
  <c r="G63" i="3"/>
  <c r="G64" i="3"/>
  <c r="G65" i="3"/>
  <c r="G66" i="3"/>
  <c r="G67" i="3"/>
  <c r="G68" i="3"/>
  <c r="G69" i="3"/>
  <c r="G70" i="3"/>
  <c r="I62" i="3"/>
  <c r="I60" i="3"/>
  <c r="I63" i="3"/>
  <c r="I64" i="3"/>
  <c r="I65" i="3"/>
  <c r="I66" i="3"/>
  <c r="I67" i="3"/>
  <c r="I68" i="3"/>
  <c r="I69" i="3"/>
  <c r="I70" i="3"/>
  <c r="K62" i="3"/>
  <c r="K60" i="3"/>
  <c r="K63" i="3"/>
  <c r="K64" i="3"/>
  <c r="K65" i="3"/>
  <c r="K66" i="3"/>
  <c r="K67" i="3"/>
  <c r="K68" i="3"/>
  <c r="K69" i="3"/>
  <c r="K70" i="3"/>
  <c r="M62" i="3"/>
  <c r="M60" i="3"/>
  <c r="M63" i="3"/>
  <c r="M64" i="3"/>
  <c r="M65" i="3"/>
  <c r="M66" i="3"/>
  <c r="M67" i="3"/>
  <c r="M68" i="3"/>
  <c r="M69" i="3"/>
  <c r="M70" i="3"/>
  <c r="O62" i="3"/>
  <c r="O60" i="3"/>
  <c r="O63" i="3"/>
  <c r="O64" i="3"/>
  <c r="O65" i="3"/>
  <c r="O66" i="3"/>
  <c r="O67" i="3"/>
  <c r="O68" i="3"/>
  <c r="O69" i="3"/>
  <c r="O70" i="3"/>
  <c r="Q62" i="3"/>
  <c r="Q60" i="3"/>
  <c r="Q63" i="3"/>
  <c r="Q64" i="3"/>
  <c r="Q65" i="3"/>
  <c r="Q66" i="3"/>
  <c r="Q67" i="3"/>
  <c r="Q68" i="3"/>
  <c r="Q69" i="3"/>
  <c r="Q70" i="3"/>
  <c r="Q61" i="3"/>
  <c r="O61" i="3"/>
  <c r="M61" i="3"/>
  <c r="K61" i="3"/>
  <c r="I61" i="3"/>
  <c r="G61" i="3"/>
  <c r="E54" i="3"/>
  <c r="E55" i="3"/>
  <c r="G54" i="3"/>
  <c r="G55" i="3"/>
  <c r="I54" i="3"/>
  <c r="I55" i="3"/>
  <c r="K54" i="3"/>
  <c r="K55" i="3"/>
  <c r="M54" i="3"/>
  <c r="M55" i="3"/>
  <c r="O54" i="3"/>
  <c r="O55" i="3"/>
  <c r="Q54" i="3"/>
  <c r="Q55" i="3"/>
  <c r="Q53" i="3"/>
  <c r="O53" i="3"/>
  <c r="M53" i="3"/>
  <c r="K53" i="3"/>
  <c r="I53" i="3"/>
  <c r="G53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31" i="3"/>
  <c r="O31" i="3"/>
  <c r="M31" i="3"/>
  <c r="K31" i="3"/>
  <c r="I31" i="3"/>
  <c r="G31" i="3"/>
  <c r="Q25" i="3"/>
  <c r="Q26" i="3"/>
  <c r="Q23" i="3"/>
  <c r="O25" i="3"/>
  <c r="O26" i="3"/>
  <c r="O23" i="3"/>
  <c r="M25" i="3"/>
  <c r="M26" i="3"/>
  <c r="M23" i="3"/>
  <c r="K25" i="3"/>
  <c r="K26" i="3"/>
  <c r="K23" i="3"/>
  <c r="I25" i="3"/>
  <c r="I26" i="3"/>
  <c r="I23" i="3"/>
  <c r="G25" i="3"/>
  <c r="G26" i="3"/>
  <c r="G23" i="3"/>
  <c r="E25" i="3"/>
  <c r="E26" i="3"/>
  <c r="E23" i="3"/>
  <c r="Q24" i="3"/>
  <c r="O24" i="3"/>
  <c r="M24" i="3"/>
  <c r="K24" i="3"/>
  <c r="I24" i="3"/>
  <c r="G24" i="3"/>
  <c r="E156" i="3" l="1"/>
  <c r="E158" i="3" s="1"/>
  <c r="E140" i="3"/>
  <c r="E151" i="3" s="1"/>
  <c r="E130" i="3"/>
  <c r="E124" i="3"/>
  <c r="E126" i="3" s="1"/>
  <c r="E118" i="3"/>
  <c r="E108" i="3"/>
  <c r="E112" i="3" s="1"/>
  <c r="E102" i="3"/>
  <c r="E103" i="3" s="1"/>
  <c r="E88" i="3"/>
  <c r="E97" i="3" s="1"/>
  <c r="E76" i="3"/>
  <c r="E61" i="3"/>
  <c r="E53" i="3"/>
  <c r="E31" i="3"/>
  <c r="E24" i="3"/>
  <c r="E16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D158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D151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D12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D136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D120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D112" i="3"/>
  <c r="Q102" i="3"/>
  <c r="O102" i="3"/>
  <c r="O103" i="3" s="1"/>
  <c r="M102" i="3"/>
  <c r="M103" i="3" s="1"/>
  <c r="K102" i="3"/>
  <c r="K103" i="3" s="1"/>
  <c r="I102" i="3"/>
  <c r="I103" i="3" s="1"/>
  <c r="G102" i="3"/>
  <c r="G103" i="3" s="1"/>
  <c r="F103" i="3"/>
  <c r="H103" i="3"/>
  <c r="J103" i="3"/>
  <c r="L103" i="3"/>
  <c r="N103" i="3"/>
  <c r="P103" i="3"/>
  <c r="D103" i="3"/>
  <c r="F97" i="3"/>
  <c r="G97" i="3"/>
  <c r="H97" i="3"/>
  <c r="I97" i="3"/>
  <c r="J97" i="3"/>
  <c r="K97" i="3"/>
  <c r="L97" i="3"/>
  <c r="M97" i="3"/>
  <c r="N97" i="3"/>
  <c r="O97" i="3"/>
  <c r="P97" i="3"/>
  <c r="Q97" i="3"/>
  <c r="D97" i="3"/>
  <c r="E82" i="3" l="1"/>
  <c r="F82" i="3"/>
  <c r="G82" i="3"/>
  <c r="H82" i="3"/>
  <c r="I82" i="3"/>
  <c r="J82" i="3"/>
  <c r="K82" i="3"/>
  <c r="L82" i="3"/>
  <c r="M82" i="3"/>
  <c r="N82" i="3"/>
  <c r="O82" i="3"/>
  <c r="P82" i="3"/>
  <c r="Q82" i="3"/>
  <c r="D82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D71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D56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D49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D27" i="3"/>
  <c r="F18" i="3"/>
  <c r="H18" i="3"/>
  <c r="J18" i="3"/>
  <c r="L18" i="3"/>
  <c r="N18" i="3"/>
  <c r="P18" i="3"/>
  <c r="D18" i="3"/>
  <c r="Q4" i="3"/>
  <c r="Q6" i="3"/>
  <c r="Q7" i="3"/>
  <c r="Q8" i="3"/>
  <c r="Q9" i="3"/>
  <c r="Q5" i="3"/>
  <c r="F10" i="3"/>
  <c r="H10" i="3"/>
  <c r="J10" i="3"/>
  <c r="L10" i="3"/>
  <c r="N10" i="3"/>
  <c r="P10" i="3"/>
  <c r="P159" i="3" s="1"/>
  <c r="D10" i="3"/>
  <c r="E15" i="3"/>
  <c r="E17" i="3"/>
  <c r="I15" i="3"/>
  <c r="I17" i="3"/>
  <c r="K15" i="3"/>
  <c r="K17" i="3"/>
  <c r="M15" i="3"/>
  <c r="M17" i="3"/>
  <c r="O15" i="3"/>
  <c r="O17" i="3"/>
  <c r="Q15" i="3"/>
  <c r="Q17" i="3"/>
  <c r="Q16" i="3"/>
  <c r="O16" i="3"/>
  <c r="M16" i="3"/>
  <c r="K16" i="3"/>
  <c r="I16" i="3"/>
  <c r="G16" i="3"/>
  <c r="G15" i="3"/>
  <c r="G17" i="3"/>
  <c r="K4" i="3"/>
  <c r="K6" i="3"/>
  <c r="K7" i="3"/>
  <c r="K8" i="3"/>
  <c r="K9" i="3"/>
  <c r="I4" i="3"/>
  <c r="I6" i="3"/>
  <c r="I7" i="3"/>
  <c r="I8" i="3"/>
  <c r="I9" i="3"/>
  <c r="G4" i="3"/>
  <c r="G6" i="3"/>
  <c r="G7" i="3"/>
  <c r="G8" i="3"/>
  <c r="G9" i="3"/>
  <c r="G5" i="3"/>
  <c r="O4" i="3"/>
  <c r="O6" i="3"/>
  <c r="O7" i="3"/>
  <c r="O8" i="3"/>
  <c r="O9" i="3"/>
  <c r="M4" i="3"/>
  <c r="M6" i="3"/>
  <c r="M7" i="3"/>
  <c r="M8" i="3"/>
  <c r="M9" i="3"/>
  <c r="O5" i="3"/>
  <c r="M5" i="3"/>
  <c r="E5" i="3"/>
  <c r="K5" i="3"/>
  <c r="I5" i="3"/>
  <c r="E4" i="3"/>
  <c r="E6" i="3"/>
  <c r="E7" i="3"/>
  <c r="E8" i="3"/>
  <c r="E9" i="3"/>
  <c r="D159" i="3" l="1"/>
  <c r="H159" i="3"/>
  <c r="N159" i="3"/>
  <c r="L159" i="3"/>
  <c r="J159" i="3"/>
  <c r="F159" i="3"/>
  <c r="E18" i="3"/>
  <c r="K18" i="3"/>
  <c r="O18" i="3"/>
  <c r="I10" i="3"/>
  <c r="I159" i="3" s="1"/>
  <c r="O10" i="3"/>
  <c r="O159" i="3" s="1"/>
  <c r="Q10" i="3"/>
  <c r="Q159" i="3" s="1"/>
  <c r="G18" i="3"/>
  <c r="G10" i="3"/>
  <c r="G159" i="3" s="1"/>
  <c r="E10" i="3"/>
  <c r="E159" i="3" s="1"/>
  <c r="K10" i="3"/>
  <c r="K159" i="3" s="1"/>
  <c r="M10" i="3"/>
  <c r="M159" i="3" s="1"/>
  <c r="M18" i="3"/>
  <c r="Q18" i="3"/>
  <c r="I18" i="3"/>
  <c r="D55" i="2"/>
  <c r="M160" i="3" l="1"/>
  <c r="M161" i="3" s="1"/>
  <c r="O160" i="3"/>
  <c r="O162" i="3" s="1"/>
  <c r="K160" i="3"/>
  <c r="K162" i="3" s="1"/>
  <c r="G160" i="3"/>
  <c r="G162" i="3" s="1"/>
  <c r="Q160" i="3"/>
  <c r="Q161" i="3" s="1"/>
  <c r="I160" i="3"/>
  <c r="I161" i="3" s="1"/>
  <c r="E160" i="3"/>
  <c r="E162" i="3" s="1"/>
  <c r="M162" i="3" l="1"/>
  <c r="M163" i="3" s="1"/>
  <c r="I162" i="3"/>
  <c r="I163" i="3" s="1"/>
  <c r="Q162" i="3"/>
  <c r="Q163" i="3" s="1"/>
  <c r="G161" i="3"/>
  <c r="G163" i="3" s="1"/>
  <c r="K161" i="3"/>
  <c r="K163" i="3" s="1"/>
  <c r="O161" i="3"/>
  <c r="O163" i="3" s="1"/>
  <c r="E161" i="3"/>
  <c r="E163" i="3" s="1"/>
  <c r="M168" i="3" l="1"/>
  <c r="M164" i="3"/>
  <c r="M165" i="3"/>
  <c r="M167" i="3"/>
  <c r="M166" i="3"/>
  <c r="M169" i="3"/>
  <c r="I164" i="3"/>
  <c r="I167" i="3"/>
  <c r="I165" i="3"/>
  <c r="I168" i="3"/>
  <c r="I166" i="3"/>
  <c r="E167" i="3"/>
  <c r="E168" i="3"/>
  <c r="E164" i="3"/>
  <c r="E165" i="3"/>
  <c r="E166" i="3"/>
  <c r="Q168" i="3"/>
  <c r="Q166" i="3"/>
  <c r="Q164" i="3"/>
  <c r="Q167" i="3"/>
  <c r="Q165" i="3"/>
  <c r="O168" i="3"/>
  <c r="O166" i="3"/>
  <c r="O164" i="3"/>
  <c r="O167" i="3"/>
  <c r="O165" i="3"/>
  <c r="G168" i="3"/>
  <c r="G166" i="3"/>
  <c r="G164" i="3"/>
  <c r="G167" i="3"/>
  <c r="G165" i="3"/>
  <c r="K164" i="3"/>
  <c r="K167" i="3"/>
  <c r="K165" i="3"/>
  <c r="K168" i="3"/>
  <c r="K166" i="3"/>
  <c r="E169" i="3" l="1"/>
  <c r="K169" i="3"/>
  <c r="O169" i="3"/>
  <c r="G169" i="3"/>
  <c r="Q169" i="3"/>
  <c r="I169" i="3"/>
</calcChain>
</file>

<file path=xl/sharedStrings.xml><?xml version="1.0" encoding="utf-8"?>
<sst xmlns="http://schemas.openxmlformats.org/spreadsheetml/2006/main" count="471" uniqueCount="206">
  <si>
    <t>Fonction</t>
  </si>
  <si>
    <t>Chef Reception</t>
  </si>
  <si>
    <t>Chef de Bars</t>
  </si>
  <si>
    <t>Reception</t>
  </si>
  <si>
    <t>Service</t>
  </si>
  <si>
    <t>Nombre</t>
  </si>
  <si>
    <t>Receptionniste Homme</t>
  </si>
  <si>
    <t>Receptionniste Femme</t>
  </si>
  <si>
    <t>Chasseur</t>
  </si>
  <si>
    <t>Etage</t>
  </si>
  <si>
    <t>Gouvernante Generale</t>
  </si>
  <si>
    <t>Aide Gouvernante</t>
  </si>
  <si>
    <t>Femme de chamre</t>
  </si>
  <si>
    <t>Nettoyeures</t>
  </si>
  <si>
    <t>Nettoyeuses</t>
  </si>
  <si>
    <t>Valet de chambre &amp; Garde de nuit</t>
  </si>
  <si>
    <t>Buanderie</t>
  </si>
  <si>
    <t>Chef Buanderie</t>
  </si>
  <si>
    <t>Homme (machiniste et Employé)</t>
  </si>
  <si>
    <t>Femme (Lingere et Employée)</t>
  </si>
  <si>
    <t>cuisine</t>
  </si>
  <si>
    <t>Chef de cuisine</t>
  </si>
  <si>
    <t>chef partie</t>
  </si>
  <si>
    <t>boucher</t>
  </si>
  <si>
    <t>cuisinier Homme</t>
  </si>
  <si>
    <t>cuisinier Femme</t>
  </si>
  <si>
    <t>commis de cuisine Homme</t>
  </si>
  <si>
    <t>Commis de cuisine Femme</t>
  </si>
  <si>
    <t>Patisserie</t>
  </si>
  <si>
    <t>Chef Patisserie</t>
  </si>
  <si>
    <t>Assistant Chef Patisserie</t>
  </si>
  <si>
    <t>Patissier et croissantier</t>
  </si>
  <si>
    <t>Commis Patisserie Homme</t>
  </si>
  <si>
    <t>Commis Patisserie Femme</t>
  </si>
  <si>
    <t>Stewarding</t>
  </si>
  <si>
    <t>Chef Steward</t>
  </si>
  <si>
    <t>Bars</t>
  </si>
  <si>
    <t>Barman</t>
  </si>
  <si>
    <t>commis, officier, apprentie, stagiaire</t>
  </si>
  <si>
    <t>Restaurant</t>
  </si>
  <si>
    <t>Directeur des Sallas Et Maitre D'hotel</t>
  </si>
  <si>
    <t>Chef Brigades</t>
  </si>
  <si>
    <t>Chef de Rang</t>
  </si>
  <si>
    <t>commis, officier, caviste, apprentie, stagiaire</t>
  </si>
  <si>
    <t>Effectif Haut Saison Hotel El Mansour Mahdia</t>
  </si>
  <si>
    <t>Economat</t>
  </si>
  <si>
    <t>Econome</t>
  </si>
  <si>
    <t>Manutentinnaire</t>
  </si>
  <si>
    <t>Securité</t>
  </si>
  <si>
    <t>gardien</t>
  </si>
  <si>
    <t>Jardin</t>
  </si>
  <si>
    <t>Jardinier</t>
  </si>
  <si>
    <t>Entretien</t>
  </si>
  <si>
    <t>Chef et Factotum</t>
  </si>
  <si>
    <t>pissiniste</t>
  </si>
  <si>
    <t>agent d'entretien Garde de nuit</t>
  </si>
  <si>
    <t>maçon</t>
  </si>
  <si>
    <t>plombier</t>
  </si>
  <si>
    <t>electricien</t>
  </si>
  <si>
    <t>Frigoriste</t>
  </si>
  <si>
    <t>menuisier</t>
  </si>
  <si>
    <t>Peintre</t>
  </si>
  <si>
    <t>Maitre Nageur</t>
  </si>
  <si>
    <t>Plongeur Homme</t>
  </si>
  <si>
    <t>Plongeur Femme</t>
  </si>
  <si>
    <t>Chef Sécurité</t>
  </si>
  <si>
    <t>Chef Jardin</t>
  </si>
  <si>
    <t>NOM &amp; PRENOM</t>
  </si>
  <si>
    <t>FONCTION</t>
  </si>
  <si>
    <t>SALAIRE BRUT</t>
  </si>
  <si>
    <t>CHEF D'ANIMATION</t>
  </si>
  <si>
    <t>CHOREGRAPHE</t>
  </si>
  <si>
    <t>ANIMATEUR</t>
  </si>
  <si>
    <t>DECORATEUR</t>
  </si>
  <si>
    <t>DISQUAIRE</t>
  </si>
  <si>
    <t>PREMIER BARMAN</t>
  </si>
  <si>
    <t>CHAARI NABIL</t>
  </si>
  <si>
    <t>COMMIS DE BAR</t>
  </si>
  <si>
    <t>OFFICIER</t>
  </si>
  <si>
    <t>BARMAN</t>
  </si>
  <si>
    <t>ARFAOUI AWATEF</t>
  </si>
  <si>
    <t>AIDE GOUVERNANTE</t>
  </si>
  <si>
    <t>ABIDI NABIHA</t>
  </si>
  <si>
    <t>LINGER</t>
  </si>
  <si>
    <t>MACHINISTE</t>
  </si>
  <si>
    <t>ZAABI ABDESSALEM</t>
  </si>
  <si>
    <t>CHEF DE CUISINE</t>
  </si>
  <si>
    <t>CHEF DE PARTIE</t>
  </si>
  <si>
    <t>HADJ SAID JABEUR</t>
  </si>
  <si>
    <t>1/2 CHEF DE PARTIE</t>
  </si>
  <si>
    <t>PLONGEUR</t>
  </si>
  <si>
    <t>EL AYEB MOHSEN</t>
  </si>
  <si>
    <t>HAMMAMI WALID</t>
  </si>
  <si>
    <t>HAMZA RIDHA</t>
  </si>
  <si>
    <t>ASST/CHEF PATISSIER</t>
  </si>
  <si>
    <t>CROISSANTIER</t>
  </si>
  <si>
    <t>CHEF GARDE MANGER</t>
  </si>
  <si>
    <t>CHEF CAFETIER</t>
  </si>
  <si>
    <t>COMMUNARD</t>
  </si>
  <si>
    <t>PIZZEUR</t>
  </si>
  <si>
    <t>SAMI BENMANSOUR</t>
  </si>
  <si>
    <t>DIRECTEUR GENERAL</t>
  </si>
  <si>
    <t>RAWIA KACEM</t>
  </si>
  <si>
    <t>SIHEM AMARA</t>
  </si>
  <si>
    <t>GUEST RELATION</t>
  </si>
  <si>
    <t>MACON</t>
  </si>
  <si>
    <t>BEN FREDJ MOUNIR</t>
  </si>
  <si>
    <t>AGENT D'ENTRETIEN</t>
  </si>
  <si>
    <t>BOU OUD MOEZ</t>
  </si>
  <si>
    <t>FACTOTUM</t>
  </si>
  <si>
    <t>CHERIF MOHAMED</t>
  </si>
  <si>
    <t>MAITRE NAGEUR</t>
  </si>
  <si>
    <t>ELECTRICIEN</t>
  </si>
  <si>
    <t>AZIZI MOUNIRA</t>
  </si>
  <si>
    <t>FEMME DE CHAMBRE</t>
  </si>
  <si>
    <t>DRIDI DOUJA</t>
  </si>
  <si>
    <t>DHIAF SOUAD</t>
  </si>
  <si>
    <t>AWATEF KHERDANI</t>
  </si>
  <si>
    <t>GOUVERNANTE GENERALE</t>
  </si>
  <si>
    <t>CAISSIER GENERAL</t>
  </si>
  <si>
    <t>FDHILA AJMI</t>
  </si>
  <si>
    <t>MRAD NAMJI MUSTAPHA</t>
  </si>
  <si>
    <t>RECEVEUR MARCHANDISE</t>
  </si>
  <si>
    <t>HSOUNA KARIM</t>
  </si>
  <si>
    <t>RESPONSABLE ADM&amp;FINA</t>
  </si>
  <si>
    <t>MOHAMED CHAOUECH</t>
  </si>
  <si>
    <t>ECONOME</t>
  </si>
  <si>
    <t>EMPLOYE ECONOMAT</t>
  </si>
  <si>
    <t>CONTROLEUR</t>
  </si>
  <si>
    <t>RYM AZZEZ</t>
  </si>
  <si>
    <t>RESP HYG &amp; QUALITE</t>
  </si>
  <si>
    <t>GARMA LOTFI</t>
  </si>
  <si>
    <t>JARDINIER</t>
  </si>
  <si>
    <t>GRIGUICH FREDJ</t>
  </si>
  <si>
    <t>ABDALLAH TAHAR</t>
  </si>
  <si>
    <t>NETTOYEUR(SE)</t>
  </si>
  <si>
    <t>EQUIPIER(ERE)</t>
  </si>
  <si>
    <t>SABER BEL HADJ</t>
  </si>
  <si>
    <t>CHEF DU PERSONNEL</t>
  </si>
  <si>
    <t>FERCHICHI KARIM</t>
  </si>
  <si>
    <t>CHEF DE RECEPTION</t>
  </si>
  <si>
    <t>BARAKET ADEL</t>
  </si>
  <si>
    <t>FATEN CHETIOUI</t>
  </si>
  <si>
    <t>RECEPTIONNAIRE</t>
  </si>
  <si>
    <t>CHASSEUR</t>
  </si>
  <si>
    <t>VEILLEUR DE NUIT</t>
  </si>
  <si>
    <t>CHEF DE RANG</t>
  </si>
  <si>
    <t>CHOUK BRAHIM</t>
  </si>
  <si>
    <t>BOUCHNEK HICHEM</t>
  </si>
  <si>
    <t>COMMIS DE RESTAURANT</t>
  </si>
  <si>
    <t>DIRECTEUR DE SALLE</t>
  </si>
  <si>
    <t>CAVISTE</t>
  </si>
  <si>
    <t>MAITRE D'HOTEL</t>
  </si>
  <si>
    <t>BUFFETIER</t>
  </si>
  <si>
    <t>GARDIEN</t>
  </si>
  <si>
    <t>RESPONSABLE M,CLUB</t>
  </si>
  <si>
    <t>I,T,MANAGER</t>
  </si>
  <si>
    <t>ASSI, CHEF ENTRETIEN</t>
  </si>
  <si>
    <t>1ER SEC, RECEPTION</t>
  </si>
  <si>
    <t>ANIMATION</t>
  </si>
  <si>
    <t>BARS</t>
  </si>
  <si>
    <t>BUANDERIE</t>
  </si>
  <si>
    <t>CUISINE/STWARD</t>
  </si>
  <si>
    <t>DIRECTION</t>
  </si>
  <si>
    <t>ENTRETIEN</t>
  </si>
  <si>
    <t>ETAGE</t>
  </si>
  <si>
    <t>FINANCE</t>
  </si>
  <si>
    <t>HYGIENE</t>
  </si>
  <si>
    <t>JARDIN</t>
  </si>
  <si>
    <t>NETTOYAGE</t>
  </si>
  <si>
    <t>PERSONNEL</t>
  </si>
  <si>
    <t>RECEPTION</t>
  </si>
  <si>
    <t>RECEPTIONNISTE</t>
  </si>
  <si>
    <t>RESTAURANT</t>
  </si>
  <si>
    <t>SECURITE</t>
  </si>
  <si>
    <t>Nbr</t>
  </si>
  <si>
    <t>Brut Tot</t>
  </si>
  <si>
    <t>RESPONSABLE</t>
  </si>
  <si>
    <t>COMMIS + CUISINIER</t>
  </si>
  <si>
    <t>PATISSIER + COMMIS</t>
  </si>
  <si>
    <t>MAGAZINIER</t>
  </si>
  <si>
    <t>PLOMBIER</t>
  </si>
  <si>
    <t>FRIGORISTE</t>
  </si>
  <si>
    <t>PEINTRE</t>
  </si>
  <si>
    <t>RESP MAITRE NAGEUR</t>
  </si>
  <si>
    <t>COMTABLE FRS</t>
  </si>
  <si>
    <t>CHEF CONTRÔLE</t>
  </si>
  <si>
    <t>CONTROLE REVENUE</t>
  </si>
  <si>
    <t>S I V P</t>
  </si>
  <si>
    <t>CHEF BRIGADE</t>
  </si>
  <si>
    <t>CHEF SECURITE</t>
  </si>
  <si>
    <t>ASS CHEF DE CUISINE</t>
  </si>
  <si>
    <t>DIRECTEUR DE RESTAU</t>
  </si>
  <si>
    <t>Totaux</t>
  </si>
  <si>
    <t>Majoration 5%</t>
  </si>
  <si>
    <t xml:space="preserve">CHARGE PATRONALE 16,57 % </t>
  </si>
  <si>
    <t xml:space="preserve">MEDECINE DE TRAVAIL 0,5% </t>
  </si>
  <si>
    <t>ASS.ACC. TRAV 2,5%</t>
  </si>
  <si>
    <t>T.F.P 2%</t>
  </si>
  <si>
    <t xml:space="preserve">FOPROLOS 1%    </t>
  </si>
  <si>
    <t>Sous Total</t>
  </si>
  <si>
    <t>C Payé</t>
  </si>
  <si>
    <t>P De Rend</t>
  </si>
  <si>
    <t>Cout Total</t>
  </si>
  <si>
    <t xml:space="preserve">COMPTABLE </t>
  </si>
  <si>
    <t>Cout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</si>
</sst>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10"/>
      <name val="Century"/>
      <family val="1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medium">
        <color indexed="64"/>
      </top>
      <bottom style="hair">
        <color indexed="64"/>
      </bottom>
      <diagonal/>
    </border>
    <border>
      <left style="slantDashDot">
        <color indexed="64"/>
      </left>
      <right style="slantDashDot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slantDashDot">
        <color indexed="64"/>
      </right>
      <top style="hair">
        <color indexed="64"/>
      </top>
      <bottom style="medium">
        <color indexed="64"/>
      </bottom>
      <diagonal/>
    </border>
    <border>
      <left style="slantDashDot">
        <color indexed="64"/>
      </left>
      <right style="slant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slantDashDot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0" borderId="2" xfId="1" applyFont="1" applyFill="1" applyBorder="1" applyAlignment="1" applyProtection="1">
      <alignment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9" xfId="0" applyFont="1" applyFill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14" xfId="0" applyFill="1" applyBorder="1" applyAlignment="1">
      <alignment horizontal="center"/>
    </xf>
    <xf numFmtId="0" fontId="0" fillId="6" borderId="14" xfId="0" applyFill="1" applyBorder="1"/>
    <xf numFmtId="0" fontId="0" fillId="7" borderId="14" xfId="0" applyFill="1" applyBorder="1" applyAlignment="1">
      <alignment horizontal="center"/>
    </xf>
    <xf numFmtId="0" fontId="0" fillId="7" borderId="14" xfId="0" applyFill="1" applyBorder="1"/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0" fontId="0" fillId="5" borderId="14" xfId="0" applyFill="1" applyBorder="1" applyAlignment="1">
      <alignment horizontal="center"/>
    </xf>
    <xf numFmtId="0" fontId="0" fillId="5" borderId="14" xfId="0" applyFill="1" applyBorder="1"/>
    <xf numFmtId="0" fontId="0" fillId="4" borderId="14" xfId="0" applyFill="1" applyBorder="1" applyAlignment="1">
      <alignment horizontal="center"/>
    </xf>
    <xf numFmtId="0" fontId="0" fillId="4" borderId="14" xfId="0" applyFill="1" applyBorder="1"/>
    <xf numFmtId="0" fontId="0" fillId="5" borderId="13" xfId="0" applyFill="1" applyBorder="1" applyAlignment="1">
      <alignment horizontal="center"/>
    </xf>
    <xf numFmtId="0" fontId="0" fillId="5" borderId="13" xfId="0" applyFill="1" applyBorder="1"/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8" borderId="14" xfId="0" applyFill="1" applyBorder="1"/>
    <xf numFmtId="0" fontId="0" fillId="8" borderId="14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6" borderId="21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10" borderId="24" xfId="0" applyFont="1" applyFill="1" applyBorder="1" applyAlignment="1">
      <alignment horizontal="center"/>
    </xf>
    <xf numFmtId="0" fontId="5" fillId="10" borderId="25" xfId="0" applyFont="1" applyFill="1" applyBorder="1" applyAlignment="1">
      <alignment horizontal="center"/>
    </xf>
    <xf numFmtId="0" fontId="5" fillId="10" borderId="26" xfId="0" applyFont="1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/>
    </xf>
    <xf numFmtId="0" fontId="5" fillId="11" borderId="29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0" fillId="0" borderId="32" xfId="0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9" fontId="5" fillId="0" borderId="12" xfId="0" applyNumberFormat="1" applyFont="1" applyBorder="1" applyAlignment="1">
      <alignment horizontal="center"/>
    </xf>
    <xf numFmtId="0" fontId="0" fillId="5" borderId="31" xfId="0" applyFill="1" applyBorder="1"/>
    <xf numFmtId="0" fontId="0" fillId="5" borderId="33" xfId="0" applyFill="1" applyBorder="1"/>
    <xf numFmtId="0" fontId="0" fillId="0" borderId="25" xfId="0" applyBorder="1" applyAlignment="1">
      <alignment horizontal="center"/>
    </xf>
    <xf numFmtId="0" fontId="0" fillId="4" borderId="33" xfId="0" applyFill="1" applyBorder="1"/>
    <xf numFmtId="0" fontId="0" fillId="0" borderId="33" xfId="0" applyBorder="1"/>
    <xf numFmtId="0" fontId="0" fillId="7" borderId="33" xfId="0" applyFill="1" applyBorder="1"/>
    <xf numFmtId="0" fontId="0" fillId="7" borderId="32" xfId="0" applyFill="1" applyBorder="1"/>
    <xf numFmtId="0" fontId="0" fillId="7" borderId="15" xfId="0" applyFill="1" applyBorder="1"/>
    <xf numFmtId="0" fontId="0" fillId="7" borderId="15" xfId="0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5" fillId="11" borderId="29" xfId="0" applyFont="1" applyFill="1" applyBorder="1" applyAlignment="1">
      <alignment horizontal="center"/>
    </xf>
    <xf numFmtId="9" fontId="5" fillId="0" borderId="21" xfId="0" applyNumberFormat="1" applyFont="1" applyBorder="1" applyAlignment="1">
      <alignment horizontal="center"/>
    </xf>
    <xf numFmtId="9" fontId="5" fillId="0" borderId="23" xfId="0" applyNumberFormat="1" applyFont="1" applyBorder="1" applyAlignment="1">
      <alignment horizontal="center"/>
    </xf>
    <xf numFmtId="0" fontId="5" fillId="3" borderId="34" xfId="0" applyFont="1" applyFill="1" applyBorder="1"/>
    <xf numFmtId="0" fontId="5" fillId="3" borderId="35" xfId="0" applyFont="1" applyFill="1" applyBorder="1"/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0" fillId="2" borderId="32" xfId="0" applyFill="1" applyBorder="1"/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4" borderId="32" xfId="0" applyFill="1" applyBorder="1"/>
    <xf numFmtId="0" fontId="0" fillId="4" borderId="15" xfId="0" applyFill="1" applyBorder="1"/>
    <xf numFmtId="0" fontId="0" fillId="4" borderId="15" xfId="0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3" borderId="40" xfId="0" applyFont="1" applyFill="1" applyBorder="1"/>
    <xf numFmtId="0" fontId="0" fillId="0" borderId="41" xfId="0" applyBorder="1"/>
    <xf numFmtId="0" fontId="0" fillId="0" borderId="20" xfId="0" applyFill="1" applyBorder="1" applyAlignment="1">
      <alignment horizontal="center"/>
    </xf>
    <xf numFmtId="0" fontId="0" fillId="8" borderId="15" xfId="0" applyFill="1" applyBorder="1"/>
    <xf numFmtId="0" fontId="0" fillId="8" borderId="15" xfId="0" applyFill="1" applyBorder="1" applyAlignment="1">
      <alignment horizontal="center"/>
    </xf>
    <xf numFmtId="0" fontId="0" fillId="8" borderId="33" xfId="0" applyFill="1" applyBorder="1"/>
    <xf numFmtId="0" fontId="0" fillId="8" borderId="32" xfId="0" applyFill="1" applyBorder="1"/>
    <xf numFmtId="0" fontId="0" fillId="4" borderId="24" xfId="0" applyFill="1" applyBorder="1" applyAlignment="1">
      <alignment horizontal="center"/>
    </xf>
    <xf numFmtId="0" fontId="0" fillId="6" borderId="33" xfId="0" applyFill="1" applyBorder="1"/>
    <xf numFmtId="0" fontId="0" fillId="4" borderId="27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32" xfId="0" applyFill="1" applyBorder="1"/>
    <xf numFmtId="0" fontId="0" fillId="6" borderId="27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</cellXfs>
  <cellStyles count="2">
    <cellStyle name="Normal" xfId="0" builtinId="0"/>
    <cellStyle name="Normal_Etat des CA et CR" xfId="1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tabSelected="1" view="pageBreakPreview" topLeftCell="A160" zoomScaleSheetLayoutView="100" workbookViewId="0">
      <pane xSplit="3" topLeftCell="D1" activePane="topRight" state="frozen"/>
      <selection pane="topRight" activeCell="U158" sqref="U158"/>
    </sheetView>
  </sheetViews>
  <sheetFormatPr baseColWidth="10" defaultRowHeight="15" x14ac:dyDescent="0.25"/>
  <cols>
    <col min="1" max="1" width="15.7109375" customWidth="1"/>
    <col min="2" max="2" width="19.140625" customWidth="1"/>
    <col min="3" max="3" width="11.5703125" style="1" customWidth="1"/>
    <col min="4" max="4" width="7.5703125" style="1" customWidth="1"/>
    <col min="5" max="5" width="11.42578125" style="1"/>
    <col min="6" max="6" width="5.42578125" style="1" customWidth="1"/>
    <col min="7" max="7" width="10.140625" style="1" customWidth="1"/>
    <col min="8" max="8" width="6.42578125" style="1" customWidth="1"/>
    <col min="9" max="9" width="10.140625" style="1" customWidth="1"/>
    <col min="10" max="10" width="5.7109375" style="1" customWidth="1"/>
    <col min="11" max="11" width="10.140625" style="1" customWidth="1"/>
    <col min="12" max="12" width="6.28515625" style="1" customWidth="1"/>
    <col min="13" max="13" width="10.140625" style="1" customWidth="1"/>
    <col min="14" max="14" width="6" style="1" customWidth="1"/>
    <col min="15" max="15" width="10.140625" style="1" customWidth="1"/>
    <col min="16" max="16" width="6.42578125" style="1" customWidth="1"/>
    <col min="17" max="17" width="10.140625" style="1" customWidth="1"/>
    <col min="18" max="18" width="2.42578125" customWidth="1"/>
  </cols>
  <sheetData>
    <row r="1" spans="1:19" ht="15.75" thickBot="1" x14ac:dyDescent="0.3">
      <c r="S1" t="s">
        <v>205</v>
      </c>
    </row>
    <row r="2" spans="1:19" x14ac:dyDescent="0.25">
      <c r="A2" s="105" t="s">
        <v>159</v>
      </c>
      <c r="B2" s="106"/>
      <c r="C2" s="107"/>
      <c r="D2" s="90">
        <v>0.3</v>
      </c>
      <c r="E2" s="91"/>
      <c r="F2" s="90">
        <v>0.5</v>
      </c>
      <c r="G2" s="91"/>
      <c r="H2" s="90">
        <v>0.7</v>
      </c>
      <c r="I2" s="91"/>
      <c r="J2" s="90">
        <v>0.85</v>
      </c>
      <c r="K2" s="91"/>
      <c r="L2" s="90">
        <v>0.9</v>
      </c>
      <c r="M2" s="91"/>
      <c r="N2" s="90">
        <v>0.9</v>
      </c>
      <c r="O2" s="91"/>
      <c r="P2" s="90">
        <v>0.7</v>
      </c>
      <c r="Q2" s="91"/>
    </row>
    <row r="3" spans="1:19" x14ac:dyDescent="0.25">
      <c r="A3" s="92" t="s">
        <v>67</v>
      </c>
      <c r="B3" s="93" t="s">
        <v>68</v>
      </c>
      <c r="C3" s="94" t="s">
        <v>69</v>
      </c>
      <c r="D3" s="95" t="s">
        <v>175</v>
      </c>
      <c r="E3" s="96" t="s">
        <v>176</v>
      </c>
      <c r="F3" s="95" t="s">
        <v>175</v>
      </c>
      <c r="G3" s="96" t="s">
        <v>176</v>
      </c>
      <c r="H3" s="95" t="s">
        <v>175</v>
      </c>
      <c r="I3" s="96" t="s">
        <v>176</v>
      </c>
      <c r="J3" s="95" t="s">
        <v>175</v>
      </c>
      <c r="K3" s="96" t="s">
        <v>176</v>
      </c>
      <c r="L3" s="95" t="s">
        <v>175</v>
      </c>
      <c r="M3" s="96" t="s">
        <v>176</v>
      </c>
      <c r="N3" s="95" t="s">
        <v>175</v>
      </c>
      <c r="O3" s="96" t="s">
        <v>176</v>
      </c>
      <c r="P3" s="95" t="s">
        <v>175</v>
      </c>
      <c r="Q3" s="96" t="s">
        <v>176</v>
      </c>
    </row>
    <row r="4" spans="1:19" x14ac:dyDescent="0.25">
      <c r="A4" s="80"/>
      <c r="B4" s="32" t="s">
        <v>70</v>
      </c>
      <c r="C4" s="31">
        <v>1795.9169999999999</v>
      </c>
      <c r="D4" s="119">
        <v>1</v>
      </c>
      <c r="E4" s="59">
        <f>C4*D4</f>
        <v>1795.9169999999999</v>
      </c>
      <c r="F4" s="119">
        <v>1</v>
      </c>
      <c r="G4" s="59">
        <f>$C4*F4</f>
        <v>1795.9169999999999</v>
      </c>
      <c r="H4" s="119">
        <v>1</v>
      </c>
      <c r="I4" s="59">
        <f>$C4*$D4</f>
        <v>1795.9169999999999</v>
      </c>
      <c r="J4" s="119">
        <v>1</v>
      </c>
      <c r="K4" s="59">
        <f>$C4*$D4</f>
        <v>1795.9169999999999</v>
      </c>
      <c r="L4" s="119">
        <v>1</v>
      </c>
      <c r="M4" s="59">
        <f>$C4*L4</f>
        <v>1795.9169999999999</v>
      </c>
      <c r="N4" s="119">
        <v>1</v>
      </c>
      <c r="O4" s="59">
        <f>$C4*N4</f>
        <v>1795.9169999999999</v>
      </c>
      <c r="P4" s="119">
        <v>1</v>
      </c>
      <c r="Q4" s="59">
        <f>$C4*P4</f>
        <v>1795.9169999999999</v>
      </c>
      <c r="S4">
        <f>E4+G4+I4+K4+M4+O4+Q4</f>
        <v>12571.418999999998</v>
      </c>
    </row>
    <row r="5" spans="1:19" x14ac:dyDescent="0.25">
      <c r="A5" s="82"/>
      <c r="B5" s="34" t="s">
        <v>72</v>
      </c>
      <c r="C5" s="33">
        <v>804.04</v>
      </c>
      <c r="D5" s="116">
        <v>5</v>
      </c>
      <c r="E5" s="59">
        <f>$C5*D5</f>
        <v>4020.2</v>
      </c>
      <c r="F5" s="116">
        <v>5</v>
      </c>
      <c r="G5" s="59">
        <f>$C5*F5</f>
        <v>4020.2</v>
      </c>
      <c r="H5" s="116">
        <v>5</v>
      </c>
      <c r="I5" s="59">
        <f>$C5*$D5</f>
        <v>4020.2</v>
      </c>
      <c r="J5" s="116">
        <v>6</v>
      </c>
      <c r="K5" s="59">
        <f>$C5*$D5</f>
        <v>4020.2</v>
      </c>
      <c r="L5" s="116">
        <v>6</v>
      </c>
      <c r="M5" s="59">
        <f>$C5*L5</f>
        <v>4824.24</v>
      </c>
      <c r="N5" s="116">
        <v>6</v>
      </c>
      <c r="O5" s="59">
        <f>$C5*N5</f>
        <v>4824.24</v>
      </c>
      <c r="P5" s="116">
        <v>5</v>
      </c>
      <c r="Q5" s="59">
        <f>$C5*P5</f>
        <v>4020.2</v>
      </c>
      <c r="S5">
        <f t="shared" ref="S5:S9" si="0">E5+G5+I5+K5+M5+O5+Q5</f>
        <v>29749.48</v>
      </c>
    </row>
    <row r="6" spans="1:19" x14ac:dyDescent="0.25">
      <c r="A6" s="117"/>
      <c r="B6" s="26" t="s">
        <v>71</v>
      </c>
      <c r="C6" s="25">
        <v>1059.777</v>
      </c>
      <c r="D6" s="120">
        <v>1</v>
      </c>
      <c r="E6" s="59">
        <f>C6*D6</f>
        <v>1059.777</v>
      </c>
      <c r="F6" s="120">
        <v>1</v>
      </c>
      <c r="G6" s="59">
        <f>$C6*F6</f>
        <v>1059.777</v>
      </c>
      <c r="H6" s="120">
        <v>1</v>
      </c>
      <c r="I6" s="59">
        <f>$C6*$D6</f>
        <v>1059.777</v>
      </c>
      <c r="J6" s="120">
        <v>1</v>
      </c>
      <c r="K6" s="59">
        <f>$C6*$D6</f>
        <v>1059.777</v>
      </c>
      <c r="L6" s="120">
        <v>1</v>
      </c>
      <c r="M6" s="59">
        <f>$C6*L6</f>
        <v>1059.777</v>
      </c>
      <c r="N6" s="120">
        <v>1</v>
      </c>
      <c r="O6" s="59">
        <f>$C6*N6</f>
        <v>1059.777</v>
      </c>
      <c r="P6" s="120">
        <v>1</v>
      </c>
      <c r="Q6" s="59">
        <f>$C6*P6</f>
        <v>1059.777</v>
      </c>
      <c r="S6">
        <f t="shared" si="0"/>
        <v>7418.4390000000003</v>
      </c>
    </row>
    <row r="7" spans="1:19" x14ac:dyDescent="0.25">
      <c r="A7" s="117"/>
      <c r="B7" s="26" t="s">
        <v>73</v>
      </c>
      <c r="C7" s="25">
        <v>1073.8889999999999</v>
      </c>
      <c r="D7" s="120">
        <v>1</v>
      </c>
      <c r="E7" s="59">
        <f>C7*D7</f>
        <v>1073.8889999999999</v>
      </c>
      <c r="F7" s="120">
        <v>1</v>
      </c>
      <c r="G7" s="59">
        <f>$C7*F7</f>
        <v>1073.8889999999999</v>
      </c>
      <c r="H7" s="120">
        <v>1</v>
      </c>
      <c r="I7" s="59">
        <f>$C7*$D7</f>
        <v>1073.8889999999999</v>
      </c>
      <c r="J7" s="120">
        <v>1</v>
      </c>
      <c r="K7" s="59">
        <f>$C7*$D7</f>
        <v>1073.8889999999999</v>
      </c>
      <c r="L7" s="120">
        <v>1</v>
      </c>
      <c r="M7" s="59">
        <f>$C7*L7</f>
        <v>1073.8889999999999</v>
      </c>
      <c r="N7" s="120">
        <v>1</v>
      </c>
      <c r="O7" s="59">
        <f>$C7*N7</f>
        <v>1073.8889999999999</v>
      </c>
      <c r="P7" s="120">
        <v>1</v>
      </c>
      <c r="Q7" s="59">
        <f>$C7*P7</f>
        <v>1073.8889999999999</v>
      </c>
      <c r="S7">
        <f t="shared" si="0"/>
        <v>7517.223</v>
      </c>
    </row>
    <row r="8" spans="1:19" x14ac:dyDescent="0.25">
      <c r="A8" s="117"/>
      <c r="B8" s="26" t="s">
        <v>74</v>
      </c>
      <c r="C8" s="25">
        <v>580.42999999999995</v>
      </c>
      <c r="D8" s="120">
        <v>1</v>
      </c>
      <c r="E8" s="59">
        <f>C8*D8</f>
        <v>580.42999999999995</v>
      </c>
      <c r="F8" s="120">
        <v>1</v>
      </c>
      <c r="G8" s="59">
        <f>$C8*F8</f>
        <v>580.42999999999995</v>
      </c>
      <c r="H8" s="120">
        <v>1</v>
      </c>
      <c r="I8" s="59">
        <f>$C8*$D8</f>
        <v>580.42999999999995</v>
      </c>
      <c r="J8" s="120">
        <v>1</v>
      </c>
      <c r="K8" s="59">
        <f>$C8*$D8</f>
        <v>580.42999999999995</v>
      </c>
      <c r="L8" s="120">
        <v>1</v>
      </c>
      <c r="M8" s="59">
        <f>$C8*L8</f>
        <v>580.42999999999995</v>
      </c>
      <c r="N8" s="120">
        <v>1</v>
      </c>
      <c r="O8" s="59">
        <f>$C8*N8</f>
        <v>580.42999999999995</v>
      </c>
      <c r="P8" s="120">
        <v>1</v>
      </c>
      <c r="Q8" s="59">
        <f>$C8*P8</f>
        <v>580.42999999999995</v>
      </c>
      <c r="S8">
        <f t="shared" si="0"/>
        <v>4063.0099999999993</v>
      </c>
    </row>
    <row r="9" spans="1:19" ht="15.75" thickBot="1" x14ac:dyDescent="0.3">
      <c r="A9" s="121"/>
      <c r="B9" s="30" t="s">
        <v>155</v>
      </c>
      <c r="C9" s="29">
        <v>914.34299999999996</v>
      </c>
      <c r="D9" s="122">
        <v>1</v>
      </c>
      <c r="E9" s="76">
        <f>C9*D9</f>
        <v>914.34299999999996</v>
      </c>
      <c r="F9" s="122">
        <v>1</v>
      </c>
      <c r="G9" s="76">
        <f>$C9*F9</f>
        <v>914.34299999999996</v>
      </c>
      <c r="H9" s="122">
        <v>1</v>
      </c>
      <c r="I9" s="76">
        <f>$C9*$D9</f>
        <v>914.34299999999996</v>
      </c>
      <c r="J9" s="122">
        <v>1</v>
      </c>
      <c r="K9" s="76">
        <f>$C9*$D9</f>
        <v>914.34299999999996</v>
      </c>
      <c r="L9" s="122">
        <v>1</v>
      </c>
      <c r="M9" s="76">
        <f>$C9*L9</f>
        <v>914.34299999999996</v>
      </c>
      <c r="N9" s="122">
        <v>1</v>
      </c>
      <c r="O9" s="76">
        <f>$C9*N9</f>
        <v>914.34299999999996</v>
      </c>
      <c r="P9" s="122">
        <v>1</v>
      </c>
      <c r="Q9" s="76">
        <f>$C9*P9</f>
        <v>914.34299999999996</v>
      </c>
      <c r="S9">
        <f t="shared" si="0"/>
        <v>6400.4009999999998</v>
      </c>
    </row>
    <row r="10" spans="1:19" x14ac:dyDescent="0.25">
      <c r="D10" s="42">
        <f>SUM(D4:D9)</f>
        <v>10</v>
      </c>
      <c r="E10" s="42">
        <f t="shared" ref="E10:S10" si="1">SUM(E4:E9)</f>
        <v>9444.5560000000005</v>
      </c>
      <c r="F10" s="42">
        <f t="shared" si="1"/>
        <v>10</v>
      </c>
      <c r="G10" s="42">
        <f t="shared" si="1"/>
        <v>9444.5560000000005</v>
      </c>
      <c r="H10" s="42">
        <f t="shared" si="1"/>
        <v>10</v>
      </c>
      <c r="I10" s="42">
        <f t="shared" si="1"/>
        <v>9444.5560000000005</v>
      </c>
      <c r="J10" s="42">
        <f t="shared" si="1"/>
        <v>11</v>
      </c>
      <c r="K10" s="42">
        <f t="shared" si="1"/>
        <v>9444.5560000000005</v>
      </c>
      <c r="L10" s="42">
        <f t="shared" si="1"/>
        <v>11</v>
      </c>
      <c r="M10" s="42">
        <f t="shared" si="1"/>
        <v>10248.596</v>
      </c>
      <c r="N10" s="42">
        <f t="shared" si="1"/>
        <v>11</v>
      </c>
      <c r="O10" s="42">
        <f t="shared" si="1"/>
        <v>10248.596</v>
      </c>
      <c r="P10" s="42">
        <f t="shared" si="1"/>
        <v>10</v>
      </c>
      <c r="Q10" s="42">
        <f t="shared" si="1"/>
        <v>9444.5560000000005</v>
      </c>
      <c r="S10" s="42">
        <f t="shared" si="1"/>
        <v>67719.971999999994</v>
      </c>
    </row>
    <row r="12" spans="1:19" ht="15.75" thickBot="1" x14ac:dyDescent="0.3"/>
    <row r="13" spans="1:19" x14ac:dyDescent="0.25">
      <c r="A13" s="105" t="s">
        <v>160</v>
      </c>
      <c r="B13" s="106"/>
      <c r="C13" s="107"/>
      <c r="D13" s="90">
        <v>0.3</v>
      </c>
      <c r="E13" s="91"/>
      <c r="F13" s="90">
        <v>0.5</v>
      </c>
      <c r="G13" s="91"/>
      <c r="H13" s="90">
        <v>0.7</v>
      </c>
      <c r="I13" s="91"/>
      <c r="J13" s="90">
        <v>0.85</v>
      </c>
      <c r="K13" s="91"/>
      <c r="L13" s="90">
        <v>0.9</v>
      </c>
      <c r="M13" s="91"/>
      <c r="N13" s="90">
        <v>0.9</v>
      </c>
      <c r="O13" s="91"/>
      <c r="P13" s="90">
        <v>0.7</v>
      </c>
      <c r="Q13" s="91"/>
    </row>
    <row r="14" spans="1:19" x14ac:dyDescent="0.25">
      <c r="A14" s="92" t="s">
        <v>67</v>
      </c>
      <c r="B14" s="93" t="s">
        <v>68</v>
      </c>
      <c r="C14" s="94" t="s">
        <v>69</v>
      </c>
      <c r="D14" s="95" t="s">
        <v>175</v>
      </c>
      <c r="E14" s="96" t="s">
        <v>176</v>
      </c>
      <c r="F14" s="95" t="s">
        <v>175</v>
      </c>
      <c r="G14" s="96" t="s">
        <v>176</v>
      </c>
      <c r="H14" s="95" t="s">
        <v>175</v>
      </c>
      <c r="I14" s="96" t="s">
        <v>176</v>
      </c>
      <c r="J14" s="95" t="s">
        <v>175</v>
      </c>
      <c r="K14" s="96" t="s">
        <v>176</v>
      </c>
      <c r="L14" s="95" t="s">
        <v>175</v>
      </c>
      <c r="M14" s="96" t="s">
        <v>176</v>
      </c>
      <c r="N14" s="95" t="s">
        <v>175</v>
      </c>
      <c r="O14" s="96" t="s">
        <v>176</v>
      </c>
      <c r="P14" s="95" t="s">
        <v>175</v>
      </c>
      <c r="Q14" s="96" t="s">
        <v>176</v>
      </c>
    </row>
    <row r="15" spans="1:19" x14ac:dyDescent="0.25">
      <c r="A15" s="80" t="s">
        <v>76</v>
      </c>
      <c r="B15" s="32" t="s">
        <v>75</v>
      </c>
      <c r="C15" s="31">
        <v>1095.345</v>
      </c>
      <c r="D15" s="116">
        <v>1</v>
      </c>
      <c r="E15" s="59">
        <f>$C15*D15</f>
        <v>1095.345</v>
      </c>
      <c r="F15" s="116">
        <v>1</v>
      </c>
      <c r="G15" s="59">
        <f>$C15*F15</f>
        <v>1095.345</v>
      </c>
      <c r="H15" s="116">
        <v>1</v>
      </c>
      <c r="I15" s="59">
        <f>$C15*H15</f>
        <v>1095.345</v>
      </c>
      <c r="J15" s="116">
        <v>1</v>
      </c>
      <c r="K15" s="59">
        <f>$C15*J15</f>
        <v>1095.345</v>
      </c>
      <c r="L15" s="116">
        <v>1</v>
      </c>
      <c r="M15" s="59">
        <f>$C15*L15</f>
        <v>1095.345</v>
      </c>
      <c r="N15" s="116">
        <v>1</v>
      </c>
      <c r="O15" s="59">
        <f>$C15*N15</f>
        <v>1095.345</v>
      </c>
      <c r="P15" s="116">
        <v>1</v>
      </c>
      <c r="Q15" s="59">
        <f>$C15*P15</f>
        <v>1095.345</v>
      </c>
      <c r="S15">
        <f>E15+G15+I15+K15+M15+O15+Q15</f>
        <v>7667.4150000000009</v>
      </c>
    </row>
    <row r="16" spans="1:19" x14ac:dyDescent="0.25">
      <c r="A16" s="117"/>
      <c r="B16" s="26" t="s">
        <v>79</v>
      </c>
      <c r="C16" s="25">
        <v>994</v>
      </c>
      <c r="D16" s="116">
        <v>4</v>
      </c>
      <c r="E16" s="59">
        <f>$C16*D16</f>
        <v>3976</v>
      </c>
      <c r="F16" s="116">
        <v>4</v>
      </c>
      <c r="G16" s="59">
        <f>$C16*F16</f>
        <v>3976</v>
      </c>
      <c r="H16" s="116">
        <v>4</v>
      </c>
      <c r="I16" s="59">
        <f>$C16*H16</f>
        <v>3976</v>
      </c>
      <c r="J16" s="116">
        <v>4</v>
      </c>
      <c r="K16" s="59">
        <f>$C16*J16</f>
        <v>3976</v>
      </c>
      <c r="L16" s="116">
        <v>4</v>
      </c>
      <c r="M16" s="59">
        <f>$C16*L16</f>
        <v>3976</v>
      </c>
      <c r="N16" s="116">
        <v>4</v>
      </c>
      <c r="O16" s="59">
        <f>$C16*N16</f>
        <v>3976</v>
      </c>
      <c r="P16" s="116">
        <v>4</v>
      </c>
      <c r="Q16" s="59">
        <f>$C16*P16</f>
        <v>3976</v>
      </c>
      <c r="S16">
        <f t="shared" ref="S16:S17" si="2">E16+G16+I16+K16+M16+O16+Q16</f>
        <v>27832</v>
      </c>
    </row>
    <row r="17" spans="1:19" ht="15.75" thickBot="1" x14ac:dyDescent="0.3">
      <c r="A17" s="97"/>
      <c r="B17" s="98" t="s">
        <v>77</v>
      </c>
      <c r="C17" s="99">
        <v>721.56700000000001</v>
      </c>
      <c r="D17" s="118">
        <v>9</v>
      </c>
      <c r="E17" s="76">
        <f>$C17*D17</f>
        <v>6494.1030000000001</v>
      </c>
      <c r="F17" s="118">
        <v>9</v>
      </c>
      <c r="G17" s="76">
        <f>$C17*F17</f>
        <v>6494.1030000000001</v>
      </c>
      <c r="H17" s="118">
        <v>13</v>
      </c>
      <c r="I17" s="76">
        <f>$C17*H17</f>
        <v>9380.3709999999992</v>
      </c>
      <c r="J17" s="118">
        <v>13</v>
      </c>
      <c r="K17" s="76">
        <f>$C17*J17</f>
        <v>9380.3709999999992</v>
      </c>
      <c r="L17" s="118">
        <v>14</v>
      </c>
      <c r="M17" s="76">
        <f>$C17*L17</f>
        <v>10101.938</v>
      </c>
      <c r="N17" s="118">
        <v>14</v>
      </c>
      <c r="O17" s="76">
        <f>$C17*N17</f>
        <v>10101.938</v>
      </c>
      <c r="P17" s="118">
        <v>13</v>
      </c>
      <c r="Q17" s="76">
        <f>$C17*P17</f>
        <v>9380.3709999999992</v>
      </c>
      <c r="S17">
        <f t="shared" si="2"/>
        <v>61333.195</v>
      </c>
    </row>
    <row r="18" spans="1:19" x14ac:dyDescent="0.25">
      <c r="D18" s="42">
        <f>SUM(D15:D17)</f>
        <v>14</v>
      </c>
      <c r="E18" s="42">
        <f t="shared" ref="E18:S18" si="3">SUM(E15:E17)</f>
        <v>11565.448</v>
      </c>
      <c r="F18" s="42">
        <f t="shared" si="3"/>
        <v>14</v>
      </c>
      <c r="G18" s="42">
        <f t="shared" si="3"/>
        <v>11565.448</v>
      </c>
      <c r="H18" s="42">
        <f t="shared" si="3"/>
        <v>18</v>
      </c>
      <c r="I18" s="42">
        <f t="shared" si="3"/>
        <v>14451.716</v>
      </c>
      <c r="J18" s="42">
        <f t="shared" si="3"/>
        <v>18</v>
      </c>
      <c r="K18" s="42">
        <f t="shared" si="3"/>
        <v>14451.716</v>
      </c>
      <c r="L18" s="42">
        <f t="shared" si="3"/>
        <v>19</v>
      </c>
      <c r="M18" s="42">
        <f t="shared" si="3"/>
        <v>15173.282999999999</v>
      </c>
      <c r="N18" s="42">
        <f t="shared" si="3"/>
        <v>19</v>
      </c>
      <c r="O18" s="42">
        <f t="shared" si="3"/>
        <v>15173.282999999999</v>
      </c>
      <c r="P18" s="42">
        <f t="shared" si="3"/>
        <v>18</v>
      </c>
      <c r="Q18" s="42">
        <f t="shared" si="3"/>
        <v>14451.716</v>
      </c>
      <c r="S18" s="42">
        <f t="shared" si="3"/>
        <v>96832.61</v>
      </c>
    </row>
    <row r="20" spans="1:19" ht="15.75" thickBot="1" x14ac:dyDescent="0.3"/>
    <row r="21" spans="1:19" x14ac:dyDescent="0.25">
      <c r="A21" s="105" t="s">
        <v>161</v>
      </c>
      <c r="B21" s="106"/>
      <c r="C21" s="107"/>
      <c r="D21" s="90">
        <v>0.3</v>
      </c>
      <c r="E21" s="91"/>
      <c r="F21" s="90">
        <v>0.5</v>
      </c>
      <c r="G21" s="91"/>
      <c r="H21" s="90">
        <v>0.7</v>
      </c>
      <c r="I21" s="91"/>
      <c r="J21" s="90">
        <v>0.85</v>
      </c>
      <c r="K21" s="91"/>
      <c r="L21" s="90">
        <v>0.9</v>
      </c>
      <c r="M21" s="91"/>
      <c r="N21" s="90">
        <v>0.9</v>
      </c>
      <c r="O21" s="91"/>
      <c r="P21" s="90">
        <v>0.7</v>
      </c>
      <c r="Q21" s="91"/>
    </row>
    <row r="22" spans="1:19" x14ac:dyDescent="0.25">
      <c r="A22" s="92" t="s">
        <v>67</v>
      </c>
      <c r="B22" s="93" t="s">
        <v>68</v>
      </c>
      <c r="C22" s="94" t="s">
        <v>69</v>
      </c>
      <c r="D22" s="95" t="s">
        <v>175</v>
      </c>
      <c r="E22" s="96" t="s">
        <v>176</v>
      </c>
      <c r="F22" s="95" t="s">
        <v>175</v>
      </c>
      <c r="G22" s="96" t="s">
        <v>176</v>
      </c>
      <c r="H22" s="95" t="s">
        <v>175</v>
      </c>
      <c r="I22" s="96" t="s">
        <v>176</v>
      </c>
      <c r="J22" s="95" t="s">
        <v>175</v>
      </c>
      <c r="K22" s="96" t="s">
        <v>176</v>
      </c>
      <c r="L22" s="95" t="s">
        <v>175</v>
      </c>
      <c r="M22" s="96" t="s">
        <v>176</v>
      </c>
      <c r="N22" s="95" t="s">
        <v>175</v>
      </c>
      <c r="O22" s="96" t="s">
        <v>176</v>
      </c>
      <c r="P22" s="95" t="s">
        <v>175</v>
      </c>
      <c r="Q22" s="96" t="s">
        <v>176</v>
      </c>
    </row>
    <row r="23" spans="1:19" x14ac:dyDescent="0.25">
      <c r="A23" s="80"/>
      <c r="B23" s="32" t="s">
        <v>177</v>
      </c>
      <c r="C23" s="31">
        <v>1100</v>
      </c>
      <c r="D23" s="81">
        <v>1</v>
      </c>
      <c r="E23" s="59">
        <f>$C23*D23</f>
        <v>1100</v>
      </c>
      <c r="F23" s="81">
        <v>1</v>
      </c>
      <c r="G23" s="59">
        <f>$C23*F23</f>
        <v>1100</v>
      </c>
      <c r="H23" s="81">
        <v>1</v>
      </c>
      <c r="I23" s="59">
        <f>$C23*H23</f>
        <v>1100</v>
      </c>
      <c r="J23" s="81">
        <v>1</v>
      </c>
      <c r="K23" s="59">
        <f>$C23*J23</f>
        <v>1100</v>
      </c>
      <c r="L23" s="81">
        <v>1</v>
      </c>
      <c r="M23" s="59">
        <f>$C23*L23</f>
        <v>1100</v>
      </c>
      <c r="N23" s="81">
        <v>1</v>
      </c>
      <c r="O23" s="59">
        <f>$C23*N23</f>
        <v>1100</v>
      </c>
      <c r="P23" s="81">
        <v>1</v>
      </c>
      <c r="Q23" s="59">
        <f>$C23*P23</f>
        <v>1100</v>
      </c>
      <c r="S23">
        <f>E23+G23+I23+K23+M23+O23+Q23</f>
        <v>7700</v>
      </c>
    </row>
    <row r="24" spans="1:19" x14ac:dyDescent="0.25">
      <c r="A24" s="82" t="s">
        <v>80</v>
      </c>
      <c r="B24" s="34" t="s">
        <v>81</v>
      </c>
      <c r="C24" s="33">
        <v>1079.896</v>
      </c>
      <c r="D24" s="81">
        <v>1</v>
      </c>
      <c r="E24" s="59">
        <f>$C24*D24</f>
        <v>1079.896</v>
      </c>
      <c r="F24" s="81">
        <v>1</v>
      </c>
      <c r="G24" s="59">
        <f>$C24*F24</f>
        <v>1079.896</v>
      </c>
      <c r="H24" s="81">
        <v>1</v>
      </c>
      <c r="I24" s="59">
        <f>$C24*H24</f>
        <v>1079.896</v>
      </c>
      <c r="J24" s="81">
        <v>1</v>
      </c>
      <c r="K24" s="59">
        <f>$C24*J24</f>
        <v>1079.896</v>
      </c>
      <c r="L24" s="81">
        <v>1</v>
      </c>
      <c r="M24" s="59">
        <f>$C24*L24</f>
        <v>1079.896</v>
      </c>
      <c r="N24" s="81">
        <v>1</v>
      </c>
      <c r="O24" s="59">
        <f>$C24*N24</f>
        <v>1079.896</v>
      </c>
      <c r="P24" s="81">
        <v>1</v>
      </c>
      <c r="Q24" s="59">
        <f>$C24*P24</f>
        <v>1079.896</v>
      </c>
      <c r="S24">
        <f t="shared" ref="S24:S26" si="4">E24+G24+I24+K24+M24+O24+Q24</f>
        <v>7559.271999999999</v>
      </c>
    </row>
    <row r="25" spans="1:19" x14ac:dyDescent="0.25">
      <c r="A25" s="82" t="s">
        <v>82</v>
      </c>
      <c r="B25" s="34" t="s">
        <v>83</v>
      </c>
      <c r="C25" s="33">
        <v>863.03099999999995</v>
      </c>
      <c r="D25" s="81">
        <v>1</v>
      </c>
      <c r="E25" s="59">
        <f>$C25*D25</f>
        <v>863.03099999999995</v>
      </c>
      <c r="F25" s="81">
        <v>1</v>
      </c>
      <c r="G25" s="59">
        <f>$C25*F25</f>
        <v>863.03099999999995</v>
      </c>
      <c r="H25" s="81">
        <v>2</v>
      </c>
      <c r="I25" s="59">
        <f>$C25*H25</f>
        <v>1726.0619999999999</v>
      </c>
      <c r="J25" s="81">
        <v>3</v>
      </c>
      <c r="K25" s="59">
        <f>$C25*J25</f>
        <v>2589.0929999999998</v>
      </c>
      <c r="L25" s="81">
        <v>3</v>
      </c>
      <c r="M25" s="59">
        <f>$C25*L25</f>
        <v>2589.0929999999998</v>
      </c>
      <c r="N25" s="81">
        <v>3</v>
      </c>
      <c r="O25" s="59">
        <f>$C25*N25</f>
        <v>2589.0929999999998</v>
      </c>
      <c r="P25" s="81">
        <v>2</v>
      </c>
      <c r="Q25" s="59">
        <f>$C25*P25</f>
        <v>1726.0619999999999</v>
      </c>
      <c r="S25">
        <f t="shared" si="4"/>
        <v>12945.464999999998</v>
      </c>
    </row>
    <row r="26" spans="1:19" ht="15.75" thickBot="1" x14ac:dyDescent="0.3">
      <c r="A26" s="100"/>
      <c r="B26" s="101" t="s">
        <v>84</v>
      </c>
      <c r="C26" s="102">
        <v>721.56700000000001</v>
      </c>
      <c r="D26" s="75">
        <v>1</v>
      </c>
      <c r="E26" s="76">
        <f>$C26*D26</f>
        <v>721.56700000000001</v>
      </c>
      <c r="F26" s="75">
        <v>2</v>
      </c>
      <c r="G26" s="76">
        <f>$C26*F26</f>
        <v>1443.134</v>
      </c>
      <c r="H26" s="75">
        <v>2</v>
      </c>
      <c r="I26" s="76">
        <f>$C26*H26</f>
        <v>1443.134</v>
      </c>
      <c r="J26" s="75">
        <v>2</v>
      </c>
      <c r="K26" s="76">
        <f>$C26*J26</f>
        <v>1443.134</v>
      </c>
      <c r="L26" s="75">
        <v>2</v>
      </c>
      <c r="M26" s="76">
        <f>$C26*L26</f>
        <v>1443.134</v>
      </c>
      <c r="N26" s="75">
        <v>2</v>
      </c>
      <c r="O26" s="76">
        <f>$C26*N26</f>
        <v>1443.134</v>
      </c>
      <c r="P26" s="75">
        <v>2</v>
      </c>
      <c r="Q26" s="76">
        <f>$C26*P26</f>
        <v>1443.134</v>
      </c>
      <c r="S26">
        <f t="shared" si="4"/>
        <v>9380.3709999999992</v>
      </c>
    </row>
    <row r="27" spans="1:19" x14ac:dyDescent="0.25">
      <c r="D27" s="42">
        <f>SUM(D23:D26)</f>
        <v>4</v>
      </c>
      <c r="E27" s="42">
        <f t="shared" ref="E27:S27" si="5">SUM(E23:E26)</f>
        <v>3764.4939999999997</v>
      </c>
      <c r="F27" s="42">
        <f t="shared" si="5"/>
        <v>5</v>
      </c>
      <c r="G27" s="42">
        <f t="shared" si="5"/>
        <v>4486.0609999999997</v>
      </c>
      <c r="H27" s="42">
        <f t="shared" si="5"/>
        <v>6</v>
      </c>
      <c r="I27" s="42">
        <f t="shared" si="5"/>
        <v>5349.0919999999996</v>
      </c>
      <c r="J27" s="42">
        <f t="shared" si="5"/>
        <v>7</v>
      </c>
      <c r="K27" s="42">
        <f t="shared" si="5"/>
        <v>6212.1229999999996</v>
      </c>
      <c r="L27" s="42">
        <f t="shared" si="5"/>
        <v>7</v>
      </c>
      <c r="M27" s="42">
        <f t="shared" si="5"/>
        <v>6212.1229999999996</v>
      </c>
      <c r="N27" s="42">
        <f t="shared" si="5"/>
        <v>7</v>
      </c>
      <c r="O27" s="42">
        <f t="shared" si="5"/>
        <v>6212.1229999999996</v>
      </c>
      <c r="P27" s="42">
        <f t="shared" si="5"/>
        <v>6</v>
      </c>
      <c r="Q27" s="42">
        <f t="shared" si="5"/>
        <v>5349.0919999999996</v>
      </c>
      <c r="S27" s="42">
        <f t="shared" si="5"/>
        <v>37585.107999999993</v>
      </c>
    </row>
    <row r="28" spans="1:19" ht="15.75" thickBot="1" x14ac:dyDescent="0.3"/>
    <row r="29" spans="1:19" x14ac:dyDescent="0.25">
      <c r="A29" s="105" t="s">
        <v>162</v>
      </c>
      <c r="B29" s="106"/>
      <c r="C29" s="107"/>
      <c r="D29" s="90">
        <v>0.3</v>
      </c>
      <c r="E29" s="91"/>
      <c r="F29" s="90">
        <v>0.5</v>
      </c>
      <c r="G29" s="91"/>
      <c r="H29" s="90">
        <v>0.7</v>
      </c>
      <c r="I29" s="91"/>
      <c r="J29" s="90">
        <v>0.85</v>
      </c>
      <c r="K29" s="91"/>
      <c r="L29" s="90">
        <v>0.9</v>
      </c>
      <c r="M29" s="91"/>
      <c r="N29" s="90">
        <v>0.9</v>
      </c>
      <c r="O29" s="91"/>
      <c r="P29" s="90">
        <v>0.7</v>
      </c>
      <c r="Q29" s="91"/>
    </row>
    <row r="30" spans="1:19" x14ac:dyDescent="0.25">
      <c r="A30" s="92" t="s">
        <v>67</v>
      </c>
      <c r="B30" s="93" t="s">
        <v>68</v>
      </c>
      <c r="C30" s="94" t="s">
        <v>69</v>
      </c>
      <c r="D30" s="95" t="s">
        <v>175</v>
      </c>
      <c r="E30" s="96" t="s">
        <v>176</v>
      </c>
      <c r="F30" s="95" t="s">
        <v>175</v>
      </c>
      <c r="G30" s="96" t="s">
        <v>176</v>
      </c>
      <c r="H30" s="95" t="s">
        <v>175</v>
      </c>
      <c r="I30" s="96" t="s">
        <v>176</v>
      </c>
      <c r="J30" s="95" t="s">
        <v>175</v>
      </c>
      <c r="K30" s="96" t="s">
        <v>176</v>
      </c>
      <c r="L30" s="95" t="s">
        <v>175</v>
      </c>
      <c r="M30" s="96" t="s">
        <v>176</v>
      </c>
      <c r="N30" s="95" t="s">
        <v>175</v>
      </c>
      <c r="O30" s="96" t="s">
        <v>176</v>
      </c>
      <c r="P30" s="95" t="s">
        <v>175</v>
      </c>
      <c r="Q30" s="96" t="s">
        <v>176</v>
      </c>
    </row>
    <row r="31" spans="1:19" x14ac:dyDescent="0.25">
      <c r="A31" s="80" t="s">
        <v>85</v>
      </c>
      <c r="B31" s="32" t="s">
        <v>86</v>
      </c>
      <c r="C31" s="31">
        <v>3000</v>
      </c>
      <c r="D31" s="81">
        <v>1</v>
      </c>
      <c r="E31" s="59">
        <f>$C31*D31</f>
        <v>3000</v>
      </c>
      <c r="F31" s="81">
        <v>1</v>
      </c>
      <c r="G31" s="59">
        <f>$C31*F31</f>
        <v>3000</v>
      </c>
      <c r="H31" s="81">
        <v>1</v>
      </c>
      <c r="I31" s="59">
        <f>$C31*H31</f>
        <v>3000</v>
      </c>
      <c r="J31" s="81">
        <v>1</v>
      </c>
      <c r="K31" s="59">
        <f>$C31*J31</f>
        <v>3000</v>
      </c>
      <c r="L31" s="81">
        <v>1</v>
      </c>
      <c r="M31" s="59">
        <f>$C31*L31</f>
        <v>3000</v>
      </c>
      <c r="N31" s="81">
        <v>1</v>
      </c>
      <c r="O31" s="59">
        <f>$C31*N31</f>
        <v>3000</v>
      </c>
      <c r="P31" s="81">
        <v>1</v>
      </c>
      <c r="Q31" s="59">
        <f>$C31*P31</f>
        <v>3000</v>
      </c>
      <c r="S31">
        <f>E31+G31+I31+K31+M31+O31+Q31</f>
        <v>21000</v>
      </c>
    </row>
    <row r="32" spans="1:19" x14ac:dyDescent="0.25">
      <c r="A32" s="80"/>
      <c r="B32" s="32" t="s">
        <v>191</v>
      </c>
      <c r="C32" s="31">
        <v>2239</v>
      </c>
      <c r="D32" s="81">
        <v>1</v>
      </c>
      <c r="E32" s="59">
        <f t="shared" ref="E32:E48" si="6">$C32*D32</f>
        <v>2239</v>
      </c>
      <c r="F32" s="81">
        <v>1</v>
      </c>
      <c r="G32" s="59">
        <f t="shared" ref="G32:G48" si="7">$C32*F32</f>
        <v>2239</v>
      </c>
      <c r="H32" s="81">
        <v>1</v>
      </c>
      <c r="I32" s="59">
        <f t="shared" ref="I32:I48" si="8">$C32*H32</f>
        <v>2239</v>
      </c>
      <c r="J32" s="81">
        <v>1</v>
      </c>
      <c r="K32" s="59">
        <f t="shared" ref="K32:K48" si="9">$C32*J32</f>
        <v>2239</v>
      </c>
      <c r="L32" s="81">
        <v>1</v>
      </c>
      <c r="M32" s="59">
        <f t="shared" ref="M32:M48" si="10">$C32*L32</f>
        <v>2239</v>
      </c>
      <c r="N32" s="81">
        <v>1</v>
      </c>
      <c r="O32" s="59">
        <f t="shared" ref="O32:O48" si="11">$C32*N32</f>
        <v>2239</v>
      </c>
      <c r="P32" s="81">
        <v>1</v>
      </c>
      <c r="Q32" s="59">
        <f t="shared" ref="Q32:Q48" si="12">$C32*P32</f>
        <v>2239</v>
      </c>
      <c r="S32">
        <f t="shared" ref="S32:S48" si="13">E32+G32+I32+K32+M32+O32+Q32</f>
        <v>15673</v>
      </c>
    </row>
    <row r="33" spans="1:19" x14ac:dyDescent="0.25">
      <c r="A33" s="82" t="s">
        <v>88</v>
      </c>
      <c r="B33" s="34" t="s">
        <v>89</v>
      </c>
      <c r="C33" s="33">
        <v>1080.4739999999999</v>
      </c>
      <c r="D33" s="81">
        <v>1</v>
      </c>
      <c r="E33" s="59">
        <f t="shared" si="6"/>
        <v>1080.4739999999999</v>
      </c>
      <c r="F33" s="81">
        <v>1</v>
      </c>
      <c r="G33" s="59">
        <f t="shared" si="7"/>
        <v>1080.4739999999999</v>
      </c>
      <c r="H33" s="81">
        <v>1</v>
      </c>
      <c r="I33" s="59">
        <f t="shared" si="8"/>
        <v>1080.4739999999999</v>
      </c>
      <c r="J33" s="81">
        <v>1</v>
      </c>
      <c r="K33" s="59">
        <f t="shared" si="9"/>
        <v>1080.4739999999999</v>
      </c>
      <c r="L33" s="81">
        <v>1</v>
      </c>
      <c r="M33" s="59">
        <f t="shared" si="10"/>
        <v>1080.4739999999999</v>
      </c>
      <c r="N33" s="81">
        <v>1</v>
      </c>
      <c r="O33" s="59">
        <f t="shared" si="11"/>
        <v>1080.4739999999999</v>
      </c>
      <c r="P33" s="81">
        <v>1</v>
      </c>
      <c r="Q33" s="59">
        <f t="shared" si="12"/>
        <v>1080.4739999999999</v>
      </c>
      <c r="S33">
        <f t="shared" si="13"/>
        <v>7563.3180000000002</v>
      </c>
    </row>
    <row r="34" spans="1:19" x14ac:dyDescent="0.25">
      <c r="A34" s="82" t="s">
        <v>91</v>
      </c>
      <c r="B34" s="34" t="s">
        <v>89</v>
      </c>
      <c r="C34" s="33">
        <v>1057.1420000000001</v>
      </c>
      <c r="D34" s="81">
        <v>1</v>
      </c>
      <c r="E34" s="59">
        <f t="shared" si="6"/>
        <v>1057.1420000000001</v>
      </c>
      <c r="F34" s="81">
        <v>1</v>
      </c>
      <c r="G34" s="59">
        <f t="shared" si="7"/>
        <v>1057.1420000000001</v>
      </c>
      <c r="H34" s="81">
        <v>1</v>
      </c>
      <c r="I34" s="59">
        <f t="shared" si="8"/>
        <v>1057.1420000000001</v>
      </c>
      <c r="J34" s="81">
        <v>1</v>
      </c>
      <c r="K34" s="59">
        <f t="shared" si="9"/>
        <v>1057.1420000000001</v>
      </c>
      <c r="L34" s="81">
        <v>1</v>
      </c>
      <c r="M34" s="59">
        <f t="shared" si="10"/>
        <v>1057.1420000000001</v>
      </c>
      <c r="N34" s="81">
        <v>1</v>
      </c>
      <c r="O34" s="59">
        <f t="shared" si="11"/>
        <v>1057.1420000000001</v>
      </c>
      <c r="P34" s="81">
        <v>1</v>
      </c>
      <c r="Q34" s="59">
        <f t="shared" si="12"/>
        <v>1057.1420000000001</v>
      </c>
      <c r="S34">
        <f t="shared" si="13"/>
        <v>7399.9939999999997</v>
      </c>
    </row>
    <row r="35" spans="1:19" x14ac:dyDescent="0.25">
      <c r="A35" s="82" t="s">
        <v>92</v>
      </c>
      <c r="B35" s="34" t="s">
        <v>89</v>
      </c>
      <c r="C35" s="33">
        <v>1057.1420000000001</v>
      </c>
      <c r="D35" s="81">
        <v>1</v>
      </c>
      <c r="E35" s="59">
        <f t="shared" si="6"/>
        <v>1057.1420000000001</v>
      </c>
      <c r="F35" s="81">
        <v>1</v>
      </c>
      <c r="G35" s="59">
        <f t="shared" si="7"/>
        <v>1057.1420000000001</v>
      </c>
      <c r="H35" s="81">
        <v>1</v>
      </c>
      <c r="I35" s="59">
        <f t="shared" si="8"/>
        <v>1057.1420000000001</v>
      </c>
      <c r="J35" s="81">
        <v>1</v>
      </c>
      <c r="K35" s="59">
        <f t="shared" si="9"/>
        <v>1057.1420000000001</v>
      </c>
      <c r="L35" s="81">
        <v>1</v>
      </c>
      <c r="M35" s="59">
        <f t="shared" si="10"/>
        <v>1057.1420000000001</v>
      </c>
      <c r="N35" s="81">
        <v>1</v>
      </c>
      <c r="O35" s="59">
        <f t="shared" si="11"/>
        <v>1057.1420000000001</v>
      </c>
      <c r="P35" s="81">
        <v>1</v>
      </c>
      <c r="Q35" s="59">
        <f t="shared" si="12"/>
        <v>1057.1420000000001</v>
      </c>
      <c r="S35">
        <f t="shared" si="13"/>
        <v>7399.9939999999997</v>
      </c>
    </row>
    <row r="36" spans="1:19" x14ac:dyDescent="0.25">
      <c r="A36" s="82"/>
      <c r="B36" s="34" t="s">
        <v>97</v>
      </c>
      <c r="C36" s="33">
        <v>1515.8530000000001</v>
      </c>
      <c r="D36" s="81">
        <v>1</v>
      </c>
      <c r="E36" s="59">
        <f t="shared" si="6"/>
        <v>1515.8530000000001</v>
      </c>
      <c r="F36" s="81">
        <v>1</v>
      </c>
      <c r="G36" s="59">
        <f t="shared" si="7"/>
        <v>1515.8530000000001</v>
      </c>
      <c r="H36" s="81">
        <v>1</v>
      </c>
      <c r="I36" s="59">
        <f t="shared" si="8"/>
        <v>1515.8530000000001</v>
      </c>
      <c r="J36" s="81">
        <v>1</v>
      </c>
      <c r="K36" s="59">
        <f t="shared" si="9"/>
        <v>1515.8530000000001</v>
      </c>
      <c r="L36" s="81">
        <v>1</v>
      </c>
      <c r="M36" s="59">
        <f t="shared" si="10"/>
        <v>1515.8530000000001</v>
      </c>
      <c r="N36" s="81">
        <v>1</v>
      </c>
      <c r="O36" s="59">
        <f t="shared" si="11"/>
        <v>1515.8530000000001</v>
      </c>
      <c r="P36" s="81">
        <v>1</v>
      </c>
      <c r="Q36" s="59">
        <f t="shared" si="12"/>
        <v>1515.8530000000001</v>
      </c>
      <c r="S36">
        <f t="shared" si="13"/>
        <v>10610.971000000001</v>
      </c>
    </row>
    <row r="37" spans="1:19" x14ac:dyDescent="0.25">
      <c r="A37" s="82"/>
      <c r="B37" s="34" t="s">
        <v>87</v>
      </c>
      <c r="C37" s="33">
        <v>1295.5909999999999</v>
      </c>
      <c r="D37" s="81">
        <v>1</v>
      </c>
      <c r="E37" s="59">
        <f t="shared" si="6"/>
        <v>1295.5909999999999</v>
      </c>
      <c r="F37" s="81">
        <v>1</v>
      </c>
      <c r="G37" s="59">
        <f t="shared" si="7"/>
        <v>1295.5909999999999</v>
      </c>
      <c r="H37" s="81">
        <v>1</v>
      </c>
      <c r="I37" s="59">
        <f t="shared" si="8"/>
        <v>1295.5909999999999</v>
      </c>
      <c r="J37" s="81">
        <v>1</v>
      </c>
      <c r="K37" s="59">
        <f t="shared" si="9"/>
        <v>1295.5909999999999</v>
      </c>
      <c r="L37" s="81">
        <v>1</v>
      </c>
      <c r="M37" s="59">
        <f t="shared" si="10"/>
        <v>1295.5909999999999</v>
      </c>
      <c r="N37" s="81">
        <v>1</v>
      </c>
      <c r="O37" s="59">
        <f t="shared" si="11"/>
        <v>1295.5909999999999</v>
      </c>
      <c r="P37" s="81">
        <v>1</v>
      </c>
      <c r="Q37" s="59">
        <f t="shared" si="12"/>
        <v>1295.5909999999999</v>
      </c>
      <c r="S37">
        <f t="shared" si="13"/>
        <v>9069.1370000000006</v>
      </c>
    </row>
    <row r="38" spans="1:19" x14ac:dyDescent="0.25">
      <c r="A38" s="82"/>
      <c r="B38" s="34" t="s">
        <v>87</v>
      </c>
      <c r="C38" s="33">
        <v>1335.249</v>
      </c>
      <c r="D38" s="81">
        <v>1</v>
      </c>
      <c r="E38" s="59">
        <f t="shared" si="6"/>
        <v>1335.249</v>
      </c>
      <c r="F38" s="81">
        <v>1</v>
      </c>
      <c r="G38" s="59">
        <f t="shared" si="7"/>
        <v>1335.249</v>
      </c>
      <c r="H38" s="81">
        <v>1</v>
      </c>
      <c r="I38" s="59">
        <f t="shared" si="8"/>
        <v>1335.249</v>
      </c>
      <c r="J38" s="81">
        <v>1</v>
      </c>
      <c r="K38" s="59">
        <f t="shared" si="9"/>
        <v>1335.249</v>
      </c>
      <c r="L38" s="81">
        <v>1</v>
      </c>
      <c r="M38" s="59">
        <f t="shared" si="10"/>
        <v>1335.249</v>
      </c>
      <c r="N38" s="81">
        <v>1</v>
      </c>
      <c r="O38" s="59">
        <f t="shared" si="11"/>
        <v>1335.249</v>
      </c>
      <c r="P38" s="81">
        <v>1</v>
      </c>
      <c r="Q38" s="59">
        <f t="shared" si="12"/>
        <v>1335.249</v>
      </c>
      <c r="S38">
        <f t="shared" si="13"/>
        <v>9346.7430000000004</v>
      </c>
    </row>
    <row r="39" spans="1:19" x14ac:dyDescent="0.25">
      <c r="A39" s="82"/>
      <c r="B39" s="34" t="s">
        <v>87</v>
      </c>
      <c r="C39" s="33">
        <v>1335.249</v>
      </c>
      <c r="D39" s="81">
        <v>3</v>
      </c>
      <c r="E39" s="59">
        <f t="shared" si="6"/>
        <v>4005.7470000000003</v>
      </c>
      <c r="F39" s="81">
        <v>4</v>
      </c>
      <c r="G39" s="59">
        <f t="shared" si="7"/>
        <v>5340.9960000000001</v>
      </c>
      <c r="H39" s="81">
        <v>4</v>
      </c>
      <c r="I39" s="59">
        <f t="shared" si="8"/>
        <v>5340.9960000000001</v>
      </c>
      <c r="J39" s="81">
        <v>4</v>
      </c>
      <c r="K39" s="59">
        <f t="shared" si="9"/>
        <v>5340.9960000000001</v>
      </c>
      <c r="L39" s="81">
        <v>4</v>
      </c>
      <c r="M39" s="59">
        <f t="shared" si="10"/>
        <v>5340.9960000000001</v>
      </c>
      <c r="N39" s="81">
        <v>4</v>
      </c>
      <c r="O39" s="59">
        <f t="shared" si="11"/>
        <v>5340.9960000000001</v>
      </c>
      <c r="P39" s="81">
        <v>4</v>
      </c>
      <c r="Q39" s="59">
        <f t="shared" si="12"/>
        <v>5340.9960000000001</v>
      </c>
      <c r="S39">
        <f t="shared" si="13"/>
        <v>36051.722999999998</v>
      </c>
    </row>
    <row r="40" spans="1:19" x14ac:dyDescent="0.25">
      <c r="A40" s="82"/>
      <c r="B40" s="34" t="s">
        <v>96</v>
      </c>
      <c r="C40" s="33">
        <v>1300.684</v>
      </c>
      <c r="D40" s="81">
        <v>1</v>
      </c>
      <c r="E40" s="59">
        <f t="shared" si="6"/>
        <v>1300.684</v>
      </c>
      <c r="F40" s="81">
        <v>1</v>
      </c>
      <c r="G40" s="59">
        <f t="shared" si="7"/>
        <v>1300.684</v>
      </c>
      <c r="H40" s="81">
        <v>1</v>
      </c>
      <c r="I40" s="59">
        <f t="shared" si="8"/>
        <v>1300.684</v>
      </c>
      <c r="J40" s="81">
        <v>1</v>
      </c>
      <c r="K40" s="59">
        <f t="shared" si="9"/>
        <v>1300.684</v>
      </c>
      <c r="L40" s="81">
        <v>1</v>
      </c>
      <c r="M40" s="59">
        <f t="shared" si="10"/>
        <v>1300.684</v>
      </c>
      <c r="N40" s="81">
        <v>1</v>
      </c>
      <c r="O40" s="59">
        <f t="shared" si="11"/>
        <v>1300.684</v>
      </c>
      <c r="P40" s="81">
        <v>1</v>
      </c>
      <c r="Q40" s="59">
        <f t="shared" si="12"/>
        <v>1300.684</v>
      </c>
      <c r="S40">
        <f t="shared" si="13"/>
        <v>9104.7880000000005</v>
      </c>
    </row>
    <row r="41" spans="1:19" x14ac:dyDescent="0.25">
      <c r="A41" s="83"/>
      <c r="B41" s="20" t="s">
        <v>178</v>
      </c>
      <c r="C41" s="19">
        <v>760.47</v>
      </c>
      <c r="D41" s="81">
        <v>20</v>
      </c>
      <c r="E41" s="59">
        <f t="shared" si="6"/>
        <v>15209.400000000001</v>
      </c>
      <c r="F41" s="81">
        <v>20</v>
      </c>
      <c r="G41" s="59">
        <f t="shared" si="7"/>
        <v>15209.400000000001</v>
      </c>
      <c r="H41" s="81">
        <v>25</v>
      </c>
      <c r="I41" s="59">
        <f t="shared" si="8"/>
        <v>19011.75</v>
      </c>
      <c r="J41" s="81">
        <v>25</v>
      </c>
      <c r="K41" s="59">
        <f t="shared" si="9"/>
        <v>19011.75</v>
      </c>
      <c r="L41" s="81">
        <v>25</v>
      </c>
      <c r="M41" s="59">
        <f t="shared" si="10"/>
        <v>19011.75</v>
      </c>
      <c r="N41" s="81">
        <v>25</v>
      </c>
      <c r="O41" s="59">
        <f t="shared" si="11"/>
        <v>19011.75</v>
      </c>
      <c r="P41" s="81">
        <v>20</v>
      </c>
      <c r="Q41" s="59">
        <f t="shared" si="12"/>
        <v>15209.400000000001</v>
      </c>
      <c r="S41">
        <f t="shared" si="13"/>
        <v>121675.20000000001</v>
      </c>
    </row>
    <row r="42" spans="1:19" x14ac:dyDescent="0.25">
      <c r="A42" s="83"/>
      <c r="B42" s="20" t="s">
        <v>98</v>
      </c>
      <c r="C42" s="19">
        <v>870.70600000000002</v>
      </c>
      <c r="D42" s="81">
        <v>1</v>
      </c>
      <c r="E42" s="59">
        <f t="shared" si="6"/>
        <v>870.70600000000002</v>
      </c>
      <c r="F42" s="81">
        <v>1</v>
      </c>
      <c r="G42" s="59">
        <f t="shared" si="7"/>
        <v>870.70600000000002</v>
      </c>
      <c r="H42" s="81">
        <v>1</v>
      </c>
      <c r="I42" s="59">
        <f t="shared" si="8"/>
        <v>870.70600000000002</v>
      </c>
      <c r="J42" s="81">
        <v>1</v>
      </c>
      <c r="K42" s="59">
        <f t="shared" si="9"/>
        <v>870.70600000000002</v>
      </c>
      <c r="L42" s="81">
        <v>1</v>
      </c>
      <c r="M42" s="59">
        <f t="shared" si="10"/>
        <v>870.70600000000002</v>
      </c>
      <c r="N42" s="81">
        <v>1</v>
      </c>
      <c r="O42" s="59">
        <f t="shared" si="11"/>
        <v>870.70600000000002</v>
      </c>
      <c r="P42" s="81">
        <v>1</v>
      </c>
      <c r="Q42" s="59">
        <f t="shared" si="12"/>
        <v>870.70600000000002</v>
      </c>
      <c r="S42">
        <f t="shared" si="13"/>
        <v>6094.942</v>
      </c>
    </row>
    <row r="43" spans="1:19" x14ac:dyDescent="0.25">
      <c r="A43" s="83"/>
      <c r="B43" s="20" t="s">
        <v>99</v>
      </c>
      <c r="C43" s="19">
        <v>987.06</v>
      </c>
      <c r="D43" s="81">
        <v>1</v>
      </c>
      <c r="E43" s="59">
        <f t="shared" si="6"/>
        <v>987.06</v>
      </c>
      <c r="F43" s="81">
        <v>1</v>
      </c>
      <c r="G43" s="59">
        <f t="shared" si="7"/>
        <v>987.06</v>
      </c>
      <c r="H43" s="81">
        <v>2</v>
      </c>
      <c r="I43" s="59">
        <f t="shared" si="8"/>
        <v>1974.12</v>
      </c>
      <c r="J43" s="81">
        <v>2</v>
      </c>
      <c r="K43" s="59">
        <f t="shared" si="9"/>
        <v>1974.12</v>
      </c>
      <c r="L43" s="81">
        <v>2</v>
      </c>
      <c r="M43" s="59">
        <f t="shared" si="10"/>
        <v>1974.12</v>
      </c>
      <c r="N43" s="81">
        <v>2</v>
      </c>
      <c r="O43" s="59">
        <f t="shared" si="11"/>
        <v>1974.12</v>
      </c>
      <c r="P43" s="81">
        <v>2</v>
      </c>
      <c r="Q43" s="59">
        <f t="shared" si="12"/>
        <v>1974.12</v>
      </c>
      <c r="S43">
        <f t="shared" si="13"/>
        <v>11844.719999999998</v>
      </c>
    </row>
    <row r="44" spans="1:19" x14ac:dyDescent="0.25">
      <c r="A44" s="84"/>
      <c r="B44" s="28" t="s">
        <v>90</v>
      </c>
      <c r="C44" s="27">
        <v>700</v>
      </c>
      <c r="D44" s="81">
        <v>9</v>
      </c>
      <c r="E44" s="59">
        <f t="shared" si="6"/>
        <v>6300</v>
      </c>
      <c r="F44" s="81">
        <v>9</v>
      </c>
      <c r="G44" s="59">
        <f t="shared" si="7"/>
        <v>6300</v>
      </c>
      <c r="H44" s="81">
        <v>12</v>
      </c>
      <c r="I44" s="59">
        <f t="shared" si="8"/>
        <v>8400</v>
      </c>
      <c r="J44" s="81">
        <v>12</v>
      </c>
      <c r="K44" s="59">
        <f t="shared" si="9"/>
        <v>8400</v>
      </c>
      <c r="L44" s="81">
        <v>12</v>
      </c>
      <c r="M44" s="59">
        <f t="shared" si="10"/>
        <v>8400</v>
      </c>
      <c r="N44" s="81">
        <v>12</v>
      </c>
      <c r="O44" s="59">
        <f t="shared" si="11"/>
        <v>8400</v>
      </c>
      <c r="P44" s="81">
        <v>12</v>
      </c>
      <c r="Q44" s="59">
        <f t="shared" si="12"/>
        <v>8400</v>
      </c>
      <c r="S44">
        <f t="shared" si="13"/>
        <v>54600</v>
      </c>
    </row>
    <row r="45" spans="1:19" x14ac:dyDescent="0.25">
      <c r="A45" s="114" t="s">
        <v>93</v>
      </c>
      <c r="B45" s="40" t="s">
        <v>94</v>
      </c>
      <c r="C45" s="41">
        <v>1201.171</v>
      </c>
      <c r="D45" s="81">
        <v>1</v>
      </c>
      <c r="E45" s="59">
        <f t="shared" si="6"/>
        <v>1201.171</v>
      </c>
      <c r="F45" s="81">
        <v>1</v>
      </c>
      <c r="G45" s="59">
        <f t="shared" si="7"/>
        <v>1201.171</v>
      </c>
      <c r="H45" s="81">
        <v>1</v>
      </c>
      <c r="I45" s="59">
        <f t="shared" si="8"/>
        <v>1201.171</v>
      </c>
      <c r="J45" s="81">
        <v>1</v>
      </c>
      <c r="K45" s="59">
        <f t="shared" si="9"/>
        <v>1201.171</v>
      </c>
      <c r="L45" s="81">
        <v>1</v>
      </c>
      <c r="M45" s="59">
        <f t="shared" si="10"/>
        <v>1201.171</v>
      </c>
      <c r="N45" s="81">
        <v>1</v>
      </c>
      <c r="O45" s="59">
        <f t="shared" si="11"/>
        <v>1201.171</v>
      </c>
      <c r="P45" s="81">
        <v>1</v>
      </c>
      <c r="Q45" s="59">
        <f t="shared" si="12"/>
        <v>1201.171</v>
      </c>
      <c r="S45">
        <f t="shared" si="13"/>
        <v>8408.1970000000001</v>
      </c>
    </row>
    <row r="46" spans="1:19" x14ac:dyDescent="0.25">
      <c r="A46" s="114"/>
      <c r="B46" s="40" t="s">
        <v>94</v>
      </c>
      <c r="C46" s="41">
        <v>1167.183</v>
      </c>
      <c r="D46" s="81">
        <v>1</v>
      </c>
      <c r="E46" s="59">
        <f t="shared" si="6"/>
        <v>1167.183</v>
      </c>
      <c r="F46" s="81">
        <v>1</v>
      </c>
      <c r="G46" s="59">
        <f t="shared" si="7"/>
        <v>1167.183</v>
      </c>
      <c r="H46" s="81">
        <v>1</v>
      </c>
      <c r="I46" s="59">
        <f t="shared" si="8"/>
        <v>1167.183</v>
      </c>
      <c r="J46" s="81">
        <v>1</v>
      </c>
      <c r="K46" s="59">
        <f t="shared" si="9"/>
        <v>1167.183</v>
      </c>
      <c r="L46" s="81">
        <v>1</v>
      </c>
      <c r="M46" s="59">
        <f t="shared" si="10"/>
        <v>1167.183</v>
      </c>
      <c r="N46" s="81">
        <v>1</v>
      </c>
      <c r="O46" s="59">
        <f t="shared" si="11"/>
        <v>1167.183</v>
      </c>
      <c r="P46" s="81">
        <v>1</v>
      </c>
      <c r="Q46" s="59">
        <f t="shared" si="12"/>
        <v>1167.183</v>
      </c>
      <c r="S46">
        <f t="shared" si="13"/>
        <v>8170.2809999999999</v>
      </c>
    </row>
    <row r="47" spans="1:19" x14ac:dyDescent="0.25">
      <c r="A47" s="114"/>
      <c r="B47" s="40" t="s">
        <v>95</v>
      </c>
      <c r="C47" s="41">
        <v>1181.4929999999999</v>
      </c>
      <c r="D47" s="81">
        <v>1</v>
      </c>
      <c r="E47" s="59">
        <f t="shared" si="6"/>
        <v>1181.4929999999999</v>
      </c>
      <c r="F47" s="81">
        <v>1</v>
      </c>
      <c r="G47" s="59">
        <f t="shared" si="7"/>
        <v>1181.4929999999999</v>
      </c>
      <c r="H47" s="81">
        <v>1</v>
      </c>
      <c r="I47" s="59">
        <f t="shared" si="8"/>
        <v>1181.4929999999999</v>
      </c>
      <c r="J47" s="81">
        <v>1</v>
      </c>
      <c r="K47" s="59">
        <f t="shared" si="9"/>
        <v>1181.4929999999999</v>
      </c>
      <c r="L47" s="81">
        <v>1</v>
      </c>
      <c r="M47" s="59">
        <f t="shared" si="10"/>
        <v>1181.4929999999999</v>
      </c>
      <c r="N47" s="81">
        <v>1</v>
      </c>
      <c r="O47" s="59">
        <f t="shared" si="11"/>
        <v>1181.4929999999999</v>
      </c>
      <c r="P47" s="81">
        <v>1</v>
      </c>
      <c r="Q47" s="59">
        <f t="shared" si="12"/>
        <v>1181.4929999999999</v>
      </c>
      <c r="S47">
        <f t="shared" si="13"/>
        <v>8270.4510000000009</v>
      </c>
    </row>
    <row r="48" spans="1:19" ht="15.75" thickBot="1" x14ac:dyDescent="0.3">
      <c r="A48" s="115"/>
      <c r="B48" s="112" t="s">
        <v>179</v>
      </c>
      <c r="C48" s="113">
        <v>900</v>
      </c>
      <c r="D48" s="75">
        <v>3</v>
      </c>
      <c r="E48" s="76">
        <f t="shared" si="6"/>
        <v>2700</v>
      </c>
      <c r="F48" s="75">
        <v>3</v>
      </c>
      <c r="G48" s="76">
        <f t="shared" si="7"/>
        <v>2700</v>
      </c>
      <c r="H48" s="75">
        <v>3</v>
      </c>
      <c r="I48" s="76">
        <f t="shared" si="8"/>
        <v>2700</v>
      </c>
      <c r="J48" s="75">
        <v>3</v>
      </c>
      <c r="K48" s="76">
        <f t="shared" si="9"/>
        <v>2700</v>
      </c>
      <c r="L48" s="75">
        <v>7</v>
      </c>
      <c r="M48" s="76">
        <f t="shared" si="10"/>
        <v>6300</v>
      </c>
      <c r="N48" s="75">
        <v>7</v>
      </c>
      <c r="O48" s="76">
        <f t="shared" si="11"/>
        <v>6300</v>
      </c>
      <c r="P48" s="75">
        <v>3</v>
      </c>
      <c r="Q48" s="76">
        <f t="shared" si="12"/>
        <v>2700</v>
      </c>
      <c r="S48">
        <f t="shared" si="13"/>
        <v>26100</v>
      </c>
    </row>
    <row r="49" spans="1:19" x14ac:dyDescent="0.25">
      <c r="D49" s="42">
        <f>SUM(D31:D48)</f>
        <v>49</v>
      </c>
      <c r="E49" s="42">
        <f t="shared" ref="E49:S49" si="14">SUM(E31:E48)</f>
        <v>47503.895000000004</v>
      </c>
      <c r="F49" s="42">
        <f t="shared" si="14"/>
        <v>50</v>
      </c>
      <c r="G49" s="42">
        <f t="shared" si="14"/>
        <v>48839.144</v>
      </c>
      <c r="H49" s="42">
        <f t="shared" si="14"/>
        <v>59</v>
      </c>
      <c r="I49" s="42">
        <f t="shared" si="14"/>
        <v>55728.554000000004</v>
      </c>
      <c r="J49" s="42">
        <f t="shared" si="14"/>
        <v>59</v>
      </c>
      <c r="K49" s="42">
        <f t="shared" si="14"/>
        <v>55728.554000000004</v>
      </c>
      <c r="L49" s="42">
        <f t="shared" si="14"/>
        <v>63</v>
      </c>
      <c r="M49" s="42">
        <f t="shared" si="14"/>
        <v>59328.554000000004</v>
      </c>
      <c r="N49" s="42">
        <f t="shared" si="14"/>
        <v>63</v>
      </c>
      <c r="O49" s="42">
        <f t="shared" si="14"/>
        <v>59328.554000000004</v>
      </c>
      <c r="P49" s="42">
        <f t="shared" si="14"/>
        <v>54</v>
      </c>
      <c r="Q49" s="42">
        <f t="shared" si="14"/>
        <v>51926.204000000005</v>
      </c>
      <c r="S49" s="42">
        <f t="shared" si="14"/>
        <v>378383.45900000003</v>
      </c>
    </row>
    <row r="50" spans="1:19" ht="15.75" thickBot="1" x14ac:dyDescent="0.3"/>
    <row r="51" spans="1:19" x14ac:dyDescent="0.25">
      <c r="A51" s="105" t="s">
        <v>163</v>
      </c>
      <c r="B51" s="106"/>
      <c r="C51" s="107"/>
      <c r="D51" s="90">
        <v>0.3</v>
      </c>
      <c r="E51" s="91"/>
      <c r="F51" s="90">
        <v>0.5</v>
      </c>
      <c r="G51" s="91"/>
      <c r="H51" s="90">
        <v>0.7</v>
      </c>
      <c r="I51" s="91"/>
      <c r="J51" s="90">
        <v>0.85</v>
      </c>
      <c r="K51" s="91"/>
      <c r="L51" s="90">
        <v>0.9</v>
      </c>
      <c r="M51" s="91"/>
      <c r="N51" s="90">
        <v>0.9</v>
      </c>
      <c r="O51" s="91"/>
      <c r="P51" s="90">
        <v>0.7</v>
      </c>
      <c r="Q51" s="91"/>
    </row>
    <row r="52" spans="1:19" x14ac:dyDescent="0.25">
      <c r="A52" s="92" t="s">
        <v>67</v>
      </c>
      <c r="B52" s="93" t="s">
        <v>68</v>
      </c>
      <c r="C52" s="94" t="s">
        <v>69</v>
      </c>
      <c r="D52" s="95" t="s">
        <v>175</v>
      </c>
      <c r="E52" s="96" t="s">
        <v>176</v>
      </c>
      <c r="F52" s="95" t="s">
        <v>175</v>
      </c>
      <c r="G52" s="96" t="s">
        <v>176</v>
      </c>
      <c r="H52" s="95" t="s">
        <v>175</v>
      </c>
      <c r="I52" s="96" t="s">
        <v>176</v>
      </c>
      <c r="J52" s="95" t="s">
        <v>175</v>
      </c>
      <c r="K52" s="96" t="s">
        <v>176</v>
      </c>
      <c r="L52" s="95" t="s">
        <v>175</v>
      </c>
      <c r="M52" s="96" t="s">
        <v>176</v>
      </c>
      <c r="N52" s="95" t="s">
        <v>175</v>
      </c>
      <c r="O52" s="96" t="s">
        <v>176</v>
      </c>
      <c r="P52" s="95" t="s">
        <v>175</v>
      </c>
      <c r="Q52" s="96" t="s">
        <v>176</v>
      </c>
    </row>
    <row r="53" spans="1:19" x14ac:dyDescent="0.25">
      <c r="A53" s="80" t="s">
        <v>100</v>
      </c>
      <c r="B53" s="32" t="s">
        <v>101</v>
      </c>
      <c r="C53" s="31">
        <v>6213.5860000000002</v>
      </c>
      <c r="D53" s="81">
        <v>1</v>
      </c>
      <c r="E53" s="59">
        <f>$C53*D53</f>
        <v>6213.5860000000002</v>
      </c>
      <c r="F53" s="81">
        <v>1</v>
      </c>
      <c r="G53" s="59">
        <f>$C53*F53</f>
        <v>6213.5860000000002</v>
      </c>
      <c r="H53" s="81">
        <v>1</v>
      </c>
      <c r="I53" s="59">
        <f>$C53*H53</f>
        <v>6213.5860000000002</v>
      </c>
      <c r="J53" s="81">
        <v>1</v>
      </c>
      <c r="K53" s="59">
        <f>$C53*J53</f>
        <v>6213.5860000000002</v>
      </c>
      <c r="L53" s="81">
        <v>1</v>
      </c>
      <c r="M53" s="59">
        <f>$C53*L53</f>
        <v>6213.5860000000002</v>
      </c>
      <c r="N53" s="81">
        <v>1</v>
      </c>
      <c r="O53" s="59">
        <f>$C53*N53</f>
        <v>6213.5860000000002</v>
      </c>
      <c r="P53" s="81">
        <v>1</v>
      </c>
      <c r="Q53" s="59">
        <f>$C53*P53</f>
        <v>6213.5860000000002</v>
      </c>
      <c r="S53">
        <f>E53+G53+I53+K53+M53+O53+Q53</f>
        <v>43495.102000000006</v>
      </c>
    </row>
    <row r="54" spans="1:19" x14ac:dyDescent="0.25">
      <c r="A54" s="82" t="s">
        <v>102</v>
      </c>
      <c r="B54" s="34" t="s">
        <v>156</v>
      </c>
      <c r="C54" s="33">
        <v>1655.085</v>
      </c>
      <c r="D54" s="81">
        <v>1</v>
      </c>
      <c r="E54" s="59">
        <f t="shared" ref="E54:E55" si="15">$C54*D54</f>
        <v>1655.085</v>
      </c>
      <c r="F54" s="81">
        <v>1</v>
      </c>
      <c r="G54" s="59">
        <f t="shared" ref="G54:G55" si="16">$C54*F54</f>
        <v>1655.085</v>
      </c>
      <c r="H54" s="81">
        <v>1</v>
      </c>
      <c r="I54" s="59">
        <f t="shared" ref="I54:I55" si="17">$C54*H54</f>
        <v>1655.085</v>
      </c>
      <c r="J54" s="81">
        <v>1</v>
      </c>
      <c r="K54" s="59">
        <f t="shared" ref="K54:K55" si="18">$C54*J54</f>
        <v>1655.085</v>
      </c>
      <c r="L54" s="81">
        <v>1</v>
      </c>
      <c r="M54" s="59">
        <f t="shared" ref="M54:M55" si="19">$C54*L54</f>
        <v>1655.085</v>
      </c>
      <c r="N54" s="81">
        <v>1</v>
      </c>
      <c r="O54" s="59">
        <f t="shared" ref="O54:O55" si="20">$C54*N54</f>
        <v>1655.085</v>
      </c>
      <c r="P54" s="81">
        <v>1</v>
      </c>
      <c r="Q54" s="59">
        <f t="shared" ref="Q54:Q55" si="21">$C54*P54</f>
        <v>1655.085</v>
      </c>
      <c r="S54">
        <f t="shared" ref="S54:S55" si="22">E54+G54+I54+K54+M54+O54+Q54</f>
        <v>11585.594999999998</v>
      </c>
    </row>
    <row r="55" spans="1:19" ht="15.75" thickBot="1" x14ac:dyDescent="0.3">
      <c r="A55" s="100" t="s">
        <v>103</v>
      </c>
      <c r="B55" s="101" t="s">
        <v>104</v>
      </c>
      <c r="C55" s="102">
        <v>1135.8340000000001</v>
      </c>
      <c r="D55" s="75">
        <v>1</v>
      </c>
      <c r="E55" s="76">
        <f t="shared" si="15"/>
        <v>1135.8340000000001</v>
      </c>
      <c r="F55" s="75">
        <v>1</v>
      </c>
      <c r="G55" s="76">
        <f t="shared" si="16"/>
        <v>1135.8340000000001</v>
      </c>
      <c r="H55" s="75">
        <v>1</v>
      </c>
      <c r="I55" s="76">
        <f t="shared" si="17"/>
        <v>1135.8340000000001</v>
      </c>
      <c r="J55" s="75">
        <v>1</v>
      </c>
      <c r="K55" s="76">
        <f t="shared" si="18"/>
        <v>1135.8340000000001</v>
      </c>
      <c r="L55" s="75">
        <v>1</v>
      </c>
      <c r="M55" s="76">
        <f t="shared" si="19"/>
        <v>1135.8340000000001</v>
      </c>
      <c r="N55" s="75">
        <v>1</v>
      </c>
      <c r="O55" s="76">
        <f t="shared" si="20"/>
        <v>1135.8340000000001</v>
      </c>
      <c r="P55" s="75">
        <v>1</v>
      </c>
      <c r="Q55" s="76">
        <f t="shared" si="21"/>
        <v>1135.8340000000001</v>
      </c>
      <c r="S55">
        <f t="shared" si="22"/>
        <v>7950.8379999999997</v>
      </c>
    </row>
    <row r="56" spans="1:19" x14ac:dyDescent="0.25">
      <c r="D56" s="42">
        <f>SUM(D53:D55)</f>
        <v>3</v>
      </c>
      <c r="E56" s="42">
        <f t="shared" ref="E56:S56" si="23">SUM(E53:E55)</f>
        <v>9004.505000000001</v>
      </c>
      <c r="F56" s="42">
        <f t="shared" si="23"/>
        <v>3</v>
      </c>
      <c r="G56" s="42">
        <f t="shared" si="23"/>
        <v>9004.505000000001</v>
      </c>
      <c r="H56" s="42">
        <f t="shared" si="23"/>
        <v>3</v>
      </c>
      <c r="I56" s="42">
        <f t="shared" si="23"/>
        <v>9004.505000000001</v>
      </c>
      <c r="J56" s="42">
        <f t="shared" si="23"/>
        <v>3</v>
      </c>
      <c r="K56" s="42">
        <f t="shared" si="23"/>
        <v>9004.505000000001</v>
      </c>
      <c r="L56" s="42">
        <f t="shared" si="23"/>
        <v>3</v>
      </c>
      <c r="M56" s="42">
        <f t="shared" si="23"/>
        <v>9004.505000000001</v>
      </c>
      <c r="N56" s="42">
        <f t="shared" si="23"/>
        <v>3</v>
      </c>
      <c r="O56" s="42">
        <f t="shared" si="23"/>
        <v>9004.505000000001</v>
      </c>
      <c r="P56" s="42">
        <f t="shared" si="23"/>
        <v>3</v>
      </c>
      <c r="Q56" s="42">
        <f t="shared" si="23"/>
        <v>9004.505000000001</v>
      </c>
      <c r="S56" s="42">
        <f t="shared" si="23"/>
        <v>63031.535000000003</v>
      </c>
    </row>
    <row r="57" spans="1:19" ht="15.75" thickBot="1" x14ac:dyDescent="0.3"/>
    <row r="58" spans="1:19" x14ac:dyDescent="0.25">
      <c r="A58" s="105" t="s">
        <v>164</v>
      </c>
      <c r="B58" s="106"/>
      <c r="C58" s="107"/>
      <c r="D58" s="90">
        <v>0.3</v>
      </c>
      <c r="E58" s="91"/>
      <c r="F58" s="90">
        <v>0.5</v>
      </c>
      <c r="G58" s="91"/>
      <c r="H58" s="90">
        <v>0.7</v>
      </c>
      <c r="I58" s="91"/>
      <c r="J58" s="90">
        <v>0.85</v>
      </c>
      <c r="K58" s="91"/>
      <c r="L58" s="90">
        <v>0.9</v>
      </c>
      <c r="M58" s="91"/>
      <c r="N58" s="90">
        <v>0.9</v>
      </c>
      <c r="O58" s="91"/>
      <c r="P58" s="90">
        <v>0.7</v>
      </c>
      <c r="Q58" s="91"/>
    </row>
    <row r="59" spans="1:19" x14ac:dyDescent="0.25">
      <c r="A59" s="92" t="s">
        <v>67</v>
      </c>
      <c r="B59" s="93" t="s">
        <v>68</v>
      </c>
      <c r="C59" s="94" t="s">
        <v>69</v>
      </c>
      <c r="D59" s="95" t="s">
        <v>175</v>
      </c>
      <c r="E59" s="96" t="s">
        <v>176</v>
      </c>
      <c r="F59" s="95" t="s">
        <v>175</v>
      </c>
      <c r="G59" s="96" t="s">
        <v>176</v>
      </c>
      <c r="H59" s="95" t="s">
        <v>175</v>
      </c>
      <c r="I59" s="96" t="s">
        <v>176</v>
      </c>
      <c r="J59" s="95" t="s">
        <v>175</v>
      </c>
      <c r="K59" s="96" t="s">
        <v>176</v>
      </c>
      <c r="L59" s="95" t="s">
        <v>175</v>
      </c>
      <c r="M59" s="96" t="s">
        <v>176</v>
      </c>
      <c r="N59" s="95" t="s">
        <v>175</v>
      </c>
      <c r="O59" s="96" t="s">
        <v>176</v>
      </c>
      <c r="P59" s="95" t="s">
        <v>175</v>
      </c>
      <c r="Q59" s="96" t="s">
        <v>176</v>
      </c>
    </row>
    <row r="60" spans="1:19" x14ac:dyDescent="0.25">
      <c r="A60" s="80" t="s">
        <v>110</v>
      </c>
      <c r="B60" s="32" t="s">
        <v>157</v>
      </c>
      <c r="C60" s="31">
        <v>1463.9739999999999</v>
      </c>
      <c r="D60" s="81">
        <v>1</v>
      </c>
      <c r="E60" s="59">
        <f>$C60*D60</f>
        <v>1463.9739999999999</v>
      </c>
      <c r="F60" s="81">
        <v>1</v>
      </c>
      <c r="G60" s="59">
        <f>$C60*F60</f>
        <v>1463.9739999999999</v>
      </c>
      <c r="H60" s="81">
        <v>1</v>
      </c>
      <c r="I60" s="59">
        <f>$C60*H60</f>
        <v>1463.9739999999999</v>
      </c>
      <c r="J60" s="81">
        <v>1</v>
      </c>
      <c r="K60" s="59">
        <f>$C60*J60</f>
        <v>1463.9739999999999</v>
      </c>
      <c r="L60" s="81">
        <v>1</v>
      </c>
      <c r="M60" s="59">
        <f>$C60*L60</f>
        <v>1463.9739999999999</v>
      </c>
      <c r="N60" s="81">
        <v>1</v>
      </c>
      <c r="O60" s="59">
        <f>$C60*N60</f>
        <v>1463.9739999999999</v>
      </c>
      <c r="P60" s="81">
        <v>1</v>
      </c>
      <c r="Q60" s="59">
        <f>$C60*P60</f>
        <v>1463.9739999999999</v>
      </c>
      <c r="S60">
        <f>E60+G60+I60+K60+M60+O60+Q60</f>
        <v>10247.817999999999</v>
      </c>
    </row>
    <row r="61" spans="1:19" x14ac:dyDescent="0.25">
      <c r="A61" s="82" t="s">
        <v>106</v>
      </c>
      <c r="B61" s="34" t="s">
        <v>107</v>
      </c>
      <c r="C61" s="33">
        <v>1429.854</v>
      </c>
      <c r="D61" s="81">
        <v>1</v>
      </c>
      <c r="E61" s="59">
        <f>$C61*D61</f>
        <v>1429.854</v>
      </c>
      <c r="F61" s="81">
        <v>1</v>
      </c>
      <c r="G61" s="59">
        <f>$C61*F61</f>
        <v>1429.854</v>
      </c>
      <c r="H61" s="81">
        <v>1</v>
      </c>
      <c r="I61" s="59">
        <f>$C61*H61</f>
        <v>1429.854</v>
      </c>
      <c r="J61" s="81">
        <v>1</v>
      </c>
      <c r="K61" s="59">
        <f>$C61*J61</f>
        <v>1429.854</v>
      </c>
      <c r="L61" s="81">
        <v>1</v>
      </c>
      <c r="M61" s="59">
        <f>$C61*L61</f>
        <v>1429.854</v>
      </c>
      <c r="N61" s="81">
        <v>1</v>
      </c>
      <c r="O61" s="59">
        <f>$C61*N61</f>
        <v>1429.854</v>
      </c>
      <c r="P61" s="81">
        <v>1</v>
      </c>
      <c r="Q61" s="59">
        <f>$C61*P61</f>
        <v>1429.854</v>
      </c>
      <c r="S61">
        <f t="shared" ref="S61:S70" si="24">E61+G61+I61+K61+M61+O61+Q61</f>
        <v>10008.977999999999</v>
      </c>
    </row>
    <row r="62" spans="1:19" x14ac:dyDescent="0.25">
      <c r="A62" s="82" t="s">
        <v>108</v>
      </c>
      <c r="B62" s="34" t="s">
        <v>109</v>
      </c>
      <c r="C62" s="33">
        <v>726.97799999999995</v>
      </c>
      <c r="D62" s="81">
        <v>1</v>
      </c>
      <c r="E62" s="59">
        <f>$C62*D62</f>
        <v>726.97799999999995</v>
      </c>
      <c r="F62" s="81">
        <v>1</v>
      </c>
      <c r="G62" s="59">
        <f>$C62*F62</f>
        <v>726.97799999999995</v>
      </c>
      <c r="H62" s="81">
        <v>1</v>
      </c>
      <c r="I62" s="59">
        <f>$C62*H62</f>
        <v>726.97799999999995</v>
      </c>
      <c r="J62" s="81">
        <v>1</v>
      </c>
      <c r="K62" s="59">
        <f>$C62*J62</f>
        <v>726.97799999999995</v>
      </c>
      <c r="L62" s="81">
        <v>1</v>
      </c>
      <c r="M62" s="59">
        <f>$C62*L62</f>
        <v>726.97799999999995</v>
      </c>
      <c r="N62" s="81">
        <v>1</v>
      </c>
      <c r="O62" s="59">
        <f>$C62*N62</f>
        <v>726.97799999999995</v>
      </c>
      <c r="P62" s="81">
        <v>1</v>
      </c>
      <c r="Q62" s="59">
        <f>$C62*P62</f>
        <v>726.97799999999995</v>
      </c>
      <c r="S62">
        <f t="shared" si="24"/>
        <v>5088.8459999999995</v>
      </c>
    </row>
    <row r="63" spans="1:19" x14ac:dyDescent="0.25">
      <c r="A63" s="82"/>
      <c r="B63" s="34" t="s">
        <v>112</v>
      </c>
      <c r="C63" s="33">
        <v>900</v>
      </c>
      <c r="D63" s="81">
        <v>2</v>
      </c>
      <c r="E63" s="59">
        <f>$C63*D63</f>
        <v>1800</v>
      </c>
      <c r="F63" s="81">
        <v>2</v>
      </c>
      <c r="G63" s="59">
        <f>$C63*F63</f>
        <v>1800</v>
      </c>
      <c r="H63" s="81">
        <v>2</v>
      </c>
      <c r="I63" s="59">
        <f>$C63*H63</f>
        <v>1800</v>
      </c>
      <c r="J63" s="81">
        <v>2</v>
      </c>
      <c r="K63" s="59">
        <f>$C63*J63</f>
        <v>1800</v>
      </c>
      <c r="L63" s="81">
        <v>2</v>
      </c>
      <c r="M63" s="59">
        <f>$C63*L63</f>
        <v>1800</v>
      </c>
      <c r="N63" s="81">
        <v>2</v>
      </c>
      <c r="O63" s="59">
        <f>$C63*N63</f>
        <v>1800</v>
      </c>
      <c r="P63" s="81">
        <v>2</v>
      </c>
      <c r="Q63" s="59">
        <f>$C63*P63</f>
        <v>1800</v>
      </c>
      <c r="S63">
        <f t="shared" si="24"/>
        <v>12600</v>
      </c>
    </row>
    <row r="64" spans="1:19" x14ac:dyDescent="0.25">
      <c r="A64" s="82"/>
      <c r="B64" s="34" t="s">
        <v>105</v>
      </c>
      <c r="C64" s="33">
        <v>1200</v>
      </c>
      <c r="D64" s="81">
        <v>1</v>
      </c>
      <c r="E64" s="59">
        <f>$C64*D64</f>
        <v>1200</v>
      </c>
      <c r="F64" s="81">
        <v>1</v>
      </c>
      <c r="G64" s="59">
        <f>$C64*F64</f>
        <v>1200</v>
      </c>
      <c r="H64" s="81">
        <v>1</v>
      </c>
      <c r="I64" s="59">
        <f>$C64*H64</f>
        <v>1200</v>
      </c>
      <c r="J64" s="81">
        <v>1</v>
      </c>
      <c r="K64" s="59">
        <f>$C64*J64</f>
        <v>1200</v>
      </c>
      <c r="L64" s="81">
        <v>1</v>
      </c>
      <c r="M64" s="59">
        <f>$C64*L64</f>
        <v>1200</v>
      </c>
      <c r="N64" s="81">
        <v>1</v>
      </c>
      <c r="O64" s="59">
        <f>$C64*N64</f>
        <v>1200</v>
      </c>
      <c r="P64" s="81">
        <v>1</v>
      </c>
      <c r="Q64" s="59">
        <f>$C64*P64</f>
        <v>1200</v>
      </c>
      <c r="S64">
        <f t="shared" si="24"/>
        <v>8400</v>
      </c>
    </row>
    <row r="65" spans="1:19" x14ac:dyDescent="0.25">
      <c r="A65" s="82"/>
      <c r="B65" s="34" t="s">
        <v>180</v>
      </c>
      <c r="C65" s="33">
        <v>900</v>
      </c>
      <c r="D65" s="81">
        <v>1</v>
      </c>
      <c r="E65" s="59">
        <f>$C65*D65</f>
        <v>900</v>
      </c>
      <c r="F65" s="81">
        <v>1</v>
      </c>
      <c r="G65" s="59">
        <f>$C65*F65</f>
        <v>900</v>
      </c>
      <c r="H65" s="81">
        <v>1</v>
      </c>
      <c r="I65" s="59">
        <f>$C65*H65</f>
        <v>900</v>
      </c>
      <c r="J65" s="81">
        <v>1</v>
      </c>
      <c r="K65" s="59">
        <f>$C65*J65</f>
        <v>900</v>
      </c>
      <c r="L65" s="81">
        <v>1</v>
      </c>
      <c r="M65" s="59">
        <f>$C65*L65</f>
        <v>900</v>
      </c>
      <c r="N65" s="81">
        <v>1</v>
      </c>
      <c r="O65" s="59">
        <f>$C65*N65</f>
        <v>900</v>
      </c>
      <c r="P65" s="81">
        <v>1</v>
      </c>
      <c r="Q65" s="59">
        <f>$C65*P65</f>
        <v>900</v>
      </c>
      <c r="S65">
        <f t="shared" si="24"/>
        <v>6300</v>
      </c>
    </row>
    <row r="66" spans="1:19" x14ac:dyDescent="0.25">
      <c r="A66" s="82"/>
      <c r="B66" s="34" t="s">
        <v>182</v>
      </c>
      <c r="C66" s="33">
        <v>1100</v>
      </c>
      <c r="D66" s="81">
        <v>1</v>
      </c>
      <c r="E66" s="59">
        <f>$C66*D66</f>
        <v>1100</v>
      </c>
      <c r="F66" s="81">
        <v>1</v>
      </c>
      <c r="G66" s="59">
        <f>$C66*F66</f>
        <v>1100</v>
      </c>
      <c r="H66" s="81">
        <v>1</v>
      </c>
      <c r="I66" s="59">
        <f>$C66*H66</f>
        <v>1100</v>
      </c>
      <c r="J66" s="81">
        <v>1</v>
      </c>
      <c r="K66" s="59">
        <f>$C66*J66</f>
        <v>1100</v>
      </c>
      <c r="L66" s="81">
        <v>1</v>
      </c>
      <c r="M66" s="59">
        <f>$C66*L66</f>
        <v>1100</v>
      </c>
      <c r="N66" s="81">
        <v>1</v>
      </c>
      <c r="O66" s="59">
        <f>$C66*N66</f>
        <v>1100</v>
      </c>
      <c r="P66" s="81">
        <v>1</v>
      </c>
      <c r="Q66" s="59">
        <f>$C66*P66</f>
        <v>1100</v>
      </c>
      <c r="S66">
        <f t="shared" si="24"/>
        <v>7700</v>
      </c>
    </row>
    <row r="67" spans="1:19" x14ac:dyDescent="0.25">
      <c r="A67" s="82"/>
      <c r="B67" s="34" t="s">
        <v>183</v>
      </c>
      <c r="C67" s="33">
        <v>1100</v>
      </c>
      <c r="D67" s="81">
        <v>1</v>
      </c>
      <c r="E67" s="59">
        <f>$C67*D67</f>
        <v>1100</v>
      </c>
      <c r="F67" s="81">
        <v>1</v>
      </c>
      <c r="G67" s="59">
        <f>$C67*F67</f>
        <v>1100</v>
      </c>
      <c r="H67" s="81">
        <v>1</v>
      </c>
      <c r="I67" s="59">
        <f>$C67*H67</f>
        <v>1100</v>
      </c>
      <c r="J67" s="81">
        <v>1</v>
      </c>
      <c r="K67" s="59">
        <f>$C67*J67</f>
        <v>1100</v>
      </c>
      <c r="L67" s="81">
        <v>1</v>
      </c>
      <c r="M67" s="59">
        <f>$C67*L67</f>
        <v>1100</v>
      </c>
      <c r="N67" s="81">
        <v>1</v>
      </c>
      <c r="O67" s="59">
        <f>$C67*N67</f>
        <v>1100</v>
      </c>
      <c r="P67" s="81">
        <v>1</v>
      </c>
      <c r="Q67" s="59">
        <f>$C67*P67</f>
        <v>1100</v>
      </c>
      <c r="S67">
        <f t="shared" si="24"/>
        <v>7700</v>
      </c>
    </row>
    <row r="68" spans="1:19" x14ac:dyDescent="0.25">
      <c r="A68" s="82"/>
      <c r="B68" s="34" t="s">
        <v>181</v>
      </c>
      <c r="C68" s="33">
        <v>1000</v>
      </c>
      <c r="D68" s="81">
        <v>1</v>
      </c>
      <c r="E68" s="59">
        <f>$C68*D68</f>
        <v>1000</v>
      </c>
      <c r="F68" s="81">
        <v>1</v>
      </c>
      <c r="G68" s="59">
        <f>$C68*F68</f>
        <v>1000</v>
      </c>
      <c r="H68" s="81">
        <v>1</v>
      </c>
      <c r="I68" s="59">
        <f>$C68*H68</f>
        <v>1000</v>
      </c>
      <c r="J68" s="81">
        <v>1</v>
      </c>
      <c r="K68" s="59">
        <f>$C68*J68</f>
        <v>1000</v>
      </c>
      <c r="L68" s="81">
        <v>1</v>
      </c>
      <c r="M68" s="59">
        <f>$C68*L68</f>
        <v>1000</v>
      </c>
      <c r="N68" s="81">
        <v>1</v>
      </c>
      <c r="O68" s="59">
        <f>$C68*N68</f>
        <v>1000</v>
      </c>
      <c r="P68" s="81">
        <v>1</v>
      </c>
      <c r="Q68" s="59">
        <f>$C68*P68</f>
        <v>1000</v>
      </c>
      <c r="S68">
        <f t="shared" si="24"/>
        <v>7000</v>
      </c>
    </row>
    <row r="69" spans="1:19" x14ac:dyDescent="0.25">
      <c r="A69" s="84"/>
      <c r="B69" s="28" t="s">
        <v>184</v>
      </c>
      <c r="C69" s="27">
        <v>850</v>
      </c>
      <c r="D69" s="81">
        <v>1</v>
      </c>
      <c r="E69" s="59">
        <f>$C69*D69</f>
        <v>850</v>
      </c>
      <c r="F69" s="81">
        <v>1</v>
      </c>
      <c r="G69" s="59">
        <f>$C69*F69</f>
        <v>850</v>
      </c>
      <c r="H69" s="81">
        <v>1</v>
      </c>
      <c r="I69" s="59">
        <f>$C69*H69</f>
        <v>850</v>
      </c>
      <c r="J69" s="81">
        <v>1</v>
      </c>
      <c r="K69" s="59">
        <f>$C69*J69</f>
        <v>850</v>
      </c>
      <c r="L69" s="81">
        <v>1</v>
      </c>
      <c r="M69" s="59">
        <f>$C69*L69</f>
        <v>850</v>
      </c>
      <c r="N69" s="81">
        <v>1</v>
      </c>
      <c r="O69" s="59">
        <f>$C69*N69</f>
        <v>850</v>
      </c>
      <c r="P69" s="81">
        <v>1</v>
      </c>
      <c r="Q69" s="59">
        <f>$C69*P69</f>
        <v>850</v>
      </c>
      <c r="S69">
        <f t="shared" si="24"/>
        <v>5950</v>
      </c>
    </row>
    <row r="70" spans="1:19" ht="15.75" thickBot="1" x14ac:dyDescent="0.3">
      <c r="A70" s="85"/>
      <c r="B70" s="86" t="s">
        <v>111</v>
      </c>
      <c r="C70" s="87">
        <v>760.47</v>
      </c>
      <c r="D70" s="75">
        <v>4</v>
      </c>
      <c r="E70" s="76">
        <f>$C70*D70</f>
        <v>3041.88</v>
      </c>
      <c r="F70" s="75">
        <v>4</v>
      </c>
      <c r="G70" s="76">
        <f>$C70*F70</f>
        <v>3041.88</v>
      </c>
      <c r="H70" s="75">
        <v>4</v>
      </c>
      <c r="I70" s="76">
        <f>$C70*H70</f>
        <v>3041.88</v>
      </c>
      <c r="J70" s="75">
        <v>5</v>
      </c>
      <c r="K70" s="76">
        <f>$C70*J70</f>
        <v>3802.3500000000004</v>
      </c>
      <c r="L70" s="75">
        <v>6</v>
      </c>
      <c r="M70" s="76">
        <f>$C70*L70</f>
        <v>4562.82</v>
      </c>
      <c r="N70" s="75">
        <v>6</v>
      </c>
      <c r="O70" s="76">
        <f>$C70*N70</f>
        <v>4562.82</v>
      </c>
      <c r="P70" s="75">
        <v>5</v>
      </c>
      <c r="Q70" s="76">
        <f>$C70*P70</f>
        <v>3802.3500000000004</v>
      </c>
      <c r="S70">
        <f t="shared" si="24"/>
        <v>25855.979999999996</v>
      </c>
    </row>
    <row r="71" spans="1:19" x14ac:dyDescent="0.25">
      <c r="D71" s="42">
        <f>SUM(D60:D70)</f>
        <v>15</v>
      </c>
      <c r="E71" s="42">
        <f t="shared" ref="E71:S71" si="25">SUM(E60:E70)</f>
        <v>14612.686000000002</v>
      </c>
      <c r="F71" s="42">
        <f t="shared" si="25"/>
        <v>15</v>
      </c>
      <c r="G71" s="42">
        <f t="shared" si="25"/>
        <v>14612.686000000002</v>
      </c>
      <c r="H71" s="42">
        <f t="shared" si="25"/>
        <v>15</v>
      </c>
      <c r="I71" s="42">
        <f t="shared" si="25"/>
        <v>14612.686000000002</v>
      </c>
      <c r="J71" s="42">
        <f t="shared" si="25"/>
        <v>16</v>
      </c>
      <c r="K71" s="42">
        <f t="shared" si="25"/>
        <v>15373.156000000001</v>
      </c>
      <c r="L71" s="42">
        <f t="shared" si="25"/>
        <v>17</v>
      </c>
      <c r="M71" s="42">
        <f t="shared" si="25"/>
        <v>16133.626</v>
      </c>
      <c r="N71" s="42">
        <f t="shared" si="25"/>
        <v>17</v>
      </c>
      <c r="O71" s="42">
        <f t="shared" si="25"/>
        <v>16133.626</v>
      </c>
      <c r="P71" s="42">
        <f t="shared" si="25"/>
        <v>16</v>
      </c>
      <c r="Q71" s="42">
        <f t="shared" si="25"/>
        <v>15373.156000000001</v>
      </c>
      <c r="S71" s="42">
        <f t="shared" si="25"/>
        <v>106851.62199999999</v>
      </c>
    </row>
    <row r="73" spans="1:19" ht="15.75" thickBot="1" x14ac:dyDescent="0.3"/>
    <row r="74" spans="1:19" x14ac:dyDescent="0.25">
      <c r="A74" s="105" t="s">
        <v>165</v>
      </c>
      <c r="B74" s="106"/>
      <c r="C74" s="107"/>
      <c r="D74" s="90">
        <v>0.3</v>
      </c>
      <c r="E74" s="91"/>
      <c r="F74" s="90">
        <v>0.5</v>
      </c>
      <c r="G74" s="91"/>
      <c r="H74" s="90">
        <v>0.7</v>
      </c>
      <c r="I74" s="91"/>
      <c r="J74" s="90">
        <v>0.85</v>
      </c>
      <c r="K74" s="91"/>
      <c r="L74" s="90">
        <v>0.9</v>
      </c>
      <c r="M74" s="91"/>
      <c r="N74" s="90">
        <v>0.9</v>
      </c>
      <c r="O74" s="91"/>
      <c r="P74" s="90">
        <v>0.7</v>
      </c>
      <c r="Q74" s="91"/>
    </row>
    <row r="75" spans="1:19" x14ac:dyDescent="0.25">
      <c r="A75" s="92" t="s">
        <v>67</v>
      </c>
      <c r="B75" s="93" t="s">
        <v>68</v>
      </c>
      <c r="C75" s="94" t="s">
        <v>69</v>
      </c>
      <c r="D75" s="95" t="s">
        <v>175</v>
      </c>
      <c r="E75" s="96" t="s">
        <v>176</v>
      </c>
      <c r="F75" s="95" t="s">
        <v>175</v>
      </c>
      <c r="G75" s="96" t="s">
        <v>176</v>
      </c>
      <c r="H75" s="95" t="s">
        <v>175</v>
      </c>
      <c r="I75" s="96" t="s">
        <v>176</v>
      </c>
      <c r="J75" s="95" t="s">
        <v>175</v>
      </c>
      <c r="K75" s="96" t="s">
        <v>176</v>
      </c>
      <c r="L75" s="95" t="s">
        <v>175</v>
      </c>
      <c r="M75" s="96" t="s">
        <v>176</v>
      </c>
      <c r="N75" s="95" t="s">
        <v>175</v>
      </c>
      <c r="O75" s="96" t="s">
        <v>176</v>
      </c>
      <c r="P75" s="95" t="s">
        <v>175</v>
      </c>
      <c r="Q75" s="96" t="s">
        <v>176</v>
      </c>
    </row>
    <row r="76" spans="1:19" x14ac:dyDescent="0.25">
      <c r="A76" s="80" t="s">
        <v>117</v>
      </c>
      <c r="B76" s="32" t="s">
        <v>118</v>
      </c>
      <c r="C76" s="31">
        <v>1359.56</v>
      </c>
      <c r="D76" s="81">
        <v>1</v>
      </c>
      <c r="E76" s="59">
        <f>$C76*D76</f>
        <v>1359.56</v>
      </c>
      <c r="F76" s="81">
        <v>1</v>
      </c>
      <c r="G76" s="59">
        <f>$C76*F76</f>
        <v>1359.56</v>
      </c>
      <c r="H76" s="81">
        <v>1</v>
      </c>
      <c r="I76" s="59">
        <f>$C76*H76</f>
        <v>1359.56</v>
      </c>
      <c r="J76" s="81">
        <v>1</v>
      </c>
      <c r="K76" s="59">
        <f>$C76*J76</f>
        <v>1359.56</v>
      </c>
      <c r="L76" s="81">
        <v>1</v>
      </c>
      <c r="M76" s="59">
        <f>$C76*L76</f>
        <v>1359.56</v>
      </c>
      <c r="N76" s="81">
        <v>1</v>
      </c>
      <c r="O76" s="59">
        <f>$C76*N76</f>
        <v>1359.56</v>
      </c>
      <c r="P76" s="81">
        <v>1</v>
      </c>
      <c r="Q76" s="59">
        <f>$C76*P76</f>
        <v>1359.56</v>
      </c>
      <c r="S76">
        <f>E76+G76+I76+K76+M76+O76+Q76</f>
        <v>9516.9199999999983</v>
      </c>
    </row>
    <row r="77" spans="1:19" x14ac:dyDescent="0.25">
      <c r="A77" s="82" t="s">
        <v>113</v>
      </c>
      <c r="B77" s="34" t="s">
        <v>81</v>
      </c>
      <c r="C77" s="33">
        <v>994.68100000000004</v>
      </c>
      <c r="D77" s="81">
        <v>1</v>
      </c>
      <c r="E77" s="59">
        <f t="shared" ref="E77:E81" si="26">$C77*D77</f>
        <v>994.68100000000004</v>
      </c>
      <c r="F77" s="81">
        <v>1</v>
      </c>
      <c r="G77" s="59">
        <f t="shared" ref="G77:G81" si="27">$C77*F77</f>
        <v>994.68100000000004</v>
      </c>
      <c r="H77" s="81">
        <v>1</v>
      </c>
      <c r="I77" s="59">
        <f t="shared" ref="I77:I81" si="28">$C77*H77</f>
        <v>994.68100000000004</v>
      </c>
      <c r="J77" s="81">
        <v>1</v>
      </c>
      <c r="K77" s="59">
        <f t="shared" ref="K77:K81" si="29">$C77*J77</f>
        <v>994.68100000000004</v>
      </c>
      <c r="L77" s="81">
        <v>1</v>
      </c>
      <c r="M77" s="59">
        <f t="shared" ref="M77:M81" si="30">$C77*L77</f>
        <v>994.68100000000004</v>
      </c>
      <c r="N77" s="81">
        <v>1</v>
      </c>
      <c r="O77" s="59">
        <f t="shared" ref="O77:O81" si="31">$C77*N77</f>
        <v>994.68100000000004</v>
      </c>
      <c r="P77" s="81">
        <v>1</v>
      </c>
      <c r="Q77" s="59">
        <f t="shared" ref="Q77:Q81" si="32">$C77*P77</f>
        <v>994.68100000000004</v>
      </c>
      <c r="S77">
        <f t="shared" ref="S77:S81" si="33">E77+G77+I77+K77+M77+O77+Q77</f>
        <v>6962.7670000000016</v>
      </c>
    </row>
    <row r="78" spans="1:19" x14ac:dyDescent="0.25">
      <c r="A78" s="82"/>
      <c r="B78" s="34" t="s">
        <v>81</v>
      </c>
      <c r="C78" s="33">
        <v>1000</v>
      </c>
      <c r="D78" s="81">
        <v>2</v>
      </c>
      <c r="E78" s="59">
        <f t="shared" si="26"/>
        <v>2000</v>
      </c>
      <c r="F78" s="81">
        <v>3</v>
      </c>
      <c r="G78" s="59">
        <f t="shared" si="27"/>
        <v>3000</v>
      </c>
      <c r="H78" s="81">
        <v>3</v>
      </c>
      <c r="I78" s="59">
        <f t="shared" si="28"/>
        <v>3000</v>
      </c>
      <c r="J78" s="81">
        <v>3</v>
      </c>
      <c r="K78" s="59">
        <f t="shared" si="29"/>
        <v>3000</v>
      </c>
      <c r="L78" s="81">
        <v>3</v>
      </c>
      <c r="M78" s="59">
        <f t="shared" si="30"/>
        <v>3000</v>
      </c>
      <c r="N78" s="81">
        <v>3</v>
      </c>
      <c r="O78" s="59">
        <f t="shared" si="31"/>
        <v>3000</v>
      </c>
      <c r="P78" s="81">
        <v>3</v>
      </c>
      <c r="Q78" s="59">
        <f t="shared" si="32"/>
        <v>3000</v>
      </c>
      <c r="S78">
        <f t="shared" si="33"/>
        <v>20000</v>
      </c>
    </row>
    <row r="79" spans="1:19" x14ac:dyDescent="0.25">
      <c r="A79" s="83" t="s">
        <v>115</v>
      </c>
      <c r="B79" s="20" t="s">
        <v>114</v>
      </c>
      <c r="C79" s="19">
        <v>904.05499999999995</v>
      </c>
      <c r="D79" s="81">
        <v>1</v>
      </c>
      <c r="E79" s="59">
        <f t="shared" si="26"/>
        <v>904.05499999999995</v>
      </c>
      <c r="F79" s="81">
        <v>1</v>
      </c>
      <c r="G79" s="59">
        <f t="shared" si="27"/>
        <v>904.05499999999995</v>
      </c>
      <c r="H79" s="81">
        <v>1</v>
      </c>
      <c r="I79" s="59">
        <f t="shared" si="28"/>
        <v>904.05499999999995</v>
      </c>
      <c r="J79" s="81">
        <v>1</v>
      </c>
      <c r="K79" s="59">
        <f t="shared" si="29"/>
        <v>904.05499999999995</v>
      </c>
      <c r="L79" s="81">
        <v>1</v>
      </c>
      <c r="M79" s="59">
        <f t="shared" si="30"/>
        <v>904.05499999999995</v>
      </c>
      <c r="N79" s="81">
        <v>1</v>
      </c>
      <c r="O79" s="59">
        <f t="shared" si="31"/>
        <v>904.05499999999995</v>
      </c>
      <c r="P79" s="81">
        <v>1</v>
      </c>
      <c r="Q79" s="59">
        <f t="shared" si="32"/>
        <v>904.05499999999995</v>
      </c>
      <c r="S79">
        <f t="shared" si="33"/>
        <v>6328.3850000000002</v>
      </c>
    </row>
    <row r="80" spans="1:19" x14ac:dyDescent="0.25">
      <c r="A80" s="83" t="s">
        <v>116</v>
      </c>
      <c r="B80" s="20" t="s">
        <v>114</v>
      </c>
      <c r="C80" s="19">
        <v>904.05499999999995</v>
      </c>
      <c r="D80" s="81">
        <v>1</v>
      </c>
      <c r="E80" s="59">
        <f t="shared" si="26"/>
        <v>904.05499999999995</v>
      </c>
      <c r="F80" s="81">
        <v>1</v>
      </c>
      <c r="G80" s="59">
        <f t="shared" si="27"/>
        <v>904.05499999999995</v>
      </c>
      <c r="H80" s="81">
        <v>1</v>
      </c>
      <c r="I80" s="59">
        <f t="shared" si="28"/>
        <v>904.05499999999995</v>
      </c>
      <c r="J80" s="81">
        <v>1</v>
      </c>
      <c r="K80" s="59">
        <f t="shared" si="29"/>
        <v>904.05499999999995</v>
      </c>
      <c r="L80" s="81">
        <v>1</v>
      </c>
      <c r="M80" s="59">
        <f t="shared" si="30"/>
        <v>904.05499999999995</v>
      </c>
      <c r="N80" s="81">
        <v>1</v>
      </c>
      <c r="O80" s="59">
        <f t="shared" si="31"/>
        <v>904.05499999999995</v>
      </c>
      <c r="P80" s="81">
        <v>1</v>
      </c>
      <c r="Q80" s="59">
        <f t="shared" si="32"/>
        <v>904.05499999999995</v>
      </c>
      <c r="S80">
        <f t="shared" si="33"/>
        <v>6328.3850000000002</v>
      </c>
    </row>
    <row r="81" spans="1:19" ht="15.75" thickBot="1" x14ac:dyDescent="0.3">
      <c r="A81" s="71"/>
      <c r="B81" s="22" t="s">
        <v>114</v>
      </c>
      <c r="C81" s="21">
        <v>721.56700000000001</v>
      </c>
      <c r="D81" s="75">
        <v>14</v>
      </c>
      <c r="E81" s="76">
        <f t="shared" si="26"/>
        <v>10101.938</v>
      </c>
      <c r="F81" s="75">
        <v>18</v>
      </c>
      <c r="G81" s="76">
        <f t="shared" si="27"/>
        <v>12988.206</v>
      </c>
      <c r="H81" s="75">
        <v>18</v>
      </c>
      <c r="I81" s="76">
        <f t="shared" si="28"/>
        <v>12988.206</v>
      </c>
      <c r="J81" s="75">
        <v>20</v>
      </c>
      <c r="K81" s="76">
        <f t="shared" si="29"/>
        <v>14431.34</v>
      </c>
      <c r="L81" s="75">
        <v>20</v>
      </c>
      <c r="M81" s="76">
        <f t="shared" si="30"/>
        <v>14431.34</v>
      </c>
      <c r="N81" s="75">
        <v>20</v>
      </c>
      <c r="O81" s="76">
        <f t="shared" si="31"/>
        <v>14431.34</v>
      </c>
      <c r="P81" s="75">
        <v>18</v>
      </c>
      <c r="Q81" s="76">
        <f t="shared" si="32"/>
        <v>12988.206</v>
      </c>
      <c r="S81">
        <f t="shared" si="33"/>
        <v>92360.576000000001</v>
      </c>
    </row>
    <row r="82" spans="1:19" x14ac:dyDescent="0.25">
      <c r="D82" s="42">
        <f>SUM(D76:D81)</f>
        <v>20</v>
      </c>
      <c r="E82" s="42">
        <f t="shared" ref="E82:S82" si="34">SUM(E76:E81)</f>
        <v>16264.289000000001</v>
      </c>
      <c r="F82" s="42">
        <f t="shared" si="34"/>
        <v>25</v>
      </c>
      <c r="G82" s="42">
        <f t="shared" si="34"/>
        <v>20150.557000000001</v>
      </c>
      <c r="H82" s="42">
        <f t="shared" si="34"/>
        <v>25</v>
      </c>
      <c r="I82" s="42">
        <f t="shared" si="34"/>
        <v>20150.557000000001</v>
      </c>
      <c r="J82" s="42">
        <f t="shared" si="34"/>
        <v>27</v>
      </c>
      <c r="K82" s="42">
        <f t="shared" si="34"/>
        <v>21593.690999999999</v>
      </c>
      <c r="L82" s="42">
        <f t="shared" si="34"/>
        <v>27</v>
      </c>
      <c r="M82" s="42">
        <f t="shared" si="34"/>
        <v>21593.690999999999</v>
      </c>
      <c r="N82" s="42">
        <f t="shared" si="34"/>
        <v>27</v>
      </c>
      <c r="O82" s="42">
        <f t="shared" si="34"/>
        <v>21593.690999999999</v>
      </c>
      <c r="P82" s="42">
        <f t="shared" si="34"/>
        <v>25</v>
      </c>
      <c r="Q82" s="42">
        <f t="shared" si="34"/>
        <v>20150.557000000001</v>
      </c>
      <c r="S82" s="42">
        <f t="shared" si="34"/>
        <v>141497.033</v>
      </c>
    </row>
    <row r="84" spans="1:19" ht="15.75" thickBot="1" x14ac:dyDescent="0.3"/>
    <row r="85" spans="1:19" x14ac:dyDescent="0.25">
      <c r="A85" s="105" t="s">
        <v>166</v>
      </c>
      <c r="B85" s="106"/>
      <c r="C85" s="107"/>
      <c r="D85" s="90">
        <v>0.3</v>
      </c>
      <c r="E85" s="91"/>
      <c r="F85" s="90">
        <v>0.5</v>
      </c>
      <c r="G85" s="91"/>
      <c r="H85" s="90">
        <v>0.7</v>
      </c>
      <c r="I85" s="91"/>
      <c r="J85" s="90">
        <v>0.85</v>
      </c>
      <c r="K85" s="91"/>
      <c r="L85" s="90">
        <v>0.9</v>
      </c>
      <c r="M85" s="91"/>
      <c r="N85" s="90">
        <v>0.9</v>
      </c>
      <c r="O85" s="91"/>
      <c r="P85" s="90">
        <v>0.7</v>
      </c>
      <c r="Q85" s="91"/>
    </row>
    <row r="86" spans="1:19" x14ac:dyDescent="0.25">
      <c r="A86" s="92" t="s">
        <v>67</v>
      </c>
      <c r="B86" s="93" t="s">
        <v>68</v>
      </c>
      <c r="C86" s="94" t="s">
        <v>69</v>
      </c>
      <c r="D86" s="95" t="s">
        <v>175</v>
      </c>
      <c r="E86" s="96" t="s">
        <v>176</v>
      </c>
      <c r="F86" s="95" t="s">
        <v>175</v>
      </c>
      <c r="G86" s="96" t="s">
        <v>176</v>
      </c>
      <c r="H86" s="95" t="s">
        <v>175</v>
      </c>
      <c r="I86" s="96" t="s">
        <v>176</v>
      </c>
      <c r="J86" s="95" t="s">
        <v>175</v>
      </c>
      <c r="K86" s="96" t="s">
        <v>176</v>
      </c>
      <c r="L86" s="95" t="s">
        <v>175</v>
      </c>
      <c r="M86" s="96" t="s">
        <v>176</v>
      </c>
      <c r="N86" s="95" t="s">
        <v>175</v>
      </c>
      <c r="O86" s="96" t="s">
        <v>176</v>
      </c>
      <c r="P86" s="95" t="s">
        <v>175</v>
      </c>
      <c r="Q86" s="96" t="s">
        <v>176</v>
      </c>
    </row>
    <row r="87" spans="1:19" x14ac:dyDescent="0.25">
      <c r="A87" s="80" t="s">
        <v>123</v>
      </c>
      <c r="B87" s="32" t="s">
        <v>124</v>
      </c>
      <c r="C87" s="31">
        <v>1816.818</v>
      </c>
      <c r="D87" s="81">
        <v>1</v>
      </c>
      <c r="E87" s="59">
        <f>$C87*D87</f>
        <v>1816.818</v>
      </c>
      <c r="F87" s="81">
        <v>1</v>
      </c>
      <c r="G87" s="59">
        <f>$C87*F87</f>
        <v>1816.818</v>
      </c>
      <c r="H87" s="81">
        <v>1</v>
      </c>
      <c r="I87" s="59">
        <f>$C87*H87</f>
        <v>1816.818</v>
      </c>
      <c r="J87" s="81">
        <v>1</v>
      </c>
      <c r="K87" s="59">
        <f>$C87*J87</f>
        <v>1816.818</v>
      </c>
      <c r="L87" s="81">
        <v>1</v>
      </c>
      <c r="M87" s="59">
        <f>$C87*L87</f>
        <v>1816.818</v>
      </c>
      <c r="N87" s="81">
        <v>1</v>
      </c>
      <c r="O87" s="59">
        <f>$C87*N87</f>
        <v>1816.818</v>
      </c>
      <c r="P87" s="81">
        <v>1</v>
      </c>
      <c r="Q87" s="59">
        <f>$C87*P87</f>
        <v>1816.818</v>
      </c>
      <c r="S87">
        <f>E87+G87+I87+K87+M87+O87+Q87</f>
        <v>12717.725999999999</v>
      </c>
    </row>
    <row r="88" spans="1:19" x14ac:dyDescent="0.25">
      <c r="A88" s="82"/>
      <c r="B88" s="34" t="s">
        <v>119</v>
      </c>
      <c r="C88" s="33">
        <v>1257.829</v>
      </c>
      <c r="D88" s="81">
        <v>1</v>
      </c>
      <c r="E88" s="59">
        <f>$C88*D88</f>
        <v>1257.829</v>
      </c>
      <c r="F88" s="81">
        <v>1</v>
      </c>
      <c r="G88" s="59">
        <f>$C88*F88</f>
        <v>1257.829</v>
      </c>
      <c r="H88" s="81">
        <v>1</v>
      </c>
      <c r="I88" s="59">
        <f>$C88*H88</f>
        <v>1257.829</v>
      </c>
      <c r="J88" s="81">
        <v>1</v>
      </c>
      <c r="K88" s="59">
        <f>$C88*J88</f>
        <v>1257.829</v>
      </c>
      <c r="L88" s="81">
        <v>1</v>
      </c>
      <c r="M88" s="59">
        <f>$C88*L88</f>
        <v>1257.829</v>
      </c>
      <c r="N88" s="81">
        <v>1</v>
      </c>
      <c r="O88" s="59">
        <f>$C88*N88</f>
        <v>1257.829</v>
      </c>
      <c r="P88" s="81">
        <v>1</v>
      </c>
      <c r="Q88" s="59">
        <f>$C88*P88</f>
        <v>1257.829</v>
      </c>
      <c r="S88">
        <f t="shared" ref="S88:S96" si="35">E88+G88+I88+K88+M88+O88+Q88</f>
        <v>8804.8029999999999</v>
      </c>
    </row>
    <row r="89" spans="1:19" x14ac:dyDescent="0.25">
      <c r="A89" s="82" t="s">
        <v>120</v>
      </c>
      <c r="B89" s="34" t="s">
        <v>204</v>
      </c>
      <c r="C89" s="33">
        <v>1241.838</v>
      </c>
      <c r="D89" s="81">
        <v>1</v>
      </c>
      <c r="E89" s="59">
        <f>$C89*D89</f>
        <v>1241.838</v>
      </c>
      <c r="F89" s="81">
        <v>1</v>
      </c>
      <c r="G89" s="59">
        <f>$C89*F89</f>
        <v>1241.838</v>
      </c>
      <c r="H89" s="81">
        <v>1</v>
      </c>
      <c r="I89" s="59">
        <f>$C89*H89</f>
        <v>1241.838</v>
      </c>
      <c r="J89" s="81">
        <v>1</v>
      </c>
      <c r="K89" s="59">
        <f>$C89*J89</f>
        <v>1241.838</v>
      </c>
      <c r="L89" s="81">
        <v>1</v>
      </c>
      <c r="M89" s="59">
        <f>$C89*L89</f>
        <v>1241.838</v>
      </c>
      <c r="N89" s="81">
        <v>1</v>
      </c>
      <c r="O89" s="59">
        <f>$C89*N89</f>
        <v>1241.838</v>
      </c>
      <c r="P89" s="81">
        <v>1</v>
      </c>
      <c r="Q89" s="59">
        <f>$C89*P89</f>
        <v>1241.838</v>
      </c>
      <c r="S89">
        <f t="shared" si="35"/>
        <v>8692.866</v>
      </c>
    </row>
    <row r="90" spans="1:19" x14ac:dyDescent="0.25">
      <c r="A90" s="82"/>
      <c r="B90" s="34" t="s">
        <v>185</v>
      </c>
      <c r="C90" s="33">
        <v>1257</v>
      </c>
      <c r="D90" s="81">
        <v>1</v>
      </c>
      <c r="E90" s="59">
        <f>$C90*D90</f>
        <v>1257</v>
      </c>
      <c r="F90" s="81">
        <v>1</v>
      </c>
      <c r="G90" s="59">
        <f>$C90*F90</f>
        <v>1257</v>
      </c>
      <c r="H90" s="81">
        <v>1</v>
      </c>
      <c r="I90" s="59">
        <f>$C90*H90</f>
        <v>1257</v>
      </c>
      <c r="J90" s="81">
        <v>1</v>
      </c>
      <c r="K90" s="59">
        <f>$C90*J90</f>
        <v>1257</v>
      </c>
      <c r="L90" s="81">
        <v>1</v>
      </c>
      <c r="M90" s="59">
        <f>$C90*L90</f>
        <v>1257</v>
      </c>
      <c r="N90" s="81">
        <v>1</v>
      </c>
      <c r="O90" s="59">
        <f>$C90*N90</f>
        <v>1257</v>
      </c>
      <c r="P90" s="81">
        <v>1</v>
      </c>
      <c r="Q90" s="59">
        <f>$C90*P90</f>
        <v>1257</v>
      </c>
      <c r="S90">
        <f t="shared" si="35"/>
        <v>8799</v>
      </c>
    </row>
    <row r="91" spans="1:19" x14ac:dyDescent="0.25">
      <c r="A91" s="114"/>
      <c r="B91" s="40" t="s">
        <v>186</v>
      </c>
      <c r="C91" s="41">
        <v>1300</v>
      </c>
      <c r="D91" s="81">
        <v>1</v>
      </c>
      <c r="E91" s="59">
        <f>$C91*D91</f>
        <v>1300</v>
      </c>
      <c r="F91" s="81">
        <v>1</v>
      </c>
      <c r="G91" s="59">
        <f>$C91*F91</f>
        <v>1300</v>
      </c>
      <c r="H91" s="81">
        <v>1</v>
      </c>
      <c r="I91" s="59">
        <f>$C91*H91</f>
        <v>1300</v>
      </c>
      <c r="J91" s="81">
        <v>1</v>
      </c>
      <c r="K91" s="59">
        <f>$C91*J91</f>
        <v>1300</v>
      </c>
      <c r="L91" s="81">
        <v>1</v>
      </c>
      <c r="M91" s="59">
        <f>$C91*L91</f>
        <v>1300</v>
      </c>
      <c r="N91" s="81">
        <v>1</v>
      </c>
      <c r="O91" s="59">
        <f>$C91*N91</f>
        <v>1300</v>
      </c>
      <c r="P91" s="81">
        <v>1</v>
      </c>
      <c r="Q91" s="59">
        <f>$C91*P91</f>
        <v>1300</v>
      </c>
      <c r="S91">
        <f t="shared" si="35"/>
        <v>9100</v>
      </c>
    </row>
    <row r="92" spans="1:19" x14ac:dyDescent="0.25">
      <c r="A92" s="114"/>
      <c r="B92" s="40" t="s">
        <v>187</v>
      </c>
      <c r="C92" s="41">
        <v>1000</v>
      </c>
      <c r="D92" s="81">
        <v>1</v>
      </c>
      <c r="E92" s="59">
        <f>$C92*D92</f>
        <v>1000</v>
      </c>
      <c r="F92" s="81">
        <v>1</v>
      </c>
      <c r="G92" s="59">
        <f>$C92*F92</f>
        <v>1000</v>
      </c>
      <c r="H92" s="81">
        <v>1</v>
      </c>
      <c r="I92" s="59">
        <f>$C92*H92</f>
        <v>1000</v>
      </c>
      <c r="J92" s="81">
        <v>1</v>
      </c>
      <c r="K92" s="59">
        <f>$C92*J92</f>
        <v>1000</v>
      </c>
      <c r="L92" s="81">
        <v>1</v>
      </c>
      <c r="M92" s="59">
        <f>$C92*L92</f>
        <v>1000</v>
      </c>
      <c r="N92" s="81">
        <v>1</v>
      </c>
      <c r="O92" s="59">
        <f>$C92*N92</f>
        <v>1000</v>
      </c>
      <c r="P92" s="81">
        <v>1</v>
      </c>
      <c r="Q92" s="59">
        <f>$C92*P92</f>
        <v>1000</v>
      </c>
      <c r="S92">
        <f t="shared" si="35"/>
        <v>7000</v>
      </c>
    </row>
    <row r="93" spans="1:19" x14ac:dyDescent="0.25">
      <c r="A93" s="114"/>
      <c r="B93" s="40" t="s">
        <v>128</v>
      </c>
      <c r="C93" s="41">
        <v>760.47</v>
      </c>
      <c r="D93" s="81">
        <v>0</v>
      </c>
      <c r="E93" s="59">
        <f>$C93*D93</f>
        <v>0</v>
      </c>
      <c r="F93" s="81">
        <v>0</v>
      </c>
      <c r="G93" s="59">
        <f>$C93*F93</f>
        <v>0</v>
      </c>
      <c r="H93" s="81">
        <v>1</v>
      </c>
      <c r="I93" s="59">
        <f>$C93*H93</f>
        <v>760.47</v>
      </c>
      <c r="J93" s="81">
        <v>1</v>
      </c>
      <c r="K93" s="59">
        <f>$C93*J93</f>
        <v>760.47</v>
      </c>
      <c r="L93" s="81">
        <v>1</v>
      </c>
      <c r="M93" s="59">
        <f>$C93*L93</f>
        <v>760.47</v>
      </c>
      <c r="N93" s="81">
        <v>1</v>
      </c>
      <c r="O93" s="59">
        <f>$C93*N93</f>
        <v>760.47</v>
      </c>
      <c r="P93" s="81">
        <v>1</v>
      </c>
      <c r="Q93" s="59">
        <f>$C93*P93</f>
        <v>760.47</v>
      </c>
      <c r="S93">
        <f t="shared" si="35"/>
        <v>3802.3500000000004</v>
      </c>
    </row>
    <row r="94" spans="1:19" x14ac:dyDescent="0.25">
      <c r="A94" s="83" t="s">
        <v>121</v>
      </c>
      <c r="B94" s="20" t="s">
        <v>122</v>
      </c>
      <c r="C94" s="19">
        <v>1018.013</v>
      </c>
      <c r="D94" s="81">
        <v>1</v>
      </c>
      <c r="E94" s="59">
        <f>$C94*D94</f>
        <v>1018.013</v>
      </c>
      <c r="F94" s="81">
        <v>1</v>
      </c>
      <c r="G94" s="59">
        <f>$C94*F94</f>
        <v>1018.013</v>
      </c>
      <c r="H94" s="81">
        <v>1</v>
      </c>
      <c r="I94" s="59">
        <f>$C94*H94</f>
        <v>1018.013</v>
      </c>
      <c r="J94" s="81">
        <v>1</v>
      </c>
      <c r="K94" s="59">
        <f>$C94*J94</f>
        <v>1018.013</v>
      </c>
      <c r="L94" s="81">
        <v>1</v>
      </c>
      <c r="M94" s="59">
        <f>$C94*L94</f>
        <v>1018.013</v>
      </c>
      <c r="N94" s="81">
        <v>1</v>
      </c>
      <c r="O94" s="59">
        <f>$C94*N94</f>
        <v>1018.013</v>
      </c>
      <c r="P94" s="81">
        <v>1</v>
      </c>
      <c r="Q94" s="59">
        <f>$C94*P94</f>
        <v>1018.013</v>
      </c>
      <c r="S94">
        <f t="shared" si="35"/>
        <v>7126.0910000000003</v>
      </c>
    </row>
    <row r="95" spans="1:19" x14ac:dyDescent="0.25">
      <c r="A95" s="83" t="s">
        <v>125</v>
      </c>
      <c r="B95" s="20" t="s">
        <v>126</v>
      </c>
      <c r="C95" s="19">
        <v>1200.6990000000001</v>
      </c>
      <c r="D95" s="81">
        <v>1</v>
      </c>
      <c r="E95" s="59">
        <f>$C95*D95</f>
        <v>1200.6990000000001</v>
      </c>
      <c r="F95" s="81">
        <v>1</v>
      </c>
      <c r="G95" s="59">
        <f>$C95*F95</f>
        <v>1200.6990000000001</v>
      </c>
      <c r="H95" s="81">
        <v>1</v>
      </c>
      <c r="I95" s="59">
        <f>$C95*H95</f>
        <v>1200.6990000000001</v>
      </c>
      <c r="J95" s="81">
        <v>1</v>
      </c>
      <c r="K95" s="59">
        <f>$C95*J95</f>
        <v>1200.6990000000001</v>
      </c>
      <c r="L95" s="81">
        <v>1</v>
      </c>
      <c r="M95" s="59">
        <f>$C95*L95</f>
        <v>1200.6990000000001</v>
      </c>
      <c r="N95" s="81">
        <v>1</v>
      </c>
      <c r="O95" s="59">
        <f>$C95*N95</f>
        <v>1200.6990000000001</v>
      </c>
      <c r="P95" s="81">
        <v>1</v>
      </c>
      <c r="Q95" s="59">
        <f>$C95*P95</f>
        <v>1200.6990000000001</v>
      </c>
      <c r="S95">
        <f t="shared" si="35"/>
        <v>8404.8930000000018</v>
      </c>
    </row>
    <row r="96" spans="1:19" ht="15.75" thickBot="1" x14ac:dyDescent="0.3">
      <c r="A96" s="71"/>
      <c r="B96" s="22" t="s">
        <v>127</v>
      </c>
      <c r="C96" s="21">
        <v>596.81100000000004</v>
      </c>
      <c r="D96" s="75">
        <v>0</v>
      </c>
      <c r="E96" s="76">
        <f>$C96*D96</f>
        <v>0</v>
      </c>
      <c r="F96" s="75">
        <v>1</v>
      </c>
      <c r="G96" s="76">
        <f>$C96*F96</f>
        <v>596.81100000000004</v>
      </c>
      <c r="H96" s="75">
        <v>1</v>
      </c>
      <c r="I96" s="76">
        <f>$C96*H96</f>
        <v>596.81100000000004</v>
      </c>
      <c r="J96" s="75">
        <v>1</v>
      </c>
      <c r="K96" s="76">
        <f>$C96*J96</f>
        <v>596.81100000000004</v>
      </c>
      <c r="L96" s="75">
        <v>1</v>
      </c>
      <c r="M96" s="76">
        <f>$C96*L96</f>
        <v>596.81100000000004</v>
      </c>
      <c r="N96" s="75">
        <v>1</v>
      </c>
      <c r="O96" s="76">
        <f>$C96*N96</f>
        <v>596.81100000000004</v>
      </c>
      <c r="P96" s="75">
        <v>1</v>
      </c>
      <c r="Q96" s="76">
        <f>$C96*P96</f>
        <v>596.81100000000004</v>
      </c>
      <c r="S96">
        <f t="shared" si="35"/>
        <v>3580.8660000000004</v>
      </c>
    </row>
    <row r="97" spans="1:19" x14ac:dyDescent="0.25">
      <c r="D97" s="42">
        <f>SUM(D87:D96)</f>
        <v>8</v>
      </c>
      <c r="E97" s="42">
        <f t="shared" ref="E97:S97" si="36">SUM(E87:E96)</f>
        <v>10092.197</v>
      </c>
      <c r="F97" s="42">
        <f t="shared" si="36"/>
        <v>9</v>
      </c>
      <c r="G97" s="42">
        <f t="shared" si="36"/>
        <v>10689.008</v>
      </c>
      <c r="H97" s="42">
        <f t="shared" si="36"/>
        <v>10</v>
      </c>
      <c r="I97" s="42">
        <f t="shared" si="36"/>
        <v>11449.478000000001</v>
      </c>
      <c r="J97" s="42">
        <f t="shared" si="36"/>
        <v>10</v>
      </c>
      <c r="K97" s="42">
        <f t="shared" si="36"/>
        <v>11449.478000000001</v>
      </c>
      <c r="L97" s="42">
        <f t="shared" si="36"/>
        <v>10</v>
      </c>
      <c r="M97" s="42">
        <f t="shared" si="36"/>
        <v>11449.478000000001</v>
      </c>
      <c r="N97" s="42">
        <f t="shared" si="36"/>
        <v>10</v>
      </c>
      <c r="O97" s="42">
        <f t="shared" si="36"/>
        <v>11449.478000000001</v>
      </c>
      <c r="P97" s="42">
        <f t="shared" si="36"/>
        <v>10</v>
      </c>
      <c r="Q97" s="42">
        <f t="shared" si="36"/>
        <v>11449.478000000001</v>
      </c>
      <c r="S97" s="42">
        <f t="shared" si="36"/>
        <v>78028.594999999987</v>
      </c>
    </row>
    <row r="99" spans="1:19" ht="15.75" thickBot="1" x14ac:dyDescent="0.3"/>
    <row r="100" spans="1:19" x14ac:dyDescent="0.25">
      <c r="A100" s="108" t="s">
        <v>167</v>
      </c>
      <c r="B100" s="103"/>
      <c r="C100" s="104"/>
      <c r="D100" s="77">
        <v>0.3</v>
      </c>
      <c r="E100" s="78"/>
      <c r="F100" s="77">
        <v>0.5</v>
      </c>
      <c r="G100" s="78"/>
      <c r="H100" s="77">
        <v>0.7</v>
      </c>
      <c r="I100" s="78"/>
      <c r="J100" s="77">
        <v>0.85</v>
      </c>
      <c r="K100" s="78"/>
      <c r="L100" s="77">
        <v>0.9</v>
      </c>
      <c r="M100" s="78"/>
      <c r="N100" s="77">
        <v>0.9</v>
      </c>
      <c r="O100" s="78"/>
      <c r="P100" s="77">
        <v>0.7</v>
      </c>
      <c r="Q100" s="78"/>
    </row>
    <row r="101" spans="1:19" ht="15.75" thickBot="1" x14ac:dyDescent="0.3">
      <c r="A101" s="109" t="s">
        <v>67</v>
      </c>
      <c r="B101" s="18" t="s">
        <v>68</v>
      </c>
      <c r="C101" s="17" t="s">
        <v>69</v>
      </c>
      <c r="D101" s="37" t="s">
        <v>175</v>
      </c>
      <c r="E101" s="38" t="s">
        <v>176</v>
      </c>
      <c r="F101" s="37" t="s">
        <v>175</v>
      </c>
      <c r="G101" s="38" t="s">
        <v>176</v>
      </c>
      <c r="H101" s="37" t="s">
        <v>175</v>
      </c>
      <c r="I101" s="38" t="s">
        <v>176</v>
      </c>
      <c r="J101" s="37" t="s">
        <v>175</v>
      </c>
      <c r="K101" s="38" t="s">
        <v>176</v>
      </c>
      <c r="L101" s="37" t="s">
        <v>175</v>
      </c>
      <c r="M101" s="38" t="s">
        <v>176</v>
      </c>
      <c r="N101" s="37" t="s">
        <v>175</v>
      </c>
      <c r="O101" s="38" t="s">
        <v>176</v>
      </c>
      <c r="P101" s="37" t="s">
        <v>175</v>
      </c>
      <c r="Q101" s="38" t="s">
        <v>176</v>
      </c>
    </row>
    <row r="102" spans="1:19" ht="15.75" thickBot="1" x14ac:dyDescent="0.3">
      <c r="A102" s="110" t="s">
        <v>129</v>
      </c>
      <c r="B102" s="24" t="s">
        <v>130</v>
      </c>
      <c r="C102" s="23">
        <v>1068.6369999999999</v>
      </c>
      <c r="D102" s="72">
        <v>1</v>
      </c>
      <c r="E102" s="39">
        <f>$C102*D102</f>
        <v>1068.6369999999999</v>
      </c>
      <c r="F102" s="72">
        <v>1</v>
      </c>
      <c r="G102" s="72">
        <f>+$C102*F102</f>
        <v>1068.6369999999999</v>
      </c>
      <c r="H102" s="111">
        <v>1</v>
      </c>
      <c r="I102" s="72">
        <f>+$C102*H102</f>
        <v>1068.6369999999999</v>
      </c>
      <c r="J102" s="72">
        <v>1</v>
      </c>
      <c r="K102" s="72">
        <f>+$C102*J102</f>
        <v>1068.6369999999999</v>
      </c>
      <c r="L102" s="72">
        <v>1</v>
      </c>
      <c r="M102" s="72">
        <f>+$C102*L102</f>
        <v>1068.6369999999999</v>
      </c>
      <c r="N102" s="72">
        <v>1</v>
      </c>
      <c r="O102" s="72">
        <f>+$C102*N102</f>
        <v>1068.6369999999999</v>
      </c>
      <c r="P102" s="72">
        <v>1</v>
      </c>
      <c r="Q102" s="39">
        <f>+$C102*P102</f>
        <v>1068.6369999999999</v>
      </c>
      <c r="S102">
        <f>E102+G102+I102+K102+M102+O102+Q102</f>
        <v>7480.4589999999989</v>
      </c>
    </row>
    <row r="103" spans="1:19" x14ac:dyDescent="0.25">
      <c r="D103" s="42">
        <f>SUM(D102)</f>
        <v>1</v>
      </c>
      <c r="E103" s="42">
        <f t="shared" ref="E103:S103" si="37">SUM(E102)</f>
        <v>1068.6369999999999</v>
      </c>
      <c r="F103" s="42">
        <f t="shared" si="37"/>
        <v>1</v>
      </c>
      <c r="G103" s="42">
        <f t="shared" si="37"/>
        <v>1068.6369999999999</v>
      </c>
      <c r="H103" s="42">
        <f t="shared" si="37"/>
        <v>1</v>
      </c>
      <c r="I103" s="42">
        <f t="shared" si="37"/>
        <v>1068.6369999999999</v>
      </c>
      <c r="J103" s="42">
        <f t="shared" si="37"/>
        <v>1</v>
      </c>
      <c r="K103" s="42">
        <f t="shared" si="37"/>
        <v>1068.6369999999999</v>
      </c>
      <c r="L103" s="42">
        <f t="shared" si="37"/>
        <v>1</v>
      </c>
      <c r="M103" s="42">
        <f t="shared" si="37"/>
        <v>1068.6369999999999</v>
      </c>
      <c r="N103" s="42">
        <f t="shared" si="37"/>
        <v>1</v>
      </c>
      <c r="O103" s="42">
        <f t="shared" si="37"/>
        <v>1068.6369999999999</v>
      </c>
      <c r="P103" s="42">
        <f t="shared" si="37"/>
        <v>1</v>
      </c>
      <c r="Q103" s="42">
        <f t="shared" si="37"/>
        <v>1068.6369999999999</v>
      </c>
      <c r="S103" s="42">
        <f t="shared" si="37"/>
        <v>7480.4589999999989</v>
      </c>
    </row>
    <row r="105" spans="1:19" ht="15.75" thickBot="1" x14ac:dyDescent="0.3"/>
    <row r="106" spans="1:19" x14ac:dyDescent="0.25">
      <c r="A106" s="105" t="s">
        <v>168</v>
      </c>
      <c r="B106" s="106"/>
      <c r="C106" s="107"/>
      <c r="D106" s="90">
        <v>0.3</v>
      </c>
      <c r="E106" s="91"/>
      <c r="F106" s="90">
        <v>0.5</v>
      </c>
      <c r="G106" s="91"/>
      <c r="H106" s="90">
        <v>0.7</v>
      </c>
      <c r="I106" s="91"/>
      <c r="J106" s="90">
        <v>0.85</v>
      </c>
      <c r="K106" s="91"/>
      <c r="L106" s="90">
        <v>0.9</v>
      </c>
      <c r="M106" s="91"/>
      <c r="N106" s="90">
        <v>0.9</v>
      </c>
      <c r="O106" s="91"/>
      <c r="P106" s="90">
        <v>0.7</v>
      </c>
      <c r="Q106" s="91"/>
    </row>
    <row r="107" spans="1:19" x14ac:dyDescent="0.25">
      <c r="A107" s="92" t="s">
        <v>67</v>
      </c>
      <c r="B107" s="93" t="s">
        <v>68</v>
      </c>
      <c r="C107" s="94" t="s">
        <v>69</v>
      </c>
      <c r="D107" s="95" t="s">
        <v>175</v>
      </c>
      <c r="E107" s="96" t="s">
        <v>176</v>
      </c>
      <c r="F107" s="95" t="s">
        <v>175</v>
      </c>
      <c r="G107" s="96" t="s">
        <v>176</v>
      </c>
      <c r="H107" s="95" t="s">
        <v>175</v>
      </c>
      <c r="I107" s="96" t="s">
        <v>176</v>
      </c>
      <c r="J107" s="95" t="s">
        <v>175</v>
      </c>
      <c r="K107" s="96" t="s">
        <v>176</v>
      </c>
      <c r="L107" s="95" t="s">
        <v>175</v>
      </c>
      <c r="M107" s="96" t="s">
        <v>176</v>
      </c>
      <c r="N107" s="95" t="s">
        <v>175</v>
      </c>
      <c r="O107" s="96" t="s">
        <v>176</v>
      </c>
      <c r="P107" s="95" t="s">
        <v>175</v>
      </c>
      <c r="Q107" s="96" t="s">
        <v>176</v>
      </c>
    </row>
    <row r="108" spans="1:19" x14ac:dyDescent="0.25">
      <c r="A108" s="82" t="s">
        <v>131</v>
      </c>
      <c r="B108" s="34" t="s">
        <v>132</v>
      </c>
      <c r="C108" s="33">
        <v>871.86599999999999</v>
      </c>
      <c r="D108" s="81">
        <v>1</v>
      </c>
      <c r="E108" s="59">
        <f>$C108*D108</f>
        <v>871.86599999999999</v>
      </c>
      <c r="F108" s="81">
        <v>1</v>
      </c>
      <c r="G108" s="59">
        <f>$C108*F108</f>
        <v>871.86599999999999</v>
      </c>
      <c r="H108" s="81">
        <v>1</v>
      </c>
      <c r="I108" s="59">
        <f>$C108*H108</f>
        <v>871.86599999999999</v>
      </c>
      <c r="J108" s="81">
        <v>1</v>
      </c>
      <c r="K108" s="59">
        <f>$C108*J108</f>
        <v>871.86599999999999</v>
      </c>
      <c r="L108" s="81">
        <v>1</v>
      </c>
      <c r="M108" s="59">
        <f>$C108*L108</f>
        <v>871.86599999999999</v>
      </c>
      <c r="N108" s="81">
        <v>1</v>
      </c>
      <c r="O108" s="59">
        <f>$C108*N108</f>
        <v>871.86599999999999</v>
      </c>
      <c r="P108" s="81">
        <v>1</v>
      </c>
      <c r="Q108" s="59">
        <f>$C108*P108</f>
        <v>871.86599999999999</v>
      </c>
      <c r="S108">
        <f>E108+G108+I108+K108+M108+O108+Q108</f>
        <v>6103.0619999999999</v>
      </c>
    </row>
    <row r="109" spans="1:19" x14ac:dyDescent="0.25">
      <c r="A109" s="82" t="s">
        <v>133</v>
      </c>
      <c r="B109" s="34" t="s">
        <v>132</v>
      </c>
      <c r="C109" s="33">
        <v>829.83699999999999</v>
      </c>
      <c r="D109" s="81">
        <v>1</v>
      </c>
      <c r="E109" s="59">
        <f t="shared" ref="E109:E111" si="38">$C109*D109</f>
        <v>829.83699999999999</v>
      </c>
      <c r="F109" s="81">
        <v>1</v>
      </c>
      <c r="G109" s="59">
        <f t="shared" ref="G109:G111" si="39">$C109*F109</f>
        <v>829.83699999999999</v>
      </c>
      <c r="H109" s="81">
        <v>1</v>
      </c>
      <c r="I109" s="59">
        <f t="shared" ref="I109:I111" si="40">$C109*H109</f>
        <v>829.83699999999999</v>
      </c>
      <c r="J109" s="81">
        <v>1</v>
      </c>
      <c r="K109" s="59">
        <f t="shared" ref="K109:K111" si="41">$C109*J109</f>
        <v>829.83699999999999</v>
      </c>
      <c r="L109" s="81">
        <v>1</v>
      </c>
      <c r="M109" s="59">
        <f t="shared" ref="M109:M111" si="42">$C109*L109</f>
        <v>829.83699999999999</v>
      </c>
      <c r="N109" s="81">
        <v>1</v>
      </c>
      <c r="O109" s="59">
        <f t="shared" ref="O109:O111" si="43">$C109*N109</f>
        <v>829.83699999999999</v>
      </c>
      <c r="P109" s="81">
        <v>1</v>
      </c>
      <c r="Q109" s="59">
        <f t="shared" ref="Q109:Q111" si="44">$C109*P109</f>
        <v>829.83699999999999</v>
      </c>
      <c r="S109">
        <f t="shared" ref="S109:S111" si="45">E109+G109+I109+K109+M109+O109+Q109</f>
        <v>5808.8589999999986</v>
      </c>
    </row>
    <row r="110" spans="1:19" x14ac:dyDescent="0.25">
      <c r="A110" s="82" t="s">
        <v>134</v>
      </c>
      <c r="B110" s="34" t="s">
        <v>132</v>
      </c>
      <c r="C110" s="33">
        <v>1116.309</v>
      </c>
      <c r="D110" s="81">
        <v>1</v>
      </c>
      <c r="E110" s="59">
        <f t="shared" si="38"/>
        <v>1116.309</v>
      </c>
      <c r="F110" s="81">
        <v>1</v>
      </c>
      <c r="G110" s="59">
        <f t="shared" si="39"/>
        <v>1116.309</v>
      </c>
      <c r="H110" s="81">
        <v>1</v>
      </c>
      <c r="I110" s="59">
        <f t="shared" si="40"/>
        <v>1116.309</v>
      </c>
      <c r="J110" s="81">
        <v>1</v>
      </c>
      <c r="K110" s="59">
        <f t="shared" si="41"/>
        <v>1116.309</v>
      </c>
      <c r="L110" s="81">
        <v>1</v>
      </c>
      <c r="M110" s="59">
        <f t="shared" si="42"/>
        <v>1116.309</v>
      </c>
      <c r="N110" s="81">
        <v>1</v>
      </c>
      <c r="O110" s="59">
        <f t="shared" si="43"/>
        <v>1116.309</v>
      </c>
      <c r="P110" s="81">
        <v>1</v>
      </c>
      <c r="Q110" s="59">
        <f t="shared" si="44"/>
        <v>1116.309</v>
      </c>
      <c r="S110">
        <f t="shared" si="45"/>
        <v>7814.1630000000005</v>
      </c>
    </row>
    <row r="111" spans="1:19" ht="15.75" thickBot="1" x14ac:dyDescent="0.3">
      <c r="A111" s="100"/>
      <c r="B111" s="101" t="s">
        <v>132</v>
      </c>
      <c r="C111" s="102">
        <v>758.98800000000006</v>
      </c>
      <c r="D111" s="75">
        <v>1</v>
      </c>
      <c r="E111" s="76">
        <f t="shared" si="38"/>
        <v>758.98800000000006</v>
      </c>
      <c r="F111" s="75">
        <v>2</v>
      </c>
      <c r="G111" s="76">
        <f t="shared" si="39"/>
        <v>1517.9760000000001</v>
      </c>
      <c r="H111" s="75">
        <v>2</v>
      </c>
      <c r="I111" s="76">
        <f t="shared" si="40"/>
        <v>1517.9760000000001</v>
      </c>
      <c r="J111" s="75">
        <v>4</v>
      </c>
      <c r="K111" s="76">
        <f t="shared" si="41"/>
        <v>3035.9520000000002</v>
      </c>
      <c r="L111" s="75">
        <v>4</v>
      </c>
      <c r="M111" s="76">
        <f t="shared" si="42"/>
        <v>3035.9520000000002</v>
      </c>
      <c r="N111" s="75">
        <v>4</v>
      </c>
      <c r="O111" s="76">
        <f t="shared" si="43"/>
        <v>3035.9520000000002</v>
      </c>
      <c r="P111" s="75">
        <v>3</v>
      </c>
      <c r="Q111" s="76">
        <f t="shared" si="44"/>
        <v>2276.9639999999999</v>
      </c>
      <c r="S111">
        <f t="shared" si="45"/>
        <v>15179.760000000002</v>
      </c>
    </row>
    <row r="112" spans="1:19" x14ac:dyDescent="0.25">
      <c r="D112" s="42">
        <f>SUM(D108:D111)</f>
        <v>4</v>
      </c>
      <c r="E112" s="42">
        <f t="shared" ref="E112:S112" si="46">SUM(E108:E111)</f>
        <v>3577</v>
      </c>
      <c r="F112" s="42">
        <f t="shared" si="46"/>
        <v>5</v>
      </c>
      <c r="G112" s="42">
        <f t="shared" si="46"/>
        <v>4335.9879999999994</v>
      </c>
      <c r="H112" s="42">
        <f t="shared" si="46"/>
        <v>5</v>
      </c>
      <c r="I112" s="42">
        <f t="shared" si="46"/>
        <v>4335.9879999999994</v>
      </c>
      <c r="J112" s="42">
        <f t="shared" si="46"/>
        <v>7</v>
      </c>
      <c r="K112" s="42">
        <f t="shared" si="46"/>
        <v>5853.9639999999999</v>
      </c>
      <c r="L112" s="42">
        <f t="shared" si="46"/>
        <v>7</v>
      </c>
      <c r="M112" s="42">
        <f t="shared" si="46"/>
        <v>5853.9639999999999</v>
      </c>
      <c r="N112" s="42">
        <f t="shared" si="46"/>
        <v>7</v>
      </c>
      <c r="O112" s="42">
        <f t="shared" si="46"/>
        <v>5853.9639999999999</v>
      </c>
      <c r="P112" s="42">
        <f t="shared" si="46"/>
        <v>6</v>
      </c>
      <c r="Q112" s="42">
        <f t="shared" si="46"/>
        <v>5094.9759999999997</v>
      </c>
      <c r="S112" s="42">
        <f t="shared" si="46"/>
        <v>34905.843999999997</v>
      </c>
    </row>
    <row r="114" spans="1:19" ht="15.75" thickBot="1" x14ac:dyDescent="0.3"/>
    <row r="115" spans="1:19" x14ac:dyDescent="0.25">
      <c r="A115" s="105" t="s">
        <v>169</v>
      </c>
      <c r="B115" s="106"/>
      <c r="C115" s="107"/>
      <c r="D115" s="90">
        <v>0.3</v>
      </c>
      <c r="E115" s="91"/>
      <c r="F115" s="90">
        <v>0.5</v>
      </c>
      <c r="G115" s="91"/>
      <c r="H115" s="90">
        <v>0.7</v>
      </c>
      <c r="I115" s="91"/>
      <c r="J115" s="90">
        <v>0.85</v>
      </c>
      <c r="K115" s="91"/>
      <c r="L115" s="90">
        <v>0.9</v>
      </c>
      <c r="M115" s="91"/>
      <c r="N115" s="90">
        <v>0.9</v>
      </c>
      <c r="O115" s="91"/>
      <c r="P115" s="90">
        <v>0.7</v>
      </c>
      <c r="Q115" s="91"/>
    </row>
    <row r="116" spans="1:19" x14ac:dyDescent="0.25">
      <c r="A116" s="92" t="s">
        <v>67</v>
      </c>
      <c r="B116" s="93" t="s">
        <v>68</v>
      </c>
      <c r="C116" s="94" t="s">
        <v>69</v>
      </c>
      <c r="D116" s="95" t="s">
        <v>175</v>
      </c>
      <c r="E116" s="96" t="s">
        <v>176</v>
      </c>
      <c r="F116" s="95" t="s">
        <v>175</v>
      </c>
      <c r="G116" s="96" t="s">
        <v>176</v>
      </c>
      <c r="H116" s="95" t="s">
        <v>175</v>
      </c>
      <c r="I116" s="96" t="s">
        <v>176</v>
      </c>
      <c r="J116" s="95" t="s">
        <v>175</v>
      </c>
      <c r="K116" s="96" t="s">
        <v>176</v>
      </c>
      <c r="L116" s="95" t="s">
        <v>175</v>
      </c>
      <c r="M116" s="96" t="s">
        <v>176</v>
      </c>
      <c r="N116" s="95" t="s">
        <v>175</v>
      </c>
      <c r="O116" s="96" t="s">
        <v>176</v>
      </c>
      <c r="P116" s="95" t="s">
        <v>175</v>
      </c>
      <c r="Q116" s="96" t="s">
        <v>176</v>
      </c>
    </row>
    <row r="117" spans="1:19" x14ac:dyDescent="0.25">
      <c r="A117" s="80"/>
      <c r="B117" s="32" t="s">
        <v>177</v>
      </c>
      <c r="C117" s="31">
        <v>994</v>
      </c>
      <c r="D117" s="81">
        <v>0</v>
      </c>
      <c r="E117" s="59">
        <f>$C117*D117</f>
        <v>0</v>
      </c>
      <c r="F117" s="81">
        <v>1</v>
      </c>
      <c r="G117" s="59">
        <f>$C117*F117</f>
        <v>994</v>
      </c>
      <c r="H117" s="81">
        <v>1</v>
      </c>
      <c r="I117" s="59">
        <f>$C117*H117</f>
        <v>994</v>
      </c>
      <c r="J117" s="81">
        <v>1</v>
      </c>
      <c r="K117" s="59">
        <f>$C117*J117</f>
        <v>994</v>
      </c>
      <c r="L117" s="81">
        <v>1</v>
      </c>
      <c r="M117" s="59">
        <f>$C117*L117</f>
        <v>994</v>
      </c>
      <c r="N117" s="81">
        <v>1</v>
      </c>
      <c r="O117" s="59">
        <f>$C117*N117</f>
        <v>994</v>
      </c>
      <c r="P117" s="81">
        <v>1</v>
      </c>
      <c r="Q117" s="59">
        <f>$C117*P117</f>
        <v>994</v>
      </c>
      <c r="S117">
        <f>E117+G117+I117+K117+M117+O117+Q117</f>
        <v>5964</v>
      </c>
    </row>
    <row r="118" spans="1:19" x14ac:dyDescent="0.25">
      <c r="A118" s="82"/>
      <c r="B118" s="34" t="s">
        <v>135</v>
      </c>
      <c r="C118" s="33">
        <v>674.65599999999995</v>
      </c>
      <c r="D118" s="81">
        <v>3</v>
      </c>
      <c r="E118" s="59">
        <f>$C118*D118</f>
        <v>2023.9679999999998</v>
      </c>
      <c r="F118" s="81">
        <v>4</v>
      </c>
      <c r="G118" s="59">
        <f>$C118*F118</f>
        <v>2698.6239999999998</v>
      </c>
      <c r="H118" s="81">
        <v>4</v>
      </c>
      <c r="I118" s="59">
        <f>$C118*H118</f>
        <v>2698.6239999999998</v>
      </c>
      <c r="J118" s="81">
        <v>7</v>
      </c>
      <c r="K118" s="59">
        <f>$C118*J118</f>
        <v>4722.5919999999996</v>
      </c>
      <c r="L118" s="81">
        <v>7</v>
      </c>
      <c r="M118" s="59">
        <f>$C118*L118</f>
        <v>4722.5919999999996</v>
      </c>
      <c r="N118" s="81">
        <v>7</v>
      </c>
      <c r="O118" s="59">
        <f>$C118*N118</f>
        <v>4722.5919999999996</v>
      </c>
      <c r="P118" s="81">
        <v>4</v>
      </c>
      <c r="Q118" s="59">
        <f>$C118*P118</f>
        <v>2698.6239999999998</v>
      </c>
      <c r="S118">
        <f t="shared" ref="S118:S119" si="47">E118+G118+I118+K118+M118+O118+Q118</f>
        <v>24287.615999999998</v>
      </c>
    </row>
    <row r="119" spans="1:19" ht="15.75" thickBot="1" x14ac:dyDescent="0.3">
      <c r="A119" s="100"/>
      <c r="B119" s="101" t="s">
        <v>136</v>
      </c>
      <c r="C119" s="102">
        <v>674.65599999999995</v>
      </c>
      <c r="D119" s="75">
        <v>2</v>
      </c>
      <c r="E119" s="76">
        <f>$C119*D119</f>
        <v>1349.3119999999999</v>
      </c>
      <c r="F119" s="75">
        <v>3</v>
      </c>
      <c r="G119" s="76">
        <f>$C119*F119</f>
        <v>2023.9679999999998</v>
      </c>
      <c r="H119" s="75">
        <v>3</v>
      </c>
      <c r="I119" s="76">
        <f>$C119*H119</f>
        <v>2023.9679999999998</v>
      </c>
      <c r="J119" s="75">
        <v>3</v>
      </c>
      <c r="K119" s="76">
        <f>$C119*J119</f>
        <v>2023.9679999999998</v>
      </c>
      <c r="L119" s="75">
        <v>3</v>
      </c>
      <c r="M119" s="76">
        <f>$C119*L119</f>
        <v>2023.9679999999998</v>
      </c>
      <c r="N119" s="75">
        <v>3</v>
      </c>
      <c r="O119" s="76">
        <f>$C119*N119</f>
        <v>2023.9679999999998</v>
      </c>
      <c r="P119" s="75">
        <v>3</v>
      </c>
      <c r="Q119" s="76">
        <f>$C119*P119</f>
        <v>2023.9679999999998</v>
      </c>
      <c r="S119">
        <f t="shared" si="47"/>
        <v>13493.119999999999</v>
      </c>
    </row>
    <row r="120" spans="1:19" x14ac:dyDescent="0.25">
      <c r="D120" s="42">
        <f>SUM(D117:D119)</f>
        <v>5</v>
      </c>
      <c r="E120" s="42">
        <f t="shared" ref="E120:S120" si="48">SUM(E117:E119)</f>
        <v>3373.2799999999997</v>
      </c>
      <c r="F120" s="42">
        <f t="shared" si="48"/>
        <v>8</v>
      </c>
      <c r="G120" s="42">
        <f t="shared" si="48"/>
        <v>5716.5919999999996</v>
      </c>
      <c r="H120" s="42">
        <f t="shared" si="48"/>
        <v>8</v>
      </c>
      <c r="I120" s="42">
        <f t="shared" si="48"/>
        <v>5716.5919999999996</v>
      </c>
      <c r="J120" s="42">
        <f t="shared" si="48"/>
        <v>11</v>
      </c>
      <c r="K120" s="42">
        <f t="shared" si="48"/>
        <v>7740.5599999999995</v>
      </c>
      <c r="L120" s="42">
        <f t="shared" si="48"/>
        <v>11</v>
      </c>
      <c r="M120" s="42">
        <f t="shared" si="48"/>
        <v>7740.5599999999995</v>
      </c>
      <c r="N120" s="42">
        <f t="shared" si="48"/>
        <v>11</v>
      </c>
      <c r="O120" s="42">
        <f t="shared" si="48"/>
        <v>7740.5599999999995</v>
      </c>
      <c r="P120" s="42">
        <f t="shared" si="48"/>
        <v>8</v>
      </c>
      <c r="Q120" s="42">
        <f t="shared" si="48"/>
        <v>5716.5919999999996</v>
      </c>
      <c r="S120" s="42">
        <f t="shared" si="48"/>
        <v>43744.735999999997</v>
      </c>
    </row>
    <row r="121" spans="1:19" ht="15.75" thickBot="1" x14ac:dyDescent="0.3"/>
    <row r="122" spans="1:19" x14ac:dyDescent="0.25">
      <c r="A122" s="105" t="s">
        <v>170</v>
      </c>
      <c r="B122" s="106"/>
      <c r="C122" s="107"/>
      <c r="D122" s="90">
        <v>0.3</v>
      </c>
      <c r="E122" s="91"/>
      <c r="F122" s="90">
        <v>0.5</v>
      </c>
      <c r="G122" s="91"/>
      <c r="H122" s="90">
        <v>0.7</v>
      </c>
      <c r="I122" s="91"/>
      <c r="J122" s="90">
        <v>0.85</v>
      </c>
      <c r="K122" s="91"/>
      <c r="L122" s="90">
        <v>0.9</v>
      </c>
      <c r="M122" s="91"/>
      <c r="N122" s="90">
        <v>0.9</v>
      </c>
      <c r="O122" s="91"/>
      <c r="P122" s="90">
        <v>0.7</v>
      </c>
      <c r="Q122" s="91"/>
    </row>
    <row r="123" spans="1:19" x14ac:dyDescent="0.25">
      <c r="A123" s="92" t="s">
        <v>67</v>
      </c>
      <c r="B123" s="93" t="s">
        <v>68</v>
      </c>
      <c r="C123" s="94" t="s">
        <v>69</v>
      </c>
      <c r="D123" s="95" t="s">
        <v>175</v>
      </c>
      <c r="E123" s="96" t="s">
        <v>176</v>
      </c>
      <c r="F123" s="95" t="s">
        <v>175</v>
      </c>
      <c r="G123" s="96" t="s">
        <v>176</v>
      </c>
      <c r="H123" s="95" t="s">
        <v>175</v>
      </c>
      <c r="I123" s="96" t="s">
        <v>176</v>
      </c>
      <c r="J123" s="95" t="s">
        <v>175</v>
      </c>
      <c r="K123" s="96" t="s">
        <v>176</v>
      </c>
      <c r="L123" s="95" t="s">
        <v>175</v>
      </c>
      <c r="M123" s="96" t="s">
        <v>176</v>
      </c>
      <c r="N123" s="95" t="s">
        <v>175</v>
      </c>
      <c r="O123" s="96" t="s">
        <v>176</v>
      </c>
      <c r="P123" s="95" t="s">
        <v>175</v>
      </c>
      <c r="Q123" s="96" t="s">
        <v>176</v>
      </c>
    </row>
    <row r="124" spans="1:19" x14ac:dyDescent="0.25">
      <c r="A124" s="80" t="s">
        <v>137</v>
      </c>
      <c r="B124" s="32" t="s">
        <v>138</v>
      </c>
      <c r="C124" s="31">
        <v>1281.165</v>
      </c>
      <c r="D124" s="81">
        <v>1</v>
      </c>
      <c r="E124" s="59">
        <f>$C124*D124</f>
        <v>1281.165</v>
      </c>
      <c r="F124" s="81">
        <v>1</v>
      </c>
      <c r="G124" s="59">
        <f>$C124*F124</f>
        <v>1281.165</v>
      </c>
      <c r="H124" s="81">
        <v>1</v>
      </c>
      <c r="I124" s="59">
        <f>$C124*H124</f>
        <v>1281.165</v>
      </c>
      <c r="J124" s="81">
        <v>1</v>
      </c>
      <c r="K124" s="59">
        <f>$C124*J124</f>
        <v>1281.165</v>
      </c>
      <c r="L124" s="81">
        <v>1</v>
      </c>
      <c r="M124" s="59">
        <f>$C124*L124</f>
        <v>1281.165</v>
      </c>
      <c r="N124" s="81">
        <v>1</v>
      </c>
      <c r="O124" s="59">
        <f>$C124*N124</f>
        <v>1281.165</v>
      </c>
      <c r="P124" s="81">
        <v>1</v>
      </c>
      <c r="Q124" s="59">
        <f>$C124*P124</f>
        <v>1281.165</v>
      </c>
      <c r="S124">
        <f>E124+G124+I124+K124+M124+O124+Q124</f>
        <v>8968.1549999999988</v>
      </c>
    </row>
    <row r="125" spans="1:19" ht="15.75" thickBot="1" x14ac:dyDescent="0.3">
      <c r="A125" s="100"/>
      <c r="B125" s="101" t="s">
        <v>188</v>
      </c>
      <c r="C125" s="102">
        <v>500</v>
      </c>
      <c r="D125" s="75">
        <v>0</v>
      </c>
      <c r="E125" s="76">
        <f>$C125*D125</f>
        <v>0</v>
      </c>
      <c r="F125" s="75">
        <v>1</v>
      </c>
      <c r="G125" s="76">
        <f>$C125*F125</f>
        <v>500</v>
      </c>
      <c r="H125" s="75">
        <v>1</v>
      </c>
      <c r="I125" s="76">
        <f>$C125*H125</f>
        <v>500</v>
      </c>
      <c r="J125" s="75">
        <v>1</v>
      </c>
      <c r="K125" s="76">
        <f>$C125*J125</f>
        <v>500</v>
      </c>
      <c r="L125" s="75">
        <v>1</v>
      </c>
      <c r="M125" s="76">
        <f>$C125*L125</f>
        <v>500</v>
      </c>
      <c r="N125" s="75">
        <v>1</v>
      </c>
      <c r="O125" s="76">
        <f>$C125*N125</f>
        <v>500</v>
      </c>
      <c r="P125" s="75">
        <v>1</v>
      </c>
      <c r="Q125" s="76">
        <f>$C125*P125</f>
        <v>500</v>
      </c>
      <c r="S125">
        <f>E125+G125+I125+K125+M125+O125+Q125</f>
        <v>3000</v>
      </c>
    </row>
    <row r="126" spans="1:19" x14ac:dyDescent="0.25">
      <c r="A126" s="43"/>
      <c r="B126" s="43"/>
      <c r="C126" s="44"/>
      <c r="D126" s="42">
        <f>SUM(D124:D125)</f>
        <v>1</v>
      </c>
      <c r="E126" s="42">
        <f t="shared" ref="E126:S126" si="49">SUM(E124:E125)</f>
        <v>1281.165</v>
      </c>
      <c r="F126" s="42">
        <f t="shared" si="49"/>
        <v>2</v>
      </c>
      <c r="G126" s="42">
        <f t="shared" si="49"/>
        <v>1781.165</v>
      </c>
      <c r="H126" s="42">
        <f t="shared" si="49"/>
        <v>2</v>
      </c>
      <c r="I126" s="42">
        <f t="shared" si="49"/>
        <v>1781.165</v>
      </c>
      <c r="J126" s="42">
        <f t="shared" si="49"/>
        <v>2</v>
      </c>
      <c r="K126" s="42">
        <f t="shared" si="49"/>
        <v>1781.165</v>
      </c>
      <c r="L126" s="42">
        <f t="shared" si="49"/>
        <v>2</v>
      </c>
      <c r="M126" s="42">
        <f t="shared" si="49"/>
        <v>1781.165</v>
      </c>
      <c r="N126" s="42">
        <f t="shared" si="49"/>
        <v>2</v>
      </c>
      <c r="O126" s="42">
        <f t="shared" si="49"/>
        <v>1781.165</v>
      </c>
      <c r="P126" s="42">
        <f t="shared" si="49"/>
        <v>2</v>
      </c>
      <c r="Q126" s="42">
        <f t="shared" si="49"/>
        <v>1781.165</v>
      </c>
      <c r="S126" s="42">
        <f t="shared" si="49"/>
        <v>11968.154999999999</v>
      </c>
    </row>
    <row r="127" spans="1:19" ht="15.75" thickBot="1" x14ac:dyDescent="0.3"/>
    <row r="128" spans="1:19" x14ac:dyDescent="0.25">
      <c r="A128" s="105" t="s">
        <v>171</v>
      </c>
      <c r="B128" s="106"/>
      <c r="C128" s="107"/>
      <c r="D128" s="90">
        <v>0.3</v>
      </c>
      <c r="E128" s="91"/>
      <c r="F128" s="90">
        <v>0.5</v>
      </c>
      <c r="G128" s="91"/>
      <c r="H128" s="90">
        <v>0.7</v>
      </c>
      <c r="I128" s="91"/>
      <c r="J128" s="90">
        <v>0.85</v>
      </c>
      <c r="K128" s="91"/>
      <c r="L128" s="90">
        <v>0.9</v>
      </c>
      <c r="M128" s="91"/>
      <c r="N128" s="90">
        <v>0.9</v>
      </c>
      <c r="O128" s="91"/>
      <c r="P128" s="90">
        <v>0.7</v>
      </c>
      <c r="Q128" s="91"/>
    </row>
    <row r="129" spans="1:19" x14ac:dyDescent="0.25">
      <c r="A129" s="92" t="s">
        <v>67</v>
      </c>
      <c r="B129" s="93" t="s">
        <v>68</v>
      </c>
      <c r="C129" s="94" t="s">
        <v>69</v>
      </c>
      <c r="D129" s="95" t="s">
        <v>175</v>
      </c>
      <c r="E129" s="96" t="s">
        <v>176</v>
      </c>
      <c r="F129" s="95" t="s">
        <v>175</v>
      </c>
      <c r="G129" s="96" t="s">
        <v>176</v>
      </c>
      <c r="H129" s="95" t="s">
        <v>175</v>
      </c>
      <c r="I129" s="96" t="s">
        <v>176</v>
      </c>
      <c r="J129" s="95" t="s">
        <v>175</v>
      </c>
      <c r="K129" s="96" t="s">
        <v>176</v>
      </c>
      <c r="L129" s="95" t="s">
        <v>175</v>
      </c>
      <c r="M129" s="96" t="s">
        <v>176</v>
      </c>
      <c r="N129" s="95" t="s">
        <v>175</v>
      </c>
      <c r="O129" s="96" t="s">
        <v>176</v>
      </c>
      <c r="P129" s="95" t="s">
        <v>175</v>
      </c>
      <c r="Q129" s="96" t="s">
        <v>176</v>
      </c>
    </row>
    <row r="130" spans="1:19" x14ac:dyDescent="0.25">
      <c r="A130" s="80" t="s">
        <v>139</v>
      </c>
      <c r="B130" s="32" t="s">
        <v>140</v>
      </c>
      <c r="C130" s="31">
        <v>1403.09</v>
      </c>
      <c r="D130" s="81">
        <v>1</v>
      </c>
      <c r="E130" s="59">
        <f>$C130*D130</f>
        <v>1403.09</v>
      </c>
      <c r="F130" s="81">
        <v>1</v>
      </c>
      <c r="G130" s="59">
        <f>$C130*F130</f>
        <v>1403.09</v>
      </c>
      <c r="H130" s="81">
        <v>1</v>
      </c>
      <c r="I130" s="59">
        <f>$C130*H130</f>
        <v>1403.09</v>
      </c>
      <c r="J130" s="81">
        <v>1</v>
      </c>
      <c r="K130" s="59">
        <f>$C130*J130</f>
        <v>1403.09</v>
      </c>
      <c r="L130" s="81">
        <v>1</v>
      </c>
      <c r="M130" s="59">
        <f>$C130*L130</f>
        <v>1403.09</v>
      </c>
      <c r="N130" s="81">
        <v>1</v>
      </c>
      <c r="O130" s="59">
        <f>$C130*N130</f>
        <v>1403.09</v>
      </c>
      <c r="P130" s="81">
        <v>1</v>
      </c>
      <c r="Q130" s="59">
        <f>$C130*P130</f>
        <v>1403.09</v>
      </c>
      <c r="S130">
        <f>E130+G130+I130+K130+M130+O130+Q130</f>
        <v>9821.6299999999992</v>
      </c>
    </row>
    <row r="131" spans="1:19" x14ac:dyDescent="0.25">
      <c r="A131" s="82" t="s">
        <v>141</v>
      </c>
      <c r="B131" s="34" t="s">
        <v>158</v>
      </c>
      <c r="C131" s="33">
        <v>1081.8820000000001</v>
      </c>
      <c r="D131" s="81">
        <v>1</v>
      </c>
      <c r="E131" s="59">
        <f t="shared" ref="E131:E135" si="50">$C131*D131</f>
        <v>1081.8820000000001</v>
      </c>
      <c r="F131" s="81">
        <v>1</v>
      </c>
      <c r="G131" s="59">
        <f t="shared" ref="G131:G135" si="51">$C131*F131</f>
        <v>1081.8820000000001</v>
      </c>
      <c r="H131" s="81">
        <v>1</v>
      </c>
      <c r="I131" s="59">
        <f t="shared" ref="I131:I135" si="52">$C131*H131</f>
        <v>1081.8820000000001</v>
      </c>
      <c r="J131" s="81">
        <v>1</v>
      </c>
      <c r="K131" s="59">
        <f t="shared" ref="K131:K135" si="53">$C131*J131</f>
        <v>1081.8820000000001</v>
      </c>
      <c r="L131" s="81">
        <v>1</v>
      </c>
      <c r="M131" s="59">
        <f t="shared" ref="M131:M135" si="54">$C131*L131</f>
        <v>1081.8820000000001</v>
      </c>
      <c r="N131" s="81">
        <v>1</v>
      </c>
      <c r="O131" s="59">
        <f t="shared" ref="O131:O135" si="55">$C131*N131</f>
        <v>1081.8820000000001</v>
      </c>
      <c r="P131" s="81">
        <v>1</v>
      </c>
      <c r="Q131" s="59">
        <f t="shared" ref="Q131:Q135" si="56">$C131*P131</f>
        <v>1081.8820000000001</v>
      </c>
      <c r="S131">
        <f t="shared" ref="S131:S135" si="57">E131+G131+I131+K131+M131+O131+Q131</f>
        <v>7573.1739999999991</v>
      </c>
    </row>
    <row r="132" spans="1:19" x14ac:dyDescent="0.25">
      <c r="A132" s="82" t="s">
        <v>142</v>
      </c>
      <c r="B132" s="34" t="s">
        <v>143</v>
      </c>
      <c r="C132" s="33">
        <v>1009.2670000000001</v>
      </c>
      <c r="D132" s="81">
        <v>1</v>
      </c>
      <c r="E132" s="59">
        <f t="shared" si="50"/>
        <v>1009.2670000000001</v>
      </c>
      <c r="F132" s="81">
        <v>1</v>
      </c>
      <c r="G132" s="59">
        <f t="shared" si="51"/>
        <v>1009.2670000000001</v>
      </c>
      <c r="H132" s="81">
        <v>1</v>
      </c>
      <c r="I132" s="59">
        <f t="shared" si="52"/>
        <v>1009.2670000000001</v>
      </c>
      <c r="J132" s="81">
        <v>1</v>
      </c>
      <c r="K132" s="59">
        <f t="shared" si="53"/>
        <v>1009.2670000000001</v>
      </c>
      <c r="L132" s="81">
        <v>1</v>
      </c>
      <c r="M132" s="59">
        <f t="shared" si="54"/>
        <v>1009.2670000000001</v>
      </c>
      <c r="N132" s="81">
        <v>1</v>
      </c>
      <c r="O132" s="59">
        <f t="shared" si="55"/>
        <v>1009.2670000000001</v>
      </c>
      <c r="P132" s="81">
        <v>1</v>
      </c>
      <c r="Q132" s="59">
        <f t="shared" si="56"/>
        <v>1009.2670000000001</v>
      </c>
      <c r="S132">
        <f t="shared" si="57"/>
        <v>7064.8689999999997</v>
      </c>
    </row>
    <row r="133" spans="1:19" x14ac:dyDescent="0.25">
      <c r="A133" s="82"/>
      <c r="B133" s="34" t="s">
        <v>172</v>
      </c>
      <c r="C133" s="33">
        <v>914.34299999999996</v>
      </c>
      <c r="D133" s="81">
        <v>1</v>
      </c>
      <c r="E133" s="59">
        <f t="shared" si="50"/>
        <v>914.34299999999996</v>
      </c>
      <c r="F133" s="81">
        <v>1</v>
      </c>
      <c r="G133" s="59">
        <f t="shared" si="51"/>
        <v>914.34299999999996</v>
      </c>
      <c r="H133" s="81">
        <v>1</v>
      </c>
      <c r="I133" s="59">
        <f t="shared" si="52"/>
        <v>914.34299999999996</v>
      </c>
      <c r="J133" s="81">
        <v>3</v>
      </c>
      <c r="K133" s="59">
        <f t="shared" si="53"/>
        <v>2743.029</v>
      </c>
      <c r="L133" s="81">
        <v>3</v>
      </c>
      <c r="M133" s="59">
        <f t="shared" si="54"/>
        <v>2743.029</v>
      </c>
      <c r="N133" s="81">
        <v>3</v>
      </c>
      <c r="O133" s="59">
        <f t="shared" si="55"/>
        <v>2743.029</v>
      </c>
      <c r="P133" s="81">
        <v>2</v>
      </c>
      <c r="Q133" s="59">
        <f t="shared" si="56"/>
        <v>1828.6859999999999</v>
      </c>
      <c r="S133">
        <f t="shared" si="57"/>
        <v>12800.802</v>
      </c>
    </row>
    <row r="134" spans="1:19" x14ac:dyDescent="0.25">
      <c r="A134" s="83"/>
      <c r="B134" s="20" t="s">
        <v>144</v>
      </c>
      <c r="C134" s="19">
        <v>674.65599999999995</v>
      </c>
      <c r="D134" s="81">
        <v>1</v>
      </c>
      <c r="E134" s="59">
        <f t="shared" si="50"/>
        <v>674.65599999999995</v>
      </c>
      <c r="F134" s="81">
        <v>2</v>
      </c>
      <c r="G134" s="59">
        <f t="shared" si="51"/>
        <v>1349.3119999999999</v>
      </c>
      <c r="H134" s="81">
        <v>2</v>
      </c>
      <c r="I134" s="59">
        <f t="shared" si="52"/>
        <v>1349.3119999999999</v>
      </c>
      <c r="J134" s="81">
        <v>2</v>
      </c>
      <c r="K134" s="59">
        <f t="shared" si="53"/>
        <v>1349.3119999999999</v>
      </c>
      <c r="L134" s="81">
        <v>3</v>
      </c>
      <c r="M134" s="59">
        <f t="shared" si="54"/>
        <v>2023.9679999999998</v>
      </c>
      <c r="N134" s="81">
        <v>3</v>
      </c>
      <c r="O134" s="59">
        <f t="shared" si="55"/>
        <v>2023.9679999999998</v>
      </c>
      <c r="P134" s="81">
        <v>2</v>
      </c>
      <c r="Q134" s="59">
        <f t="shared" si="56"/>
        <v>1349.3119999999999</v>
      </c>
      <c r="S134">
        <f t="shared" si="57"/>
        <v>10119.839999999998</v>
      </c>
    </row>
    <row r="135" spans="1:19" ht="15.75" thickBot="1" x14ac:dyDescent="0.3">
      <c r="A135" s="71"/>
      <c r="B135" s="22" t="s">
        <v>145</v>
      </c>
      <c r="C135" s="21">
        <v>721.56700000000001</v>
      </c>
      <c r="D135" s="75">
        <v>1</v>
      </c>
      <c r="E135" s="76">
        <f t="shared" si="50"/>
        <v>721.56700000000001</v>
      </c>
      <c r="F135" s="75">
        <v>1</v>
      </c>
      <c r="G135" s="76">
        <f t="shared" si="51"/>
        <v>721.56700000000001</v>
      </c>
      <c r="H135" s="75">
        <v>1</v>
      </c>
      <c r="I135" s="76">
        <f t="shared" si="52"/>
        <v>721.56700000000001</v>
      </c>
      <c r="J135" s="75">
        <v>1</v>
      </c>
      <c r="K135" s="76">
        <f t="shared" si="53"/>
        <v>721.56700000000001</v>
      </c>
      <c r="L135" s="75">
        <v>1</v>
      </c>
      <c r="M135" s="76">
        <f t="shared" si="54"/>
        <v>721.56700000000001</v>
      </c>
      <c r="N135" s="75">
        <v>1</v>
      </c>
      <c r="O135" s="76">
        <f t="shared" si="55"/>
        <v>721.56700000000001</v>
      </c>
      <c r="P135" s="75">
        <v>1</v>
      </c>
      <c r="Q135" s="76">
        <f t="shared" si="56"/>
        <v>721.56700000000001</v>
      </c>
      <c r="S135">
        <f t="shared" si="57"/>
        <v>5050.9690000000001</v>
      </c>
    </row>
    <row r="136" spans="1:19" x14ac:dyDescent="0.25">
      <c r="A136" s="43"/>
      <c r="B136" s="43"/>
      <c r="C136" s="44"/>
      <c r="D136" s="42">
        <f>SUM(D130:D135)</f>
        <v>6</v>
      </c>
      <c r="E136" s="42">
        <f t="shared" ref="E136:S136" si="58">SUM(E130:E135)</f>
        <v>5804.8049999999994</v>
      </c>
      <c r="F136" s="42">
        <f t="shared" si="58"/>
        <v>7</v>
      </c>
      <c r="G136" s="42">
        <f t="shared" si="58"/>
        <v>6479.4609999999993</v>
      </c>
      <c r="H136" s="42">
        <f t="shared" si="58"/>
        <v>7</v>
      </c>
      <c r="I136" s="42">
        <f t="shared" si="58"/>
        <v>6479.4609999999993</v>
      </c>
      <c r="J136" s="42">
        <f t="shared" si="58"/>
        <v>9</v>
      </c>
      <c r="K136" s="42">
        <f t="shared" si="58"/>
        <v>8308.1470000000008</v>
      </c>
      <c r="L136" s="42">
        <f t="shared" si="58"/>
        <v>10</v>
      </c>
      <c r="M136" s="42">
        <f t="shared" si="58"/>
        <v>8982.8029999999999</v>
      </c>
      <c r="N136" s="42">
        <f t="shared" si="58"/>
        <v>10</v>
      </c>
      <c r="O136" s="42">
        <f t="shared" si="58"/>
        <v>8982.8029999999999</v>
      </c>
      <c r="P136" s="42">
        <f t="shared" si="58"/>
        <v>8</v>
      </c>
      <c r="Q136" s="42">
        <f t="shared" si="58"/>
        <v>7393.8039999999992</v>
      </c>
      <c r="S136" s="42">
        <f t="shared" si="58"/>
        <v>52431.283999999985</v>
      </c>
    </row>
    <row r="137" spans="1:19" ht="15.75" thickBot="1" x14ac:dyDescent="0.3"/>
    <row r="138" spans="1:19" x14ac:dyDescent="0.25">
      <c r="A138" s="105" t="s">
        <v>173</v>
      </c>
      <c r="B138" s="106"/>
      <c r="C138" s="107"/>
      <c r="D138" s="90">
        <v>0.3</v>
      </c>
      <c r="E138" s="91"/>
      <c r="F138" s="90">
        <v>0.5</v>
      </c>
      <c r="G138" s="91"/>
      <c r="H138" s="90">
        <v>0.7</v>
      </c>
      <c r="I138" s="91"/>
      <c r="J138" s="90">
        <v>0.85</v>
      </c>
      <c r="K138" s="91"/>
      <c r="L138" s="90">
        <v>0.9</v>
      </c>
      <c r="M138" s="91"/>
      <c r="N138" s="90">
        <v>0.9</v>
      </c>
      <c r="O138" s="91"/>
      <c r="P138" s="90">
        <v>0.7</v>
      </c>
      <c r="Q138" s="91"/>
    </row>
    <row r="139" spans="1:19" x14ac:dyDescent="0.25">
      <c r="A139" s="92" t="s">
        <v>67</v>
      </c>
      <c r="B139" s="93" t="s">
        <v>68</v>
      </c>
      <c r="C139" s="94" t="s">
        <v>69</v>
      </c>
      <c r="D139" s="95" t="s">
        <v>175</v>
      </c>
      <c r="E139" s="96" t="s">
        <v>176</v>
      </c>
      <c r="F139" s="95" t="s">
        <v>175</v>
      </c>
      <c r="G139" s="96" t="s">
        <v>176</v>
      </c>
      <c r="H139" s="95" t="s">
        <v>175</v>
      </c>
      <c r="I139" s="96" t="s">
        <v>176</v>
      </c>
      <c r="J139" s="95" t="s">
        <v>175</v>
      </c>
      <c r="K139" s="96" t="s">
        <v>176</v>
      </c>
      <c r="L139" s="95" t="s">
        <v>175</v>
      </c>
      <c r="M139" s="96" t="s">
        <v>176</v>
      </c>
      <c r="N139" s="95" t="s">
        <v>175</v>
      </c>
      <c r="O139" s="96" t="s">
        <v>176</v>
      </c>
      <c r="P139" s="95" t="s">
        <v>175</v>
      </c>
      <c r="Q139" s="96" t="s">
        <v>176</v>
      </c>
    </row>
    <row r="140" spans="1:19" x14ac:dyDescent="0.25">
      <c r="A140" s="80"/>
      <c r="B140" s="32" t="s">
        <v>192</v>
      </c>
      <c r="C140" s="31">
        <v>3000</v>
      </c>
      <c r="D140" s="81">
        <v>1</v>
      </c>
      <c r="E140" s="59">
        <f>$C140*D140</f>
        <v>3000</v>
      </c>
      <c r="F140" s="81">
        <v>1</v>
      </c>
      <c r="G140" s="59">
        <f>$C140*F140</f>
        <v>3000</v>
      </c>
      <c r="H140" s="81">
        <v>1</v>
      </c>
      <c r="I140" s="59">
        <f>$C140*H140</f>
        <v>3000</v>
      </c>
      <c r="J140" s="81">
        <v>1</v>
      </c>
      <c r="K140" s="59">
        <f>$C140*J140</f>
        <v>3000</v>
      </c>
      <c r="L140" s="81">
        <v>1</v>
      </c>
      <c r="M140" s="59">
        <f>$C140*L140</f>
        <v>3000</v>
      </c>
      <c r="N140" s="81">
        <v>1</v>
      </c>
      <c r="O140" s="59">
        <f>$C140*N140</f>
        <v>3000</v>
      </c>
      <c r="P140" s="81">
        <v>1</v>
      </c>
      <c r="Q140" s="59">
        <f>$C140*P140</f>
        <v>3000</v>
      </c>
      <c r="S140">
        <f>E140+G140+I140+K140+M140+O140+Q140</f>
        <v>21000</v>
      </c>
    </row>
    <row r="141" spans="1:19" x14ac:dyDescent="0.25">
      <c r="A141" s="80"/>
      <c r="B141" s="32" t="s">
        <v>150</v>
      </c>
      <c r="C141" s="31">
        <v>1441</v>
      </c>
      <c r="D141" s="81">
        <v>1</v>
      </c>
      <c r="E141" s="59">
        <f t="shared" ref="E141:E150" si="59">$C141*D141</f>
        <v>1441</v>
      </c>
      <c r="F141" s="81">
        <v>1</v>
      </c>
      <c r="G141" s="59">
        <f t="shared" ref="G141:G150" si="60">$C141*F141</f>
        <v>1441</v>
      </c>
      <c r="H141" s="81">
        <v>1</v>
      </c>
      <c r="I141" s="59">
        <f t="shared" ref="I141:I150" si="61">$C141*H141</f>
        <v>1441</v>
      </c>
      <c r="J141" s="81">
        <v>1</v>
      </c>
      <c r="K141" s="59">
        <f t="shared" ref="K141:K150" si="62">$C141*J141</f>
        <v>1441</v>
      </c>
      <c r="L141" s="81">
        <v>1</v>
      </c>
      <c r="M141" s="59">
        <f t="shared" ref="M141:M150" si="63">$C141*L141</f>
        <v>1441</v>
      </c>
      <c r="N141" s="81">
        <v>1</v>
      </c>
      <c r="O141" s="59">
        <f t="shared" ref="O141:O150" si="64">$C141*N141</f>
        <v>1441</v>
      </c>
      <c r="P141" s="81">
        <v>1</v>
      </c>
      <c r="Q141" s="59">
        <f t="shared" ref="Q141:Q150" si="65">$C141*P141</f>
        <v>1441</v>
      </c>
      <c r="S141">
        <f t="shared" ref="S141:S150" si="66">E141+G141+I141+K141+M141+O141+Q141</f>
        <v>10087</v>
      </c>
    </row>
    <row r="142" spans="1:19" x14ac:dyDescent="0.25">
      <c r="A142" s="80"/>
      <c r="B142" s="32" t="s">
        <v>152</v>
      </c>
      <c r="C142" s="31">
        <v>1006.051</v>
      </c>
      <c r="D142" s="81">
        <v>1</v>
      </c>
      <c r="E142" s="59">
        <f t="shared" si="59"/>
        <v>1006.051</v>
      </c>
      <c r="F142" s="81">
        <v>1</v>
      </c>
      <c r="G142" s="59">
        <f t="shared" si="60"/>
        <v>1006.051</v>
      </c>
      <c r="H142" s="81">
        <v>1</v>
      </c>
      <c r="I142" s="59">
        <f t="shared" si="61"/>
        <v>1006.051</v>
      </c>
      <c r="J142" s="81">
        <v>1</v>
      </c>
      <c r="K142" s="59">
        <f t="shared" si="62"/>
        <v>1006.051</v>
      </c>
      <c r="L142" s="81">
        <v>1</v>
      </c>
      <c r="M142" s="59">
        <f t="shared" si="63"/>
        <v>1006.051</v>
      </c>
      <c r="N142" s="81">
        <v>1</v>
      </c>
      <c r="O142" s="59">
        <f t="shared" si="64"/>
        <v>1006.051</v>
      </c>
      <c r="P142" s="81">
        <v>1</v>
      </c>
      <c r="Q142" s="59">
        <f t="shared" si="65"/>
        <v>1006.051</v>
      </c>
      <c r="S142">
        <f t="shared" si="66"/>
        <v>7042.3570000000009</v>
      </c>
    </row>
    <row r="143" spans="1:19" x14ac:dyDescent="0.25">
      <c r="A143" s="80"/>
      <c r="B143" s="32" t="s">
        <v>189</v>
      </c>
      <c r="C143" s="31">
        <v>1100</v>
      </c>
      <c r="D143" s="81">
        <v>2</v>
      </c>
      <c r="E143" s="59">
        <f t="shared" si="59"/>
        <v>2200</v>
      </c>
      <c r="F143" s="81">
        <v>2</v>
      </c>
      <c r="G143" s="59">
        <f t="shared" si="60"/>
        <v>2200</v>
      </c>
      <c r="H143" s="81">
        <v>2</v>
      </c>
      <c r="I143" s="59">
        <f t="shared" si="61"/>
        <v>2200</v>
      </c>
      <c r="J143" s="81">
        <v>2</v>
      </c>
      <c r="K143" s="59">
        <f t="shared" si="62"/>
        <v>2200</v>
      </c>
      <c r="L143" s="81">
        <v>2</v>
      </c>
      <c r="M143" s="59">
        <f t="shared" si="63"/>
        <v>2200</v>
      </c>
      <c r="N143" s="81">
        <v>2</v>
      </c>
      <c r="O143" s="59">
        <f t="shared" si="64"/>
        <v>2200</v>
      </c>
      <c r="P143" s="81">
        <v>2</v>
      </c>
      <c r="Q143" s="59">
        <f t="shared" si="65"/>
        <v>2200</v>
      </c>
      <c r="S143">
        <f t="shared" si="66"/>
        <v>15400</v>
      </c>
    </row>
    <row r="144" spans="1:19" x14ac:dyDescent="0.25">
      <c r="A144" s="82" t="s">
        <v>147</v>
      </c>
      <c r="B144" s="34" t="s">
        <v>146</v>
      </c>
      <c r="C144" s="33">
        <v>1018.013</v>
      </c>
      <c r="D144" s="81">
        <v>1</v>
      </c>
      <c r="E144" s="59">
        <f t="shared" si="59"/>
        <v>1018.013</v>
      </c>
      <c r="F144" s="81">
        <v>1</v>
      </c>
      <c r="G144" s="59">
        <f t="shared" si="60"/>
        <v>1018.013</v>
      </c>
      <c r="H144" s="81">
        <v>1</v>
      </c>
      <c r="I144" s="59">
        <f t="shared" si="61"/>
        <v>1018.013</v>
      </c>
      <c r="J144" s="81">
        <v>1</v>
      </c>
      <c r="K144" s="59">
        <f t="shared" si="62"/>
        <v>1018.013</v>
      </c>
      <c r="L144" s="81">
        <v>1</v>
      </c>
      <c r="M144" s="59">
        <f t="shared" si="63"/>
        <v>1018.013</v>
      </c>
      <c r="N144" s="81">
        <v>1</v>
      </c>
      <c r="O144" s="59">
        <f t="shared" si="64"/>
        <v>1018.013</v>
      </c>
      <c r="P144" s="81">
        <v>1</v>
      </c>
      <c r="Q144" s="59">
        <f t="shared" si="65"/>
        <v>1018.013</v>
      </c>
      <c r="S144">
        <f t="shared" si="66"/>
        <v>7126.0910000000003</v>
      </c>
    </row>
    <row r="145" spans="1:19" x14ac:dyDescent="0.25">
      <c r="A145" s="82" t="s">
        <v>148</v>
      </c>
      <c r="B145" s="34" t="s">
        <v>146</v>
      </c>
      <c r="C145" s="33">
        <v>994.68100000000004</v>
      </c>
      <c r="D145" s="81">
        <v>1</v>
      </c>
      <c r="E145" s="59">
        <f t="shared" si="59"/>
        <v>994.68100000000004</v>
      </c>
      <c r="F145" s="81">
        <v>1</v>
      </c>
      <c r="G145" s="59">
        <f t="shared" si="60"/>
        <v>994.68100000000004</v>
      </c>
      <c r="H145" s="81">
        <v>1</v>
      </c>
      <c r="I145" s="59">
        <f t="shared" si="61"/>
        <v>994.68100000000004</v>
      </c>
      <c r="J145" s="81">
        <v>1</v>
      </c>
      <c r="K145" s="59">
        <f t="shared" si="62"/>
        <v>994.68100000000004</v>
      </c>
      <c r="L145" s="81">
        <v>1</v>
      </c>
      <c r="M145" s="59">
        <f t="shared" si="63"/>
        <v>994.68100000000004</v>
      </c>
      <c r="N145" s="81">
        <v>1</v>
      </c>
      <c r="O145" s="59">
        <f t="shared" si="64"/>
        <v>994.68100000000004</v>
      </c>
      <c r="P145" s="81">
        <v>1</v>
      </c>
      <c r="Q145" s="59">
        <f t="shared" si="65"/>
        <v>994.68100000000004</v>
      </c>
      <c r="S145">
        <f t="shared" si="66"/>
        <v>6962.7670000000016</v>
      </c>
    </row>
    <row r="146" spans="1:19" x14ac:dyDescent="0.25">
      <c r="A146" s="82"/>
      <c r="B146" s="34" t="s">
        <v>146</v>
      </c>
      <c r="C146" s="33">
        <v>823.36800000000005</v>
      </c>
      <c r="D146" s="81">
        <v>8</v>
      </c>
      <c r="E146" s="59">
        <f t="shared" si="59"/>
        <v>6586.9440000000004</v>
      </c>
      <c r="F146" s="81">
        <v>8</v>
      </c>
      <c r="G146" s="59">
        <f t="shared" si="60"/>
        <v>6586.9440000000004</v>
      </c>
      <c r="H146" s="81">
        <v>8</v>
      </c>
      <c r="I146" s="59">
        <f t="shared" si="61"/>
        <v>6586.9440000000004</v>
      </c>
      <c r="J146" s="81">
        <v>8</v>
      </c>
      <c r="K146" s="59">
        <f t="shared" si="62"/>
        <v>6586.9440000000004</v>
      </c>
      <c r="L146" s="81">
        <v>8</v>
      </c>
      <c r="M146" s="59">
        <f t="shared" si="63"/>
        <v>6586.9440000000004</v>
      </c>
      <c r="N146" s="81">
        <v>8</v>
      </c>
      <c r="O146" s="59">
        <f t="shared" si="64"/>
        <v>6586.9440000000004</v>
      </c>
      <c r="P146" s="81">
        <v>8</v>
      </c>
      <c r="Q146" s="59">
        <f t="shared" si="65"/>
        <v>6586.9440000000004</v>
      </c>
      <c r="S146">
        <f t="shared" si="66"/>
        <v>46108.608000000007</v>
      </c>
    </row>
    <row r="147" spans="1:19" x14ac:dyDescent="0.25">
      <c r="A147" s="83"/>
      <c r="B147" s="20" t="s">
        <v>149</v>
      </c>
      <c r="C147" s="19">
        <v>721.56700000000001</v>
      </c>
      <c r="D147" s="81">
        <v>10</v>
      </c>
      <c r="E147" s="59">
        <f t="shared" si="59"/>
        <v>7215.67</v>
      </c>
      <c r="F147" s="81">
        <v>12</v>
      </c>
      <c r="G147" s="59">
        <f t="shared" si="60"/>
        <v>8658.8040000000001</v>
      </c>
      <c r="H147" s="81">
        <v>12</v>
      </c>
      <c r="I147" s="59">
        <f t="shared" si="61"/>
        <v>8658.8040000000001</v>
      </c>
      <c r="J147" s="81">
        <v>20</v>
      </c>
      <c r="K147" s="59">
        <f t="shared" si="62"/>
        <v>14431.34</v>
      </c>
      <c r="L147" s="81">
        <v>20</v>
      </c>
      <c r="M147" s="59">
        <f t="shared" si="63"/>
        <v>14431.34</v>
      </c>
      <c r="N147" s="81">
        <v>20</v>
      </c>
      <c r="O147" s="59">
        <f t="shared" si="64"/>
        <v>14431.34</v>
      </c>
      <c r="P147" s="81">
        <v>12</v>
      </c>
      <c r="Q147" s="59">
        <f t="shared" si="65"/>
        <v>8658.8040000000001</v>
      </c>
      <c r="S147">
        <f t="shared" si="66"/>
        <v>76486.101999999999</v>
      </c>
    </row>
    <row r="148" spans="1:19" x14ac:dyDescent="0.25">
      <c r="A148" s="84"/>
      <c r="B148" s="28" t="s">
        <v>153</v>
      </c>
      <c r="C148" s="27">
        <v>721.56700000000001</v>
      </c>
      <c r="D148" s="81">
        <v>1</v>
      </c>
      <c r="E148" s="59">
        <f t="shared" si="59"/>
        <v>721.56700000000001</v>
      </c>
      <c r="F148" s="81">
        <v>1</v>
      </c>
      <c r="G148" s="59">
        <f t="shared" si="60"/>
        <v>721.56700000000001</v>
      </c>
      <c r="H148" s="81">
        <v>1</v>
      </c>
      <c r="I148" s="59">
        <f t="shared" si="61"/>
        <v>721.56700000000001</v>
      </c>
      <c r="J148" s="81">
        <v>1</v>
      </c>
      <c r="K148" s="59">
        <f t="shared" si="62"/>
        <v>721.56700000000001</v>
      </c>
      <c r="L148" s="81">
        <v>1</v>
      </c>
      <c r="M148" s="59">
        <f t="shared" si="63"/>
        <v>721.56700000000001</v>
      </c>
      <c r="N148" s="81">
        <v>1</v>
      </c>
      <c r="O148" s="59">
        <f t="shared" si="64"/>
        <v>721.56700000000001</v>
      </c>
      <c r="P148" s="81">
        <v>1</v>
      </c>
      <c r="Q148" s="59">
        <f t="shared" si="65"/>
        <v>721.56700000000001</v>
      </c>
      <c r="S148">
        <f t="shared" si="66"/>
        <v>5050.9690000000001</v>
      </c>
    </row>
    <row r="149" spans="1:19" x14ac:dyDescent="0.25">
      <c r="A149" s="84"/>
      <c r="B149" s="28" t="s">
        <v>151</v>
      </c>
      <c r="C149" s="27">
        <v>721.56700000000001</v>
      </c>
      <c r="D149" s="81">
        <v>1</v>
      </c>
      <c r="E149" s="59">
        <f t="shared" si="59"/>
        <v>721.56700000000001</v>
      </c>
      <c r="F149" s="81">
        <v>1</v>
      </c>
      <c r="G149" s="59">
        <f t="shared" si="60"/>
        <v>721.56700000000001</v>
      </c>
      <c r="H149" s="81">
        <v>1</v>
      </c>
      <c r="I149" s="59">
        <f t="shared" si="61"/>
        <v>721.56700000000001</v>
      </c>
      <c r="J149" s="81">
        <v>1</v>
      </c>
      <c r="K149" s="59">
        <f t="shared" si="62"/>
        <v>721.56700000000001</v>
      </c>
      <c r="L149" s="81">
        <v>1</v>
      </c>
      <c r="M149" s="59">
        <f t="shared" si="63"/>
        <v>721.56700000000001</v>
      </c>
      <c r="N149" s="81">
        <v>1</v>
      </c>
      <c r="O149" s="59">
        <f t="shared" si="64"/>
        <v>721.56700000000001</v>
      </c>
      <c r="P149" s="81">
        <v>1</v>
      </c>
      <c r="Q149" s="59">
        <f t="shared" si="65"/>
        <v>721.56700000000001</v>
      </c>
      <c r="S149">
        <f t="shared" si="66"/>
        <v>5050.9690000000001</v>
      </c>
    </row>
    <row r="150" spans="1:19" ht="15.75" thickBot="1" x14ac:dyDescent="0.3">
      <c r="A150" s="85"/>
      <c r="B150" s="86" t="s">
        <v>78</v>
      </c>
      <c r="C150" s="87">
        <v>674.65599999999995</v>
      </c>
      <c r="D150" s="75">
        <v>0</v>
      </c>
      <c r="E150" s="76">
        <f t="shared" si="59"/>
        <v>0</v>
      </c>
      <c r="F150" s="75">
        <v>2</v>
      </c>
      <c r="G150" s="76">
        <f t="shared" si="60"/>
        <v>1349.3119999999999</v>
      </c>
      <c r="H150" s="75">
        <v>2</v>
      </c>
      <c r="I150" s="76">
        <f t="shared" si="61"/>
        <v>1349.3119999999999</v>
      </c>
      <c r="J150" s="75">
        <v>3</v>
      </c>
      <c r="K150" s="76">
        <f t="shared" si="62"/>
        <v>2023.9679999999998</v>
      </c>
      <c r="L150" s="75">
        <v>4</v>
      </c>
      <c r="M150" s="76">
        <f t="shared" si="63"/>
        <v>2698.6239999999998</v>
      </c>
      <c r="N150" s="75">
        <v>4</v>
      </c>
      <c r="O150" s="76">
        <f t="shared" si="64"/>
        <v>2698.6239999999998</v>
      </c>
      <c r="P150" s="75">
        <v>2</v>
      </c>
      <c r="Q150" s="76">
        <f t="shared" si="65"/>
        <v>1349.3119999999999</v>
      </c>
      <c r="S150">
        <f t="shared" si="66"/>
        <v>11469.152</v>
      </c>
    </row>
    <row r="151" spans="1:19" x14ac:dyDescent="0.25">
      <c r="D151" s="42">
        <f>SUM(D140:D150)</f>
        <v>27</v>
      </c>
      <c r="E151" s="42">
        <f t="shared" ref="E151:S151" si="67">SUM(E140:E150)</f>
        <v>24905.493000000002</v>
      </c>
      <c r="F151" s="42">
        <f t="shared" si="67"/>
        <v>31</v>
      </c>
      <c r="G151" s="42">
        <f t="shared" si="67"/>
        <v>27697.938999999998</v>
      </c>
      <c r="H151" s="42">
        <f t="shared" si="67"/>
        <v>31</v>
      </c>
      <c r="I151" s="42">
        <f t="shared" si="67"/>
        <v>27697.938999999998</v>
      </c>
      <c r="J151" s="42">
        <f t="shared" si="67"/>
        <v>40</v>
      </c>
      <c r="K151" s="42">
        <f t="shared" si="67"/>
        <v>34145.131000000001</v>
      </c>
      <c r="L151" s="42">
        <f t="shared" si="67"/>
        <v>41</v>
      </c>
      <c r="M151" s="42">
        <f t="shared" si="67"/>
        <v>34819.786999999997</v>
      </c>
      <c r="N151" s="42">
        <f t="shared" si="67"/>
        <v>41</v>
      </c>
      <c r="O151" s="42">
        <f t="shared" si="67"/>
        <v>34819.786999999997</v>
      </c>
      <c r="P151" s="42">
        <f t="shared" si="67"/>
        <v>31</v>
      </c>
      <c r="Q151" s="42">
        <f t="shared" si="67"/>
        <v>27697.938999999998</v>
      </c>
      <c r="S151" s="42">
        <f t="shared" si="67"/>
        <v>211784.01500000004</v>
      </c>
    </row>
    <row r="153" spans="1:19" ht="15.75" thickBot="1" x14ac:dyDescent="0.3"/>
    <row r="154" spans="1:19" x14ac:dyDescent="0.25">
      <c r="A154" s="103" t="s">
        <v>174</v>
      </c>
      <c r="B154" s="103"/>
      <c r="C154" s="104"/>
      <c r="D154" s="77">
        <v>0.3</v>
      </c>
      <c r="E154" s="78"/>
      <c r="F154" s="77">
        <v>0.5</v>
      </c>
      <c r="G154" s="78"/>
      <c r="H154" s="77">
        <v>0.7</v>
      </c>
      <c r="I154" s="78"/>
      <c r="J154" s="77">
        <v>0.85</v>
      </c>
      <c r="K154" s="78"/>
      <c r="L154" s="77">
        <v>0.9</v>
      </c>
      <c r="M154" s="78"/>
      <c r="N154" s="77">
        <v>0.9</v>
      </c>
      <c r="O154" s="78"/>
      <c r="P154" s="77">
        <v>0.7</v>
      </c>
      <c r="Q154" s="78"/>
    </row>
    <row r="155" spans="1:19" ht="15.75" thickBot="1" x14ac:dyDescent="0.3">
      <c r="A155" s="68" t="s">
        <v>67</v>
      </c>
      <c r="B155" s="68" t="s">
        <v>68</v>
      </c>
      <c r="C155" s="69" t="s">
        <v>69</v>
      </c>
      <c r="D155" s="70" t="s">
        <v>175</v>
      </c>
      <c r="E155" s="38" t="s">
        <v>176</v>
      </c>
      <c r="F155" s="70" t="s">
        <v>175</v>
      </c>
      <c r="G155" s="38" t="s">
        <v>176</v>
      </c>
      <c r="H155" s="70" t="s">
        <v>175</v>
      </c>
      <c r="I155" s="38" t="s">
        <v>176</v>
      </c>
      <c r="J155" s="70" t="s">
        <v>175</v>
      </c>
      <c r="K155" s="38" t="s">
        <v>176</v>
      </c>
      <c r="L155" s="70" t="s">
        <v>175</v>
      </c>
      <c r="M155" s="38" t="s">
        <v>176</v>
      </c>
      <c r="N155" s="70" t="s">
        <v>175</v>
      </c>
      <c r="O155" s="38" t="s">
        <v>176</v>
      </c>
      <c r="P155" s="70" t="s">
        <v>175</v>
      </c>
      <c r="Q155" s="38" t="s">
        <v>176</v>
      </c>
    </row>
    <row r="156" spans="1:19" x14ac:dyDescent="0.25">
      <c r="A156" s="79"/>
      <c r="B156" s="36" t="s">
        <v>190</v>
      </c>
      <c r="C156" s="35">
        <v>1200</v>
      </c>
      <c r="D156" s="73">
        <v>1</v>
      </c>
      <c r="E156" s="74">
        <f>$C156*D156</f>
        <v>1200</v>
      </c>
      <c r="F156" s="73">
        <v>1</v>
      </c>
      <c r="G156" s="74">
        <f>$C156*F156</f>
        <v>1200</v>
      </c>
      <c r="H156" s="73">
        <v>1</v>
      </c>
      <c r="I156" s="74">
        <f>$C156*H156</f>
        <v>1200</v>
      </c>
      <c r="J156" s="73">
        <v>1</v>
      </c>
      <c r="K156" s="74">
        <f>$C156*J156</f>
        <v>1200</v>
      </c>
      <c r="L156" s="73">
        <v>1</v>
      </c>
      <c r="M156" s="74">
        <f>$C156*L156</f>
        <v>1200</v>
      </c>
      <c r="N156" s="73">
        <v>1</v>
      </c>
      <c r="O156" s="74">
        <f>$C156*N156</f>
        <v>1200</v>
      </c>
      <c r="P156" s="73">
        <v>1</v>
      </c>
      <c r="Q156" s="74">
        <f>$C156*P156</f>
        <v>1200</v>
      </c>
      <c r="S156">
        <f>E156+G156+I156+K156+M156+O156+Q156</f>
        <v>8400</v>
      </c>
    </row>
    <row r="157" spans="1:19" ht="15.75" thickBot="1" x14ac:dyDescent="0.3">
      <c r="A157" s="100"/>
      <c r="B157" s="101" t="s">
        <v>154</v>
      </c>
      <c r="C157" s="102">
        <v>674.65599999999995</v>
      </c>
      <c r="D157" s="75">
        <v>10</v>
      </c>
      <c r="E157" s="76">
        <f>$C157*D157</f>
        <v>6746.5599999999995</v>
      </c>
      <c r="F157" s="75">
        <v>10</v>
      </c>
      <c r="G157" s="76">
        <f>$C157*F157</f>
        <v>6746.5599999999995</v>
      </c>
      <c r="H157" s="75">
        <v>13</v>
      </c>
      <c r="I157" s="76">
        <f>$C157*H157</f>
        <v>8770.5279999999984</v>
      </c>
      <c r="J157" s="75">
        <v>13</v>
      </c>
      <c r="K157" s="76">
        <f>$C157*J157</f>
        <v>8770.5279999999984</v>
      </c>
      <c r="L157" s="75">
        <v>13</v>
      </c>
      <c r="M157" s="76">
        <f>$C157*L157</f>
        <v>8770.5279999999984</v>
      </c>
      <c r="N157" s="75">
        <v>13</v>
      </c>
      <c r="O157" s="76">
        <f>$C157*N157</f>
        <v>8770.5279999999984</v>
      </c>
      <c r="P157" s="75">
        <v>13</v>
      </c>
      <c r="Q157" s="76">
        <f>$C157*P157</f>
        <v>8770.5279999999984</v>
      </c>
      <c r="S157">
        <f>E157+G157+I157+K157+M157+O157+Q157</f>
        <v>57345.759999999995</v>
      </c>
    </row>
    <row r="158" spans="1:19" ht="15.75" thickBot="1" x14ac:dyDescent="0.3">
      <c r="D158" s="42">
        <f>SUM(D156:D157)</f>
        <v>11</v>
      </c>
      <c r="E158" s="42">
        <f t="shared" ref="E158:S158" si="68">SUM(E156:E157)</f>
        <v>7946.5599999999995</v>
      </c>
      <c r="F158" s="42">
        <f t="shared" si="68"/>
        <v>11</v>
      </c>
      <c r="G158" s="42">
        <f t="shared" si="68"/>
        <v>7946.5599999999995</v>
      </c>
      <c r="H158" s="42">
        <f t="shared" si="68"/>
        <v>14</v>
      </c>
      <c r="I158" s="42">
        <f t="shared" si="68"/>
        <v>9970.5279999999984</v>
      </c>
      <c r="J158" s="42">
        <f t="shared" si="68"/>
        <v>14</v>
      </c>
      <c r="K158" s="42">
        <f t="shared" si="68"/>
        <v>9970.5279999999984</v>
      </c>
      <c r="L158" s="42">
        <f t="shared" si="68"/>
        <v>14</v>
      </c>
      <c r="M158" s="42">
        <f t="shared" si="68"/>
        <v>9970.5279999999984</v>
      </c>
      <c r="N158" s="42">
        <f t="shared" si="68"/>
        <v>14</v>
      </c>
      <c r="O158" s="42">
        <f t="shared" si="68"/>
        <v>9970.5279999999984</v>
      </c>
      <c r="P158" s="42">
        <f t="shared" si="68"/>
        <v>14</v>
      </c>
      <c r="Q158" s="42">
        <f t="shared" si="68"/>
        <v>9970.5279999999984</v>
      </c>
      <c r="S158" s="42">
        <f t="shared" si="68"/>
        <v>65745.759999999995</v>
      </c>
    </row>
    <row r="159" spans="1:19" x14ac:dyDescent="0.25">
      <c r="A159" s="50" t="s">
        <v>200</v>
      </c>
      <c r="B159" s="51"/>
      <c r="C159" s="52"/>
      <c r="D159" s="53">
        <f>+D158+D151+D136+D126+D120+D112+D103+D97+D82+D71+D56+D49+D27+D10</f>
        <v>164</v>
      </c>
      <c r="E159" s="54">
        <f>+E158+E151+E136+E126+E120+E112+E103+E97+E82+E71+E56+E49+E27+E10</f>
        <v>158643.56200000003</v>
      </c>
      <c r="F159" s="53">
        <f>+F158+F151+F136+F126+F120+F112+F103+F97+F82+F71+F56+F49+F27+F10</f>
        <v>182</v>
      </c>
      <c r="G159" s="54">
        <f>+G158+G151+G136+G126+G120+G112+G103+G97+G82+G71+G56+G49+G27+G10</f>
        <v>172252.859</v>
      </c>
      <c r="H159" s="53">
        <f>+H158+H151+H136+H126+H120+H112+H103+H97+H82+H71+H56+H49+H27+H10</f>
        <v>196</v>
      </c>
      <c r="I159" s="54">
        <f>+I158+I151+I136+I126+I120+I112+I103+I97+I82+I71+I56+I49+I27+I10</f>
        <v>182789.73800000004</v>
      </c>
      <c r="J159" s="53">
        <f>+J158+J151+J136+J126+J120+J112+J103+J97+J82+J71+J56+J49+J27+J10</f>
        <v>217</v>
      </c>
      <c r="K159" s="54">
        <f>+K158+K151+K136+K126+K120+K112+K103+K97+K82+K71+K56+K49+K27+K10</f>
        <v>197674.19500000001</v>
      </c>
      <c r="L159" s="53">
        <f>+L158+L151+L136+L126+L120+L112+L103+L97+L82+L71+L56+L49+L27+L10</f>
        <v>224</v>
      </c>
      <c r="M159" s="54">
        <f>+M158+M151+M136+M126+M120+M112+M103+M97+M82+M71+M56+M49+M27+M10</f>
        <v>204188.01699999999</v>
      </c>
      <c r="N159" s="53">
        <f>+N158+N151+N136+N126+N120+N112+N103+N97+N82+N71+N56+N49+N27+N10</f>
        <v>224</v>
      </c>
      <c r="O159" s="54">
        <f>+O158+O151+O136+O126+O120+O112+O103+O97+O82+O71+O56+O49+O27+O10</f>
        <v>204188.01699999999</v>
      </c>
      <c r="P159" s="53">
        <f>+P158+P151+P136+P126+P120+P112+P103+P97+P82+P71+P56+P49+P27+P10</f>
        <v>194</v>
      </c>
      <c r="Q159" s="123">
        <f>+Q158+Q151+Q136+Q126+Q120+Q112+Q103+Q97+Q82+Q71+Q56+Q49+Q27+Q10</f>
        <v>181421.18900000001</v>
      </c>
      <c r="R159" s="125"/>
      <c r="S159" s="126">
        <f t="shared" ref="R159:S169" si="69">+S158+S151+S136+S126+S120+S112+S103+S97+S82+S71+S56+S49+S27+S10</f>
        <v>1301157.577</v>
      </c>
    </row>
    <row r="160" spans="1:19" x14ac:dyDescent="0.25">
      <c r="A160" s="55" t="s">
        <v>194</v>
      </c>
      <c r="B160" s="56"/>
      <c r="C160" s="57"/>
      <c r="D160" s="58"/>
      <c r="E160" s="59">
        <f>E159*5/100</f>
        <v>7932.1781000000019</v>
      </c>
      <c r="F160" s="58"/>
      <c r="G160" s="59">
        <f t="shared" ref="G160:Q160" si="70">G159*5/100</f>
        <v>8612.6429499999995</v>
      </c>
      <c r="H160" s="58"/>
      <c r="I160" s="59">
        <f t="shared" si="70"/>
        <v>9139.4869000000017</v>
      </c>
      <c r="J160" s="58"/>
      <c r="K160" s="59">
        <f t="shared" si="70"/>
        <v>9883.7097500000018</v>
      </c>
      <c r="L160" s="58"/>
      <c r="M160" s="59">
        <f t="shared" si="70"/>
        <v>10209.40085</v>
      </c>
      <c r="N160" s="58"/>
      <c r="O160" s="59">
        <f t="shared" si="70"/>
        <v>10209.40085</v>
      </c>
      <c r="P160" s="58"/>
      <c r="Q160" s="59">
        <f t="shared" si="70"/>
        <v>9071.0594500000007</v>
      </c>
      <c r="S160" s="124">
        <f t="shared" si="69"/>
        <v>1301157.577</v>
      </c>
    </row>
    <row r="161" spans="1:19" x14ac:dyDescent="0.25">
      <c r="A161" s="55" t="s">
        <v>201</v>
      </c>
      <c r="B161" s="56"/>
      <c r="C161" s="57"/>
      <c r="D161" s="58"/>
      <c r="E161" s="59">
        <f>(E159+E160)/26*2</f>
        <v>12813.51846923077</v>
      </c>
      <c r="F161" s="58"/>
      <c r="G161" s="59">
        <f t="shared" ref="F161:Q161" si="71">(G159+G160)/26*2</f>
        <v>13912.730919230769</v>
      </c>
      <c r="H161" s="58"/>
      <c r="I161" s="59">
        <f t="shared" si="71"/>
        <v>14763.786530769234</v>
      </c>
      <c r="J161" s="58"/>
      <c r="K161" s="59">
        <f t="shared" si="71"/>
        <v>15965.992673076924</v>
      </c>
      <c r="L161" s="58"/>
      <c r="M161" s="59">
        <f t="shared" si="71"/>
        <v>16492.109065384615</v>
      </c>
      <c r="N161" s="58"/>
      <c r="O161" s="59">
        <f t="shared" si="71"/>
        <v>16492.109065384615</v>
      </c>
      <c r="P161" s="58"/>
      <c r="Q161" s="59">
        <f t="shared" si="71"/>
        <v>14653.249880769232</v>
      </c>
      <c r="S161" s="124">
        <f t="shared" si="69"/>
        <v>1301157.577</v>
      </c>
    </row>
    <row r="162" spans="1:19" x14ac:dyDescent="0.25">
      <c r="A162" s="55" t="s">
        <v>202</v>
      </c>
      <c r="B162" s="56"/>
      <c r="C162" s="57"/>
      <c r="D162" s="58"/>
      <c r="E162" s="59">
        <f>(E159+E160)/6</f>
        <v>27762.623350000005</v>
      </c>
      <c r="F162" s="58"/>
      <c r="G162" s="59">
        <f t="shared" ref="F162:Q162" si="72">(G159+G160)/6</f>
        <v>30144.250325000001</v>
      </c>
      <c r="H162" s="58"/>
      <c r="I162" s="59">
        <f t="shared" si="72"/>
        <v>31988.204150000005</v>
      </c>
      <c r="J162" s="58"/>
      <c r="K162" s="59">
        <f t="shared" si="72"/>
        <v>34592.984125000003</v>
      </c>
      <c r="L162" s="58"/>
      <c r="M162" s="59">
        <f t="shared" si="72"/>
        <v>35732.902974999997</v>
      </c>
      <c r="N162" s="58"/>
      <c r="O162" s="59">
        <f t="shared" si="72"/>
        <v>35732.902974999997</v>
      </c>
      <c r="P162" s="58"/>
      <c r="Q162" s="59">
        <f t="shared" si="72"/>
        <v>31748.708075000002</v>
      </c>
      <c r="S162" s="124">
        <f t="shared" si="69"/>
        <v>1301157.577</v>
      </c>
    </row>
    <row r="163" spans="1:19" x14ac:dyDescent="0.25">
      <c r="A163" s="60" t="s">
        <v>193</v>
      </c>
      <c r="B163" s="61"/>
      <c r="C163" s="62"/>
      <c r="D163" s="63"/>
      <c r="E163" s="64">
        <f>E159+E160+E161+E162</f>
        <v>207151.8819192308</v>
      </c>
      <c r="F163" s="63"/>
      <c r="G163" s="64">
        <f t="shared" ref="F163:Q163" si="73">G159+G160+G161+G162</f>
        <v>224922.48319423076</v>
      </c>
      <c r="H163" s="63"/>
      <c r="I163" s="64">
        <f t="shared" si="73"/>
        <v>238681.21558076926</v>
      </c>
      <c r="J163" s="63"/>
      <c r="K163" s="64">
        <f t="shared" si="73"/>
        <v>258116.88154807693</v>
      </c>
      <c r="L163" s="63"/>
      <c r="M163" s="64">
        <f t="shared" si="73"/>
        <v>266622.42989038461</v>
      </c>
      <c r="N163" s="63"/>
      <c r="O163" s="64">
        <f t="shared" si="73"/>
        <v>266622.42989038461</v>
      </c>
      <c r="P163" s="63"/>
      <c r="Q163" s="64">
        <f t="shared" si="73"/>
        <v>236894.20640576925</v>
      </c>
      <c r="S163" s="126">
        <f t="shared" si="69"/>
        <v>1415690.2819999999</v>
      </c>
    </row>
    <row r="164" spans="1:19" x14ac:dyDescent="0.25">
      <c r="A164" s="55" t="s">
        <v>195</v>
      </c>
      <c r="B164" s="56"/>
      <c r="C164" s="57"/>
      <c r="D164" s="58"/>
      <c r="E164" s="59">
        <f>E163*16.75%</f>
        <v>34697.940221471159</v>
      </c>
      <c r="F164" s="58"/>
      <c r="G164" s="59">
        <f t="shared" ref="G164:Q164" si="74">G163*16.75%</f>
        <v>37674.515935033654</v>
      </c>
      <c r="H164" s="58"/>
      <c r="I164" s="59">
        <f t="shared" si="74"/>
        <v>39979.103609778853</v>
      </c>
      <c r="J164" s="58"/>
      <c r="K164" s="59">
        <f t="shared" si="74"/>
        <v>43234.577659302886</v>
      </c>
      <c r="L164" s="58"/>
      <c r="M164" s="59">
        <f t="shared" si="74"/>
        <v>44659.257006639426</v>
      </c>
      <c r="N164" s="58"/>
      <c r="O164" s="59">
        <f t="shared" si="74"/>
        <v>44659.257006639426</v>
      </c>
      <c r="P164" s="58"/>
      <c r="Q164" s="59">
        <f t="shared" si="74"/>
        <v>39679.779572966348</v>
      </c>
      <c r="S164" s="124">
        <f t="shared" si="69"/>
        <v>1531467.6109999996</v>
      </c>
    </row>
    <row r="165" spans="1:19" x14ac:dyDescent="0.25">
      <c r="A165" s="55" t="s">
        <v>196</v>
      </c>
      <c r="B165" s="56"/>
      <c r="C165" s="57"/>
      <c r="D165" s="58"/>
      <c r="E165" s="59">
        <f>E163*0.5%</f>
        <v>1035.759409596154</v>
      </c>
      <c r="F165" s="58"/>
      <c r="G165" s="59">
        <f t="shared" ref="G165:Q165" si="75">G163*0.5%</f>
        <v>1124.612415971154</v>
      </c>
      <c r="H165" s="58"/>
      <c r="I165" s="59">
        <f t="shared" si="75"/>
        <v>1193.4060779038464</v>
      </c>
      <c r="J165" s="58"/>
      <c r="K165" s="59">
        <f t="shared" si="75"/>
        <v>1290.5844077403847</v>
      </c>
      <c r="L165" s="58"/>
      <c r="M165" s="59">
        <f t="shared" si="75"/>
        <v>1333.112149451923</v>
      </c>
      <c r="N165" s="58"/>
      <c r="O165" s="59">
        <f t="shared" si="75"/>
        <v>1333.112149451923</v>
      </c>
      <c r="P165" s="58"/>
      <c r="Q165" s="59">
        <f t="shared" si="75"/>
        <v>1184.4710320288464</v>
      </c>
      <c r="S165" s="124">
        <f t="shared" si="69"/>
        <v>1716668.2579999994</v>
      </c>
    </row>
    <row r="166" spans="1:19" x14ac:dyDescent="0.25">
      <c r="A166" s="55" t="s">
        <v>197</v>
      </c>
      <c r="B166" s="56"/>
      <c r="C166" s="57"/>
      <c r="D166" s="58"/>
      <c r="E166" s="59">
        <f>E163*2.5%</f>
        <v>5178.79704798077</v>
      </c>
      <c r="F166" s="58"/>
      <c r="G166" s="59">
        <f t="shared" ref="G166:Q166" si="76">G163*2.5%</f>
        <v>5623.0620798557693</v>
      </c>
      <c r="H166" s="58"/>
      <c r="I166" s="59">
        <f t="shared" si="76"/>
        <v>5967.0303895192319</v>
      </c>
      <c r="J166" s="58"/>
      <c r="K166" s="59">
        <f t="shared" si="76"/>
        <v>6452.9220387019232</v>
      </c>
      <c r="L166" s="58"/>
      <c r="M166" s="59">
        <f t="shared" si="76"/>
        <v>6665.5607472596157</v>
      </c>
      <c r="N166" s="58"/>
      <c r="O166" s="59">
        <f t="shared" si="76"/>
        <v>6665.5607472596157</v>
      </c>
      <c r="P166" s="58"/>
      <c r="Q166" s="59">
        <f t="shared" si="76"/>
        <v>5922.3551601442314</v>
      </c>
      <c r="S166" s="124">
        <f t="shared" si="69"/>
        <v>2004979.6929999993</v>
      </c>
    </row>
    <row r="167" spans="1:19" x14ac:dyDescent="0.25">
      <c r="A167" s="55" t="s">
        <v>198</v>
      </c>
      <c r="B167" s="56"/>
      <c r="C167" s="57"/>
      <c r="D167" s="58"/>
      <c r="E167" s="59">
        <f>E163*2%</f>
        <v>4143.037638384616</v>
      </c>
      <c r="F167" s="58"/>
      <c r="G167" s="59">
        <f t="shared" ref="G167:Q167" si="77">G163*2%</f>
        <v>4498.4496638846158</v>
      </c>
      <c r="H167" s="58"/>
      <c r="I167" s="59">
        <f t="shared" si="77"/>
        <v>4773.6243116153855</v>
      </c>
      <c r="J167" s="58"/>
      <c r="K167" s="59">
        <f t="shared" si="77"/>
        <v>5162.3376309615387</v>
      </c>
      <c r="L167" s="58"/>
      <c r="M167" s="59">
        <f t="shared" si="77"/>
        <v>5332.4485978076918</v>
      </c>
      <c r="N167" s="58"/>
      <c r="O167" s="59">
        <f t="shared" si="77"/>
        <v>5332.4485978076918</v>
      </c>
      <c r="P167" s="58"/>
      <c r="Q167" s="59">
        <f t="shared" si="77"/>
        <v>4737.8841281153855</v>
      </c>
      <c r="S167" s="124">
        <f t="shared" si="69"/>
        <v>3510067.6859999988</v>
      </c>
    </row>
    <row r="168" spans="1:19" x14ac:dyDescent="0.25">
      <c r="A168" s="55" t="s">
        <v>199</v>
      </c>
      <c r="B168" s="56"/>
      <c r="C168" s="57"/>
      <c r="D168" s="58"/>
      <c r="E168" s="59">
        <f>E163*1%</f>
        <v>2071.518819192308</v>
      </c>
      <c r="F168" s="58"/>
      <c r="G168" s="59">
        <f t="shared" ref="G168:Q168" si="78">G163*1%</f>
        <v>2249.2248319423079</v>
      </c>
      <c r="H168" s="58"/>
      <c r="I168" s="59">
        <f t="shared" si="78"/>
        <v>2386.8121558076928</v>
      </c>
      <c r="J168" s="58"/>
      <c r="K168" s="59">
        <f t="shared" si="78"/>
        <v>2581.1688154807694</v>
      </c>
      <c r="L168" s="58"/>
      <c r="M168" s="59">
        <f t="shared" si="78"/>
        <v>2666.2242989038459</v>
      </c>
      <c r="N168" s="58"/>
      <c r="O168" s="59">
        <f t="shared" si="78"/>
        <v>2666.2242989038459</v>
      </c>
      <c r="P168" s="58"/>
      <c r="Q168" s="59">
        <f t="shared" si="78"/>
        <v>2368.9420640576927</v>
      </c>
      <c r="S168" s="124">
        <f t="shared" si="69"/>
        <v>4890484.1989999972</v>
      </c>
    </row>
    <row r="169" spans="1:19" s="49" customFormat="1" ht="15.75" thickBot="1" x14ac:dyDescent="0.3">
      <c r="A169" s="65" t="s">
        <v>203</v>
      </c>
      <c r="B169" s="66"/>
      <c r="C169" s="67"/>
      <c r="D169" s="88"/>
      <c r="E169" s="89">
        <f>SUM(E163:E168)</f>
        <v>254278.93505585581</v>
      </c>
      <c r="F169" s="88"/>
      <c r="G169" s="89">
        <f t="shared" ref="F169:Q169" si="79">SUM(G163:G168)</f>
        <v>276092.34812091826</v>
      </c>
      <c r="H169" s="88"/>
      <c r="I169" s="89">
        <f t="shared" si="79"/>
        <v>292981.19212539424</v>
      </c>
      <c r="J169" s="88"/>
      <c r="K169" s="89">
        <f t="shared" si="79"/>
        <v>316838.47210026451</v>
      </c>
      <c r="L169" s="88"/>
      <c r="M169" s="89">
        <f t="shared" si="79"/>
        <v>327279.03269044706</v>
      </c>
      <c r="N169" s="88"/>
      <c r="O169" s="89">
        <f t="shared" si="79"/>
        <v>327279.03269044706</v>
      </c>
      <c r="P169" s="88"/>
      <c r="Q169" s="89">
        <f t="shared" si="79"/>
        <v>290787.63836308173</v>
      </c>
      <c r="S169" s="126">
        <f t="shared" si="69"/>
        <v>6416133.0109999971</v>
      </c>
    </row>
  </sheetData>
  <sortState ref="A4:Q9">
    <sortCondition sortBy="cellColor" ref="B4:B9" dxfId="1"/>
  </sortState>
  <mergeCells count="131">
    <mergeCell ref="N2:O2"/>
    <mergeCell ref="P2:Q2"/>
    <mergeCell ref="A2:C2"/>
    <mergeCell ref="D2:E2"/>
    <mergeCell ref="F2:G2"/>
    <mergeCell ref="H2:I2"/>
    <mergeCell ref="J2:K2"/>
    <mergeCell ref="L2:M2"/>
    <mergeCell ref="N21:O21"/>
    <mergeCell ref="P21:Q21"/>
    <mergeCell ref="A13:C13"/>
    <mergeCell ref="D13:E13"/>
    <mergeCell ref="F13:G13"/>
    <mergeCell ref="H13:I13"/>
    <mergeCell ref="J13:K13"/>
    <mergeCell ref="L13:M13"/>
    <mergeCell ref="N13:O13"/>
    <mergeCell ref="P13:Q13"/>
    <mergeCell ref="A21:C21"/>
    <mergeCell ref="D21:E21"/>
    <mergeCell ref="F21:G21"/>
    <mergeCell ref="H21:I21"/>
    <mergeCell ref="J21:K21"/>
    <mergeCell ref="L21:M21"/>
    <mergeCell ref="N51:O51"/>
    <mergeCell ref="P51:Q51"/>
    <mergeCell ref="A29:C29"/>
    <mergeCell ref="D29:E29"/>
    <mergeCell ref="F29:G29"/>
    <mergeCell ref="H29:I29"/>
    <mergeCell ref="J29:K29"/>
    <mergeCell ref="L29:M29"/>
    <mergeCell ref="N29:O29"/>
    <mergeCell ref="P29:Q29"/>
    <mergeCell ref="A51:C51"/>
    <mergeCell ref="D51:E51"/>
    <mergeCell ref="F51:G51"/>
    <mergeCell ref="H51:I51"/>
    <mergeCell ref="J51:K51"/>
    <mergeCell ref="L51:M51"/>
    <mergeCell ref="N74:O74"/>
    <mergeCell ref="P74:Q74"/>
    <mergeCell ref="A58:C58"/>
    <mergeCell ref="D58:E58"/>
    <mergeCell ref="F58:G58"/>
    <mergeCell ref="H58:I58"/>
    <mergeCell ref="J58:K58"/>
    <mergeCell ref="L58:M58"/>
    <mergeCell ref="N58:O58"/>
    <mergeCell ref="P58:Q58"/>
    <mergeCell ref="A74:C74"/>
    <mergeCell ref="D74:E74"/>
    <mergeCell ref="F74:G74"/>
    <mergeCell ref="H74:I74"/>
    <mergeCell ref="J74:K74"/>
    <mergeCell ref="L74:M74"/>
    <mergeCell ref="N100:O100"/>
    <mergeCell ref="P100:Q100"/>
    <mergeCell ref="A85:C85"/>
    <mergeCell ref="D85:E85"/>
    <mergeCell ref="F85:G85"/>
    <mergeCell ref="H85:I85"/>
    <mergeCell ref="J85:K85"/>
    <mergeCell ref="L85:M85"/>
    <mergeCell ref="N85:O85"/>
    <mergeCell ref="P85:Q85"/>
    <mergeCell ref="A100:C100"/>
    <mergeCell ref="D100:E100"/>
    <mergeCell ref="F100:G100"/>
    <mergeCell ref="H100:I100"/>
    <mergeCell ref="J100:K100"/>
    <mergeCell ref="L100:M100"/>
    <mergeCell ref="N115:O115"/>
    <mergeCell ref="P115:Q115"/>
    <mergeCell ref="A106:C106"/>
    <mergeCell ref="D106:E106"/>
    <mergeCell ref="F106:G106"/>
    <mergeCell ref="H106:I106"/>
    <mergeCell ref="J106:K106"/>
    <mergeCell ref="L106:M106"/>
    <mergeCell ref="N106:O106"/>
    <mergeCell ref="P106:Q106"/>
    <mergeCell ref="A115:C115"/>
    <mergeCell ref="D115:E115"/>
    <mergeCell ref="F115:G115"/>
    <mergeCell ref="H115:I115"/>
    <mergeCell ref="J115:K115"/>
    <mergeCell ref="L115:M115"/>
    <mergeCell ref="P128:Q128"/>
    <mergeCell ref="A122:C122"/>
    <mergeCell ref="D122:E122"/>
    <mergeCell ref="F122:G122"/>
    <mergeCell ref="H122:I122"/>
    <mergeCell ref="J122:K122"/>
    <mergeCell ref="L122:M122"/>
    <mergeCell ref="N122:O122"/>
    <mergeCell ref="P122:Q122"/>
    <mergeCell ref="P138:Q138"/>
    <mergeCell ref="A154:C154"/>
    <mergeCell ref="A138:C138"/>
    <mergeCell ref="A128:C128"/>
    <mergeCell ref="D128:E128"/>
    <mergeCell ref="F128:G128"/>
    <mergeCell ref="H128:I128"/>
    <mergeCell ref="J128:K128"/>
    <mergeCell ref="L128:M128"/>
    <mergeCell ref="N128:O128"/>
    <mergeCell ref="D138:E138"/>
    <mergeCell ref="F138:G138"/>
    <mergeCell ref="H138:I138"/>
    <mergeCell ref="J138:K138"/>
    <mergeCell ref="L138:M138"/>
    <mergeCell ref="N138:O138"/>
    <mergeCell ref="F154:G154"/>
    <mergeCell ref="H154:I154"/>
    <mergeCell ref="J154:K154"/>
    <mergeCell ref="L154:M154"/>
    <mergeCell ref="N154:O154"/>
    <mergeCell ref="P154:Q154"/>
    <mergeCell ref="A168:C168"/>
    <mergeCell ref="A163:C163"/>
    <mergeCell ref="A161:C161"/>
    <mergeCell ref="A162:C162"/>
    <mergeCell ref="A169:C169"/>
    <mergeCell ref="D154:E154"/>
    <mergeCell ref="A159:C159"/>
    <mergeCell ref="A160:C160"/>
    <mergeCell ref="A164:C164"/>
    <mergeCell ref="A165:C165"/>
    <mergeCell ref="A166:C166"/>
    <mergeCell ref="A167:C167"/>
  </mergeCells>
  <pageMargins left="0.7" right="0.7" top="0.75" bottom="0.75" header="0.3" footer="0.3"/>
  <pageSetup paperSize="9" scale="41" orientation="portrait" r:id="rId1"/>
  <rowBreaks count="1" manualBreakCount="1">
    <brk id="9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5"/>
  <sheetViews>
    <sheetView topLeftCell="A7" workbookViewId="0">
      <selection activeCell="E49" sqref="E49"/>
    </sheetView>
  </sheetViews>
  <sheetFormatPr baseColWidth="10" defaultRowHeight="15" x14ac:dyDescent="0.25"/>
  <cols>
    <col min="1" max="1" width="4.140625" customWidth="1"/>
    <col min="2" max="2" width="13.28515625" customWidth="1"/>
    <col min="3" max="3" width="40.5703125" customWidth="1"/>
    <col min="4" max="4" width="11.42578125" style="1"/>
  </cols>
  <sheetData>
    <row r="2" spans="2:4" ht="19.5" customHeight="1" x14ac:dyDescent="0.25">
      <c r="B2" s="48" t="s">
        <v>44</v>
      </c>
      <c r="C2" s="48"/>
      <c r="D2" s="48"/>
    </row>
    <row r="3" spans="2:4" ht="15.75" thickBot="1" x14ac:dyDescent="0.3">
      <c r="B3" s="5" t="s">
        <v>4</v>
      </c>
      <c r="C3" s="5" t="s">
        <v>0</v>
      </c>
      <c r="D3" s="6" t="s">
        <v>5</v>
      </c>
    </row>
    <row r="4" spans="2:4" x14ac:dyDescent="0.25">
      <c r="B4" s="45" t="s">
        <v>3</v>
      </c>
      <c r="C4" s="7" t="s">
        <v>1</v>
      </c>
      <c r="D4" s="8">
        <v>1</v>
      </c>
    </row>
    <row r="5" spans="2:4" x14ac:dyDescent="0.25">
      <c r="B5" s="46"/>
      <c r="C5" s="3" t="s">
        <v>6</v>
      </c>
      <c r="D5" s="9">
        <v>4</v>
      </c>
    </row>
    <row r="6" spans="2:4" x14ac:dyDescent="0.25">
      <c r="B6" s="46"/>
      <c r="C6" s="4" t="s">
        <v>7</v>
      </c>
      <c r="D6" s="10">
        <v>2</v>
      </c>
    </row>
    <row r="7" spans="2:4" ht="15.75" thickBot="1" x14ac:dyDescent="0.3">
      <c r="B7" s="47"/>
      <c r="C7" s="11" t="s">
        <v>8</v>
      </c>
      <c r="D7" s="12">
        <v>3</v>
      </c>
    </row>
    <row r="8" spans="2:4" x14ac:dyDescent="0.25">
      <c r="B8" s="45" t="s">
        <v>9</v>
      </c>
      <c r="C8" s="13" t="s">
        <v>10</v>
      </c>
      <c r="D8" s="14">
        <v>1</v>
      </c>
    </row>
    <row r="9" spans="2:4" x14ac:dyDescent="0.25">
      <c r="B9" s="46"/>
      <c r="C9" s="4" t="s">
        <v>11</v>
      </c>
      <c r="D9" s="10">
        <v>4</v>
      </c>
    </row>
    <row r="10" spans="2:4" x14ac:dyDescent="0.25">
      <c r="B10" s="46"/>
      <c r="C10" s="4" t="s">
        <v>12</v>
      </c>
      <c r="D10" s="10">
        <v>23</v>
      </c>
    </row>
    <row r="11" spans="2:4" x14ac:dyDescent="0.25">
      <c r="B11" s="46"/>
      <c r="C11" s="3" t="s">
        <v>15</v>
      </c>
      <c r="D11" s="9">
        <v>4</v>
      </c>
    </row>
    <row r="12" spans="2:4" x14ac:dyDescent="0.25">
      <c r="B12" s="46"/>
      <c r="C12" s="4" t="s">
        <v>14</v>
      </c>
      <c r="D12" s="10">
        <v>4</v>
      </c>
    </row>
    <row r="13" spans="2:4" ht="15.75" thickBot="1" x14ac:dyDescent="0.3">
      <c r="B13" s="47"/>
      <c r="C13" s="11" t="s">
        <v>13</v>
      </c>
      <c r="D13" s="12">
        <v>6</v>
      </c>
    </row>
    <row r="14" spans="2:4" x14ac:dyDescent="0.25">
      <c r="B14" s="45" t="s">
        <v>16</v>
      </c>
      <c r="C14" s="7" t="s">
        <v>17</v>
      </c>
      <c r="D14" s="8">
        <v>1</v>
      </c>
    </row>
    <row r="15" spans="2:4" x14ac:dyDescent="0.25">
      <c r="B15" s="46"/>
      <c r="C15" s="3" t="s">
        <v>18</v>
      </c>
      <c r="D15" s="9">
        <v>6</v>
      </c>
    </row>
    <row r="16" spans="2:4" ht="15.75" thickBot="1" x14ac:dyDescent="0.3">
      <c r="B16" s="47"/>
      <c r="C16" s="15" t="s">
        <v>19</v>
      </c>
      <c r="D16" s="16">
        <v>4</v>
      </c>
    </row>
    <row r="17" spans="2:4" x14ac:dyDescent="0.25">
      <c r="B17" s="45" t="s">
        <v>20</v>
      </c>
      <c r="C17" s="7" t="s">
        <v>21</v>
      </c>
      <c r="D17" s="8">
        <v>1</v>
      </c>
    </row>
    <row r="18" spans="2:4" x14ac:dyDescent="0.25">
      <c r="B18" s="46"/>
      <c r="C18" s="3" t="s">
        <v>22</v>
      </c>
      <c r="D18" s="9">
        <v>11</v>
      </c>
    </row>
    <row r="19" spans="2:4" x14ac:dyDescent="0.25">
      <c r="B19" s="46"/>
      <c r="C19" s="3" t="s">
        <v>23</v>
      </c>
      <c r="D19" s="9">
        <v>2</v>
      </c>
    </row>
    <row r="20" spans="2:4" x14ac:dyDescent="0.25">
      <c r="B20" s="46"/>
      <c r="C20" s="3" t="s">
        <v>24</v>
      </c>
      <c r="D20" s="9">
        <v>13</v>
      </c>
    </row>
    <row r="21" spans="2:4" x14ac:dyDescent="0.25">
      <c r="B21" s="46"/>
      <c r="C21" s="4" t="s">
        <v>25</v>
      </c>
      <c r="D21" s="10">
        <v>2</v>
      </c>
    </row>
    <row r="22" spans="2:4" x14ac:dyDescent="0.25">
      <c r="B22" s="46"/>
      <c r="C22" s="3" t="s">
        <v>26</v>
      </c>
      <c r="D22" s="9">
        <v>14</v>
      </c>
    </row>
    <row r="23" spans="2:4" ht="15.75" thickBot="1" x14ac:dyDescent="0.3">
      <c r="B23" s="47"/>
      <c r="C23" s="15" t="s">
        <v>27</v>
      </c>
      <c r="D23" s="16">
        <v>4</v>
      </c>
    </row>
    <row r="24" spans="2:4" x14ac:dyDescent="0.25">
      <c r="B24" s="45" t="s">
        <v>28</v>
      </c>
      <c r="C24" s="7" t="s">
        <v>29</v>
      </c>
      <c r="D24" s="8">
        <v>1</v>
      </c>
    </row>
    <row r="25" spans="2:4" x14ac:dyDescent="0.25">
      <c r="B25" s="46"/>
      <c r="C25" s="3" t="s">
        <v>30</v>
      </c>
      <c r="D25" s="9">
        <v>1</v>
      </c>
    </row>
    <row r="26" spans="2:4" x14ac:dyDescent="0.25">
      <c r="B26" s="46"/>
      <c r="C26" s="3" t="s">
        <v>31</v>
      </c>
      <c r="D26" s="9">
        <v>4</v>
      </c>
    </row>
    <row r="27" spans="2:4" x14ac:dyDescent="0.25">
      <c r="B27" s="46"/>
      <c r="C27" s="3" t="s">
        <v>32</v>
      </c>
      <c r="D27" s="9">
        <v>5</v>
      </c>
    </row>
    <row r="28" spans="2:4" ht="15.75" thickBot="1" x14ac:dyDescent="0.3">
      <c r="B28" s="47"/>
      <c r="C28" s="15" t="s">
        <v>33</v>
      </c>
      <c r="D28" s="16">
        <v>7</v>
      </c>
    </row>
    <row r="29" spans="2:4" x14ac:dyDescent="0.25">
      <c r="B29" s="45" t="s">
        <v>34</v>
      </c>
      <c r="C29" s="7" t="s">
        <v>35</v>
      </c>
      <c r="D29" s="8">
        <v>1</v>
      </c>
    </row>
    <row r="30" spans="2:4" x14ac:dyDescent="0.25">
      <c r="B30" s="46"/>
      <c r="C30" s="3" t="s">
        <v>63</v>
      </c>
      <c r="D30" s="9">
        <v>11</v>
      </c>
    </row>
    <row r="31" spans="2:4" ht="15.75" thickBot="1" x14ac:dyDescent="0.3">
      <c r="B31" s="47"/>
      <c r="C31" s="15" t="s">
        <v>64</v>
      </c>
      <c r="D31" s="16">
        <v>3</v>
      </c>
    </row>
    <row r="32" spans="2:4" x14ac:dyDescent="0.25">
      <c r="B32" s="45" t="s">
        <v>36</v>
      </c>
      <c r="C32" s="7" t="s">
        <v>2</v>
      </c>
      <c r="D32" s="8">
        <v>1</v>
      </c>
    </row>
    <row r="33" spans="2:4" x14ac:dyDescent="0.25">
      <c r="B33" s="46"/>
      <c r="C33" s="3" t="s">
        <v>37</v>
      </c>
      <c r="D33" s="9">
        <v>5</v>
      </c>
    </row>
    <row r="34" spans="2:4" ht="15.75" thickBot="1" x14ac:dyDescent="0.3">
      <c r="B34" s="47"/>
      <c r="C34" s="11" t="s">
        <v>38</v>
      </c>
      <c r="D34" s="12">
        <v>21</v>
      </c>
    </row>
    <row r="35" spans="2:4" x14ac:dyDescent="0.25">
      <c r="B35" s="45" t="s">
        <v>39</v>
      </c>
      <c r="C35" s="7" t="s">
        <v>40</v>
      </c>
      <c r="D35" s="8">
        <v>3</v>
      </c>
    </row>
    <row r="36" spans="2:4" x14ac:dyDescent="0.25">
      <c r="B36" s="46"/>
      <c r="C36" s="3" t="s">
        <v>41</v>
      </c>
      <c r="D36" s="9">
        <v>2</v>
      </c>
    </row>
    <row r="37" spans="2:4" x14ac:dyDescent="0.25">
      <c r="B37" s="46"/>
      <c r="C37" s="3" t="s">
        <v>42</v>
      </c>
      <c r="D37" s="9">
        <v>13</v>
      </c>
    </row>
    <row r="38" spans="2:4" ht="15.75" thickBot="1" x14ac:dyDescent="0.3">
      <c r="B38" s="47"/>
      <c r="C38" s="11" t="s">
        <v>43</v>
      </c>
      <c r="D38" s="12">
        <v>19</v>
      </c>
    </row>
    <row r="39" spans="2:4" x14ac:dyDescent="0.25">
      <c r="B39" s="45" t="s">
        <v>45</v>
      </c>
      <c r="C39" s="7" t="s">
        <v>46</v>
      </c>
      <c r="D39" s="8">
        <v>1</v>
      </c>
    </row>
    <row r="40" spans="2:4" ht="15.75" thickBot="1" x14ac:dyDescent="0.3">
      <c r="B40" s="47"/>
      <c r="C40" s="11" t="s">
        <v>47</v>
      </c>
      <c r="D40" s="12">
        <v>2</v>
      </c>
    </row>
    <row r="41" spans="2:4" x14ac:dyDescent="0.25">
      <c r="B41" s="45" t="s">
        <v>48</v>
      </c>
      <c r="C41" s="7" t="s">
        <v>65</v>
      </c>
      <c r="D41" s="8">
        <v>1</v>
      </c>
    </row>
    <row r="42" spans="2:4" ht="15.75" thickBot="1" x14ac:dyDescent="0.3">
      <c r="B42" s="47"/>
      <c r="C42" s="11" t="s">
        <v>49</v>
      </c>
      <c r="D42" s="12">
        <v>15</v>
      </c>
    </row>
    <row r="43" spans="2:4" x14ac:dyDescent="0.25">
      <c r="B43" s="45" t="s">
        <v>50</v>
      </c>
      <c r="C43" s="7" t="s">
        <v>66</v>
      </c>
      <c r="D43" s="8">
        <v>1</v>
      </c>
    </row>
    <row r="44" spans="2:4" ht="15.75" thickBot="1" x14ac:dyDescent="0.3">
      <c r="B44" s="47"/>
      <c r="C44" s="11" t="s">
        <v>51</v>
      </c>
      <c r="D44" s="12">
        <v>8</v>
      </c>
    </row>
    <row r="45" spans="2:4" x14ac:dyDescent="0.25">
      <c r="B45" s="45" t="s">
        <v>52</v>
      </c>
      <c r="C45" s="7" t="s">
        <v>53</v>
      </c>
      <c r="D45" s="8">
        <v>2</v>
      </c>
    </row>
    <row r="46" spans="2:4" x14ac:dyDescent="0.25">
      <c r="B46" s="46"/>
      <c r="C46" s="3" t="s">
        <v>54</v>
      </c>
      <c r="D46" s="9">
        <v>1</v>
      </c>
    </row>
    <row r="47" spans="2:4" x14ac:dyDescent="0.25">
      <c r="B47" s="46"/>
      <c r="C47" s="3" t="s">
        <v>55</v>
      </c>
      <c r="D47" s="9">
        <v>1</v>
      </c>
    </row>
    <row r="48" spans="2:4" x14ac:dyDescent="0.25">
      <c r="B48" s="46"/>
      <c r="C48" s="3" t="s">
        <v>56</v>
      </c>
      <c r="D48" s="9">
        <v>1</v>
      </c>
    </row>
    <row r="49" spans="2:4" x14ac:dyDescent="0.25">
      <c r="B49" s="46"/>
      <c r="C49" s="3" t="s">
        <v>57</v>
      </c>
      <c r="D49" s="9">
        <v>2</v>
      </c>
    </row>
    <row r="50" spans="2:4" x14ac:dyDescent="0.25">
      <c r="B50" s="46"/>
      <c r="C50" s="3" t="s">
        <v>58</v>
      </c>
      <c r="D50" s="9">
        <v>3</v>
      </c>
    </row>
    <row r="51" spans="2:4" x14ac:dyDescent="0.25">
      <c r="B51" s="46"/>
      <c r="C51" s="3" t="s">
        <v>59</v>
      </c>
      <c r="D51" s="9">
        <v>1</v>
      </c>
    </row>
    <row r="52" spans="2:4" x14ac:dyDescent="0.25">
      <c r="B52" s="46"/>
      <c r="C52" s="3" t="s">
        <v>60</v>
      </c>
      <c r="D52" s="9">
        <v>1</v>
      </c>
    </row>
    <row r="53" spans="2:4" x14ac:dyDescent="0.25">
      <c r="B53" s="46"/>
      <c r="C53" s="3" t="s">
        <v>61</v>
      </c>
      <c r="D53" s="9">
        <v>3</v>
      </c>
    </row>
    <row r="54" spans="2:4" ht="15.75" thickBot="1" x14ac:dyDescent="0.3">
      <c r="B54" s="47"/>
      <c r="C54" s="11" t="s">
        <v>62</v>
      </c>
      <c r="D54" s="12">
        <v>8</v>
      </c>
    </row>
    <row r="55" spans="2:4" ht="15.75" x14ac:dyDescent="0.25">
      <c r="D55" s="2">
        <f>SUM(D4:D54)</f>
        <v>258</v>
      </c>
    </row>
  </sheetData>
  <mergeCells count="13">
    <mergeCell ref="B2:D2"/>
    <mergeCell ref="B4:B7"/>
    <mergeCell ref="B8:B13"/>
    <mergeCell ref="B14:B16"/>
    <mergeCell ref="B17:B23"/>
    <mergeCell ref="B45:B54"/>
    <mergeCell ref="B41:B42"/>
    <mergeCell ref="B43:B44"/>
    <mergeCell ref="B24:B28"/>
    <mergeCell ref="B29:B31"/>
    <mergeCell ref="B32:B34"/>
    <mergeCell ref="B35:B38"/>
    <mergeCell ref="B39:B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pers Aout 2019</vt:lpstr>
      <vt:lpstr>effectif previsionnel</vt:lpstr>
      <vt:lpstr>'pers Aout 2019'!Zone_d_impression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2020-12-12T20:25:51Z</dcterms:modified>
</cp:coreProperties>
</file>