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oBakr Salah\OneDrive\Desktop\"/>
    </mc:Choice>
  </mc:AlternateContent>
  <bookViews>
    <workbookView xWindow="0" yWindow="0" windowWidth="20490" windowHeight="7620" activeTab="2"/>
  </bookViews>
  <sheets>
    <sheet name="عمليات" sheetId="8" r:id="rId1"/>
    <sheet name="وارد-صادر" sheetId="5" r:id="rId2"/>
    <sheet name="الربح" sheetId="15" r:id="rId3"/>
  </sheets>
  <definedNames>
    <definedName name="_xlnm._FilterDatabase" localSheetId="0" hidden="1">عمليات!$A$1:$R$875</definedName>
    <definedName name="_xlnm._FilterDatabase" localSheetId="1" hidden="1">'وارد-صادر'!$A$2:$F$98</definedName>
    <definedName name="Clients">#REF!</definedName>
    <definedName name="General_and_Administrative_Expenses">#REF!</definedName>
    <definedName name="N">#REF!</definedName>
    <definedName name="Production_and_Operation_Expenses">#REF!</definedName>
    <definedName name="Selling_and_Marketing_Expenses">#REF!</definedName>
    <definedName name="Sub1_">#REF!</definedName>
    <definedName name="Sub2_">#REF!</definedName>
    <definedName name="Sub3_">#REF!</definedName>
    <definedName name="Sub4_">#REF!</definedName>
    <definedName name="Sub5_">#REF!</definedName>
    <definedName name="Sub6_">#REF!</definedName>
    <definedName name="Sub7_">#REF!</definedName>
    <definedName name="Sub8_">#REF!</definedName>
    <definedName name="Sub9_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5" l="1"/>
  <c r="G5" i="15"/>
  <c r="G6" i="15"/>
  <c r="G4" i="15"/>
  <c r="Q699" i="8"/>
  <c r="Q698" i="8"/>
  <c r="R697" i="8"/>
  <c r="Q697" i="8"/>
  <c r="P697" i="8"/>
  <c r="P699" i="8"/>
  <c r="P698" i="8"/>
  <c r="R434" i="8"/>
  <c r="C13" i="15"/>
  <c r="C32" i="15" l="1"/>
  <c r="C3" i="15"/>
  <c r="C4" i="15"/>
  <c r="C5" i="15"/>
  <c r="C6" i="15"/>
  <c r="C7" i="15"/>
  <c r="C8" i="15"/>
  <c r="C9" i="15"/>
  <c r="C10" i="15"/>
  <c r="C11" i="15"/>
  <c r="C12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3" i="15"/>
  <c r="P695" i="8" l="1"/>
  <c r="P694" i="8"/>
  <c r="P693" i="8"/>
  <c r="P692" i="8"/>
  <c r="P691" i="8" l="1"/>
  <c r="P689" i="8" l="1"/>
  <c r="F70" i="5" l="1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P685" i="8" l="1"/>
  <c r="P686" i="8"/>
  <c r="P684" i="8"/>
  <c r="P683" i="8"/>
  <c r="P682" i="8"/>
  <c r="P681" i="8"/>
  <c r="P680" i="8"/>
  <c r="P679" i="8"/>
  <c r="P678" i="8"/>
  <c r="P677" i="8"/>
  <c r="P676" i="8"/>
  <c r="P675" i="8"/>
  <c r="P674" i="8"/>
  <c r="P672" i="8" l="1"/>
  <c r="P671" i="8"/>
  <c r="P670" i="8"/>
  <c r="P669" i="8"/>
  <c r="P667" i="8"/>
  <c r="P666" i="8"/>
  <c r="P665" i="8"/>
  <c r="P664" i="8"/>
  <c r="P663" i="8"/>
  <c r="P661" i="8"/>
  <c r="P673" i="8" l="1"/>
  <c r="Q658" i="8"/>
  <c r="P658" i="8"/>
  <c r="R658" i="8" s="1"/>
  <c r="P659" i="8" l="1"/>
  <c r="P657" i="8"/>
  <c r="P656" i="8"/>
  <c r="P655" i="8"/>
  <c r="P654" i="8"/>
  <c r="P653" i="8"/>
  <c r="B869" i="8" l="1"/>
  <c r="P650" i="8"/>
  <c r="P648" i="8"/>
  <c r="P647" i="8"/>
  <c r="P646" i="8"/>
  <c r="P644" i="8"/>
  <c r="P642" i="8" l="1"/>
  <c r="P641" i="8"/>
  <c r="P639" i="8" l="1"/>
  <c r="P638" i="8"/>
  <c r="P637" i="8"/>
  <c r="P636" i="8"/>
  <c r="N623" i="8" l="1"/>
  <c r="P633" i="8"/>
  <c r="P632" i="8"/>
  <c r="P631" i="8"/>
  <c r="P630" i="8"/>
  <c r="P629" i="8"/>
  <c r="P628" i="8"/>
  <c r="P627" i="8"/>
  <c r="Q867" i="8"/>
  <c r="Q866" i="8"/>
  <c r="Q865" i="8"/>
  <c r="Q864" i="8"/>
  <c r="Q863" i="8"/>
  <c r="Q862" i="8"/>
  <c r="Q861" i="8"/>
  <c r="Q860" i="8"/>
  <c r="Q859" i="8"/>
  <c r="Q858" i="8"/>
  <c r="Q857" i="8"/>
  <c r="Q856" i="8"/>
  <c r="Q855" i="8"/>
  <c r="Q854" i="8"/>
  <c r="Q853" i="8"/>
  <c r="Q852" i="8"/>
  <c r="Q851" i="8"/>
  <c r="Q850" i="8"/>
  <c r="Q849" i="8"/>
  <c r="Q848" i="8"/>
  <c r="Q846" i="8"/>
  <c r="Q845" i="8"/>
  <c r="Q844" i="8"/>
  <c r="Q843" i="8"/>
  <c r="Q842" i="8"/>
  <c r="Q841" i="8"/>
  <c r="Q840" i="8"/>
  <c r="Q839" i="8"/>
  <c r="Q838" i="8"/>
  <c r="Q837" i="8"/>
  <c r="Q836" i="8"/>
  <c r="Q835" i="8"/>
  <c r="Q834" i="8"/>
  <c r="Q833" i="8"/>
  <c r="Q832" i="8"/>
  <c r="Q831" i="8"/>
  <c r="Q830" i="8"/>
  <c r="Q829" i="8"/>
  <c r="Q828" i="8"/>
  <c r="Q827" i="8"/>
  <c r="Q825" i="8"/>
  <c r="Q824" i="8"/>
  <c r="Q823" i="8"/>
  <c r="Q822" i="8"/>
  <c r="Q821" i="8"/>
  <c r="Q820" i="8"/>
  <c r="Q819" i="8"/>
  <c r="Q818" i="8"/>
  <c r="Q817" i="8"/>
  <c r="Q816" i="8"/>
  <c r="Q815" i="8"/>
  <c r="Q814" i="8"/>
  <c r="Q813" i="8"/>
  <c r="Q812" i="8"/>
  <c r="Q811" i="8"/>
  <c r="Q810" i="8"/>
  <c r="Q809" i="8"/>
  <c r="Q808" i="8"/>
  <c r="Q807" i="8"/>
  <c r="Q806" i="8"/>
  <c r="Q804" i="8"/>
  <c r="Q803" i="8"/>
  <c r="Q802" i="8"/>
  <c r="Q801" i="8"/>
  <c r="Q800" i="8"/>
  <c r="Q799" i="8"/>
  <c r="Q798" i="8"/>
  <c r="Q797" i="8"/>
  <c r="Q796" i="8"/>
  <c r="Q795" i="8"/>
  <c r="Q794" i="8"/>
  <c r="Q793" i="8"/>
  <c r="Q792" i="8"/>
  <c r="Q791" i="8"/>
  <c r="Q790" i="8"/>
  <c r="Q789" i="8"/>
  <c r="Q788" i="8"/>
  <c r="Q787" i="8"/>
  <c r="Q786" i="8"/>
  <c r="Q785" i="8"/>
  <c r="Q783" i="8"/>
  <c r="Q782" i="8"/>
  <c r="Q781" i="8"/>
  <c r="Q780" i="8"/>
  <c r="Q779" i="8"/>
  <c r="Q778" i="8"/>
  <c r="Q777" i="8"/>
  <c r="Q776" i="8"/>
  <c r="Q775" i="8"/>
  <c r="Q774" i="8"/>
  <c r="Q773" i="8"/>
  <c r="Q772" i="8"/>
  <c r="Q771" i="8"/>
  <c r="Q770" i="8"/>
  <c r="Q769" i="8"/>
  <c r="Q768" i="8"/>
  <c r="Q767" i="8"/>
  <c r="Q766" i="8"/>
  <c r="Q765" i="8"/>
  <c r="Q764" i="8"/>
  <c r="N763" i="8"/>
  <c r="Q762" i="8"/>
  <c r="Q761" i="8"/>
  <c r="Q760" i="8"/>
  <c r="Q759" i="8"/>
  <c r="Q758" i="8"/>
  <c r="Q757" i="8"/>
  <c r="Q756" i="8"/>
  <c r="Q755" i="8"/>
  <c r="Q754" i="8"/>
  <c r="Q753" i="8"/>
  <c r="Q752" i="8"/>
  <c r="Q751" i="8"/>
  <c r="Q750" i="8"/>
  <c r="Q749" i="8"/>
  <c r="Q748" i="8"/>
  <c r="Q747" i="8"/>
  <c r="Q746" i="8"/>
  <c r="Q745" i="8"/>
  <c r="Q744" i="8"/>
  <c r="Q743" i="8"/>
  <c r="Q741" i="8"/>
  <c r="Q740" i="8"/>
  <c r="Q739" i="8"/>
  <c r="Q738" i="8"/>
  <c r="Q737" i="8"/>
  <c r="Q736" i="8"/>
  <c r="Q735" i="8"/>
  <c r="Q734" i="8"/>
  <c r="Q733" i="8"/>
  <c r="Q732" i="8"/>
  <c r="Q731" i="8"/>
  <c r="Q730" i="8"/>
  <c r="Q729" i="8"/>
  <c r="Q728" i="8"/>
  <c r="Q727" i="8"/>
  <c r="Q726" i="8"/>
  <c r="Q725" i="8"/>
  <c r="Q724" i="8"/>
  <c r="Q723" i="8"/>
  <c r="Q722" i="8"/>
  <c r="Q720" i="8"/>
  <c r="Q719" i="8"/>
  <c r="Q718" i="8"/>
  <c r="Q717" i="8"/>
  <c r="Q716" i="8"/>
  <c r="Q715" i="8"/>
  <c r="Q714" i="8"/>
  <c r="Q713" i="8"/>
  <c r="Q712" i="8"/>
  <c r="Q711" i="8"/>
  <c r="Q710" i="8"/>
  <c r="Q709" i="8"/>
  <c r="Q708" i="8"/>
  <c r="Q707" i="8"/>
  <c r="Q706" i="8"/>
  <c r="Q705" i="8"/>
  <c r="Q704" i="8"/>
  <c r="Q703" i="8"/>
  <c r="Q702" i="8"/>
  <c r="Q701" i="8"/>
  <c r="Q695" i="8"/>
  <c r="Q694" i="8"/>
  <c r="Q693" i="8"/>
  <c r="Q692" i="8"/>
  <c r="Q691" i="8"/>
  <c r="Q689" i="8"/>
  <c r="Q688" i="8"/>
  <c r="Q686" i="8"/>
  <c r="Q685" i="8"/>
  <c r="Q684" i="8"/>
  <c r="Q683" i="8"/>
  <c r="Q682" i="8"/>
  <c r="Q681" i="8"/>
  <c r="Q680" i="8"/>
  <c r="Q679" i="8"/>
  <c r="Q678" i="8"/>
  <c r="Q677" i="8"/>
  <c r="Q676" i="8"/>
  <c r="Q675" i="8"/>
  <c r="Q674" i="8"/>
  <c r="Q672" i="8"/>
  <c r="Q671" i="8"/>
  <c r="Q670" i="8"/>
  <c r="Q669" i="8"/>
  <c r="Q668" i="8"/>
  <c r="Q667" i="8"/>
  <c r="Q666" i="8"/>
  <c r="Q665" i="8"/>
  <c r="Q664" i="8"/>
  <c r="Q663" i="8"/>
  <c r="Q662" i="8"/>
  <c r="Q661" i="8"/>
  <c r="Q659" i="8"/>
  <c r="Q657" i="8"/>
  <c r="Q656" i="8"/>
  <c r="Q655" i="8"/>
  <c r="Q654" i="8"/>
  <c r="Q653" i="8"/>
  <c r="Q652" i="8"/>
  <c r="Q650" i="8"/>
  <c r="Q649" i="8"/>
  <c r="Q648" i="8"/>
  <c r="Q647" i="8"/>
  <c r="Q646" i="8"/>
  <c r="Q645" i="8"/>
  <c r="Q644" i="8"/>
  <c r="Q642" i="8"/>
  <c r="Q641" i="8"/>
  <c r="Q639" i="8"/>
  <c r="Q638" i="8"/>
  <c r="Q637" i="8"/>
  <c r="Q636" i="8"/>
  <c r="Q635" i="8"/>
  <c r="Q633" i="8"/>
  <c r="Q632" i="8"/>
  <c r="Q631" i="8"/>
  <c r="Q630" i="8"/>
  <c r="Q629" i="8"/>
  <c r="Q628" i="8"/>
  <c r="Q627" i="8"/>
  <c r="Q626" i="8"/>
  <c r="Q625" i="8"/>
  <c r="Q624" i="8"/>
  <c r="P634" i="8" l="1"/>
  <c r="P615" i="8"/>
  <c r="P616" i="8"/>
  <c r="P618" i="8"/>
  <c r="P620" i="8"/>
  <c r="P621" i="8"/>
  <c r="P622" i="8"/>
  <c r="P614" i="8"/>
  <c r="Q613" i="8"/>
  <c r="Q614" i="8"/>
  <c r="Q615" i="8"/>
  <c r="Q616" i="8"/>
  <c r="Q617" i="8"/>
  <c r="Q618" i="8"/>
  <c r="Q619" i="8"/>
  <c r="Q620" i="8"/>
  <c r="Q621" i="8"/>
  <c r="Q622" i="8"/>
  <c r="Q612" i="8"/>
  <c r="Q611" i="8"/>
  <c r="Q610" i="8"/>
  <c r="P868" i="8"/>
  <c r="N868" i="8"/>
  <c r="M868" i="8"/>
  <c r="L868" i="8"/>
  <c r="K868" i="8"/>
  <c r="J868" i="8"/>
  <c r="I868" i="8"/>
  <c r="H868" i="8"/>
  <c r="D868" i="8"/>
  <c r="R867" i="8"/>
  <c r="R866" i="8"/>
  <c r="R865" i="8"/>
  <c r="R864" i="8"/>
  <c r="R863" i="8"/>
  <c r="R862" i="8"/>
  <c r="R861" i="8"/>
  <c r="R860" i="8"/>
  <c r="R859" i="8"/>
  <c r="R858" i="8"/>
  <c r="R857" i="8"/>
  <c r="R856" i="8"/>
  <c r="R855" i="8"/>
  <c r="R854" i="8"/>
  <c r="R853" i="8"/>
  <c r="R852" i="8"/>
  <c r="R851" i="8"/>
  <c r="R850" i="8"/>
  <c r="R849" i="8"/>
  <c r="P847" i="8"/>
  <c r="N847" i="8"/>
  <c r="M847" i="8"/>
  <c r="L847" i="8"/>
  <c r="K847" i="8"/>
  <c r="J847" i="8"/>
  <c r="I847" i="8"/>
  <c r="H847" i="8"/>
  <c r="D847" i="8"/>
  <c r="R846" i="8"/>
  <c r="R845" i="8"/>
  <c r="R844" i="8"/>
  <c r="R843" i="8"/>
  <c r="R842" i="8"/>
  <c r="R841" i="8"/>
  <c r="R840" i="8"/>
  <c r="R839" i="8"/>
  <c r="R838" i="8"/>
  <c r="R837" i="8"/>
  <c r="R836" i="8"/>
  <c r="R835" i="8"/>
  <c r="R834" i="8"/>
  <c r="R833" i="8"/>
  <c r="R832" i="8"/>
  <c r="R831" i="8"/>
  <c r="R830" i="8"/>
  <c r="R829" i="8"/>
  <c r="R828" i="8"/>
  <c r="P826" i="8"/>
  <c r="N826" i="8"/>
  <c r="M826" i="8"/>
  <c r="L826" i="8"/>
  <c r="K826" i="8"/>
  <c r="J826" i="8"/>
  <c r="I826" i="8"/>
  <c r="H826" i="8"/>
  <c r="D826" i="8"/>
  <c r="R825" i="8"/>
  <c r="R824" i="8"/>
  <c r="R823" i="8"/>
  <c r="R822" i="8"/>
  <c r="R821" i="8"/>
  <c r="R820" i="8"/>
  <c r="R819" i="8"/>
  <c r="R818" i="8"/>
  <c r="R817" i="8"/>
  <c r="R816" i="8"/>
  <c r="R815" i="8"/>
  <c r="R814" i="8"/>
  <c r="R813" i="8"/>
  <c r="R812" i="8"/>
  <c r="R811" i="8"/>
  <c r="R810" i="8"/>
  <c r="R809" i="8"/>
  <c r="R808" i="8"/>
  <c r="R807" i="8"/>
  <c r="P805" i="8"/>
  <c r="N805" i="8"/>
  <c r="M805" i="8"/>
  <c r="L805" i="8"/>
  <c r="K805" i="8"/>
  <c r="J805" i="8"/>
  <c r="I805" i="8"/>
  <c r="H805" i="8"/>
  <c r="D805" i="8"/>
  <c r="R804" i="8"/>
  <c r="R803" i="8"/>
  <c r="R802" i="8"/>
  <c r="R801" i="8"/>
  <c r="R800" i="8"/>
  <c r="R799" i="8"/>
  <c r="R798" i="8"/>
  <c r="R797" i="8"/>
  <c r="R796" i="8"/>
  <c r="R795" i="8"/>
  <c r="R794" i="8"/>
  <c r="R793" i="8"/>
  <c r="R792" i="8"/>
  <c r="R791" i="8"/>
  <c r="R790" i="8"/>
  <c r="R789" i="8"/>
  <c r="R788" i="8"/>
  <c r="R787" i="8"/>
  <c r="R786" i="8"/>
  <c r="P784" i="8"/>
  <c r="N784" i="8"/>
  <c r="M784" i="8"/>
  <c r="L784" i="8"/>
  <c r="K784" i="8"/>
  <c r="J784" i="8"/>
  <c r="I784" i="8"/>
  <c r="H784" i="8"/>
  <c r="D784" i="8"/>
  <c r="R783" i="8"/>
  <c r="R782" i="8"/>
  <c r="R781" i="8"/>
  <c r="R780" i="8"/>
  <c r="R779" i="8"/>
  <c r="R778" i="8"/>
  <c r="R777" i="8"/>
  <c r="R776" i="8"/>
  <c r="R775" i="8"/>
  <c r="R774" i="8"/>
  <c r="R773" i="8"/>
  <c r="R772" i="8"/>
  <c r="R771" i="8"/>
  <c r="R770" i="8"/>
  <c r="R769" i="8"/>
  <c r="R768" i="8"/>
  <c r="R767" i="8"/>
  <c r="R766" i="8"/>
  <c r="R765" i="8"/>
  <c r="P763" i="8"/>
  <c r="M763" i="8"/>
  <c r="L763" i="8"/>
  <c r="K763" i="8"/>
  <c r="J763" i="8"/>
  <c r="I763" i="8"/>
  <c r="H763" i="8"/>
  <c r="D763" i="8"/>
  <c r="R762" i="8"/>
  <c r="R761" i="8"/>
  <c r="R760" i="8"/>
  <c r="R759" i="8"/>
  <c r="R758" i="8"/>
  <c r="R757" i="8"/>
  <c r="R756" i="8"/>
  <c r="R755" i="8"/>
  <c r="R754" i="8"/>
  <c r="R753" i="8"/>
  <c r="R752" i="8"/>
  <c r="R751" i="8"/>
  <c r="R750" i="8"/>
  <c r="R749" i="8"/>
  <c r="R748" i="8"/>
  <c r="R747" i="8"/>
  <c r="R746" i="8"/>
  <c r="R745" i="8"/>
  <c r="R744" i="8"/>
  <c r="P742" i="8"/>
  <c r="N742" i="8"/>
  <c r="M742" i="8"/>
  <c r="L742" i="8"/>
  <c r="K742" i="8"/>
  <c r="J742" i="8"/>
  <c r="I742" i="8"/>
  <c r="H742" i="8"/>
  <c r="D742" i="8"/>
  <c r="R741" i="8"/>
  <c r="R740" i="8"/>
  <c r="R739" i="8"/>
  <c r="R738" i="8"/>
  <c r="R737" i="8"/>
  <c r="R736" i="8"/>
  <c r="R735" i="8"/>
  <c r="R734" i="8"/>
  <c r="R733" i="8"/>
  <c r="R732" i="8"/>
  <c r="R731" i="8"/>
  <c r="R730" i="8"/>
  <c r="R729" i="8"/>
  <c r="R728" i="8"/>
  <c r="R727" i="8"/>
  <c r="R726" i="8"/>
  <c r="R725" i="8"/>
  <c r="R724" i="8"/>
  <c r="R723" i="8"/>
  <c r="R722" i="8"/>
  <c r="P721" i="8"/>
  <c r="N721" i="8"/>
  <c r="M721" i="8"/>
  <c r="L721" i="8"/>
  <c r="K721" i="8"/>
  <c r="J721" i="8"/>
  <c r="I721" i="8"/>
  <c r="H721" i="8"/>
  <c r="D721" i="8"/>
  <c r="R720" i="8"/>
  <c r="R719" i="8"/>
  <c r="R718" i="8"/>
  <c r="R717" i="8"/>
  <c r="R716" i="8"/>
  <c r="R715" i="8"/>
  <c r="R714" i="8"/>
  <c r="R713" i="8"/>
  <c r="R712" i="8"/>
  <c r="R711" i="8"/>
  <c r="R710" i="8"/>
  <c r="R709" i="8"/>
  <c r="R708" i="8"/>
  <c r="R707" i="8"/>
  <c r="R706" i="8"/>
  <c r="R705" i="8"/>
  <c r="R704" i="8"/>
  <c r="R703" i="8"/>
  <c r="R702" i="8"/>
  <c r="P700" i="8"/>
  <c r="N700" i="8"/>
  <c r="M700" i="8"/>
  <c r="L700" i="8"/>
  <c r="K700" i="8"/>
  <c r="J700" i="8"/>
  <c r="I700" i="8"/>
  <c r="H700" i="8"/>
  <c r="D700" i="8"/>
  <c r="R699" i="8"/>
  <c r="P696" i="8"/>
  <c r="N696" i="8"/>
  <c r="M696" i="8"/>
  <c r="L696" i="8"/>
  <c r="K696" i="8"/>
  <c r="J696" i="8"/>
  <c r="I696" i="8"/>
  <c r="H696" i="8"/>
  <c r="D696" i="8"/>
  <c r="R695" i="8"/>
  <c r="R694" i="8"/>
  <c r="R693" i="8"/>
  <c r="R692" i="8"/>
  <c r="R691" i="8"/>
  <c r="P623" i="8" l="1"/>
  <c r="Q784" i="8"/>
  <c r="Q826" i="8"/>
  <c r="Q868" i="8"/>
  <c r="Q805" i="8"/>
  <c r="R742" i="8"/>
  <c r="R696" i="8"/>
  <c r="R806" i="8"/>
  <c r="R826" i="8" s="1"/>
  <c r="Q700" i="8"/>
  <c r="Q742" i="8"/>
  <c r="R764" i="8"/>
  <c r="R784" i="8" s="1"/>
  <c r="Q696" i="8"/>
  <c r="Q847" i="8"/>
  <c r="R827" i="8"/>
  <c r="R847" i="8" s="1"/>
  <c r="R698" i="8"/>
  <c r="R700" i="8" s="1"/>
  <c r="Q721" i="8"/>
  <c r="R701" i="8"/>
  <c r="R721" i="8" s="1"/>
  <c r="Q763" i="8"/>
  <c r="R743" i="8"/>
  <c r="R763" i="8" s="1"/>
  <c r="R848" i="8"/>
  <c r="R868" i="8" s="1"/>
  <c r="R785" i="8"/>
  <c r="R805" i="8" s="1"/>
  <c r="Q602" i="8"/>
  <c r="Q601" i="8"/>
  <c r="Q600" i="8"/>
  <c r="P602" i="8" l="1"/>
  <c r="P601" i="8"/>
  <c r="P600" i="8"/>
  <c r="Q599" i="8"/>
  <c r="Q598" i="8"/>
  <c r="P597" i="8"/>
  <c r="P599" i="8"/>
  <c r="P598" i="8"/>
  <c r="Q597" i="8"/>
  <c r="R598" i="8" l="1"/>
  <c r="N596" i="8"/>
  <c r="M596" i="8"/>
  <c r="L596" i="8"/>
  <c r="K596" i="8"/>
  <c r="J596" i="8"/>
  <c r="I596" i="8"/>
  <c r="H596" i="8"/>
  <c r="Q595" i="8"/>
  <c r="P595" i="8"/>
  <c r="D596" i="8"/>
  <c r="R595" i="8" l="1"/>
  <c r="P594" i="8" l="1"/>
  <c r="P592" i="8"/>
  <c r="P591" i="8"/>
  <c r="P590" i="8"/>
  <c r="P589" i="8"/>
  <c r="P587" i="8"/>
  <c r="P586" i="8"/>
  <c r="P585" i="8"/>
  <c r="P584" i="8"/>
  <c r="P583" i="8"/>
  <c r="Q593" i="8"/>
  <c r="Q591" i="8"/>
  <c r="Q592" i="8"/>
  <c r="Q594" i="8"/>
  <c r="Q590" i="8"/>
  <c r="Q589" i="8"/>
  <c r="P596" i="8" l="1"/>
  <c r="Q596" i="8"/>
  <c r="P690" i="8"/>
  <c r="N690" i="8"/>
  <c r="M690" i="8"/>
  <c r="L690" i="8"/>
  <c r="K690" i="8"/>
  <c r="J690" i="8"/>
  <c r="I690" i="8"/>
  <c r="H690" i="8"/>
  <c r="D690" i="8"/>
  <c r="R689" i="8"/>
  <c r="P687" i="8"/>
  <c r="N687" i="8"/>
  <c r="M687" i="8"/>
  <c r="L687" i="8"/>
  <c r="K687" i="8"/>
  <c r="J687" i="8"/>
  <c r="I687" i="8"/>
  <c r="H687" i="8"/>
  <c r="D687" i="8"/>
  <c r="R686" i="8"/>
  <c r="R685" i="8"/>
  <c r="R684" i="8"/>
  <c r="R683" i="8"/>
  <c r="R682" i="8"/>
  <c r="R681" i="8"/>
  <c r="R680" i="8"/>
  <c r="R679" i="8"/>
  <c r="R678" i="8"/>
  <c r="R677" i="8"/>
  <c r="R676" i="8"/>
  <c r="R675" i="8"/>
  <c r="R674" i="8"/>
  <c r="N673" i="8"/>
  <c r="M673" i="8"/>
  <c r="L673" i="8"/>
  <c r="K673" i="8"/>
  <c r="J673" i="8"/>
  <c r="I673" i="8"/>
  <c r="H673" i="8"/>
  <c r="D673" i="8"/>
  <c r="R672" i="8"/>
  <c r="R671" i="8"/>
  <c r="R670" i="8"/>
  <c r="R669" i="8"/>
  <c r="R668" i="8"/>
  <c r="R667" i="8"/>
  <c r="R666" i="8"/>
  <c r="R665" i="8"/>
  <c r="R664" i="8"/>
  <c r="R663" i="8"/>
  <c r="R662" i="8"/>
  <c r="R661" i="8"/>
  <c r="P660" i="8"/>
  <c r="N660" i="8"/>
  <c r="M660" i="8"/>
  <c r="L660" i="8"/>
  <c r="K660" i="8"/>
  <c r="J660" i="8"/>
  <c r="I660" i="8"/>
  <c r="H660" i="8"/>
  <c r="D660" i="8"/>
  <c r="R659" i="8"/>
  <c r="R657" i="8"/>
  <c r="R656" i="8"/>
  <c r="R655" i="8"/>
  <c r="R654" i="8"/>
  <c r="R653" i="8"/>
  <c r="P651" i="8"/>
  <c r="N651" i="8"/>
  <c r="M651" i="8"/>
  <c r="L651" i="8"/>
  <c r="K651" i="8"/>
  <c r="J651" i="8"/>
  <c r="I651" i="8"/>
  <c r="H651" i="8"/>
  <c r="D651" i="8"/>
  <c r="R650" i="8"/>
  <c r="R649" i="8"/>
  <c r="R648" i="8"/>
  <c r="R647" i="8"/>
  <c r="R646" i="8"/>
  <c r="R645" i="8"/>
  <c r="Q587" i="8"/>
  <c r="R587" i="8" s="1"/>
  <c r="P582" i="8"/>
  <c r="Q581" i="8"/>
  <c r="Q582" i="8"/>
  <c r="Q583" i="8"/>
  <c r="Q584" i="8"/>
  <c r="Q585" i="8"/>
  <c r="Q586" i="8"/>
  <c r="Q580" i="8"/>
  <c r="Q660" i="8" l="1"/>
  <c r="R652" i="8"/>
  <c r="R660" i="8" s="1"/>
  <c r="R673" i="8"/>
  <c r="R687" i="8"/>
  <c r="Q687" i="8"/>
  <c r="Q673" i="8"/>
  <c r="Q651" i="8"/>
  <c r="R644" i="8"/>
  <c r="R651" i="8" s="1"/>
  <c r="Q690" i="8"/>
  <c r="R688" i="8"/>
  <c r="R690" i="8" s="1"/>
  <c r="N607" i="8"/>
  <c r="N605" i="8"/>
  <c r="N603" i="8"/>
  <c r="N643" i="8"/>
  <c r="N640" i="8"/>
  <c r="N634" i="8"/>
  <c r="P643" i="8"/>
  <c r="M643" i="8"/>
  <c r="L643" i="8"/>
  <c r="K643" i="8"/>
  <c r="J643" i="8"/>
  <c r="I643" i="8"/>
  <c r="H643" i="8"/>
  <c r="D643" i="8"/>
  <c r="R642" i="8"/>
  <c r="R641" i="8"/>
  <c r="P640" i="8"/>
  <c r="M640" i="8"/>
  <c r="L640" i="8"/>
  <c r="K640" i="8"/>
  <c r="J640" i="8"/>
  <c r="I640" i="8"/>
  <c r="H640" i="8"/>
  <c r="D640" i="8"/>
  <c r="R639" i="8"/>
  <c r="R638" i="8"/>
  <c r="R637" i="8"/>
  <c r="R636" i="8"/>
  <c r="R635" i="8"/>
  <c r="M634" i="8"/>
  <c r="L634" i="8"/>
  <c r="K634" i="8"/>
  <c r="J634" i="8"/>
  <c r="I634" i="8"/>
  <c r="H634" i="8"/>
  <c r="D634" i="8"/>
  <c r="R633" i="8"/>
  <c r="R632" i="8"/>
  <c r="R631" i="8"/>
  <c r="R630" i="8"/>
  <c r="R629" i="8"/>
  <c r="R628" i="8"/>
  <c r="R627" i="8"/>
  <c r="R626" i="8"/>
  <c r="R625" i="8"/>
  <c r="R624" i="8"/>
  <c r="M623" i="8"/>
  <c r="L623" i="8"/>
  <c r="K623" i="8"/>
  <c r="J623" i="8"/>
  <c r="I623" i="8"/>
  <c r="H623" i="8"/>
  <c r="D623" i="8"/>
  <c r="R622" i="8"/>
  <c r="R621" i="8"/>
  <c r="R620" i="8"/>
  <c r="R618" i="8"/>
  <c r="R617" i="8"/>
  <c r="R616" i="8"/>
  <c r="R615" i="8"/>
  <c r="R614" i="8"/>
  <c r="R613" i="8"/>
  <c r="R612" i="8"/>
  <c r="R611" i="8"/>
  <c r="P609" i="8"/>
  <c r="N609" i="8"/>
  <c r="M609" i="8"/>
  <c r="L609" i="8"/>
  <c r="K609" i="8"/>
  <c r="J609" i="8"/>
  <c r="I609" i="8"/>
  <c r="H609" i="8"/>
  <c r="D609" i="8"/>
  <c r="Q608" i="8"/>
  <c r="R608" i="8" s="1"/>
  <c r="Q606" i="8"/>
  <c r="R606" i="8" s="1"/>
  <c r="Q604" i="8"/>
  <c r="R604" i="8" s="1"/>
  <c r="R602" i="8"/>
  <c r="R601" i="8"/>
  <c r="R600" i="8"/>
  <c r="R599" i="8"/>
  <c r="R597" i="8"/>
  <c r="R594" i="8"/>
  <c r="R593" i="8"/>
  <c r="R592" i="8"/>
  <c r="R591" i="8"/>
  <c r="R590" i="8"/>
  <c r="R589" i="8"/>
  <c r="R634" i="8" l="1"/>
  <c r="R596" i="8"/>
  <c r="R640" i="8"/>
  <c r="R643" i="8"/>
  <c r="R609" i="8"/>
  <c r="Q609" i="8"/>
  <c r="R610" i="8"/>
  <c r="R623" i="8" s="1"/>
  <c r="Q623" i="8"/>
  <c r="Q634" i="8"/>
  <c r="Q640" i="8"/>
  <c r="Q643" i="8"/>
  <c r="P578" i="8"/>
  <c r="Q576" i="8"/>
  <c r="P576" i="8"/>
  <c r="Q575" i="8"/>
  <c r="P575" i="8"/>
  <c r="Q574" i="8"/>
  <c r="P574" i="8"/>
  <c r="Q573" i="8"/>
  <c r="P573" i="8"/>
  <c r="Q572" i="8"/>
  <c r="P572" i="8"/>
  <c r="Q571" i="8"/>
  <c r="P571" i="8"/>
  <c r="Q570" i="8"/>
  <c r="P570" i="8"/>
  <c r="P577" i="8"/>
  <c r="P569" i="8"/>
  <c r="P568" i="8"/>
  <c r="P567" i="8"/>
  <c r="P566" i="8"/>
  <c r="P565" i="8"/>
  <c r="P564" i="8"/>
  <c r="P563" i="8"/>
  <c r="P562" i="8"/>
  <c r="P561" i="8"/>
  <c r="Q555" i="8"/>
  <c r="R555" i="8" s="1"/>
  <c r="P560" i="8"/>
  <c r="P559" i="8"/>
  <c r="P558" i="8"/>
  <c r="P557" i="8"/>
  <c r="Q557" i="8"/>
  <c r="Q558" i="8"/>
  <c r="Q559" i="8"/>
  <c r="Q560" i="8"/>
  <c r="Q561" i="8"/>
  <c r="Q562" i="8"/>
  <c r="Q563" i="8"/>
  <c r="Q564" i="8"/>
  <c r="Q565" i="8"/>
  <c r="Q566" i="8"/>
  <c r="Q567" i="8"/>
  <c r="Q568" i="8"/>
  <c r="Q569" i="8"/>
  <c r="Q577" i="8"/>
  <c r="Q578" i="8"/>
  <c r="Q556" i="8"/>
  <c r="P556" i="8"/>
  <c r="Q554" i="8"/>
  <c r="P554" i="8"/>
  <c r="R571" i="8" l="1"/>
  <c r="R573" i="8"/>
  <c r="R575" i="8"/>
  <c r="R574" i="8"/>
  <c r="R570" i="8"/>
  <c r="R572" i="8"/>
  <c r="R576" i="8"/>
  <c r="E34" i="5" l="1"/>
  <c r="P550" i="8" l="1"/>
  <c r="P551" i="8"/>
  <c r="P552" i="8"/>
  <c r="P549" i="8"/>
  <c r="Q549" i="8"/>
  <c r="Q550" i="8"/>
  <c r="Q551" i="8"/>
  <c r="Q552" i="8"/>
  <c r="Q548" i="8"/>
  <c r="P548" i="8"/>
  <c r="P553" i="8" l="1"/>
  <c r="N547" i="8"/>
  <c r="N553" i="8"/>
  <c r="D33" i="5"/>
  <c r="L547" i="8"/>
  <c r="P546" i="8"/>
  <c r="Q544" i="8"/>
  <c r="Q542" i="8"/>
  <c r="P545" i="8"/>
  <c r="P544" i="8"/>
  <c r="P543" i="8"/>
  <c r="P542" i="8"/>
  <c r="P541" i="8"/>
  <c r="P540" i="8"/>
  <c r="N534" i="8"/>
  <c r="N530" i="8"/>
  <c r="N528" i="8"/>
  <c r="N524" i="8"/>
  <c r="P534" i="8"/>
  <c r="H607" i="8"/>
  <c r="P607" i="8"/>
  <c r="M607" i="8"/>
  <c r="L607" i="8"/>
  <c r="K607" i="8"/>
  <c r="J607" i="8"/>
  <c r="I607" i="8"/>
  <c r="D607" i="8"/>
  <c r="P605" i="8"/>
  <c r="M605" i="8"/>
  <c r="L605" i="8"/>
  <c r="K605" i="8"/>
  <c r="J605" i="8"/>
  <c r="I605" i="8"/>
  <c r="H605" i="8"/>
  <c r="D605" i="8"/>
  <c r="P603" i="8"/>
  <c r="M603" i="8"/>
  <c r="L603" i="8"/>
  <c r="K603" i="8"/>
  <c r="J603" i="8"/>
  <c r="I603" i="8"/>
  <c r="H603" i="8"/>
  <c r="D603" i="8"/>
  <c r="P588" i="8"/>
  <c r="N588" i="8"/>
  <c r="M588" i="8"/>
  <c r="L588" i="8"/>
  <c r="K588" i="8"/>
  <c r="J588" i="8"/>
  <c r="I588" i="8"/>
  <c r="H588" i="8"/>
  <c r="D588" i="8"/>
  <c r="R586" i="8"/>
  <c r="R585" i="8"/>
  <c r="R584" i="8"/>
  <c r="R583" i="8"/>
  <c r="R582" i="8"/>
  <c r="R581" i="8"/>
  <c r="R580" i="8" l="1"/>
  <c r="R588" i="8" s="1"/>
  <c r="Q588" i="8"/>
  <c r="Q605" i="8"/>
  <c r="Q603" i="8"/>
  <c r="R603" i="8"/>
  <c r="Q607" i="8"/>
  <c r="R605" i="8"/>
  <c r="R607" i="8"/>
  <c r="D99" i="5" l="1"/>
  <c r="P521" i="8" l="1"/>
  <c r="P522" i="8"/>
  <c r="P523" i="8"/>
  <c r="P520" i="8"/>
  <c r="P519" i="8"/>
  <c r="R559" i="8"/>
  <c r="R560" i="8"/>
  <c r="R561" i="8"/>
  <c r="R562" i="8"/>
  <c r="R563" i="8"/>
  <c r="R564" i="8"/>
  <c r="R565" i="8"/>
  <c r="R566" i="8"/>
  <c r="R567" i="8"/>
  <c r="R568" i="8"/>
  <c r="R569" i="8"/>
  <c r="R577" i="8"/>
  <c r="R578" i="8"/>
  <c r="Q546" i="8"/>
  <c r="R546" i="8" s="1"/>
  <c r="R558" i="8"/>
  <c r="R557" i="8"/>
  <c r="R556" i="8"/>
  <c r="R554" i="8"/>
  <c r="R552" i="8"/>
  <c r="R551" i="8"/>
  <c r="R550" i="8"/>
  <c r="R549" i="8"/>
  <c r="R548" i="8"/>
  <c r="Q545" i="8"/>
  <c r="R545" i="8" s="1"/>
  <c r="R544" i="8"/>
  <c r="Q543" i="8"/>
  <c r="R543" i="8" s="1"/>
  <c r="R542" i="8"/>
  <c r="Q541" i="8"/>
  <c r="R541" i="8" s="1"/>
  <c r="Q540" i="8"/>
  <c r="R540" i="8" s="1"/>
  <c r="Q539" i="8"/>
  <c r="R539" i="8" s="1"/>
  <c r="Q538" i="8"/>
  <c r="R538" i="8" s="1"/>
  <c r="Q537" i="8"/>
  <c r="R537" i="8" s="1"/>
  <c r="Q536" i="8"/>
  <c r="R536" i="8" s="1"/>
  <c r="Q535" i="8"/>
  <c r="R535" i="8" s="1"/>
  <c r="Q527" i="8"/>
  <c r="R527" i="8" s="1"/>
  <c r="Q533" i="8"/>
  <c r="R533" i="8" s="1"/>
  <c r="Q531" i="8"/>
  <c r="Q529" i="8"/>
  <c r="R529" i="8" s="1"/>
  <c r="Q526" i="8"/>
  <c r="R526" i="8" s="1"/>
  <c r="Q525" i="8"/>
  <c r="R525" i="8" s="1"/>
  <c r="Q523" i="8"/>
  <c r="Q517" i="8"/>
  <c r="Q522" i="8"/>
  <c r="Q521" i="8"/>
  <c r="Q520" i="8"/>
  <c r="Q519" i="8"/>
  <c r="R531" i="8" l="1"/>
  <c r="P524" i="8"/>
  <c r="R521" i="8"/>
  <c r="R522" i="8"/>
  <c r="R523" i="8"/>
  <c r="P579" i="8" l="1"/>
  <c r="M579" i="8"/>
  <c r="L579" i="8"/>
  <c r="K579" i="8"/>
  <c r="J579" i="8"/>
  <c r="I579" i="8"/>
  <c r="H579" i="8"/>
  <c r="D579" i="8"/>
  <c r="M553" i="8"/>
  <c r="L553" i="8"/>
  <c r="K553" i="8"/>
  <c r="J553" i="8"/>
  <c r="I553" i="8"/>
  <c r="H553" i="8"/>
  <c r="D553" i="8"/>
  <c r="P547" i="8"/>
  <c r="M547" i="8"/>
  <c r="K547" i="8"/>
  <c r="J547" i="8"/>
  <c r="I547" i="8"/>
  <c r="H547" i="8"/>
  <c r="D547" i="8"/>
  <c r="M534" i="8"/>
  <c r="L534" i="8"/>
  <c r="K534" i="8"/>
  <c r="J534" i="8"/>
  <c r="I534" i="8"/>
  <c r="H534" i="8"/>
  <c r="D534" i="8"/>
  <c r="R534" i="8"/>
  <c r="P532" i="8"/>
  <c r="N532" i="8"/>
  <c r="M532" i="8"/>
  <c r="L532" i="8"/>
  <c r="K532" i="8"/>
  <c r="J532" i="8"/>
  <c r="I532" i="8"/>
  <c r="H532" i="8"/>
  <c r="D532" i="8"/>
  <c r="R579" i="8" l="1"/>
  <c r="Q532" i="8"/>
  <c r="Q547" i="8"/>
  <c r="Q553" i="8"/>
  <c r="R532" i="8"/>
  <c r="R547" i="8"/>
  <c r="R553" i="8"/>
  <c r="Q534" i="8"/>
  <c r="Q579" i="8"/>
  <c r="Q508" i="8" l="1"/>
  <c r="R508" i="8" s="1"/>
  <c r="Q506" i="8"/>
  <c r="Q504" i="8" l="1"/>
  <c r="P504" i="8"/>
  <c r="P503" i="8"/>
  <c r="P530" i="8"/>
  <c r="M530" i="8"/>
  <c r="L530" i="8"/>
  <c r="K530" i="8"/>
  <c r="J530" i="8"/>
  <c r="I530" i="8"/>
  <c r="H530" i="8"/>
  <c r="D530" i="8"/>
  <c r="P528" i="8"/>
  <c r="M528" i="8"/>
  <c r="L528" i="8"/>
  <c r="K528" i="8"/>
  <c r="J528" i="8"/>
  <c r="I528" i="8"/>
  <c r="H528" i="8"/>
  <c r="D528" i="8"/>
  <c r="M524" i="8"/>
  <c r="L524" i="8"/>
  <c r="K524" i="8"/>
  <c r="J524" i="8"/>
  <c r="I524" i="8"/>
  <c r="H524" i="8"/>
  <c r="D524" i="8"/>
  <c r="R520" i="8"/>
  <c r="R519" i="8"/>
  <c r="P518" i="8"/>
  <c r="M518" i="8"/>
  <c r="L518" i="8"/>
  <c r="K518" i="8"/>
  <c r="J518" i="8"/>
  <c r="I518" i="8"/>
  <c r="H518" i="8"/>
  <c r="D518" i="8"/>
  <c r="R517" i="8"/>
  <c r="P516" i="8"/>
  <c r="N516" i="8"/>
  <c r="M516" i="8"/>
  <c r="L516" i="8"/>
  <c r="K516" i="8"/>
  <c r="J516" i="8"/>
  <c r="I516" i="8"/>
  <c r="H516" i="8"/>
  <c r="D516" i="8"/>
  <c r="Q515" i="8"/>
  <c r="R515" i="8" s="1"/>
  <c r="Q514" i="8"/>
  <c r="Q516" i="8" l="1"/>
  <c r="R518" i="8"/>
  <c r="Q528" i="8"/>
  <c r="R514" i="8"/>
  <c r="R516" i="8" s="1"/>
  <c r="R530" i="8"/>
  <c r="Q524" i="8"/>
  <c r="R524" i="8"/>
  <c r="R528" i="8"/>
  <c r="Q518" i="8"/>
  <c r="Q530" i="8"/>
  <c r="P499" i="8" l="1"/>
  <c r="P498" i="8" l="1"/>
  <c r="P496" i="8" l="1"/>
  <c r="P495" i="8"/>
  <c r="P494" i="8"/>
  <c r="P489" i="8" l="1"/>
  <c r="P490" i="8"/>
  <c r="P492" i="8"/>
  <c r="P491" i="8"/>
  <c r="Q496" i="8"/>
  <c r="R496" i="8" s="1"/>
  <c r="Q495" i="8"/>
  <c r="R495" i="8" s="1"/>
  <c r="Q494" i="8"/>
  <c r="R494" i="8" s="1"/>
  <c r="Q489" i="8"/>
  <c r="Q501" i="8" l="1"/>
  <c r="R501" i="8" s="1"/>
  <c r="R504" i="8"/>
  <c r="Q503" i="8"/>
  <c r="R503" i="8" s="1"/>
  <c r="P513" i="8"/>
  <c r="M513" i="8"/>
  <c r="L513" i="8"/>
  <c r="K513" i="8"/>
  <c r="J513" i="8"/>
  <c r="I513" i="8"/>
  <c r="H513" i="8"/>
  <c r="D513" i="8"/>
  <c r="Q512" i="8"/>
  <c r="R512" i="8" s="1"/>
  <c r="P511" i="8"/>
  <c r="M511" i="8"/>
  <c r="L511" i="8"/>
  <c r="K511" i="8"/>
  <c r="J511" i="8"/>
  <c r="I511" i="8"/>
  <c r="H511" i="8"/>
  <c r="D511" i="8"/>
  <c r="Q510" i="8"/>
  <c r="P509" i="8"/>
  <c r="M509" i="8"/>
  <c r="L509" i="8"/>
  <c r="K509" i="8"/>
  <c r="J509" i="8"/>
  <c r="I509" i="8"/>
  <c r="H509" i="8"/>
  <c r="D509" i="8"/>
  <c r="Q507" i="8"/>
  <c r="R507" i="8" s="1"/>
  <c r="R506" i="8"/>
  <c r="P505" i="8"/>
  <c r="M505" i="8"/>
  <c r="L505" i="8"/>
  <c r="K505" i="8"/>
  <c r="J505" i="8"/>
  <c r="I505" i="8"/>
  <c r="H505" i="8"/>
  <c r="D505" i="8"/>
  <c r="N502" i="8"/>
  <c r="M502" i="8"/>
  <c r="L502" i="8"/>
  <c r="K502" i="8"/>
  <c r="J502" i="8"/>
  <c r="I502" i="8"/>
  <c r="H502" i="8"/>
  <c r="D502" i="8"/>
  <c r="P502" i="8"/>
  <c r="D500" i="8"/>
  <c r="D497" i="8"/>
  <c r="D493" i="8"/>
  <c r="D488" i="8"/>
  <c r="D475" i="8"/>
  <c r="D454" i="8"/>
  <c r="D450" i="8"/>
  <c r="D435" i="8"/>
  <c r="D421" i="8"/>
  <c r="D412" i="8"/>
  <c r="D406" i="8"/>
  <c r="D404" i="8"/>
  <c r="D402" i="8"/>
  <c r="D399" i="8"/>
  <c r="D397" i="8"/>
  <c r="D395" i="8"/>
  <c r="D393" i="8"/>
  <c r="D391" i="8"/>
  <c r="D389" i="8"/>
  <c r="D387" i="8"/>
  <c r="D385" i="8"/>
  <c r="D379" i="8"/>
  <c r="D375" i="8"/>
  <c r="D360" i="8"/>
  <c r="D358" i="8"/>
  <c r="D354" i="8"/>
  <c r="D349" i="8"/>
  <c r="D345" i="8"/>
  <c r="D339" i="8"/>
  <c r="D331" i="8"/>
  <c r="D329" i="8"/>
  <c r="D326" i="8"/>
  <c r="D324" i="8"/>
  <c r="D322" i="8"/>
  <c r="D319" i="8"/>
  <c r="D316" i="8"/>
  <c r="D314" i="8"/>
  <c r="D308" i="8"/>
  <c r="D305" i="8"/>
  <c r="D300" i="8"/>
  <c r="D288" i="8"/>
  <c r="D281" i="8"/>
  <c r="D286" i="8"/>
  <c r="D279" i="8"/>
  <c r="D277" i="8"/>
  <c r="D275" i="8"/>
  <c r="D273" i="8"/>
  <c r="D264" i="8"/>
  <c r="D261" i="8"/>
  <c r="D257" i="8"/>
  <c r="D252" i="8"/>
  <c r="D250" i="8"/>
  <c r="D234" i="8"/>
  <c r="D231" i="8"/>
  <c r="D229" i="8"/>
  <c r="D227" i="8"/>
  <c r="D222" i="8"/>
  <c r="D212" i="8"/>
  <c r="D205" i="8"/>
  <c r="D191" i="8"/>
  <c r="D169" i="8"/>
  <c r="D159" i="8"/>
  <c r="D135" i="8"/>
  <c r="D121" i="8"/>
  <c r="D97" i="8"/>
  <c r="D76" i="8"/>
  <c r="D51" i="8"/>
  <c r="D36" i="8"/>
  <c r="D20" i="8"/>
  <c r="Q487" i="8"/>
  <c r="R487" i="8" s="1"/>
  <c r="Q486" i="8"/>
  <c r="R486" i="8" s="1"/>
  <c r="Q485" i="8"/>
  <c r="R485" i="8" s="1"/>
  <c r="Q484" i="8"/>
  <c r="R484" i="8" s="1"/>
  <c r="Q483" i="8"/>
  <c r="R483" i="8" s="1"/>
  <c r="Q482" i="8"/>
  <c r="R482" i="8" s="1"/>
  <c r="Q481" i="8"/>
  <c r="R481" i="8" s="1"/>
  <c r="E11" i="5"/>
  <c r="E99" i="5" s="1"/>
  <c r="Q480" i="8"/>
  <c r="R480" i="8" s="1"/>
  <c r="Q479" i="8"/>
  <c r="R479" i="8" s="1"/>
  <c r="Q478" i="8"/>
  <c r="R478" i="8" s="1"/>
  <c r="Q477" i="8"/>
  <c r="R477" i="8" s="1"/>
  <c r="Q476" i="8"/>
  <c r="R476" i="8" s="1"/>
  <c r="D869" i="8" l="1"/>
  <c r="Q502" i="8"/>
  <c r="R513" i="8"/>
  <c r="R505" i="8"/>
  <c r="Q505" i="8"/>
  <c r="R509" i="8"/>
  <c r="Q509" i="8"/>
  <c r="R502" i="8"/>
  <c r="Q511" i="8"/>
  <c r="R510" i="8"/>
  <c r="R511" i="8" s="1"/>
  <c r="Q513" i="8"/>
  <c r="N475" i="8"/>
  <c r="Q474" i="8" l="1"/>
  <c r="R474" i="8" s="1"/>
  <c r="Q473" i="8"/>
  <c r="Q472" i="8"/>
  <c r="R472" i="8" s="1"/>
  <c r="Q471" i="8"/>
  <c r="R471" i="8" s="1"/>
  <c r="Q470" i="8"/>
  <c r="R470" i="8" s="1"/>
  <c r="Q469" i="8"/>
  <c r="R469" i="8" s="1"/>
  <c r="Q468" i="8"/>
  <c r="R468" i="8" s="1"/>
  <c r="Q467" i="8"/>
  <c r="R467" i="8" s="1"/>
  <c r="Q466" i="8"/>
  <c r="R466" i="8" s="1"/>
  <c r="Q465" i="8"/>
  <c r="R465" i="8" s="1"/>
  <c r="Q464" i="8"/>
  <c r="R464" i="8" s="1"/>
  <c r="Q463" i="8"/>
  <c r="R463" i="8" s="1"/>
  <c r="Q462" i="8"/>
  <c r="R462" i="8" s="1"/>
  <c r="Q461" i="8"/>
  <c r="R461" i="8" s="1"/>
  <c r="Q457" i="8"/>
  <c r="R457" i="8" s="1"/>
  <c r="Q460" i="8"/>
  <c r="R460" i="8" s="1"/>
  <c r="Q459" i="8"/>
  <c r="R459" i="8" s="1"/>
  <c r="P473" i="8"/>
  <c r="Q458" i="8"/>
  <c r="R458" i="8" s="1"/>
  <c r="Q456" i="8"/>
  <c r="R456" i="8" s="1"/>
  <c r="Q455" i="8"/>
  <c r="R455" i="8" s="1"/>
  <c r="R473" i="8" l="1"/>
  <c r="R475" i="8" s="1"/>
  <c r="P500" i="8"/>
  <c r="M500" i="8"/>
  <c r="L500" i="8"/>
  <c r="K500" i="8"/>
  <c r="J500" i="8"/>
  <c r="I500" i="8"/>
  <c r="H500" i="8"/>
  <c r="Q499" i="8"/>
  <c r="R499" i="8" s="1"/>
  <c r="Q498" i="8"/>
  <c r="P497" i="8"/>
  <c r="M497" i="8"/>
  <c r="L497" i="8"/>
  <c r="K497" i="8"/>
  <c r="J497" i="8"/>
  <c r="I497" i="8"/>
  <c r="H497" i="8"/>
  <c r="P493" i="8"/>
  <c r="M493" i="8"/>
  <c r="L493" i="8"/>
  <c r="K493" i="8"/>
  <c r="J493" i="8"/>
  <c r="I493" i="8"/>
  <c r="H493" i="8"/>
  <c r="Q492" i="8"/>
  <c r="R492" i="8" s="1"/>
  <c r="Q491" i="8"/>
  <c r="R491" i="8" s="1"/>
  <c r="Q490" i="8"/>
  <c r="R490" i="8" s="1"/>
  <c r="M488" i="8"/>
  <c r="L488" i="8"/>
  <c r="K488" i="8"/>
  <c r="J488" i="8"/>
  <c r="I488" i="8"/>
  <c r="H488" i="8"/>
  <c r="P488" i="8"/>
  <c r="M475" i="8"/>
  <c r="L475" i="8"/>
  <c r="K475" i="8"/>
  <c r="J475" i="8"/>
  <c r="I475" i="8"/>
  <c r="H475" i="8"/>
  <c r="P475" i="8"/>
  <c r="Q475" i="8" l="1"/>
  <c r="R497" i="8"/>
  <c r="Q500" i="8"/>
  <c r="Q493" i="8"/>
  <c r="Q488" i="8"/>
  <c r="R489" i="8"/>
  <c r="R493" i="8" s="1"/>
  <c r="Q497" i="8"/>
  <c r="R488" i="8"/>
  <c r="R498" i="8"/>
  <c r="R500" i="8" s="1"/>
  <c r="Q453" i="8"/>
  <c r="R453" i="8" s="1"/>
  <c r="Q452" i="8"/>
  <c r="R452" i="8" s="1"/>
  <c r="Q451" i="8"/>
  <c r="R451" i="8" s="1"/>
  <c r="R454" i="8" l="1"/>
  <c r="Q449" i="8"/>
  <c r="R449" i="8" s="1"/>
  <c r="Q448" i="8"/>
  <c r="R448" i="8" s="1"/>
  <c r="Q447" i="8"/>
  <c r="R447" i="8" s="1"/>
  <c r="Q414" i="8"/>
  <c r="Q446" i="8"/>
  <c r="R446" i="8" s="1"/>
  <c r="Q445" i="8"/>
  <c r="R445" i="8" s="1"/>
  <c r="Q444" i="8"/>
  <c r="R444" i="8" s="1"/>
  <c r="Q443" i="8"/>
  <c r="R443" i="8" s="1"/>
  <c r="Q442" i="8"/>
  <c r="R442" i="8" s="1"/>
  <c r="Q441" i="8"/>
  <c r="R441" i="8" s="1"/>
  <c r="Q440" i="8"/>
  <c r="R440" i="8" s="1"/>
  <c r="Q439" i="8"/>
  <c r="R439" i="8" s="1"/>
  <c r="Q438" i="8"/>
  <c r="P438" i="8"/>
  <c r="Q437" i="8"/>
  <c r="R437" i="8" s="1"/>
  <c r="Q436" i="8"/>
  <c r="R436" i="8" s="1"/>
  <c r="R438" i="8" l="1"/>
  <c r="R450" i="8" s="1"/>
  <c r="Q433" i="8"/>
  <c r="R433" i="8" s="1"/>
  <c r="Q432" i="8"/>
  <c r="R432" i="8" s="1"/>
  <c r="Q431" i="8"/>
  <c r="R431" i="8" s="1"/>
  <c r="Q430" i="8"/>
  <c r="R430" i="8" s="1"/>
  <c r="Q429" i="8"/>
  <c r="R429" i="8" s="1"/>
  <c r="Q428" i="8"/>
  <c r="R428" i="8" s="1"/>
  <c r="Q427" i="8"/>
  <c r="R427" i="8" s="1"/>
  <c r="Q426" i="8"/>
  <c r="R426" i="8" s="1"/>
  <c r="Q425" i="8"/>
  <c r="R425" i="8" s="1"/>
  <c r="Q424" i="8"/>
  <c r="R424" i="8" s="1"/>
  <c r="Q423" i="8"/>
  <c r="R423" i="8" s="1"/>
  <c r="Q422" i="8"/>
  <c r="R422" i="8" s="1"/>
  <c r="Q420" i="8" l="1"/>
  <c r="R420" i="8" s="1"/>
  <c r="Q419" i="8"/>
  <c r="R419" i="8" s="1"/>
  <c r="Q418" i="8"/>
  <c r="R418" i="8" s="1"/>
  <c r="Q416" i="8"/>
  <c r="Q415" i="8"/>
  <c r="R415" i="8" s="1"/>
  <c r="Q328" i="8"/>
  <c r="R328" i="8" s="1"/>
  <c r="Q417" i="8"/>
  <c r="R417" i="8" s="1"/>
  <c r="P416" i="8"/>
  <c r="R414" i="8"/>
  <c r="Q413" i="8"/>
  <c r="R413" i="8" s="1"/>
  <c r="R416" i="8" l="1"/>
  <c r="Q411" i="8"/>
  <c r="R411" i="8" s="1"/>
  <c r="Q410" i="8"/>
  <c r="R410" i="8" s="1"/>
  <c r="Q409" i="8"/>
  <c r="R409" i="8" s="1"/>
  <c r="Q408" i="8"/>
  <c r="P408" i="8"/>
  <c r="R407" i="8"/>
  <c r="R408" i="8" l="1"/>
  <c r="Q405" i="8"/>
  <c r="Q403" i="8"/>
  <c r="R403" i="8" s="1"/>
  <c r="R405" i="8" l="1"/>
  <c r="Q401" i="8"/>
  <c r="R401" i="8" s="1"/>
  <c r="Q400" i="8"/>
  <c r="P400" i="8" l="1"/>
  <c r="R400" i="8" s="1"/>
  <c r="Q396" i="8" l="1"/>
  <c r="R396" i="8" s="1"/>
  <c r="Q454" i="8"/>
  <c r="P454" i="8"/>
  <c r="M454" i="8"/>
  <c r="L454" i="8"/>
  <c r="K454" i="8"/>
  <c r="J454" i="8"/>
  <c r="I454" i="8"/>
  <c r="H454" i="8"/>
  <c r="Q450" i="8"/>
  <c r="M450" i="8"/>
  <c r="L450" i="8"/>
  <c r="K450" i="8"/>
  <c r="J450" i="8"/>
  <c r="I450" i="8"/>
  <c r="H450" i="8"/>
  <c r="R435" i="8"/>
  <c r="Q435" i="8"/>
  <c r="P435" i="8"/>
  <c r="P450" i="8" s="1"/>
  <c r="M435" i="8"/>
  <c r="L435" i="8"/>
  <c r="K435" i="8"/>
  <c r="J435" i="8"/>
  <c r="I435" i="8"/>
  <c r="H435" i="8"/>
  <c r="R421" i="8"/>
  <c r="Q421" i="8"/>
  <c r="P421" i="8"/>
  <c r="M421" i="8"/>
  <c r="L421" i="8"/>
  <c r="K421" i="8"/>
  <c r="J421" i="8"/>
  <c r="I421" i="8"/>
  <c r="H421" i="8"/>
  <c r="R412" i="8"/>
  <c r="Q412" i="8"/>
  <c r="P412" i="8"/>
  <c r="M412" i="8"/>
  <c r="L412" i="8"/>
  <c r="K412" i="8"/>
  <c r="J412" i="8"/>
  <c r="I412" i="8"/>
  <c r="H412" i="8"/>
  <c r="Q392" i="8" l="1"/>
  <c r="R392" i="8" s="1"/>
  <c r="I51" i="8" l="1"/>
  <c r="J51" i="8"/>
  <c r="K51" i="8"/>
  <c r="L51" i="8"/>
  <c r="M51" i="8"/>
  <c r="P51" i="8"/>
  <c r="H51" i="8"/>
  <c r="I36" i="8"/>
  <c r="J36" i="8"/>
  <c r="K36" i="8"/>
  <c r="L36" i="8"/>
  <c r="M36" i="8"/>
  <c r="H36" i="8"/>
  <c r="M20" i="8"/>
  <c r="L20" i="8"/>
  <c r="K20" i="8"/>
  <c r="J20" i="8"/>
  <c r="I20" i="8"/>
  <c r="H20" i="8"/>
  <c r="Q124" i="8" l="1"/>
  <c r="Q125" i="8"/>
  <c r="Q126" i="8"/>
  <c r="Q127" i="8"/>
  <c r="Q128" i="8"/>
  <c r="Q129" i="8"/>
  <c r="Q130" i="8"/>
  <c r="Q131" i="8"/>
  <c r="Q327" i="8"/>
  <c r="Q320" i="8"/>
  <c r="Q317" i="8"/>
  <c r="Q315" i="8"/>
  <c r="Q313" i="8"/>
  <c r="Q312" i="8"/>
  <c r="Q311" i="8"/>
  <c r="Q310" i="8"/>
  <c r="Q309" i="8"/>
  <c r="Q307" i="8"/>
  <c r="Q306" i="8"/>
  <c r="Q304" i="8"/>
  <c r="Q303" i="8"/>
  <c r="Q302" i="8"/>
  <c r="Q301" i="8"/>
  <c r="Q299" i="8"/>
  <c r="Q298" i="8"/>
  <c r="Q296" i="8"/>
  <c r="Q295" i="8"/>
  <c r="Q294" i="8"/>
  <c r="Q293" i="8"/>
  <c r="Q292" i="8"/>
  <c r="Q291" i="8"/>
  <c r="Q290" i="8"/>
  <c r="Q289" i="8"/>
  <c r="Q284" i="8"/>
  <c r="Q283" i="8"/>
  <c r="Q282" i="8"/>
  <c r="Q276" i="8"/>
  <c r="Q274" i="8"/>
  <c r="Q272" i="8"/>
  <c r="Q271" i="8"/>
  <c r="Q270" i="8"/>
  <c r="Q269" i="8"/>
  <c r="Q268" i="8"/>
  <c r="Q267" i="8"/>
  <c r="Q266" i="8"/>
  <c r="Q263" i="8"/>
  <c r="Q262" i="8"/>
  <c r="Q260" i="8"/>
  <c r="Q259" i="8"/>
  <c r="Q258" i="8"/>
  <c r="Q254" i="8"/>
  <c r="Q255" i="8"/>
  <c r="Q256" i="8"/>
  <c r="Q253" i="8"/>
  <c r="Q251" i="8"/>
  <c r="Q249" i="8"/>
  <c r="Q248" i="8"/>
  <c r="Q247" i="8"/>
  <c r="Q245" i="8"/>
  <c r="Q244" i="8"/>
  <c r="Q238" i="8"/>
  <c r="Q239" i="8"/>
  <c r="Q240" i="8"/>
  <c r="Q241" i="8"/>
  <c r="Q242" i="8"/>
  <c r="Q237" i="8"/>
  <c r="Q236" i="8"/>
  <c r="Q235" i="8"/>
  <c r="Q233" i="8"/>
  <c r="Q232" i="8"/>
  <c r="Q228" i="8"/>
  <c r="Q226" i="8"/>
  <c r="Q225" i="8"/>
  <c r="Q223" i="8"/>
  <c r="Q221" i="8"/>
  <c r="Q220" i="8"/>
  <c r="Q219" i="8"/>
  <c r="Q218" i="8"/>
  <c r="Q217" i="8"/>
  <c r="Q213" i="8"/>
  <c r="Q211" i="8"/>
  <c r="Q210" i="8"/>
  <c r="Q209" i="8"/>
  <c r="Q207" i="8"/>
  <c r="Q204" i="8"/>
  <c r="Q195" i="8"/>
  <c r="Q196" i="8"/>
  <c r="Q197" i="8"/>
  <c r="Q198" i="8"/>
  <c r="Q199" i="8"/>
  <c r="Q200" i="8"/>
  <c r="Q201" i="8"/>
  <c r="Q194" i="8"/>
  <c r="Q190" i="8"/>
  <c r="Q189" i="8"/>
  <c r="Q188" i="8"/>
  <c r="Q187" i="8"/>
  <c r="Q186" i="8"/>
  <c r="Q180" i="8"/>
  <c r="Q177" i="8"/>
  <c r="Q176" i="8"/>
  <c r="Q175" i="8"/>
  <c r="Q173" i="8"/>
  <c r="Q172" i="8"/>
  <c r="Q170" i="8"/>
  <c r="Q165" i="8"/>
  <c r="Q164" i="8"/>
  <c r="Q162" i="8"/>
  <c r="Q161" i="8"/>
  <c r="Q160" i="8"/>
  <c r="Q157" i="8"/>
  <c r="Q155" i="8"/>
  <c r="Q154" i="8"/>
  <c r="Q153" i="8"/>
  <c r="Q151" i="8"/>
  <c r="Q150" i="8"/>
  <c r="Q148" i="8"/>
  <c r="Q144" i="8"/>
  <c r="Q143" i="8"/>
  <c r="Q139" i="8"/>
  <c r="Q140" i="8"/>
  <c r="Q141" i="8"/>
  <c r="Q138" i="8"/>
  <c r="Q136" i="8"/>
  <c r="Q134" i="8"/>
  <c r="Q133" i="8"/>
  <c r="Q123" i="8"/>
  <c r="Q117" i="8"/>
  <c r="Q115" i="8"/>
  <c r="Q114" i="8"/>
  <c r="Q113" i="8"/>
  <c r="Q112" i="8"/>
  <c r="Q108" i="8"/>
  <c r="Q107" i="8"/>
  <c r="Q104" i="8"/>
  <c r="Q102" i="8"/>
  <c r="Q101" i="8"/>
  <c r="Q100" i="8"/>
  <c r="Q98" i="8"/>
  <c r="Q96" i="8"/>
  <c r="Q95" i="8"/>
  <c r="Q93" i="8"/>
  <c r="Q92" i="8"/>
  <c r="Q91" i="8"/>
  <c r="Q90" i="8"/>
  <c r="Q89" i="8"/>
  <c r="Q88" i="8"/>
  <c r="Q87" i="8"/>
  <c r="Q85" i="8"/>
  <c r="Q84" i="8"/>
  <c r="Q83" i="8"/>
  <c r="Q82" i="8"/>
  <c r="Q81" i="8"/>
  <c r="Q80" i="8"/>
  <c r="Q79" i="8"/>
  <c r="Q78" i="8"/>
  <c r="Q77" i="8"/>
  <c r="Q73" i="8"/>
  <c r="Q72" i="8"/>
  <c r="Q71" i="8"/>
  <c r="Q70" i="8"/>
  <c r="Q69" i="8"/>
  <c r="Q68" i="8"/>
  <c r="Q67" i="8"/>
  <c r="Q64" i="8"/>
  <c r="Q63" i="8"/>
  <c r="Q62" i="8"/>
  <c r="Q60" i="8"/>
  <c r="Q59" i="8"/>
  <c r="Q58" i="8"/>
  <c r="Q57" i="8"/>
  <c r="Q56" i="8"/>
  <c r="Q55" i="8"/>
  <c r="Q54" i="8"/>
  <c r="Q47" i="8"/>
  <c r="Q44" i="8"/>
  <c r="Q41" i="8"/>
  <c r="Q40" i="8"/>
  <c r="Q35" i="8"/>
  <c r="Q33" i="8"/>
  <c r="Q32" i="8"/>
  <c r="Q31" i="8"/>
  <c r="Q29" i="8"/>
  <c r="Q28" i="8"/>
  <c r="Q27" i="8"/>
  <c r="Q26" i="8"/>
  <c r="Q25" i="8"/>
  <c r="Q19" i="8"/>
  <c r="Q17" i="8"/>
  <c r="Q15" i="8"/>
  <c r="Q14" i="8"/>
  <c r="Q13" i="8"/>
  <c r="Q12" i="8"/>
  <c r="Q11" i="8"/>
  <c r="Q8" i="8"/>
  <c r="Q5" i="8"/>
  <c r="Q4" i="8"/>
  <c r="Q3" i="8"/>
  <c r="B36" i="8" l="1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B20" i="8"/>
  <c r="A19" i="8"/>
  <c r="A18" i="8"/>
  <c r="A17" i="8"/>
  <c r="A16" i="8"/>
  <c r="A15" i="8"/>
  <c r="A14" i="8"/>
  <c r="P56" i="8"/>
  <c r="R56" i="8" s="1"/>
  <c r="R61" i="8"/>
  <c r="R65" i="8"/>
  <c r="R66" i="8"/>
  <c r="Q74" i="8"/>
  <c r="R74" i="8" s="1"/>
  <c r="R75" i="8"/>
  <c r="R109" i="8"/>
  <c r="R113" i="8"/>
  <c r="Q116" i="8"/>
  <c r="R116" i="8" s="1"/>
  <c r="Q163" i="8"/>
  <c r="R163" i="8" s="1"/>
  <c r="R177" i="8"/>
  <c r="R176" i="8"/>
  <c r="R173" i="8"/>
  <c r="R172" i="8"/>
  <c r="R170" i="8"/>
  <c r="R117" i="8"/>
  <c r="R104" i="8"/>
  <c r="R96" i="8"/>
  <c r="R95" i="8"/>
  <c r="R92" i="8"/>
  <c r="R72" i="8"/>
  <c r="R70" i="8"/>
  <c r="R69" i="8"/>
  <c r="R68" i="8"/>
  <c r="R67" i="8"/>
  <c r="R64" i="8"/>
  <c r="R63" i="8"/>
  <c r="R62" i="8"/>
  <c r="R60" i="8"/>
  <c r="R58" i="8"/>
  <c r="R57" i="8"/>
  <c r="R55" i="8"/>
  <c r="R54" i="8"/>
  <c r="Q53" i="8"/>
  <c r="R53" i="8" s="1"/>
  <c r="Q52" i="8"/>
  <c r="R52" i="8" s="1"/>
  <c r="Q103" i="8"/>
  <c r="R103" i="8" s="1"/>
  <c r="Q105" i="8"/>
  <c r="R105" i="8" s="1"/>
  <c r="Q111" i="8"/>
  <c r="R111" i="8" s="1"/>
  <c r="Q168" i="8"/>
  <c r="R168" i="8" s="1"/>
  <c r="Q167" i="8"/>
  <c r="R167" i="8" s="1"/>
  <c r="Q185" i="8"/>
  <c r="R185" i="8" s="1"/>
  <c r="Q184" i="8"/>
  <c r="R184" i="8" s="1"/>
  <c r="R178" i="8"/>
  <c r="R171" i="8"/>
  <c r="R166" i="8"/>
  <c r="R156" i="8"/>
  <c r="R149" i="8"/>
  <c r="R147" i="8"/>
  <c r="R146" i="8"/>
  <c r="R145" i="8"/>
  <c r="R142" i="8"/>
  <c r="R137" i="8"/>
  <c r="R132" i="8"/>
  <c r="R122" i="8"/>
  <c r="R119" i="8"/>
  <c r="R110" i="8"/>
  <c r="R106" i="8"/>
  <c r="R99" i="8"/>
  <c r="R86" i="8"/>
  <c r="R85" i="8"/>
  <c r="R84" i="8"/>
  <c r="R83" i="8"/>
  <c r="R81" i="8"/>
  <c r="R80" i="8"/>
  <c r="R79" i="8"/>
  <c r="R78" i="8"/>
  <c r="R77" i="8"/>
  <c r="R89" i="8"/>
  <c r="R88" i="8"/>
  <c r="R87" i="8"/>
  <c r="R90" i="8"/>
  <c r="R91" i="8"/>
  <c r="R93" i="8"/>
  <c r="R102" i="8"/>
  <c r="R101" i="8"/>
  <c r="R100" i="8"/>
  <c r="R108" i="8"/>
  <c r="R107" i="8"/>
  <c r="R112" i="8"/>
  <c r="R114" i="8"/>
  <c r="R115" i="8"/>
  <c r="R134" i="8"/>
  <c r="R133" i="8"/>
  <c r="R131" i="8"/>
  <c r="R130" i="8"/>
  <c r="R129" i="8"/>
  <c r="R128" i="8"/>
  <c r="R127" i="8"/>
  <c r="R126" i="8"/>
  <c r="R125" i="8"/>
  <c r="R124" i="8"/>
  <c r="R123" i="8"/>
  <c r="R141" i="8"/>
  <c r="R140" i="8"/>
  <c r="R139" i="8"/>
  <c r="R138" i="8"/>
  <c r="R136" i="8"/>
  <c r="R143" i="8"/>
  <c r="R148" i="8"/>
  <c r="R150" i="8"/>
  <c r="R151" i="8"/>
  <c r="R153" i="8"/>
  <c r="R154" i="8"/>
  <c r="R157" i="8"/>
  <c r="R162" i="8"/>
  <c r="R161" i="8"/>
  <c r="R165" i="8"/>
  <c r="R164" i="8"/>
  <c r="R180" i="8"/>
  <c r="R190" i="8"/>
  <c r="R198" i="8"/>
  <c r="R197" i="8"/>
  <c r="R196" i="8"/>
  <c r="R195" i="8"/>
  <c r="R194" i="8"/>
  <c r="R199" i="8"/>
  <c r="R200" i="8"/>
  <c r="R201" i="8"/>
  <c r="R204" i="8"/>
  <c r="R214" i="8"/>
  <c r="R213" i="8"/>
  <c r="R220" i="8"/>
  <c r="R219" i="8"/>
  <c r="R218" i="8"/>
  <c r="R217" i="8"/>
  <c r="R221" i="8"/>
  <c r="R223" i="8"/>
  <c r="R225" i="8"/>
  <c r="R226" i="8"/>
  <c r="R228" i="8"/>
  <c r="R287" i="8"/>
  <c r="R251" i="8"/>
  <c r="R246" i="8"/>
  <c r="R243" i="8"/>
  <c r="R230" i="8"/>
  <c r="R233" i="8"/>
  <c r="R232" i="8"/>
  <c r="R247" i="8"/>
  <c r="R245" i="8"/>
  <c r="R244" i="8"/>
  <c r="R242" i="8"/>
  <c r="R241" i="8"/>
  <c r="R240" i="8"/>
  <c r="R239" i="8"/>
  <c r="R238" i="8"/>
  <c r="R237" i="8"/>
  <c r="R236" i="8"/>
  <c r="R235" i="8"/>
  <c r="R256" i="8"/>
  <c r="R255" i="8"/>
  <c r="R254" i="8"/>
  <c r="R253" i="8"/>
  <c r="R258" i="8"/>
  <c r="R259" i="8"/>
  <c r="R260" i="8"/>
  <c r="R262" i="8"/>
  <c r="R263" i="8"/>
  <c r="R265" i="8"/>
  <c r="R271" i="8"/>
  <c r="R270" i="8"/>
  <c r="R269" i="8"/>
  <c r="R267" i="8"/>
  <c r="R266" i="8"/>
  <c r="R272" i="8"/>
  <c r="R274" i="8"/>
  <c r="R276" i="8"/>
  <c r="R278" i="8"/>
  <c r="R280" i="8"/>
  <c r="R281" i="8" s="1"/>
  <c r="R285" i="8"/>
  <c r="Q281" i="8"/>
  <c r="R282" i="8"/>
  <c r="R283" i="8"/>
  <c r="R284" i="8"/>
  <c r="R296" i="8"/>
  <c r="R295" i="8"/>
  <c r="R294" i="8"/>
  <c r="R293" i="8"/>
  <c r="R292" i="8"/>
  <c r="R291" i="8"/>
  <c r="R290" i="8"/>
  <c r="R289" i="8"/>
  <c r="R299" i="8"/>
  <c r="R298" i="8"/>
  <c r="R304" i="8"/>
  <c r="R302" i="8"/>
  <c r="R301" i="8"/>
  <c r="R318" i="8"/>
  <c r="R321" i="8"/>
  <c r="R320" i="8"/>
  <c r="R317" i="8"/>
  <c r="R313" i="8"/>
  <c r="R312" i="8"/>
  <c r="R311" i="8"/>
  <c r="R310" i="8"/>
  <c r="R309" i="8"/>
  <c r="Q330" i="8"/>
  <c r="R337" i="8"/>
  <c r="Q332" i="8"/>
  <c r="R332" i="8" s="1"/>
  <c r="Q333" i="8"/>
  <c r="R333" i="8" s="1"/>
  <c r="Q334" i="8"/>
  <c r="R334" i="8" s="1"/>
  <c r="Q335" i="8"/>
  <c r="R335" i="8" s="1"/>
  <c r="Q336" i="8"/>
  <c r="R336" i="8" s="1"/>
  <c r="Q338" i="8"/>
  <c r="R338" i="8" s="1"/>
  <c r="Q340" i="8"/>
  <c r="R340" i="8" s="1"/>
  <c r="Q341" i="8"/>
  <c r="R341" i="8" s="1"/>
  <c r="Q344" i="8"/>
  <c r="R344" i="8" s="1"/>
  <c r="Q343" i="8"/>
  <c r="R343" i="8" s="1"/>
  <c r="Q342" i="8"/>
  <c r="R342" i="8" s="1"/>
  <c r="R348" i="8"/>
  <c r="R347" i="8"/>
  <c r="Q346" i="8"/>
  <c r="R346" i="8" s="1"/>
  <c r="Q350" i="8"/>
  <c r="R350" i="8" s="1"/>
  <c r="Q351" i="8"/>
  <c r="R351" i="8" s="1"/>
  <c r="Q352" i="8"/>
  <c r="R352" i="8" s="1"/>
  <c r="Q353" i="8"/>
  <c r="R353" i="8" s="1"/>
  <c r="Q356" i="8"/>
  <c r="R356" i="8" s="1"/>
  <c r="Q355" i="8"/>
  <c r="R357" i="8"/>
  <c r="Q362" i="8"/>
  <c r="R362" i="8" s="1"/>
  <c r="Q363" i="8"/>
  <c r="R363" i="8" s="1"/>
  <c r="Q364" i="8"/>
  <c r="R364" i="8" s="1"/>
  <c r="Q365" i="8"/>
  <c r="R365" i="8" s="1"/>
  <c r="Q366" i="8"/>
  <c r="R366" i="8" s="1"/>
  <c r="Q368" i="8"/>
  <c r="R368" i="8" s="1"/>
  <c r="Q369" i="8"/>
  <c r="R369" i="8" s="1"/>
  <c r="Q370" i="8"/>
  <c r="R370" i="8" s="1"/>
  <c r="Q372" i="8"/>
  <c r="R372" i="8" s="1"/>
  <c r="Q373" i="8"/>
  <c r="R373" i="8" s="1"/>
  <c r="Q374" i="8"/>
  <c r="R374" i="8" s="1"/>
  <c r="Q378" i="8"/>
  <c r="R378" i="8" s="1"/>
  <c r="Q376" i="8"/>
  <c r="R376" i="8" s="1"/>
  <c r="Q377" i="8"/>
  <c r="R377" i="8" s="1"/>
  <c r="Q388" i="8"/>
  <c r="R388" i="8" s="1"/>
  <c r="Q384" i="8"/>
  <c r="R384" i="8" s="1"/>
  <c r="Q383" i="8"/>
  <c r="R383" i="8" s="1"/>
  <c r="Q382" i="8"/>
  <c r="R382" i="8" s="1"/>
  <c r="Q381" i="8"/>
  <c r="R381" i="8" s="1"/>
  <c r="Q380" i="8"/>
  <c r="R380" i="8" s="1"/>
  <c r="R45" i="8"/>
  <c r="Q50" i="8"/>
  <c r="R50" i="8" s="1"/>
  <c r="R44" i="8"/>
  <c r="R47" i="8"/>
  <c r="Q46" i="8"/>
  <c r="R46" i="8" s="1"/>
  <c r="R49" i="8"/>
  <c r="R48" i="8"/>
  <c r="R43" i="8"/>
  <c r="R42" i="8"/>
  <c r="R41" i="8"/>
  <c r="R40" i="8"/>
  <c r="Q39" i="8"/>
  <c r="R39" i="8" s="1"/>
  <c r="Q38" i="8"/>
  <c r="R37" i="8"/>
  <c r="Q30" i="8"/>
  <c r="R30" i="8" s="1"/>
  <c r="Q24" i="8"/>
  <c r="R24" i="8" s="1"/>
  <c r="Q23" i="8"/>
  <c r="R23" i="8" s="1"/>
  <c r="Q22" i="8"/>
  <c r="R34" i="8"/>
  <c r="R31" i="8"/>
  <c r="R28" i="8"/>
  <c r="R27" i="8"/>
  <c r="R26" i="8"/>
  <c r="R17" i="8"/>
  <c r="R35" i="8"/>
  <c r="R32" i="8"/>
  <c r="R25" i="8"/>
  <c r="R13" i="8"/>
  <c r="R11" i="8"/>
  <c r="Q10" i="8"/>
  <c r="R10" i="8" s="1"/>
  <c r="Q9" i="8"/>
  <c r="R9" i="8" s="1"/>
  <c r="R8" i="8"/>
  <c r="R7" i="8"/>
  <c r="Q6" i="8"/>
  <c r="R3" i="8"/>
  <c r="Q20" i="8" l="1"/>
  <c r="R22" i="8"/>
  <c r="Q36" i="8"/>
  <c r="R38" i="8"/>
  <c r="R51" i="8" s="1"/>
  <c r="Q51" i="8"/>
  <c r="R379" i="8"/>
  <c r="R406" i="8"/>
  <c r="Q406" i="8"/>
  <c r="P406" i="8"/>
  <c r="M406" i="8"/>
  <c r="L406" i="8"/>
  <c r="K406" i="8"/>
  <c r="J406" i="8"/>
  <c r="I406" i="8"/>
  <c r="H406" i="8"/>
  <c r="R404" i="8"/>
  <c r="Q404" i="8"/>
  <c r="P404" i="8"/>
  <c r="M404" i="8"/>
  <c r="L404" i="8"/>
  <c r="K404" i="8"/>
  <c r="J404" i="8"/>
  <c r="I404" i="8"/>
  <c r="H404" i="8"/>
  <c r="R402" i="8"/>
  <c r="Q402" i="8"/>
  <c r="P402" i="8"/>
  <c r="M402" i="8"/>
  <c r="L402" i="8"/>
  <c r="K402" i="8"/>
  <c r="J402" i="8"/>
  <c r="I402" i="8"/>
  <c r="H402" i="8"/>
  <c r="R399" i="8"/>
  <c r="Q399" i="8"/>
  <c r="P399" i="8"/>
  <c r="M399" i="8"/>
  <c r="L399" i="8"/>
  <c r="K399" i="8"/>
  <c r="J399" i="8"/>
  <c r="I399" i="8"/>
  <c r="H399" i="8"/>
  <c r="R397" i="8"/>
  <c r="Q397" i="8"/>
  <c r="P397" i="8"/>
  <c r="M397" i="8"/>
  <c r="L397" i="8"/>
  <c r="K397" i="8"/>
  <c r="J397" i="8"/>
  <c r="I397" i="8"/>
  <c r="H397" i="8"/>
  <c r="P355" i="8" l="1"/>
  <c r="R355" i="8" s="1"/>
  <c r="R395" i="8"/>
  <c r="Q395" i="8"/>
  <c r="P395" i="8"/>
  <c r="M395" i="8"/>
  <c r="L395" i="8"/>
  <c r="K395" i="8"/>
  <c r="J395" i="8"/>
  <c r="I395" i="8"/>
  <c r="H395" i="8"/>
  <c r="R393" i="8"/>
  <c r="Q393" i="8"/>
  <c r="P393" i="8"/>
  <c r="M393" i="8"/>
  <c r="L393" i="8"/>
  <c r="K393" i="8"/>
  <c r="J393" i="8"/>
  <c r="I393" i="8"/>
  <c r="H393" i="8"/>
  <c r="R391" i="8"/>
  <c r="Q391" i="8"/>
  <c r="P391" i="8"/>
  <c r="M391" i="8"/>
  <c r="L391" i="8"/>
  <c r="K391" i="8"/>
  <c r="J391" i="8"/>
  <c r="I391" i="8"/>
  <c r="H391" i="8"/>
  <c r="R389" i="8"/>
  <c r="Q389" i="8"/>
  <c r="P389" i="8"/>
  <c r="M389" i="8"/>
  <c r="L389" i="8"/>
  <c r="K389" i="8"/>
  <c r="J389" i="8"/>
  <c r="I389" i="8"/>
  <c r="H389" i="8"/>
  <c r="R387" i="8"/>
  <c r="Q387" i="8"/>
  <c r="M387" i="8"/>
  <c r="L387" i="8"/>
  <c r="K387" i="8"/>
  <c r="J387" i="8"/>
  <c r="I387" i="8"/>
  <c r="H387" i="8"/>
  <c r="P387" i="8"/>
  <c r="P345" i="8" l="1"/>
  <c r="P330" i="8" l="1"/>
  <c r="R330" i="8" s="1"/>
  <c r="R385" i="8"/>
  <c r="Q385" i="8"/>
  <c r="P385" i="8"/>
  <c r="M385" i="8"/>
  <c r="L385" i="8"/>
  <c r="K385" i="8"/>
  <c r="J385" i="8"/>
  <c r="I385" i="8"/>
  <c r="H385" i="8"/>
  <c r="Q379" i="8"/>
  <c r="P379" i="8"/>
  <c r="M379" i="8"/>
  <c r="L379" i="8"/>
  <c r="K379" i="8"/>
  <c r="J379" i="8"/>
  <c r="I379" i="8"/>
  <c r="H379" i="8"/>
  <c r="R375" i="8"/>
  <c r="Q375" i="8"/>
  <c r="P375" i="8"/>
  <c r="M375" i="8"/>
  <c r="L375" i="8"/>
  <c r="K375" i="8"/>
  <c r="J375" i="8"/>
  <c r="I375" i="8"/>
  <c r="H375" i="8"/>
  <c r="R360" i="8"/>
  <c r="Q360" i="8"/>
  <c r="P360" i="8"/>
  <c r="M360" i="8"/>
  <c r="L360" i="8"/>
  <c r="K360" i="8"/>
  <c r="J360" i="8"/>
  <c r="I360" i="8"/>
  <c r="H360" i="8"/>
  <c r="R358" i="8"/>
  <c r="Q358" i="8"/>
  <c r="P358" i="8"/>
  <c r="M358" i="8"/>
  <c r="L358" i="8"/>
  <c r="K358" i="8"/>
  <c r="J358" i="8"/>
  <c r="I358" i="8"/>
  <c r="H358" i="8"/>
  <c r="P327" i="8" l="1"/>
  <c r="R327" i="8" s="1"/>
  <c r="R354" i="8" l="1"/>
  <c r="Q354" i="8"/>
  <c r="P354" i="8"/>
  <c r="M354" i="8"/>
  <c r="L354" i="8"/>
  <c r="K354" i="8"/>
  <c r="J354" i="8"/>
  <c r="I354" i="8"/>
  <c r="H354" i="8"/>
  <c r="R349" i="8"/>
  <c r="Q349" i="8"/>
  <c r="P349" i="8"/>
  <c r="M349" i="8"/>
  <c r="L349" i="8"/>
  <c r="K349" i="8"/>
  <c r="J349" i="8"/>
  <c r="I349" i="8"/>
  <c r="H349" i="8"/>
  <c r="R345" i="8"/>
  <c r="Q345" i="8"/>
  <c r="M345" i="8"/>
  <c r="L345" i="8"/>
  <c r="K345" i="8"/>
  <c r="J345" i="8"/>
  <c r="I345" i="8"/>
  <c r="H345" i="8"/>
  <c r="R339" i="8"/>
  <c r="Q339" i="8"/>
  <c r="P339" i="8"/>
  <c r="M339" i="8"/>
  <c r="L339" i="8"/>
  <c r="K339" i="8"/>
  <c r="J339" i="8"/>
  <c r="I339" i="8"/>
  <c r="H339" i="8"/>
  <c r="R331" i="8"/>
  <c r="Q331" i="8"/>
  <c r="P331" i="8"/>
  <c r="M331" i="8"/>
  <c r="L331" i="8"/>
  <c r="K331" i="8"/>
  <c r="J331" i="8"/>
  <c r="I331" i="8"/>
  <c r="H331" i="8"/>
  <c r="P315" i="8" l="1"/>
  <c r="R315" i="8" s="1"/>
  <c r="R307" i="8" l="1"/>
  <c r="P306" i="8" l="1"/>
  <c r="R306" i="8" s="1"/>
  <c r="P303" i="8" l="1"/>
  <c r="R303" i="8" s="1"/>
  <c r="R329" i="8" l="1"/>
  <c r="Q329" i="8"/>
  <c r="P329" i="8"/>
  <c r="M329" i="8"/>
  <c r="L329" i="8"/>
  <c r="K329" i="8"/>
  <c r="J329" i="8"/>
  <c r="I329" i="8"/>
  <c r="H329" i="8"/>
  <c r="R326" i="8"/>
  <c r="Q326" i="8"/>
  <c r="P326" i="8"/>
  <c r="M326" i="8"/>
  <c r="L326" i="8"/>
  <c r="K326" i="8"/>
  <c r="J326" i="8"/>
  <c r="I326" i="8"/>
  <c r="H326" i="8"/>
  <c r="R324" i="8"/>
  <c r="Q324" i="8"/>
  <c r="P324" i="8"/>
  <c r="M324" i="8"/>
  <c r="L324" i="8"/>
  <c r="K324" i="8"/>
  <c r="J324" i="8"/>
  <c r="I324" i="8"/>
  <c r="H324" i="8"/>
  <c r="R322" i="8"/>
  <c r="Q322" i="8"/>
  <c r="P322" i="8"/>
  <c r="M322" i="8"/>
  <c r="L322" i="8"/>
  <c r="K322" i="8"/>
  <c r="J322" i="8"/>
  <c r="I322" i="8"/>
  <c r="H322" i="8"/>
  <c r="R319" i="8"/>
  <c r="Q319" i="8"/>
  <c r="P319" i="8"/>
  <c r="M319" i="8"/>
  <c r="L319" i="8"/>
  <c r="K319" i="8"/>
  <c r="J319" i="8"/>
  <c r="I319" i="8"/>
  <c r="H319" i="8"/>
  <c r="I305" i="8" l="1"/>
  <c r="J316" i="8"/>
  <c r="R316" i="8"/>
  <c r="Q316" i="8"/>
  <c r="P316" i="8"/>
  <c r="M316" i="8"/>
  <c r="L316" i="8"/>
  <c r="K316" i="8"/>
  <c r="I316" i="8"/>
  <c r="H316" i="8"/>
  <c r="R314" i="8"/>
  <c r="Q314" i="8"/>
  <c r="P314" i="8"/>
  <c r="M314" i="8"/>
  <c r="L314" i="8"/>
  <c r="K314" i="8"/>
  <c r="J314" i="8"/>
  <c r="I314" i="8"/>
  <c r="H314" i="8"/>
  <c r="R308" i="8"/>
  <c r="Q308" i="8"/>
  <c r="P308" i="8"/>
  <c r="M308" i="8"/>
  <c r="L308" i="8"/>
  <c r="K308" i="8"/>
  <c r="J308" i="8"/>
  <c r="I308" i="8"/>
  <c r="H308" i="8"/>
  <c r="R305" i="8"/>
  <c r="Q305" i="8"/>
  <c r="P305" i="8"/>
  <c r="M305" i="8"/>
  <c r="L305" i="8"/>
  <c r="K305" i="8"/>
  <c r="J305" i="8"/>
  <c r="H305" i="8"/>
  <c r="R300" i="8"/>
  <c r="Q300" i="8"/>
  <c r="P300" i="8"/>
  <c r="M300" i="8"/>
  <c r="L300" i="8"/>
  <c r="K300" i="8"/>
  <c r="J300" i="8"/>
  <c r="I300" i="8"/>
  <c r="H300" i="8"/>
  <c r="P268" i="8" l="1"/>
  <c r="R268" i="8" s="1"/>
  <c r="R288" i="8" l="1"/>
  <c r="Q288" i="8"/>
  <c r="P288" i="8"/>
  <c r="M288" i="8"/>
  <c r="L288" i="8"/>
  <c r="K288" i="8"/>
  <c r="J288" i="8"/>
  <c r="I288" i="8"/>
  <c r="R286" i="8"/>
  <c r="Q286" i="8"/>
  <c r="P286" i="8"/>
  <c r="M286" i="8"/>
  <c r="L286" i="8"/>
  <c r="K286" i="8"/>
  <c r="J286" i="8"/>
  <c r="I286" i="8"/>
  <c r="H286" i="8"/>
  <c r="L281" i="8"/>
  <c r="K281" i="8"/>
  <c r="J281" i="8"/>
  <c r="I281" i="8"/>
  <c r="H281" i="8"/>
  <c r="J279" i="8"/>
  <c r="I279" i="8"/>
  <c r="H279" i="8"/>
  <c r="P281" i="8"/>
  <c r="M281" i="8"/>
  <c r="R279" i="8"/>
  <c r="Q279" i="8"/>
  <c r="P279" i="8"/>
  <c r="M279" i="8"/>
  <c r="L279" i="8"/>
  <c r="K279" i="8"/>
  <c r="P277" i="8"/>
  <c r="M277" i="8"/>
  <c r="L277" i="8"/>
  <c r="K277" i="8"/>
  <c r="J277" i="8"/>
  <c r="I277" i="8"/>
  <c r="H277" i="8"/>
  <c r="R277" i="8"/>
  <c r="Q277" i="8"/>
  <c r="P257" i="8" l="1"/>
  <c r="Q252" i="8" l="1"/>
  <c r="P252" i="8"/>
  <c r="M252" i="8"/>
  <c r="L252" i="8"/>
  <c r="K252" i="8"/>
  <c r="J252" i="8"/>
  <c r="I252" i="8"/>
  <c r="H252" i="8"/>
  <c r="J250" i="8" l="1"/>
  <c r="P249" i="8" l="1"/>
  <c r="R249" i="8" s="1"/>
  <c r="P248" i="8"/>
  <c r="R248" i="8" s="1"/>
  <c r="P250" i="8" l="1"/>
  <c r="H275" i="8"/>
  <c r="R275" i="8"/>
  <c r="Q275" i="8"/>
  <c r="P275" i="8"/>
  <c r="M275" i="8"/>
  <c r="L275" i="8"/>
  <c r="K275" i="8"/>
  <c r="J275" i="8"/>
  <c r="I275" i="8"/>
  <c r="I273" i="8"/>
  <c r="J273" i="8"/>
  <c r="K273" i="8"/>
  <c r="L273" i="8"/>
  <c r="M273" i="8"/>
  <c r="P273" i="8"/>
  <c r="Q273" i="8"/>
  <c r="R273" i="8"/>
  <c r="H273" i="8"/>
  <c r="I264" i="8"/>
  <c r="J264" i="8"/>
  <c r="K264" i="8"/>
  <c r="L264" i="8"/>
  <c r="M264" i="8"/>
  <c r="P264" i="8"/>
  <c r="Q264" i="8"/>
  <c r="R264" i="8"/>
  <c r="I261" i="8"/>
  <c r="J261" i="8"/>
  <c r="K261" i="8"/>
  <c r="L261" i="8"/>
  <c r="M261" i="8"/>
  <c r="P261" i="8"/>
  <c r="Q261" i="8"/>
  <c r="R261" i="8"/>
  <c r="I257" i="8"/>
  <c r="J257" i="8"/>
  <c r="K257" i="8"/>
  <c r="L257" i="8"/>
  <c r="M257" i="8"/>
  <c r="Q257" i="8"/>
  <c r="R257" i="8"/>
  <c r="R252" i="8"/>
  <c r="H257" i="8"/>
  <c r="H261" i="8"/>
  <c r="H264" i="8"/>
  <c r="B229" i="8"/>
  <c r="A229" i="8" s="1"/>
  <c r="B231" i="8"/>
  <c r="I250" i="8"/>
  <c r="K250" i="8"/>
  <c r="L250" i="8"/>
  <c r="M250" i="8"/>
  <c r="Q250" i="8"/>
  <c r="R250" i="8"/>
  <c r="I234" i="8"/>
  <c r="J234" i="8"/>
  <c r="K234" i="8"/>
  <c r="L234" i="8"/>
  <c r="M234" i="8"/>
  <c r="P234" i="8"/>
  <c r="Q234" i="8"/>
  <c r="R234" i="8"/>
  <c r="H250" i="8"/>
  <c r="H234" i="8"/>
  <c r="I231" i="8"/>
  <c r="J231" i="8"/>
  <c r="K231" i="8"/>
  <c r="L231" i="8"/>
  <c r="M231" i="8"/>
  <c r="P231" i="8"/>
  <c r="Q231" i="8"/>
  <c r="R231" i="8"/>
  <c r="H231" i="8"/>
  <c r="I229" i="8"/>
  <c r="J229" i="8"/>
  <c r="K229" i="8"/>
  <c r="L229" i="8"/>
  <c r="M229" i="8"/>
  <c r="P229" i="8"/>
  <c r="Q229" i="8"/>
  <c r="R229" i="8"/>
  <c r="H229" i="8"/>
  <c r="B232" i="8"/>
  <c r="A230" i="8"/>
  <c r="B233" i="8" l="1"/>
  <c r="B235" i="8" s="1"/>
  <c r="B248" i="8" s="1"/>
  <c r="B234" i="8"/>
  <c r="A228" i="8"/>
  <c r="B227" i="8"/>
  <c r="A227" i="8" s="1"/>
  <c r="B237" i="8" l="1"/>
  <c r="B244" i="8"/>
  <c r="B247" i="8"/>
  <c r="B240" i="8"/>
  <c r="B239" i="8"/>
  <c r="A235" i="8"/>
  <c r="B245" i="8"/>
  <c r="B246" i="8"/>
  <c r="B236" i="8"/>
  <c r="A236" i="8" s="1"/>
  <c r="B242" i="8"/>
  <c r="B241" i="8"/>
  <c r="B243" i="8"/>
  <c r="B238" i="8"/>
  <c r="B250" i="8"/>
  <c r="B249" i="8"/>
  <c r="B222" i="8"/>
  <c r="A237" i="8" l="1"/>
  <c r="B251" i="8"/>
  <c r="B253" i="8" s="1"/>
  <c r="B254" i="8" s="1"/>
  <c r="A248" i="8"/>
  <c r="A245" i="8"/>
  <c r="A240" i="8"/>
  <c r="A242" i="8"/>
  <c r="A238" i="8"/>
  <c r="A244" i="8"/>
  <c r="A246" i="8"/>
  <c r="A239" i="8"/>
  <c r="A243" i="8"/>
  <c r="A247" i="8"/>
  <c r="A241" i="8"/>
  <c r="A249" i="8"/>
  <c r="A225" i="8"/>
  <c r="A226" i="8"/>
  <c r="A224" i="8"/>
  <c r="A223" i="8"/>
  <c r="A251" i="8" l="1"/>
  <c r="B256" i="8"/>
  <c r="B252" i="8"/>
  <c r="B255" i="8"/>
  <c r="B97" i="8"/>
  <c r="B258" i="8" l="1"/>
  <c r="A253" i="8"/>
  <c r="B257" i="8"/>
  <c r="B212" i="8"/>
  <c r="B260" i="8" l="1"/>
  <c r="A258" i="8"/>
  <c r="B259" i="8"/>
  <c r="B261" i="8"/>
  <c r="R211" i="8"/>
  <c r="A259" i="8" l="1"/>
  <c r="B262" i="8"/>
  <c r="A260" i="8"/>
  <c r="R210" i="8"/>
  <c r="P209" i="8"/>
  <c r="B263" i="8" l="1"/>
  <c r="A263" i="8" s="1"/>
  <c r="B265" i="8"/>
  <c r="B264" i="8"/>
  <c r="A262" i="8"/>
  <c r="R209" i="8"/>
  <c r="P207" i="8"/>
  <c r="H205" i="8"/>
  <c r="B205" i="8"/>
  <c r="B274" i="8" l="1"/>
  <c r="B276" i="8" s="1"/>
  <c r="B278" i="8" s="1"/>
  <c r="B268" i="8"/>
  <c r="B272" i="8"/>
  <c r="B267" i="8"/>
  <c r="B269" i="8"/>
  <c r="B266" i="8"/>
  <c r="A266" i="8" s="1"/>
  <c r="A265" i="8"/>
  <c r="B273" i="8"/>
  <c r="B270" i="8"/>
  <c r="B271" i="8"/>
  <c r="R207" i="8"/>
  <c r="P203" i="8"/>
  <c r="R203" i="8" s="1"/>
  <c r="P193" i="8"/>
  <c r="R193" i="8" s="1"/>
  <c r="P192" i="8"/>
  <c r="R192" i="8" s="1"/>
  <c r="P181" i="8"/>
  <c r="R181" i="8" s="1"/>
  <c r="A276" i="8" l="1"/>
  <c r="B277" i="8"/>
  <c r="A277" i="8" s="1"/>
  <c r="A270" i="8"/>
  <c r="A267" i="8"/>
  <c r="A268" i="8"/>
  <c r="A271" i="8"/>
  <c r="B275" i="8"/>
  <c r="A275" i="8" s="1"/>
  <c r="A274" i="8"/>
  <c r="A269" i="8"/>
  <c r="A272" i="8"/>
  <c r="P186" i="8"/>
  <c r="R186" i="8" s="1"/>
  <c r="P187" i="8"/>
  <c r="R187" i="8" s="1"/>
  <c r="P188" i="8"/>
  <c r="R188" i="8" s="1"/>
  <c r="P189" i="8"/>
  <c r="R189" i="8" s="1"/>
  <c r="B279" i="8" l="1"/>
  <c r="A279" i="8" s="1"/>
  <c r="A278" i="8"/>
  <c r="B280" i="8"/>
  <c r="P183" i="8"/>
  <c r="R183" i="8" s="1"/>
  <c r="P182" i="8"/>
  <c r="R182" i="8" s="1"/>
  <c r="P179" i="8"/>
  <c r="R179" i="8" s="1"/>
  <c r="P175" i="8"/>
  <c r="R175" i="8" s="1"/>
  <c r="P174" i="8"/>
  <c r="R174" i="8" s="1"/>
  <c r="A215" i="8"/>
  <c r="A216" i="8"/>
  <c r="A217" i="8"/>
  <c r="A218" i="8"/>
  <c r="A219" i="8"/>
  <c r="A220" i="8"/>
  <c r="A221" i="8"/>
  <c r="A214" i="8"/>
  <c r="A213" i="8"/>
  <c r="A208" i="8"/>
  <c r="A209" i="8"/>
  <c r="A210" i="8"/>
  <c r="A211" i="8"/>
  <c r="A207" i="8"/>
  <c r="A206" i="8"/>
  <c r="A194" i="8"/>
  <c r="A195" i="8"/>
  <c r="A196" i="8"/>
  <c r="A197" i="8"/>
  <c r="A198" i="8"/>
  <c r="A199" i="8"/>
  <c r="A200" i="8"/>
  <c r="A201" i="8"/>
  <c r="A202" i="8"/>
  <c r="A203" i="8"/>
  <c r="A204" i="8"/>
  <c r="A193" i="8"/>
  <c r="A192" i="8"/>
  <c r="R222" i="8"/>
  <c r="Q222" i="8"/>
  <c r="P222" i="8"/>
  <c r="M222" i="8"/>
  <c r="L222" i="8"/>
  <c r="K222" i="8"/>
  <c r="J222" i="8"/>
  <c r="I222" i="8"/>
  <c r="H222" i="8"/>
  <c r="R212" i="8"/>
  <c r="Q212" i="8"/>
  <c r="P212" i="8"/>
  <c r="M212" i="8"/>
  <c r="L212" i="8"/>
  <c r="K212" i="8"/>
  <c r="J212" i="8"/>
  <c r="I212" i="8"/>
  <c r="H212" i="8"/>
  <c r="R205" i="8"/>
  <c r="Q205" i="8"/>
  <c r="P205" i="8"/>
  <c r="M205" i="8"/>
  <c r="L205" i="8"/>
  <c r="K205" i="8"/>
  <c r="J205" i="8"/>
  <c r="I205" i="8"/>
  <c r="A205" i="8"/>
  <c r="J191" i="8"/>
  <c r="K191" i="8"/>
  <c r="L191" i="8"/>
  <c r="M191" i="8"/>
  <c r="Q191" i="8"/>
  <c r="H191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72" i="8"/>
  <c r="A171" i="8"/>
  <c r="A170" i="8"/>
  <c r="B169" i="8"/>
  <c r="A169" i="8" s="1"/>
  <c r="R191" i="8" l="1"/>
  <c r="B281" i="8"/>
  <c r="A281" i="8" s="1"/>
  <c r="B282" i="8"/>
  <c r="A280" i="8"/>
  <c r="J227" i="8"/>
  <c r="P227" i="8"/>
  <c r="I227" i="8"/>
  <c r="M227" i="8"/>
  <c r="K227" i="8"/>
  <c r="Q227" i="8"/>
  <c r="H227" i="8"/>
  <c r="L227" i="8"/>
  <c r="R227" i="8"/>
  <c r="P191" i="8"/>
  <c r="A222" i="8"/>
  <c r="A212" i="8"/>
  <c r="B159" i="8"/>
  <c r="B285" i="8" l="1"/>
  <c r="B284" i="8"/>
  <c r="B283" i="8"/>
  <c r="A283" i="8" s="1"/>
  <c r="B287" i="8"/>
  <c r="B289" i="8" s="1"/>
  <c r="A289" i="8" s="1"/>
  <c r="A282" i="8"/>
  <c r="B286" i="8"/>
  <c r="A286" i="8" s="1"/>
  <c r="A231" i="8"/>
  <c r="I159" i="8"/>
  <c r="I169" i="8" s="1"/>
  <c r="J159" i="8"/>
  <c r="J169" i="8" s="1"/>
  <c r="K159" i="8"/>
  <c r="K169" i="8" s="1"/>
  <c r="L159" i="8"/>
  <c r="L169" i="8" s="1"/>
  <c r="M159" i="8"/>
  <c r="M169" i="8" s="1"/>
  <c r="Q159" i="8"/>
  <c r="Q169" i="8" s="1"/>
  <c r="H159" i="8"/>
  <c r="H169" i="8" s="1"/>
  <c r="P160" i="8"/>
  <c r="R160" i="8" s="1"/>
  <c r="A285" i="8" l="1"/>
  <c r="A284" i="8"/>
  <c r="A287" i="8"/>
  <c r="B288" i="8"/>
  <c r="A288" i="8" s="1"/>
  <c r="A232" i="8"/>
  <c r="P155" i="8"/>
  <c r="R155" i="8" s="1"/>
  <c r="P152" i="8"/>
  <c r="R152" i="8" s="1"/>
  <c r="B300" i="8" l="1"/>
  <c r="A300" i="8" s="1"/>
  <c r="B292" i="8"/>
  <c r="B301" i="8"/>
  <c r="B296" i="8"/>
  <c r="B294" i="8"/>
  <c r="B291" i="8"/>
  <c r="B298" i="8"/>
  <c r="B299" i="8"/>
  <c r="B293" i="8"/>
  <c r="B295" i="8"/>
  <c r="B290" i="8"/>
  <c r="A290" i="8" s="1"/>
  <c r="B297" i="8"/>
  <c r="A233" i="8"/>
  <c r="P144" i="8"/>
  <c r="P159" i="8" l="1"/>
  <c r="P169" i="8" s="1"/>
  <c r="R144" i="8"/>
  <c r="R159" i="8" s="1"/>
  <c r="R169" i="8" s="1"/>
  <c r="A291" i="8"/>
  <c r="A295" i="8"/>
  <c r="A293" i="8"/>
  <c r="A297" i="8"/>
  <c r="A294" i="8"/>
  <c r="A299" i="8"/>
  <c r="A296" i="8"/>
  <c r="A292" i="8"/>
  <c r="A298" i="8"/>
  <c r="B305" i="8"/>
  <c r="A305" i="8" s="1"/>
  <c r="B306" i="8"/>
  <c r="A301" i="8"/>
  <c r="B304" i="8"/>
  <c r="B302" i="8"/>
  <c r="A302" i="8" s="1"/>
  <c r="B303" i="8"/>
  <c r="I135" i="8"/>
  <c r="J135" i="8"/>
  <c r="K135" i="8"/>
  <c r="L135" i="8"/>
  <c r="M135" i="8"/>
  <c r="P135" i="8"/>
  <c r="Q135" i="8"/>
  <c r="R135" i="8"/>
  <c r="H135" i="8"/>
  <c r="A304" i="8" l="1"/>
  <c r="B309" i="8"/>
  <c r="B307" i="8"/>
  <c r="A307" i="8" s="1"/>
  <c r="A306" i="8"/>
  <c r="B308" i="8"/>
  <c r="A308" i="8" s="1"/>
  <c r="A303" i="8"/>
  <c r="B191" i="8"/>
  <c r="B135" i="8"/>
  <c r="A157" i="8"/>
  <c r="A158" i="8"/>
  <c r="A160" i="8"/>
  <c r="A161" i="8"/>
  <c r="A162" i="8"/>
  <c r="A163" i="8"/>
  <c r="A164" i="8"/>
  <c r="A165" i="8"/>
  <c r="A166" i="8"/>
  <c r="A167" i="8"/>
  <c r="A168" i="8"/>
  <c r="B311" i="8" l="1"/>
  <c r="B310" i="8"/>
  <c r="A310" i="8" s="1"/>
  <c r="A309" i="8"/>
  <c r="B315" i="8"/>
  <c r="B317" i="8" s="1"/>
  <c r="A317" i="8" s="1"/>
  <c r="B313" i="8"/>
  <c r="B312" i="8"/>
  <c r="B314" i="8"/>
  <c r="A314" i="8" s="1"/>
  <c r="A313" i="8" l="1"/>
  <c r="A315" i="8"/>
  <c r="B316" i="8"/>
  <c r="A316" i="8" s="1"/>
  <c r="A311" i="8"/>
  <c r="A312" i="8"/>
  <c r="B121" i="8"/>
  <c r="B320" i="8" l="1"/>
  <c r="P120" i="8"/>
  <c r="R120" i="8" s="1"/>
  <c r="A119" i="8"/>
  <c r="A118" i="8"/>
  <c r="A117" i="8"/>
  <c r="A116" i="8"/>
  <c r="A115" i="8"/>
  <c r="A120" i="8"/>
  <c r="B319" i="8" l="1"/>
  <c r="A319" i="8" s="1"/>
  <c r="B318" i="8"/>
  <c r="A318" i="8" s="1"/>
  <c r="A320" i="8"/>
  <c r="B323" i="8"/>
  <c r="B321" i="8"/>
  <c r="A321" i="8" s="1"/>
  <c r="B322" i="8"/>
  <c r="A322" i="8" s="1"/>
  <c r="P98" i="8"/>
  <c r="R98" i="8" s="1"/>
  <c r="A323" i="8" l="1"/>
  <c r="B325" i="8"/>
  <c r="B324" i="8"/>
  <c r="A324" i="8" s="1"/>
  <c r="I121" i="8"/>
  <c r="J121" i="8"/>
  <c r="K121" i="8"/>
  <c r="L121" i="8"/>
  <c r="M121" i="8"/>
  <c r="P121" i="8"/>
  <c r="Q121" i="8"/>
  <c r="R121" i="8"/>
  <c r="I97" i="8"/>
  <c r="J97" i="8"/>
  <c r="K97" i="8"/>
  <c r="M97" i="8"/>
  <c r="Q97" i="8"/>
  <c r="H97" i="8"/>
  <c r="I76" i="8"/>
  <c r="J76" i="8"/>
  <c r="K76" i="8"/>
  <c r="L76" i="8"/>
  <c r="M76" i="8"/>
  <c r="Q76" i="8"/>
  <c r="H76" i="8"/>
  <c r="Q869" i="8" l="1"/>
  <c r="Q870" i="8" s="1"/>
  <c r="A325" i="8"/>
  <c r="B326" i="8"/>
  <c r="A326" i="8" s="1"/>
  <c r="B327" i="8"/>
  <c r="B330" i="8" s="1"/>
  <c r="A330" i="8" s="1"/>
  <c r="A327" i="8" l="1"/>
  <c r="B329" i="8"/>
  <c r="A329" i="8" s="1"/>
  <c r="B328" i="8"/>
  <c r="A328" i="8" s="1"/>
  <c r="A191" i="8"/>
  <c r="A159" i="8"/>
  <c r="A135" i="8"/>
  <c r="H121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38" i="8"/>
  <c r="A137" i="8"/>
  <c r="A136" i="8"/>
  <c r="A125" i="8"/>
  <c r="A126" i="8"/>
  <c r="A127" i="8"/>
  <c r="A128" i="8"/>
  <c r="A129" i="8"/>
  <c r="A130" i="8"/>
  <c r="A131" i="8"/>
  <c r="A132" i="8"/>
  <c r="A133" i="8"/>
  <c r="A134" i="8"/>
  <c r="A124" i="8"/>
  <c r="A123" i="8"/>
  <c r="A122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99" i="8"/>
  <c r="A98" i="8"/>
  <c r="A121" i="8"/>
  <c r="L97" i="8"/>
  <c r="P94" i="8"/>
  <c r="R94" i="8" s="1"/>
  <c r="B331" i="8" l="1"/>
  <c r="A331" i="8" s="1"/>
  <c r="B332" i="8"/>
  <c r="P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P97" i="8" l="1"/>
  <c r="R82" i="8"/>
  <c r="R97" i="8" s="1"/>
  <c r="A332" i="8"/>
  <c r="B340" i="8"/>
  <c r="A340" i="8" s="1"/>
  <c r="B339" i="8"/>
  <c r="A339" i="8" s="1"/>
  <c r="B334" i="8"/>
  <c r="B333" i="8"/>
  <c r="A333" i="8" s="1"/>
  <c r="B336" i="8"/>
  <c r="B338" i="8"/>
  <c r="B335" i="8"/>
  <c r="B337" i="8"/>
  <c r="A336" i="8" l="1"/>
  <c r="A337" i="8"/>
  <c r="A334" i="8"/>
  <c r="A335" i="8"/>
  <c r="A338" i="8"/>
  <c r="B346" i="8"/>
  <c r="A346" i="8" s="1"/>
  <c r="B341" i="8"/>
  <c r="A341" i="8" s="1"/>
  <c r="B345" i="8"/>
  <c r="A345" i="8" s="1"/>
  <c r="B342" i="8"/>
  <c r="B343" i="8"/>
  <c r="B344" i="8"/>
  <c r="A343" i="8" l="1"/>
  <c r="A344" i="8"/>
  <c r="A342" i="8"/>
  <c r="B349" i="8"/>
  <c r="A349" i="8" s="1"/>
  <c r="B350" i="8"/>
  <c r="B348" i="8"/>
  <c r="B347" i="8"/>
  <c r="A347" i="8" s="1"/>
  <c r="P73" i="8"/>
  <c r="R73" i="8" s="1"/>
  <c r="P71" i="8"/>
  <c r="R71" i="8" s="1"/>
  <c r="A67" i="8"/>
  <c r="A68" i="8"/>
  <c r="A69" i="8"/>
  <c r="A70" i="8"/>
  <c r="A71" i="8"/>
  <c r="A72" i="8"/>
  <c r="A73" i="8"/>
  <c r="A74" i="8"/>
  <c r="A75" i="8"/>
  <c r="P59" i="8"/>
  <c r="R59" i="8" s="1"/>
  <c r="R76" i="8" l="1"/>
  <c r="A350" i="8"/>
  <c r="B355" i="8"/>
  <c r="B359" i="8" s="1"/>
  <c r="A359" i="8" s="1"/>
  <c r="A348" i="8"/>
  <c r="B353" i="8"/>
  <c r="B352" i="8"/>
  <c r="B351" i="8"/>
  <c r="A351" i="8" s="1"/>
  <c r="B354" i="8"/>
  <c r="A354" i="8" s="1"/>
  <c r="P76" i="8"/>
  <c r="A59" i="8"/>
  <c r="A60" i="8"/>
  <c r="A61" i="8"/>
  <c r="A62" i="8"/>
  <c r="A63" i="8"/>
  <c r="A64" i="8"/>
  <c r="A65" i="8"/>
  <c r="A66" i="8"/>
  <c r="A54" i="8"/>
  <c r="A55" i="8"/>
  <c r="A56" i="8"/>
  <c r="A57" i="8"/>
  <c r="A58" i="8"/>
  <c r="A53" i="8"/>
  <c r="A52" i="8"/>
  <c r="B51" i="8"/>
  <c r="A51" i="8" s="1"/>
  <c r="B76" i="8"/>
  <c r="A40" i="8"/>
  <c r="A41" i="8"/>
  <c r="A42" i="8"/>
  <c r="A43" i="8"/>
  <c r="A44" i="8"/>
  <c r="A45" i="8"/>
  <c r="A46" i="8"/>
  <c r="A47" i="8"/>
  <c r="A48" i="8"/>
  <c r="A49" i="8"/>
  <c r="A50" i="8"/>
  <c r="A97" i="8"/>
  <c r="A80" i="8"/>
  <c r="A81" i="8"/>
  <c r="A82" i="8"/>
  <c r="A79" i="8"/>
  <c r="A78" i="8"/>
  <c r="A77" i="8"/>
  <c r="A355" i="8" l="1"/>
  <c r="A352" i="8"/>
  <c r="A353" i="8"/>
  <c r="A234" i="8"/>
  <c r="A39" i="8"/>
  <c r="A38" i="8"/>
  <c r="A37" i="8"/>
  <c r="A76" i="8"/>
  <c r="P33" i="8"/>
  <c r="R33" i="8" s="1"/>
  <c r="P5" i="8"/>
  <c r="R5" i="8" s="1"/>
  <c r="P29" i="8"/>
  <c r="R29" i="8" s="1"/>
  <c r="P21" i="8"/>
  <c r="P19" i="8"/>
  <c r="R19" i="8" s="1"/>
  <c r="P18" i="8"/>
  <c r="R18" i="8" s="1"/>
  <c r="P14" i="8"/>
  <c r="R14" i="8" s="1"/>
  <c r="P15" i="8"/>
  <c r="R15" i="8" s="1"/>
  <c r="R21" i="8" l="1"/>
  <c r="R36" i="8" s="1"/>
  <c r="P36" i="8"/>
  <c r="B358" i="8"/>
  <c r="A358" i="8" s="1"/>
  <c r="B356" i="8"/>
  <c r="A356" i="8" s="1"/>
  <c r="B357" i="8"/>
  <c r="B360" i="8" l="1"/>
  <c r="A360" i="8" s="1"/>
  <c r="B361" i="8"/>
  <c r="A357" i="8"/>
  <c r="P12" i="8"/>
  <c r="R12" i="8" s="1"/>
  <c r="B374" i="8" l="1"/>
  <c r="B370" i="8"/>
  <c r="B366" i="8"/>
  <c r="B369" i="8"/>
  <c r="B365" i="8"/>
  <c r="B372" i="8"/>
  <c r="B368" i="8"/>
  <c r="B371" i="8"/>
  <c r="B367" i="8"/>
  <c r="B373" i="8"/>
  <c r="A361" i="8"/>
  <c r="B376" i="8"/>
  <c r="B364" i="8"/>
  <c r="B363" i="8"/>
  <c r="B362" i="8"/>
  <c r="A362" i="8" s="1"/>
  <c r="B375" i="8"/>
  <c r="A375" i="8" s="1"/>
  <c r="P6" i="8"/>
  <c r="R6" i="8" s="1"/>
  <c r="A368" i="8" l="1"/>
  <c r="A369" i="8"/>
  <c r="A373" i="8"/>
  <c r="A372" i="8"/>
  <c r="A366" i="8"/>
  <c r="A370" i="8"/>
  <c r="A371" i="8"/>
  <c r="A374" i="8"/>
  <c r="A363" i="8"/>
  <c r="A365" i="8"/>
  <c r="A376" i="8"/>
  <c r="B379" i="8"/>
  <c r="A379" i="8" s="1"/>
  <c r="B380" i="8"/>
  <c r="B386" i="8" s="1"/>
  <c r="B377" i="8"/>
  <c r="A377" i="8" s="1"/>
  <c r="B378" i="8"/>
  <c r="A364" i="8"/>
  <c r="A367" i="8"/>
  <c r="P4" i="8"/>
  <c r="P20" i="8" s="1"/>
  <c r="P869" i="8" s="1"/>
  <c r="R4" i="8" l="1"/>
  <c r="A386" i="8"/>
  <c r="A378" i="8"/>
  <c r="A380" i="8"/>
  <c r="B385" i="8"/>
  <c r="A385" i="8" s="1"/>
  <c r="B383" i="8"/>
  <c r="B381" i="8"/>
  <c r="A381" i="8" s="1"/>
  <c r="B384" i="8"/>
  <c r="B382" i="8"/>
  <c r="R20" i="8" l="1"/>
  <c r="R869" i="8" s="1"/>
  <c r="R870" i="8" s="1"/>
  <c r="B387" i="8"/>
  <c r="A387" i="8" s="1"/>
  <c r="B388" i="8"/>
  <c r="A382" i="8"/>
  <c r="A383" i="8"/>
  <c r="A384" i="8"/>
  <c r="A388" i="8" l="1"/>
  <c r="B389" i="8"/>
  <c r="A389" i="8" s="1"/>
  <c r="B390" i="8"/>
  <c r="A390" i="8" s="1"/>
  <c r="B391" i="8" l="1"/>
  <c r="A391" i="8" s="1"/>
  <c r="B392" i="8"/>
  <c r="A392" i="8" s="1"/>
  <c r="A20" i="8"/>
  <c r="A6" i="8"/>
  <c r="A7" i="8"/>
  <c r="A8" i="8"/>
  <c r="A9" i="8"/>
  <c r="A10" i="8"/>
  <c r="A11" i="8"/>
  <c r="A12" i="8"/>
  <c r="A13" i="8"/>
  <c r="A5" i="8"/>
  <c r="A4" i="8"/>
  <c r="A3" i="8"/>
  <c r="A2" i="8"/>
  <c r="B394" i="8" l="1"/>
  <c r="B396" i="8" s="1"/>
  <c r="B393" i="8"/>
  <c r="A393" i="8" s="1"/>
  <c r="A36" i="8"/>
  <c r="A394" i="8" l="1"/>
  <c r="B395" i="8"/>
  <c r="A395" i="8" s="1"/>
  <c r="B397" i="8" l="1"/>
  <c r="A397" i="8" s="1"/>
  <c r="A396" i="8"/>
  <c r="B398" i="8"/>
  <c r="A398" i="8" l="1"/>
  <c r="B399" i="8"/>
  <c r="A399" i="8" s="1"/>
  <c r="B400" i="8"/>
  <c r="A400" i="8" l="1"/>
  <c r="B403" i="8"/>
  <c r="B405" i="8" s="1"/>
  <c r="B407" i="8" s="1"/>
  <c r="B402" i="8"/>
  <c r="A402" i="8" s="1"/>
  <c r="B401" i="8"/>
  <c r="A401" i="8" s="1"/>
  <c r="A407" i="8" l="1"/>
  <c r="B411" i="8"/>
  <c r="B409" i="8"/>
  <c r="B408" i="8"/>
  <c r="B410" i="8"/>
  <c r="A403" i="8"/>
  <c r="B404" i="8"/>
  <c r="A404" i="8" s="1"/>
  <c r="A405" i="8" l="1"/>
  <c r="B406" i="8"/>
  <c r="A406" i="8" s="1"/>
  <c r="A408" i="8" l="1"/>
  <c r="B412" i="8"/>
  <c r="A412" i="8" s="1"/>
  <c r="B413" i="8"/>
  <c r="A413" i="8" s="1"/>
  <c r="A411" i="8"/>
  <c r="A250" i="8"/>
  <c r="F3" i="5"/>
  <c r="F4" i="5" l="1"/>
  <c r="F5" i="5" s="1"/>
  <c r="F6" i="5" s="1"/>
  <c r="F7" i="5" s="1"/>
  <c r="F8" i="5" s="1"/>
  <c r="F9" i="5" s="1"/>
  <c r="F10" i="5" s="1"/>
  <c r="F11" i="5" s="1"/>
  <c r="F12" i="5" s="1"/>
  <c r="F13" i="5" s="1"/>
  <c r="F14" i="5" s="1"/>
  <c r="F15" i="5" s="1"/>
  <c r="F16" i="5" s="1"/>
  <c r="F17" i="5" s="1"/>
  <c r="F18" i="5" s="1"/>
  <c r="F19" i="5" s="1"/>
  <c r="A410" i="8"/>
  <c r="A409" i="8"/>
  <c r="B422" i="8"/>
  <c r="A422" i="8" s="1"/>
  <c r="B415" i="8"/>
  <c r="B420" i="8" s="1"/>
  <c r="B414" i="8"/>
  <c r="B417" i="8"/>
  <c r="B418" i="8"/>
  <c r="B421" i="8"/>
  <c r="A421" i="8" s="1"/>
  <c r="B416" i="8"/>
  <c r="F20" i="5" l="1"/>
  <c r="F21" i="5" s="1"/>
  <c r="F22" i="5" s="1"/>
  <c r="F23" i="5" s="1"/>
  <c r="F24" i="5" s="1"/>
  <c r="F25" i="5" s="1"/>
  <c r="A414" i="8"/>
  <c r="B419" i="8"/>
  <c r="A419" i="8" s="1"/>
  <c r="A417" i="8"/>
  <c r="A416" i="8"/>
  <c r="A415" i="8"/>
  <c r="A418" i="8"/>
  <c r="B434" i="8"/>
  <c r="B433" i="8"/>
  <c r="B425" i="8"/>
  <c r="B424" i="8"/>
  <c r="B436" i="8"/>
  <c r="A436" i="8" s="1"/>
  <c r="B429" i="8"/>
  <c r="B435" i="8"/>
  <c r="A435" i="8" s="1"/>
  <c r="B430" i="8"/>
  <c r="B428" i="8"/>
  <c r="B431" i="8"/>
  <c r="B423" i="8"/>
  <c r="A423" i="8" s="1"/>
  <c r="B427" i="8"/>
  <c r="B432" i="8"/>
  <c r="B426" i="8"/>
  <c r="F26" i="5" l="1"/>
  <c r="F27" i="5" s="1"/>
  <c r="F28" i="5" s="1"/>
  <c r="F29" i="5" s="1"/>
  <c r="F30" i="5" s="1"/>
  <c r="F31" i="5" s="1"/>
  <c r="F32" i="5" s="1"/>
  <c r="A420" i="8"/>
  <c r="A426" i="8"/>
  <c r="A432" i="8"/>
  <c r="A427" i="8"/>
  <c r="A430" i="8"/>
  <c r="A434" i="8"/>
  <c r="A424" i="8"/>
  <c r="A431" i="8"/>
  <c r="A429" i="8"/>
  <c r="A425" i="8"/>
  <c r="A428" i="8"/>
  <c r="A433" i="8"/>
  <c r="B448" i="8"/>
  <c r="B440" i="8"/>
  <c r="B450" i="8"/>
  <c r="A450" i="8" s="1"/>
  <c r="B451" i="8"/>
  <c r="B455" i="8" s="1"/>
  <c r="A455" i="8" s="1"/>
  <c r="B447" i="8"/>
  <c r="B439" i="8"/>
  <c r="B444" i="8" s="1"/>
  <c r="B437" i="8"/>
  <c r="B438" i="8"/>
  <c r="B443" i="8" s="1"/>
  <c r="B449" i="8"/>
  <c r="B441" i="8"/>
  <c r="B445" i="8"/>
  <c r="F33" i="5" l="1"/>
  <c r="A437" i="8"/>
  <c r="B442" i="8"/>
  <c r="A445" i="8" s="1"/>
  <c r="B446" i="8"/>
  <c r="A451" i="8"/>
  <c r="A438" i="8"/>
  <c r="A439" i="8"/>
  <c r="A441" i="8"/>
  <c r="A440" i="8"/>
  <c r="B452" i="8"/>
  <c r="A452" i="8" s="1"/>
  <c r="B453" i="8"/>
  <c r="B454" i="8"/>
  <c r="A454" i="8" s="1"/>
  <c r="B470" i="8"/>
  <c r="I191" i="8"/>
  <c r="F34" i="5" l="1"/>
  <c r="F35" i="5" s="1"/>
  <c r="F36" i="5" s="1"/>
  <c r="F37" i="5" s="1"/>
  <c r="F38" i="5" s="1"/>
  <c r="A449" i="8"/>
  <c r="A442" i="8"/>
  <c r="A444" i="8"/>
  <c r="A447" i="8"/>
  <c r="A448" i="8"/>
  <c r="A446" i="8"/>
  <c r="B476" i="8"/>
  <c r="A476" i="8" s="1"/>
  <c r="B456" i="8"/>
  <c r="B471" i="8" s="1"/>
  <c r="B475" i="8"/>
  <c r="A475" i="8" s="1"/>
  <c r="B457" i="8"/>
  <c r="B472" i="8" s="1"/>
  <c r="B458" i="8"/>
  <c r="B473" i="8" s="1"/>
  <c r="A443" i="8"/>
  <c r="A453" i="8"/>
  <c r="A252" i="8"/>
  <c r="F39" i="5" l="1"/>
  <c r="F40" i="5" s="1"/>
  <c r="F41" i="5" s="1"/>
  <c r="A458" i="8"/>
  <c r="B461" i="8"/>
  <c r="A457" i="8"/>
  <c r="B460" i="8"/>
  <c r="A456" i="8"/>
  <c r="B459" i="8"/>
  <c r="B477" i="8"/>
  <c r="B489" i="8"/>
  <c r="B488" i="8"/>
  <c r="A488" i="8" s="1"/>
  <c r="A257" i="8"/>
  <c r="F42" i="5" l="1"/>
  <c r="F43" i="5" s="1"/>
  <c r="A489" i="8"/>
  <c r="B494" i="8"/>
  <c r="B474" i="8"/>
  <c r="B463" i="8"/>
  <c r="A460" i="8"/>
  <c r="A459" i="8"/>
  <c r="B462" i="8"/>
  <c r="B464" i="8"/>
  <c r="A461" i="8"/>
  <c r="B478" i="8"/>
  <c r="A477" i="8"/>
  <c r="B490" i="8"/>
  <c r="B492" i="8"/>
  <c r="B493" i="8"/>
  <c r="A493" i="8" s="1"/>
  <c r="B491" i="8"/>
  <c r="A261" i="8"/>
  <c r="F44" i="5" l="1"/>
  <c r="F45" i="5" s="1"/>
  <c r="F46" i="5" s="1"/>
  <c r="A494" i="8"/>
  <c r="B496" i="8"/>
  <c r="B495" i="8"/>
  <c r="A490" i="8"/>
  <c r="A491" i="8"/>
  <c r="A492" i="8"/>
  <c r="B465" i="8"/>
  <c r="A462" i="8"/>
  <c r="A478" i="8"/>
  <c r="B479" i="8"/>
  <c r="A464" i="8"/>
  <c r="B467" i="8"/>
  <c r="B466" i="8"/>
  <c r="A463" i="8"/>
  <c r="B497" i="8"/>
  <c r="A497" i="8" s="1"/>
  <c r="A264" i="8"/>
  <c r="F47" i="5" l="1"/>
  <c r="F48" i="5" s="1"/>
  <c r="F49" i="5" s="1"/>
  <c r="A495" i="8"/>
  <c r="B498" i="8"/>
  <c r="B501" i="8" s="1"/>
  <c r="A501" i="8" s="1"/>
  <c r="A496" i="8"/>
  <c r="A467" i="8"/>
  <c r="B480" i="8"/>
  <c r="A479" i="8"/>
  <c r="A466" i="8"/>
  <c r="B469" i="8"/>
  <c r="B468" i="8"/>
  <c r="A465" i="8"/>
  <c r="A273" i="8"/>
  <c r="A254" i="8"/>
  <c r="A255" i="8"/>
  <c r="A256" i="8"/>
  <c r="H288" i="8"/>
  <c r="F50" i="5" l="1"/>
  <c r="B500" i="8"/>
  <c r="A500" i="8" s="1"/>
  <c r="A498" i="8"/>
  <c r="B499" i="8"/>
  <c r="A472" i="8"/>
  <c r="A474" i="8"/>
  <c r="A471" i="8"/>
  <c r="A473" i="8"/>
  <c r="A469" i="8"/>
  <c r="A468" i="8"/>
  <c r="A470" i="8"/>
  <c r="B481" i="8"/>
  <c r="A480" i="8"/>
  <c r="F51" i="5" l="1"/>
  <c r="B502" i="8"/>
  <c r="A502" i="8" s="1"/>
  <c r="B503" i="8"/>
  <c r="A499" i="8"/>
  <c r="A481" i="8"/>
  <c r="B482" i="8"/>
  <c r="F52" i="5" l="1"/>
  <c r="F53" i="5" s="1"/>
  <c r="F54" i="5" s="1"/>
  <c r="B505" i="8"/>
  <c r="A505" i="8" s="1"/>
  <c r="A503" i="8"/>
  <c r="B506" i="8"/>
  <c r="B504" i="8"/>
  <c r="A504" i="8" s="1"/>
  <c r="A482" i="8"/>
  <c r="B483" i="8"/>
  <c r="F55" i="5" l="1"/>
  <c r="B509" i="8"/>
  <c r="A509" i="8" s="1"/>
  <c r="A506" i="8"/>
  <c r="B508" i="8"/>
  <c r="B507" i="8"/>
  <c r="A507" i="8" s="1"/>
  <c r="B510" i="8"/>
  <c r="B484" i="8"/>
  <c r="A483" i="8"/>
  <c r="F56" i="5" l="1"/>
  <c r="F57" i="5" s="1"/>
  <c r="F58" i="5" s="1"/>
  <c r="B512" i="8"/>
  <c r="A510" i="8"/>
  <c r="A508" i="8"/>
  <c r="B511" i="8"/>
  <c r="A511" i="8" s="1"/>
  <c r="A484" i="8"/>
  <c r="B485" i="8"/>
  <c r="F59" i="5" l="1"/>
  <c r="F60" i="5" s="1"/>
  <c r="B514" i="8"/>
  <c r="B516" i="8" s="1"/>
  <c r="A516" i="8" s="1"/>
  <c r="A512" i="8"/>
  <c r="A485" i="8"/>
  <c r="B486" i="8"/>
  <c r="F61" i="5" l="1"/>
  <c r="F62" i="5" s="1"/>
  <c r="A514" i="8"/>
  <c r="B513" i="8"/>
  <c r="A513" i="8" s="1"/>
  <c r="A486" i="8"/>
  <c r="B487" i="8"/>
  <c r="F63" i="5" l="1"/>
  <c r="F64" i="5" s="1"/>
  <c r="A487" i="8"/>
  <c r="F65" i="5" l="1"/>
  <c r="F66" i="5" s="1"/>
  <c r="F67" i="5" s="1"/>
  <c r="F68" i="5" s="1"/>
  <c r="F69" i="5" s="1"/>
  <c r="B517" i="8"/>
  <c r="B515" i="8"/>
  <c r="A515" i="8" s="1"/>
  <c r="A517" i="8" l="1"/>
  <c r="B519" i="8"/>
  <c r="A519" i="8" s="1"/>
  <c r="B518" i="8"/>
  <c r="A518" i="8" s="1"/>
  <c r="B520" i="8" l="1"/>
  <c r="A520" i="8" s="1"/>
  <c r="B522" i="8"/>
  <c r="B523" i="8"/>
  <c r="B521" i="8"/>
  <c r="B524" i="8"/>
  <c r="A524" i="8" s="1"/>
  <c r="B525" i="8"/>
  <c r="A525" i="8" s="1"/>
  <c r="A521" i="8" l="1"/>
  <c r="A522" i="8"/>
  <c r="B526" i="8"/>
  <c r="A526" i="8" s="1"/>
  <c r="B527" i="8"/>
  <c r="B528" i="8"/>
  <c r="A528" i="8" s="1"/>
  <c r="A523" i="8"/>
  <c r="B529" i="8" l="1"/>
  <c r="B531" i="8" s="1"/>
  <c r="B533" i="8" s="1"/>
  <c r="A533" i="8" s="1"/>
  <c r="A527" i="8"/>
  <c r="B530" i="8" l="1"/>
  <c r="A530" i="8" s="1"/>
  <c r="A529" i="8"/>
  <c r="A531" i="8"/>
  <c r="B532" i="8"/>
  <c r="A532" i="8" s="1"/>
  <c r="B535" i="8" l="1"/>
  <c r="B534" i="8"/>
  <c r="A534" i="8" s="1"/>
  <c r="B539" i="8" l="1"/>
  <c r="A535" i="8"/>
  <c r="B548" i="8"/>
  <c r="B540" i="8"/>
  <c r="B545" i="8"/>
  <c r="B537" i="8"/>
  <c r="B547" i="8"/>
  <c r="A547" i="8" s="1"/>
  <c r="B538" i="8"/>
  <c r="B543" i="8"/>
  <c r="B536" i="8"/>
  <c r="B546" i="8" s="1"/>
  <c r="B544" i="8"/>
  <c r="B541" i="8"/>
  <c r="B542" i="8"/>
  <c r="A541" i="8" l="1"/>
  <c r="A542" i="8"/>
  <c r="A548" i="8"/>
  <c r="B552" i="8"/>
  <c r="B553" i="8"/>
  <c r="A553" i="8" s="1"/>
  <c r="B551" i="8"/>
  <c r="B550" i="8"/>
  <c r="B549" i="8"/>
  <c r="A544" i="8"/>
  <c r="A536" i="8"/>
  <c r="A546" i="8"/>
  <c r="A537" i="8"/>
  <c r="A539" i="8"/>
  <c r="A543" i="8"/>
  <c r="A545" i="8"/>
  <c r="A538" i="8"/>
  <c r="A540" i="8"/>
  <c r="A550" i="8" l="1"/>
  <c r="A549" i="8"/>
  <c r="B554" i="8"/>
  <c r="A552" i="8"/>
  <c r="A551" i="8"/>
  <c r="B577" i="8" l="1"/>
  <c r="B566" i="8"/>
  <c r="B562" i="8"/>
  <c r="B568" i="8"/>
  <c r="B560" i="8"/>
  <c r="B575" i="8" s="1"/>
  <c r="B567" i="8"/>
  <c r="B555" i="8"/>
  <c r="B570" i="8" s="1"/>
  <c r="B569" i="8"/>
  <c r="B565" i="8"/>
  <c r="B561" i="8"/>
  <c r="B576" i="8" s="1"/>
  <c r="B580" i="8"/>
  <c r="B564" i="8"/>
  <c r="B578" i="8"/>
  <c r="B563" i="8"/>
  <c r="A554" i="8"/>
  <c r="B579" i="8"/>
  <c r="A579" i="8" s="1"/>
  <c r="B556" i="8"/>
  <c r="B571" i="8" s="1"/>
  <c r="B558" i="8"/>
  <c r="B573" i="8" s="1"/>
  <c r="B559" i="8"/>
  <c r="B574" i="8" s="1"/>
  <c r="B557" i="8"/>
  <c r="B572" i="8" s="1"/>
  <c r="A572" i="8" l="1"/>
  <c r="B587" i="8"/>
  <c r="A574" i="8"/>
  <c r="A570" i="8"/>
  <c r="A573" i="8"/>
  <c r="A576" i="8"/>
  <c r="A571" i="8"/>
  <c r="A575" i="8"/>
  <c r="B581" i="8"/>
  <c r="A581" i="8" s="1"/>
  <c r="B585" i="8"/>
  <c r="B586" i="8"/>
  <c r="A580" i="8"/>
  <c r="B584" i="8"/>
  <c r="B582" i="8"/>
  <c r="B588" i="8"/>
  <c r="A588" i="8" s="1"/>
  <c r="B583" i="8"/>
  <c r="B589" i="8"/>
  <c r="A555" i="8"/>
  <c r="A556" i="8"/>
  <c r="A561" i="8"/>
  <c r="A559" i="8"/>
  <c r="A557" i="8"/>
  <c r="A562" i="8"/>
  <c r="A558" i="8"/>
  <c r="A587" i="8" l="1"/>
  <c r="A582" i="8"/>
  <c r="A584" i="8"/>
  <c r="A583" i="8"/>
  <c r="A585" i="8"/>
  <c r="B594" i="8"/>
  <c r="B590" i="8"/>
  <c r="A589" i="8"/>
  <c r="B592" i="8"/>
  <c r="B593" i="8"/>
  <c r="B591" i="8"/>
  <c r="B597" i="8"/>
  <c r="B596" i="8"/>
  <c r="A596" i="8" s="1"/>
  <c r="A586" i="8"/>
  <c r="A563" i="8"/>
  <c r="A560" i="8"/>
  <c r="A578" i="8"/>
  <c r="A564" i="8"/>
  <c r="A566" i="8"/>
  <c r="A590" i="8" l="1"/>
  <c r="B595" i="8"/>
  <c r="A595" i="8" s="1"/>
  <c r="A591" i="8"/>
  <c r="A594" i="8"/>
  <c r="A593" i="8"/>
  <c r="A592" i="8"/>
  <c r="A597" i="8"/>
  <c r="B598" i="8"/>
  <c r="A598" i="8" s="1"/>
  <c r="B600" i="8"/>
  <c r="B604" i="8"/>
  <c r="B606" i="8" s="1"/>
  <c r="A606" i="8" s="1"/>
  <c r="B599" i="8"/>
  <c r="B602" i="8"/>
  <c r="B601" i="8"/>
  <c r="B603" i="8"/>
  <c r="A603" i="8" s="1"/>
  <c r="A577" i="8"/>
  <c r="A567" i="8"/>
  <c r="A565" i="8"/>
  <c r="A568" i="8"/>
  <c r="A569" i="8"/>
  <c r="A599" i="8" l="1"/>
  <c r="A600" i="8"/>
  <c r="A601" i="8"/>
  <c r="A602" i="8"/>
  <c r="A604" i="8"/>
  <c r="B605" i="8"/>
  <c r="A605" i="8" s="1"/>
  <c r="B608" i="8" l="1"/>
  <c r="B610" i="8" s="1"/>
  <c r="B624" i="8" s="1"/>
  <c r="B609" i="8" l="1"/>
  <c r="A609" i="8" s="1"/>
  <c r="A608" i="8"/>
  <c r="A610" i="8"/>
  <c r="B619" i="8"/>
  <c r="B615" i="8"/>
  <c r="B611" i="8"/>
  <c r="A611" i="8" s="1"/>
  <c r="B623" i="8"/>
  <c r="A623" i="8" s="1"/>
  <c r="B622" i="8"/>
  <c r="B618" i="8"/>
  <c r="B614" i="8"/>
  <c r="B621" i="8"/>
  <c r="B617" i="8"/>
  <c r="B613" i="8"/>
  <c r="B620" i="8"/>
  <c r="B616" i="8"/>
  <c r="B612" i="8"/>
  <c r="B607" i="8"/>
  <c r="A607" i="8" s="1"/>
  <c r="A620" i="8" l="1"/>
  <c r="A617" i="8"/>
  <c r="A614" i="8"/>
  <c r="A621" i="8"/>
  <c r="A618" i="8"/>
  <c r="A612" i="8"/>
  <c r="A622" i="8"/>
  <c r="A615" i="8"/>
  <c r="A616" i="8"/>
  <c r="A613" i="8"/>
  <c r="A619" i="8"/>
  <c r="A624" i="8"/>
  <c r="B634" i="8"/>
  <c r="A634" i="8" s="1"/>
  <c r="B632" i="8"/>
  <c r="B628" i="8"/>
  <c r="B631" i="8"/>
  <c r="B627" i="8"/>
  <c r="B630" i="8"/>
  <c r="B626" i="8"/>
  <c r="B635" i="8"/>
  <c r="B641" i="8" s="1"/>
  <c r="B644" i="8" s="1"/>
  <c r="B633" i="8"/>
  <c r="B629" i="8"/>
  <c r="B625" i="8"/>
  <c r="A625" i="8" s="1"/>
  <c r="A626" i="8" l="1"/>
  <c r="A629" i="8"/>
  <c r="A632" i="8"/>
  <c r="A633" i="8"/>
  <c r="A630" i="8"/>
  <c r="A627" i="8"/>
  <c r="A631" i="8"/>
  <c r="A628" i="8"/>
  <c r="A635" i="8"/>
  <c r="B638" i="8"/>
  <c r="B637" i="8"/>
  <c r="B636" i="8"/>
  <c r="B640" i="8"/>
  <c r="A640" i="8" s="1"/>
  <c r="B639" i="8"/>
  <c r="A637" i="8" l="1"/>
  <c r="A638" i="8"/>
  <c r="A639" i="8"/>
  <c r="A636" i="8"/>
  <c r="B652" i="8" l="1"/>
  <c r="B648" i="8"/>
  <c r="B645" i="8"/>
  <c r="A645" i="8" s="1"/>
  <c r="B651" i="8"/>
  <c r="B650" i="8"/>
  <c r="A644" i="8"/>
  <c r="B649" i="8"/>
  <c r="B647" i="8"/>
  <c r="B646" i="8"/>
  <c r="A641" i="8"/>
  <c r="B643" i="8"/>
  <c r="A643" i="8" s="1"/>
  <c r="B642" i="8"/>
  <c r="A642" i="8" s="1"/>
  <c r="A651" i="8" l="1"/>
  <c r="F20" i="15"/>
  <c r="F7" i="15"/>
  <c r="F23" i="15"/>
  <c r="F16" i="15"/>
  <c r="F17" i="15"/>
  <c r="F24" i="15"/>
  <c r="F11" i="15"/>
  <c r="F10" i="15"/>
  <c r="E6" i="15"/>
  <c r="F5" i="15"/>
  <c r="F19" i="15"/>
  <c r="F15" i="15"/>
  <c r="F21" i="15"/>
  <c r="F8" i="15"/>
  <c r="F18" i="15"/>
  <c r="F9" i="15"/>
  <c r="F6" i="15"/>
  <c r="F3" i="15"/>
  <c r="F25" i="15"/>
  <c r="F22" i="15"/>
  <c r="F13" i="15"/>
  <c r="F14" i="15"/>
  <c r="F4" i="15"/>
  <c r="F12" i="15"/>
  <c r="A647" i="8"/>
  <c r="A646" i="8"/>
  <c r="A648" i="8"/>
  <c r="A649" i="8"/>
  <c r="A650" i="8"/>
  <c r="A652" i="8"/>
  <c r="B661" i="8"/>
  <c r="B653" i="8"/>
  <c r="A653" i="8" s="1"/>
  <c r="B657" i="8"/>
  <c r="B660" i="8"/>
  <c r="A660" i="8" s="1"/>
  <c r="B654" i="8"/>
  <c r="B659" i="8"/>
  <c r="B655" i="8"/>
  <c r="B656" i="8"/>
  <c r="A656" i="8" l="1"/>
  <c r="A655" i="8"/>
  <c r="A654" i="8"/>
  <c r="A659" i="8"/>
  <c r="A657" i="8"/>
  <c r="A661" i="8"/>
  <c r="B673" i="8"/>
  <c r="A673" i="8" s="1"/>
  <c r="B669" i="8"/>
  <c r="B665" i="8"/>
  <c r="B674" i="8"/>
  <c r="B688" i="8" s="1"/>
  <c r="B672" i="8"/>
  <c r="B668" i="8"/>
  <c r="B664" i="8"/>
  <c r="B671" i="8"/>
  <c r="B667" i="8"/>
  <c r="B663" i="8"/>
  <c r="B670" i="8"/>
  <c r="B666" i="8"/>
  <c r="B662" i="8"/>
  <c r="A662" i="8" s="1"/>
  <c r="E10" i="15" l="1"/>
  <c r="D8" i="15"/>
  <c r="E8" i="15"/>
  <c r="D20" i="15"/>
  <c r="D22" i="15"/>
  <c r="E20" i="15"/>
  <c r="E18" i="15"/>
  <c r="D13" i="15"/>
  <c r="E16" i="15"/>
  <c r="E3" i="15"/>
  <c r="D7" i="15"/>
  <c r="E9" i="15"/>
  <c r="D19" i="15"/>
  <c r="E19" i="15"/>
  <c r="D25" i="15"/>
  <c r="D18" i="15"/>
  <c r="D24" i="15"/>
  <c r="E23" i="15"/>
  <c r="E22" i="15"/>
  <c r="D16" i="15"/>
  <c r="D14" i="15"/>
  <c r="E11" i="15"/>
  <c r="D6" i="15"/>
  <c r="E4" i="15"/>
  <c r="D12" i="15"/>
  <c r="D9" i="15"/>
  <c r="D23" i="15"/>
  <c r="E21" i="15"/>
  <c r="D5" i="15"/>
  <c r="E15" i="15"/>
  <c r="E17" i="15"/>
  <c r="D4" i="15"/>
  <c r="E5" i="15"/>
  <c r="E12" i="15"/>
  <c r="D10" i="15"/>
  <c r="D21" i="15"/>
  <c r="E25" i="15"/>
  <c r="E24" i="15"/>
  <c r="D11" i="15"/>
  <c r="D17" i="15"/>
  <c r="D15" i="15"/>
  <c r="E14" i="15"/>
  <c r="E13" i="15"/>
  <c r="E7" i="15"/>
  <c r="D3" i="15"/>
  <c r="A671" i="8"/>
  <c r="A668" i="8"/>
  <c r="A674" i="8"/>
  <c r="B681" i="8"/>
  <c r="B686" i="8"/>
  <c r="B676" i="8"/>
  <c r="B687" i="8"/>
  <c r="A687" i="8" s="1"/>
  <c r="B677" i="8"/>
  <c r="B682" i="8"/>
  <c r="B683" i="8"/>
  <c r="B684" i="8"/>
  <c r="B678" i="8"/>
  <c r="B679" i="8"/>
  <c r="B685" i="8"/>
  <c r="B675" i="8"/>
  <c r="B680" i="8"/>
  <c r="A665" i="8"/>
  <c r="A666" i="8"/>
  <c r="A663" i="8"/>
  <c r="A669" i="8"/>
  <c r="A672" i="8"/>
  <c r="A670" i="8"/>
  <c r="A667" i="8"/>
  <c r="A664" i="8"/>
  <c r="A679" i="8" l="1"/>
  <c r="A686" i="8"/>
  <c r="A675" i="8"/>
  <c r="B691" i="8"/>
  <c r="A691" i="8" s="1"/>
  <c r="A678" i="8"/>
  <c r="A682" i="8"/>
  <c r="A676" i="8"/>
  <c r="A681" i="8"/>
  <c r="A683" i="8"/>
  <c r="A680" i="8"/>
  <c r="A685" i="8"/>
  <c r="A684" i="8"/>
  <c r="A677" i="8"/>
  <c r="B697" i="8" l="1"/>
  <c r="A697" i="8" s="1"/>
  <c r="B695" i="8"/>
  <c r="B696" i="8"/>
  <c r="A696" i="8" s="1"/>
  <c r="B692" i="8"/>
  <c r="A692" i="8" s="1"/>
  <c r="B694" i="8"/>
  <c r="B693" i="8"/>
  <c r="A688" i="8"/>
  <c r="B690" i="8"/>
  <c r="A690" i="8" s="1"/>
  <c r="B689" i="8"/>
  <c r="A689" i="8" s="1"/>
  <c r="A693" i="8" l="1"/>
  <c r="A695" i="8"/>
  <c r="A694" i="8"/>
  <c r="B698" i="8"/>
  <c r="A698" i="8" s="1"/>
  <c r="B700" i="8"/>
  <c r="A700" i="8" s="1"/>
  <c r="B701" i="8"/>
  <c r="A701" i="8" s="1"/>
  <c r="B699" i="8"/>
  <c r="A699" i="8" l="1"/>
  <c r="B718" i="8"/>
  <c r="B710" i="8"/>
  <c r="B702" i="8"/>
  <c r="A702" i="8" s="1"/>
  <c r="B715" i="8"/>
  <c r="B707" i="8"/>
  <c r="B716" i="8"/>
  <c r="B708" i="8"/>
  <c r="B721" i="8"/>
  <c r="A721" i="8" s="1"/>
  <c r="B713" i="8"/>
  <c r="B705" i="8"/>
  <c r="B722" i="8"/>
  <c r="B714" i="8"/>
  <c r="B706" i="8"/>
  <c r="B719" i="8"/>
  <c r="B711" i="8"/>
  <c r="B703" i="8"/>
  <c r="A703" i="8" s="1"/>
  <c r="B720" i="8"/>
  <c r="B712" i="8"/>
  <c r="B704" i="8"/>
  <c r="B717" i="8"/>
  <c r="B709" i="8"/>
  <c r="A712" i="8" l="1"/>
  <c r="A719" i="8"/>
  <c r="A705" i="8"/>
  <c r="A716" i="8"/>
  <c r="A710" i="8"/>
  <c r="A709" i="8"/>
  <c r="A720" i="8"/>
  <c r="A706" i="8"/>
  <c r="A713" i="8"/>
  <c r="A707" i="8"/>
  <c r="A718" i="8"/>
  <c r="A715" i="8"/>
  <c r="A717" i="8"/>
  <c r="A714" i="8"/>
  <c r="A704" i="8"/>
  <c r="A711" i="8"/>
  <c r="A708" i="8"/>
  <c r="B743" i="8"/>
  <c r="A743" i="8" s="1"/>
  <c r="A722" i="8"/>
  <c r="B739" i="8"/>
  <c r="B735" i="8"/>
  <c r="B731" i="8"/>
  <c r="B727" i="8"/>
  <c r="B723" i="8"/>
  <c r="A723" i="8" s="1"/>
  <c r="B742" i="8"/>
  <c r="A742" i="8" s="1"/>
  <c r="B738" i="8"/>
  <c r="B734" i="8"/>
  <c r="B730" i="8"/>
  <c r="B726" i="8"/>
  <c r="B741" i="8"/>
  <c r="B737" i="8"/>
  <c r="B733" i="8"/>
  <c r="B729" i="8"/>
  <c r="B725" i="8"/>
  <c r="B740" i="8"/>
  <c r="B736" i="8"/>
  <c r="B732" i="8"/>
  <c r="B728" i="8"/>
  <c r="B724" i="8"/>
  <c r="A724" i="8" l="1"/>
  <c r="A740" i="8"/>
  <c r="A734" i="8"/>
  <c r="A728" i="8"/>
  <c r="A725" i="8"/>
  <c r="A741" i="8"/>
  <c r="A738" i="8"/>
  <c r="A731" i="8"/>
  <c r="A735" i="8"/>
  <c r="A737" i="8"/>
  <c r="A727" i="8"/>
  <c r="A732" i="8"/>
  <c r="A729" i="8"/>
  <c r="A726" i="8"/>
  <c r="A736" i="8"/>
  <c r="A733" i="8"/>
  <c r="A730" i="8"/>
  <c r="A739" i="8"/>
  <c r="B762" i="8"/>
  <c r="B746" i="8"/>
  <c r="B751" i="8"/>
  <c r="B753" i="8"/>
  <c r="B764" i="8"/>
  <c r="A764" i="8" s="1"/>
  <c r="B748" i="8"/>
  <c r="B755" i="8"/>
  <c r="B758" i="8"/>
  <c r="B763" i="8"/>
  <c r="A763" i="8" s="1"/>
  <c r="B747" i="8"/>
  <c r="B749" i="8"/>
  <c r="B760" i="8"/>
  <c r="B744" i="8"/>
  <c r="A744" i="8" s="1"/>
  <c r="B754" i="8"/>
  <c r="B759" i="8"/>
  <c r="B761" i="8"/>
  <c r="B745" i="8"/>
  <c r="B756" i="8"/>
  <c r="B750" i="8"/>
  <c r="B757" i="8"/>
  <c r="B752" i="8"/>
  <c r="F29" i="15" l="1"/>
  <c r="F30" i="15"/>
  <c r="F33" i="15"/>
  <c r="F31" i="15"/>
  <c r="F28" i="15"/>
  <c r="F32" i="15"/>
  <c r="F27" i="15"/>
  <c r="F26" i="15"/>
  <c r="D26" i="15"/>
  <c r="E27" i="15"/>
  <c r="E26" i="15"/>
  <c r="D27" i="15"/>
  <c r="D28" i="15"/>
  <c r="E32" i="15"/>
  <c r="E33" i="15"/>
  <c r="E31" i="15"/>
  <c r="D33" i="15"/>
  <c r="E30" i="15"/>
  <c r="D30" i="15"/>
  <c r="D32" i="15"/>
  <c r="E29" i="15"/>
  <c r="E28" i="15"/>
  <c r="D31" i="15"/>
  <c r="D29" i="15"/>
  <c r="A745" i="8"/>
  <c r="A752" i="8"/>
  <c r="A761" i="8"/>
  <c r="A758" i="8"/>
  <c r="A750" i="8"/>
  <c r="A759" i="8"/>
  <c r="A749" i="8"/>
  <c r="A755" i="8"/>
  <c r="A751" i="8"/>
  <c r="A757" i="8"/>
  <c r="A760" i="8"/>
  <c r="A753" i="8"/>
  <c r="A756" i="8"/>
  <c r="A754" i="8"/>
  <c r="A747" i="8"/>
  <c r="A748" i="8"/>
  <c r="A746" i="8"/>
  <c r="A762" i="8"/>
  <c r="B778" i="8"/>
  <c r="B783" i="8"/>
  <c r="B767" i="8"/>
  <c r="B777" i="8"/>
  <c r="B781" i="8"/>
  <c r="B774" i="8"/>
  <c r="B779" i="8"/>
  <c r="B784" i="8"/>
  <c r="A784" i="8" s="1"/>
  <c r="B769" i="8"/>
  <c r="B773" i="8"/>
  <c r="B785" i="8"/>
  <c r="A785" i="8" s="1"/>
  <c r="B770" i="8"/>
  <c r="B775" i="8"/>
  <c r="B776" i="8"/>
  <c r="B780" i="8"/>
  <c r="B765" i="8"/>
  <c r="A765" i="8" s="1"/>
  <c r="B782" i="8"/>
  <c r="B766" i="8"/>
  <c r="B771" i="8"/>
  <c r="B768" i="8"/>
  <c r="B772" i="8"/>
  <c r="F34" i="15" l="1"/>
  <c r="E34" i="15"/>
  <c r="D34" i="15"/>
  <c r="A768" i="8"/>
  <c r="A773" i="8"/>
  <c r="A771" i="8"/>
  <c r="A780" i="8"/>
  <c r="A779" i="8"/>
  <c r="A767" i="8"/>
  <c r="A774" i="8"/>
  <c r="A783" i="8"/>
  <c r="A770" i="8"/>
  <c r="A777" i="8"/>
  <c r="A766" i="8"/>
  <c r="A776" i="8"/>
  <c r="A772" i="8"/>
  <c r="A782" i="8"/>
  <c r="A775" i="8"/>
  <c r="A769" i="8"/>
  <c r="A781" i="8"/>
  <c r="A778" i="8"/>
  <c r="B803" i="8"/>
  <c r="B799" i="8"/>
  <c r="B795" i="8"/>
  <c r="B791" i="8"/>
  <c r="B787" i="8"/>
  <c r="B806" i="8"/>
  <c r="A806" i="8" s="1"/>
  <c r="B802" i="8"/>
  <c r="B798" i="8"/>
  <c r="B794" i="8"/>
  <c r="B790" i="8"/>
  <c r="B786" i="8"/>
  <c r="A786" i="8" s="1"/>
  <c r="B805" i="8"/>
  <c r="A805" i="8" s="1"/>
  <c r="B801" i="8"/>
  <c r="B797" i="8"/>
  <c r="B793" i="8"/>
  <c r="B789" i="8"/>
  <c r="B804" i="8"/>
  <c r="B800" i="8"/>
  <c r="B796" i="8"/>
  <c r="B792" i="8"/>
  <c r="B788" i="8"/>
  <c r="A792" i="8" l="1"/>
  <c r="A789" i="8"/>
  <c r="A788" i="8"/>
  <c r="A798" i="8"/>
  <c r="A791" i="8"/>
  <c r="A796" i="8"/>
  <c r="A793" i="8"/>
  <c r="A802" i="8"/>
  <c r="A795" i="8"/>
  <c r="A800" i="8"/>
  <c r="A797" i="8"/>
  <c r="A790" i="8"/>
  <c r="A799" i="8"/>
  <c r="A804" i="8"/>
  <c r="A801" i="8"/>
  <c r="A794" i="8"/>
  <c r="A787" i="8"/>
  <c r="A803" i="8"/>
  <c r="B826" i="8"/>
  <c r="A826" i="8" s="1"/>
  <c r="B822" i="8"/>
  <c r="B818" i="8"/>
  <c r="B814" i="8"/>
  <c r="B810" i="8"/>
  <c r="B825" i="8"/>
  <c r="B821" i="8"/>
  <c r="B817" i="8"/>
  <c r="B813" i="8"/>
  <c r="B809" i="8"/>
  <c r="B824" i="8"/>
  <c r="B820" i="8"/>
  <c r="B816" i="8"/>
  <c r="B812" i="8"/>
  <c r="B808" i="8"/>
  <c r="B827" i="8"/>
  <c r="B823" i="8"/>
  <c r="B819" i="8"/>
  <c r="B815" i="8"/>
  <c r="B811" i="8"/>
  <c r="B807" i="8"/>
  <c r="A807" i="8" s="1"/>
  <c r="A815" i="8" l="1"/>
  <c r="A808" i="8"/>
  <c r="A824" i="8"/>
  <c r="A821" i="8"/>
  <c r="A818" i="8"/>
  <c r="A823" i="8"/>
  <c r="A816" i="8"/>
  <c r="A813" i="8"/>
  <c r="A810" i="8"/>
  <c r="A811" i="8"/>
  <c r="A820" i="8"/>
  <c r="A817" i="8"/>
  <c r="A814" i="8"/>
  <c r="A819" i="8"/>
  <c r="A812" i="8"/>
  <c r="A809" i="8"/>
  <c r="A825" i="8"/>
  <c r="A822" i="8"/>
  <c r="B848" i="8"/>
  <c r="A827" i="8"/>
  <c r="B847" i="8"/>
  <c r="A847" i="8" s="1"/>
  <c r="B843" i="8"/>
  <c r="B839" i="8"/>
  <c r="B835" i="8"/>
  <c r="B831" i="8"/>
  <c r="B846" i="8"/>
  <c r="B842" i="8"/>
  <c r="B838" i="8"/>
  <c r="B834" i="8"/>
  <c r="B830" i="8"/>
  <c r="B845" i="8"/>
  <c r="B841" i="8"/>
  <c r="B837" i="8"/>
  <c r="B833" i="8"/>
  <c r="B829" i="8"/>
  <c r="B844" i="8"/>
  <c r="B840" i="8"/>
  <c r="B836" i="8"/>
  <c r="B832" i="8"/>
  <c r="B828" i="8"/>
  <c r="A828" i="8" s="1"/>
  <c r="A832" i="8" l="1"/>
  <c r="A829" i="8"/>
  <c r="A845" i="8"/>
  <c r="A842" i="8"/>
  <c r="A839" i="8"/>
  <c r="A836" i="8"/>
  <c r="A833" i="8"/>
  <c r="A830" i="8"/>
  <c r="A846" i="8"/>
  <c r="A843" i="8"/>
  <c r="A844" i="8"/>
  <c r="A841" i="8"/>
  <c r="A838" i="8"/>
  <c r="A835" i="8"/>
  <c r="A840" i="8"/>
  <c r="A837" i="8"/>
  <c r="A834" i="8"/>
  <c r="A831" i="8"/>
  <c r="B868" i="8"/>
  <c r="A868" i="8" s="1"/>
  <c r="A848" i="8"/>
  <c r="B862" i="8"/>
  <c r="B854" i="8"/>
  <c r="B855" i="8"/>
  <c r="B867" i="8"/>
  <c r="B853" i="8"/>
  <c r="B860" i="8"/>
  <c r="B852" i="8"/>
  <c r="B865" i="8"/>
  <c r="B859" i="8"/>
  <c r="B866" i="8"/>
  <c r="B858" i="8"/>
  <c r="B850" i="8"/>
  <c r="B857" i="8"/>
  <c r="B851" i="8"/>
  <c r="B864" i="8"/>
  <c r="B856" i="8"/>
  <c r="B863" i="8"/>
  <c r="B849" i="8"/>
  <c r="A849" i="8" s="1"/>
  <c r="B861" i="8"/>
  <c r="A854" i="8" l="1"/>
  <c r="A861" i="8"/>
  <c r="A858" i="8"/>
  <c r="A852" i="8"/>
  <c r="A864" i="8"/>
  <c r="A867" i="8"/>
  <c r="A851" i="8"/>
  <c r="A866" i="8"/>
  <c r="A860" i="8"/>
  <c r="A855" i="8"/>
  <c r="A863" i="8"/>
  <c r="A857" i="8"/>
  <c r="A859" i="8"/>
  <c r="A856" i="8"/>
  <c r="A850" i="8"/>
  <c r="A865" i="8"/>
  <c r="A853" i="8"/>
  <c r="A862" i="8"/>
</calcChain>
</file>

<file path=xl/comments1.xml><?xml version="1.0" encoding="utf-8"?>
<comments xmlns="http://schemas.openxmlformats.org/spreadsheetml/2006/main">
  <authors>
    <author>AboBakr Salah</author>
  </authors>
  <commentList>
    <comment ref="P120" authorId="0" shapeId="0">
      <text>
        <r>
          <rPr>
            <b/>
            <sz val="9"/>
            <color indexed="81"/>
            <rFont val="Tahoma"/>
            <family val="2"/>
          </rPr>
          <t>AboBakr Salah:</t>
        </r>
        <r>
          <rPr>
            <sz val="9"/>
            <color indexed="81"/>
            <rFont val="Tahoma"/>
            <family val="2"/>
          </rPr>
          <t xml:space="preserve">
2716.00</t>
        </r>
      </text>
    </comment>
  </commentList>
</comments>
</file>

<file path=xl/sharedStrings.xml><?xml version="1.0" encoding="utf-8"?>
<sst xmlns="http://schemas.openxmlformats.org/spreadsheetml/2006/main" count="2682" uniqueCount="2035">
  <si>
    <t>Date</t>
  </si>
  <si>
    <t>S</t>
  </si>
  <si>
    <t>Total</t>
  </si>
  <si>
    <t>Balance</t>
  </si>
  <si>
    <t>Cost</t>
  </si>
  <si>
    <t>Pages</t>
  </si>
  <si>
    <t>Request #</t>
  </si>
  <si>
    <t>Payment Request #</t>
  </si>
  <si>
    <t>Payment Operation #</t>
  </si>
  <si>
    <t>Paid EG</t>
  </si>
  <si>
    <t>Profit</t>
  </si>
  <si>
    <t>QNB</t>
  </si>
  <si>
    <t>Green</t>
  </si>
  <si>
    <t>Emirates NBD</t>
  </si>
  <si>
    <t>Bank Misr</t>
  </si>
  <si>
    <t>ATS-20210103111902458</t>
  </si>
  <si>
    <t>10034081236333013570</t>
  </si>
  <si>
    <t>ATS-20210103112916294</t>
  </si>
  <si>
    <t>Marriage 2</t>
  </si>
  <si>
    <t>om637452701562614041</t>
  </si>
  <si>
    <t>10034142500731873789</t>
  </si>
  <si>
    <t>Birth 3.4.5</t>
  </si>
  <si>
    <t>g2637452695423347142</t>
  </si>
  <si>
    <t>ATS-202101031141061870</t>
  </si>
  <si>
    <t>1b637452708675469010</t>
  </si>
  <si>
    <t>10034212717538533957</t>
  </si>
  <si>
    <t>Missing passport 6.16</t>
  </si>
  <si>
    <t>ATS-202101031322331444</t>
  </si>
  <si>
    <t>u9637452769538851799</t>
  </si>
  <si>
    <t>10034822076146443685</t>
  </si>
  <si>
    <t>Others 17.18.19</t>
  </si>
  <si>
    <t>ATS-202101031347111773</t>
  </si>
  <si>
    <t>d1637452784325362808</t>
  </si>
  <si>
    <t>10034968099638263918</t>
  </si>
  <si>
    <t>Birth 6</t>
  </si>
  <si>
    <t>ATS-202101031356501750</t>
  </si>
  <si>
    <t>ux637452790109834584</t>
  </si>
  <si>
    <t>10035026118833243758</t>
  </si>
  <si>
    <t>ATS-202101031407101279</t>
  </si>
  <si>
    <t>Graduation 20</t>
  </si>
  <si>
    <t>hw637452796307768524</t>
  </si>
  <si>
    <t>10035088871039483747</t>
  </si>
  <si>
    <t>Marriage 21</t>
  </si>
  <si>
    <t>ATS-202101031422371272</t>
  </si>
  <si>
    <t>kv637452805577485528</t>
  </si>
  <si>
    <t>10035181142841333722</t>
  </si>
  <si>
    <t>ATS-20210103143313427</t>
  </si>
  <si>
    <t>Graduation 22</t>
  </si>
  <si>
    <t>fp637452811933361799</t>
  </si>
  <si>
    <t>10035246483935993788</t>
  </si>
  <si>
    <t>Birth 23</t>
  </si>
  <si>
    <t>ATS-2021010314403152</t>
  </si>
  <si>
    <t>t2637452816311233817</t>
  </si>
  <si>
    <t>10035288046433343719</t>
  </si>
  <si>
    <t>Ohers 24.25.26</t>
  </si>
  <si>
    <t>ATS-202101031451501961</t>
  </si>
  <si>
    <t>1q637452823111221813</t>
  </si>
  <si>
    <t>10035356371546493931</t>
  </si>
  <si>
    <t>Medical Report 27</t>
  </si>
  <si>
    <t>ATS-202101031459431583</t>
  </si>
  <si>
    <t>gs637452827838972182</t>
  </si>
  <si>
    <t>10035404163746943768</t>
  </si>
  <si>
    <t>Other 1:14</t>
  </si>
  <si>
    <t>ATS-20210104110258659</t>
  </si>
  <si>
    <t>Graduation 15:19</t>
  </si>
  <si>
    <t>ATS-20210104112336720</t>
  </si>
  <si>
    <t>ql637453562165085941</t>
  </si>
  <si>
    <t>10044109472438173909</t>
  </si>
  <si>
    <t>cr637453553395861542</t>
  </si>
  <si>
    <t>10044144534246103843</t>
  </si>
  <si>
    <t>Others 20.21.22</t>
  </si>
  <si>
    <t>ATS-202101041205161114</t>
  </si>
  <si>
    <t>ol637453588628620913</t>
  </si>
  <si>
    <t>10044369719233743926</t>
  </si>
  <si>
    <t>ATS-20210104122301218</t>
  </si>
  <si>
    <t>tt637453597812027567</t>
  </si>
  <si>
    <t>10044463453535833721</t>
  </si>
  <si>
    <t>Other 24.25.26</t>
  </si>
  <si>
    <t>ATS-20210104123326685</t>
  </si>
  <si>
    <t>37637453604064828217</t>
  </si>
  <si>
    <t>10044524916543193913</t>
  </si>
  <si>
    <t>Other 27.28</t>
  </si>
  <si>
    <t>ATS-20210104124234136</t>
  </si>
  <si>
    <t>xk637453609547137198</t>
  </si>
  <si>
    <t>10044579857938933284</t>
  </si>
  <si>
    <t>Graduation 29.30</t>
  </si>
  <si>
    <t>ATS-202101041250451233</t>
  </si>
  <si>
    <t>5b637453614457858015</t>
  </si>
  <si>
    <t>10044629977132423211</t>
  </si>
  <si>
    <t>Birth 31</t>
  </si>
  <si>
    <t>ATS-20210104125748944</t>
  </si>
  <si>
    <t>0t637453618685810964</t>
  </si>
  <si>
    <t>10044671709332023728</t>
  </si>
  <si>
    <t>Graduation 32</t>
  </si>
  <si>
    <t>ATS-20210104130414451</t>
  </si>
  <si>
    <t>ne637453622557760240</t>
  </si>
  <si>
    <t>10044709703831543708</t>
  </si>
  <si>
    <t>Graduation 33</t>
  </si>
  <si>
    <t>ATS-202101041308431778</t>
  </si>
  <si>
    <t>1u637453625239824055</t>
  </si>
  <si>
    <t>10044737793040493772</t>
  </si>
  <si>
    <t>Graduation 34</t>
  </si>
  <si>
    <t>ATS-202101041313251592</t>
  </si>
  <si>
    <t>zd637453630486721070</t>
  </si>
  <si>
    <t>10044788597239713770</t>
  </si>
  <si>
    <t>Graduation 35</t>
  </si>
  <si>
    <t>ATS-202101041324011644</t>
  </si>
  <si>
    <t>co637453635955429641</t>
  </si>
  <si>
    <t>10044842813933783734</t>
  </si>
  <si>
    <t>ATS-20210104133158462</t>
  </si>
  <si>
    <t>Birth 36</t>
  </si>
  <si>
    <t>ATS-202101041345231460</t>
  </si>
  <si>
    <t>90637453647238523012</t>
  </si>
  <si>
    <t>10044958074839083724</t>
  </si>
  <si>
    <t>Graduation 38.39.40</t>
  </si>
  <si>
    <t>ATS-202101041354341105</t>
  </si>
  <si>
    <t>vu637453656537907957</t>
  </si>
  <si>
    <t>10045048385434733753</t>
  </si>
  <si>
    <t>Marriage 37</t>
  </si>
  <si>
    <t>Marriage 41</t>
  </si>
  <si>
    <t>ATS-202101041407361172</t>
  </si>
  <si>
    <t>k0637453662913294578</t>
  </si>
  <si>
    <t>10045112947742163712</t>
  </si>
  <si>
    <t>ATS-20210104142303872</t>
  </si>
  <si>
    <t>Graduation 42.43</t>
  </si>
  <si>
    <t>by637453669835642285</t>
  </si>
  <si>
    <t>10045191085940443296</t>
  </si>
  <si>
    <t>hw637453654875011558</t>
  </si>
  <si>
    <t>10045299120641803970</t>
  </si>
  <si>
    <t>ATS-202101041451301192</t>
  </si>
  <si>
    <t>5z637453686907271073</t>
  </si>
  <si>
    <t>10045356044834373536</t>
  </si>
  <si>
    <t>ATS-202101041520361949</t>
  </si>
  <si>
    <t>Others 45.46.47</t>
  </si>
  <si>
    <t>vn637453704376045366</t>
  </si>
  <si>
    <t>10045530433446723993</t>
  </si>
  <si>
    <t>Birth 48</t>
  </si>
  <si>
    <t>ATS-202101041606071813</t>
  </si>
  <si>
    <t>wi637453731680010783</t>
  </si>
  <si>
    <t>10045825159545903775</t>
  </si>
  <si>
    <t>Authorization 49</t>
  </si>
  <si>
    <t>ATS-202101041634251571</t>
  </si>
  <si>
    <t>sn637453748658750183</t>
  </si>
  <si>
    <t>10045973745437073782</t>
  </si>
  <si>
    <t>Marriage 1</t>
  </si>
  <si>
    <t>ATS-202101051004131071</t>
  </si>
  <si>
    <t>26637454378536268092</t>
  </si>
  <si>
    <t>10053632220443113786</t>
  </si>
  <si>
    <t>Others 2.3</t>
  </si>
  <si>
    <t>ATS-20210105101459608</t>
  </si>
  <si>
    <t>mg637454384994307616</t>
  </si>
  <si>
    <t>10053695122637773277</t>
  </si>
  <si>
    <t>Others 4.5.6</t>
  </si>
  <si>
    <t>ATS-20210105102355852</t>
  </si>
  <si>
    <t>13637454390355314475</t>
  </si>
  <si>
    <t>10053750455939933993</t>
  </si>
  <si>
    <t>Marriage 7</t>
  </si>
  <si>
    <t>ATS-202101051033361162</t>
  </si>
  <si>
    <t>m4637454396169544694</t>
  </si>
  <si>
    <t>10053807721836113766</t>
  </si>
  <si>
    <t>Marriage 8</t>
  </si>
  <si>
    <t>ATS-20210105110736885</t>
  </si>
  <si>
    <t>6h637454416566073497</t>
  </si>
  <si>
    <t>10054010228332253781</t>
  </si>
  <si>
    <t>Graduation 9</t>
  </si>
  <si>
    <t>ATS-20210105111648716</t>
  </si>
  <si>
    <t>gs637454422084604422</t>
  </si>
  <si>
    <t>10054070823638883732</t>
  </si>
  <si>
    <t>Graduation 10</t>
  </si>
  <si>
    <t>ATS-202101051129501886</t>
  </si>
  <si>
    <t>0q637454429910373767</t>
  </si>
  <si>
    <t>10054143437737123748</t>
  </si>
  <si>
    <t>ATS-20210105121740949</t>
  </si>
  <si>
    <t>y9637454458606923252</t>
  </si>
  <si>
    <t>10054433573737883922</t>
  </si>
  <si>
    <t>Trading Contract, CR 11.12</t>
  </si>
  <si>
    <t>Trading Contract 13</t>
  </si>
  <si>
    <t>ATS-20210105125302123</t>
  </si>
  <si>
    <t>fg637454479821865414</t>
  </si>
  <si>
    <t>10054643306037873561</t>
  </si>
  <si>
    <t>ATS-20210105130426535</t>
  </si>
  <si>
    <t>Marriage 14</t>
  </si>
  <si>
    <t>sj637454486664425084</t>
  </si>
  <si>
    <t>10054712241245693754</t>
  </si>
  <si>
    <t>Birth 15</t>
  </si>
  <si>
    <t>ATS-202101051310361122</t>
  </si>
  <si>
    <t>dl637454490366460757</t>
  </si>
  <si>
    <t>10054747416533743753</t>
  </si>
  <si>
    <t>Authorization 16</t>
  </si>
  <si>
    <t>ATS-20210105132034900</t>
  </si>
  <si>
    <t>7n637454496345438322</t>
  </si>
  <si>
    <t>10054811412240753741</t>
  </si>
  <si>
    <t>ATS-202101051334341958</t>
  </si>
  <si>
    <t>Birth 17</t>
  </si>
  <si>
    <t>i5637454510711630909</t>
  </si>
  <si>
    <t>10054954366540493772</t>
  </si>
  <si>
    <t>Birth 18</t>
  </si>
  <si>
    <t>ATS-202101051604471877</t>
  </si>
  <si>
    <t>vv637454594880279483</t>
  </si>
  <si>
    <t>10055794345444333731</t>
  </si>
  <si>
    <t>ATS-20210106092645942</t>
  </si>
  <si>
    <t>Graduation 1</t>
  </si>
  <si>
    <t>Graduation 2</t>
  </si>
  <si>
    <t>Graduation 4</t>
  </si>
  <si>
    <t>Graduation 7</t>
  </si>
  <si>
    <t>Graduation 8</t>
  </si>
  <si>
    <t>4x637455220055890653</t>
  </si>
  <si>
    <t>10063420131346633787</t>
  </si>
  <si>
    <t>ATS-202101060941241304</t>
  </si>
  <si>
    <t>ho637455228847484585</t>
  </si>
  <si>
    <t>10063492012742193734</t>
  </si>
  <si>
    <t>Birth 3</t>
  </si>
  <si>
    <t>ATS-202101060951551557</t>
  </si>
  <si>
    <t>rp637455236949875068</t>
  </si>
  <si>
    <t>10063576506139133729</t>
  </si>
  <si>
    <t>ATS-20210106100410207</t>
  </si>
  <si>
    <t>7b637455242502137701</t>
  </si>
  <si>
    <t>10063629926937733707</t>
  </si>
  <si>
    <t>Graduation 5.6</t>
  </si>
  <si>
    <t>ATS-20210106101435243</t>
  </si>
  <si>
    <t>2f637455248752544649</t>
  </si>
  <si>
    <t>10063694199338483258</t>
  </si>
  <si>
    <t>ATS-202101061023191819</t>
  </si>
  <si>
    <t>3j637455254000293584</t>
  </si>
  <si>
    <t>10063746118237243736</t>
  </si>
  <si>
    <t>ATS-202101061031191238</t>
  </si>
  <si>
    <t>ax637455258797121983</t>
  </si>
  <si>
    <t>10063792787939333790</t>
  </si>
  <si>
    <t>Graduation 9.10.11.12</t>
  </si>
  <si>
    <t>ATS-20210106105505293</t>
  </si>
  <si>
    <t>i5637455273053255935</t>
  </si>
  <si>
    <t>10063935021732793221</t>
  </si>
  <si>
    <t>Other 13</t>
  </si>
  <si>
    <t>ATS-202101061100311819</t>
  </si>
  <si>
    <t>7s637455276320073869</t>
  </si>
  <si>
    <t>10063968263536023790</t>
  </si>
  <si>
    <t>Graduation 14</t>
  </si>
  <si>
    <t>ATS-202101061106331056</t>
  </si>
  <si>
    <t>ab637455279936345379</t>
  </si>
  <si>
    <t>10064011580646753725</t>
  </si>
  <si>
    <t>Marriage 15</t>
  </si>
  <si>
    <t>ATS-20210106111445999</t>
  </si>
  <si>
    <t>c5637455284855934968</t>
  </si>
  <si>
    <t>10064053903544773758</t>
  </si>
  <si>
    <t>Birth 16</t>
  </si>
  <si>
    <t>ATS-202101061119451367</t>
  </si>
  <si>
    <t>zc637455287858096146</t>
  </si>
  <si>
    <t>10064083320041213767</t>
  </si>
  <si>
    <t>ATS-20210106112530561</t>
  </si>
  <si>
    <t>Graduation 17</t>
  </si>
  <si>
    <t>Graduation 18</t>
  </si>
  <si>
    <t>ATS-20210106113242438</t>
  </si>
  <si>
    <t>gy637455295623417817</t>
  </si>
  <si>
    <t>10064160443343423785</t>
  </si>
  <si>
    <t>Graduation 19.20</t>
  </si>
  <si>
    <t>ATS-20210106113937833</t>
  </si>
  <si>
    <t>dy637455299775510912</t>
  </si>
  <si>
    <t>10064202330233613282</t>
  </si>
  <si>
    <t>hj637455293149626100</t>
  </si>
  <si>
    <t>10064225042637113794</t>
  </si>
  <si>
    <t>ATS-20210106115605157</t>
  </si>
  <si>
    <t>bt637455309651677635</t>
  </si>
  <si>
    <t>10064303135544283746</t>
  </si>
  <si>
    <t>ATS-20210106120254287</t>
  </si>
  <si>
    <t>dm637455313742611945</t>
  </si>
  <si>
    <t>10064342470739543725</t>
  </si>
  <si>
    <t>Graduation 23</t>
  </si>
  <si>
    <t>ATS-202101061215021872</t>
  </si>
  <si>
    <t>oh637455322589032068</t>
  </si>
  <si>
    <t>10064430516734483770</t>
  </si>
  <si>
    <t>Graduation 24</t>
  </si>
  <si>
    <t>ATS-202101061226411149</t>
  </si>
  <si>
    <t>d3637455338480761580</t>
  </si>
  <si>
    <t>10064587842236553748</t>
  </si>
  <si>
    <t>ATS-20210106124812713</t>
  </si>
  <si>
    <t>Others 25.26.27</t>
  </si>
  <si>
    <t>62637455343604311058</t>
  </si>
  <si>
    <t>10064639672031533945</t>
  </si>
  <si>
    <t>ATS-202101061259561073</t>
  </si>
  <si>
    <t>Medical Report 28</t>
  </si>
  <si>
    <t>o5637455347966424838</t>
  </si>
  <si>
    <t>10064688098936323749</t>
  </si>
  <si>
    <t>Graduation 29.30.31</t>
  </si>
  <si>
    <t>Divorce 21</t>
  </si>
  <si>
    <t>Authorization 22</t>
  </si>
  <si>
    <t>ATS-202101061328401961</t>
  </si>
  <si>
    <t>ATS-202101061341261878</t>
  </si>
  <si>
    <t>la637455375212940540</t>
  </si>
  <si>
    <t>10064957026731723742</t>
  </si>
  <si>
    <t>oq637455367391189087</t>
  </si>
  <si>
    <t>10065118820044343980</t>
  </si>
  <si>
    <t>ATS-202101061429441379</t>
  </si>
  <si>
    <t>Marriage 33</t>
  </si>
  <si>
    <t>ld637455401847776975</t>
  </si>
  <si>
    <t>10065229367740063731</t>
  </si>
  <si>
    <t>ATS-202101101017141233</t>
  </si>
  <si>
    <t>ATS-20210110102544436</t>
  </si>
  <si>
    <t>Missing passport 2.3</t>
  </si>
  <si>
    <t>5d637458711443452733</t>
  </si>
  <si>
    <t>10103761180846153280</t>
  </si>
  <si>
    <t>p9637458708318133176</t>
  </si>
  <si>
    <t>10103778371731383781</t>
  </si>
  <si>
    <t>ATS-20210110103356295</t>
  </si>
  <si>
    <t>og637458716362747948</t>
  </si>
  <si>
    <t>10103809696842793723</t>
  </si>
  <si>
    <t>Marriage 04</t>
  </si>
  <si>
    <t>Graduation 05</t>
  </si>
  <si>
    <t>ATS-202101101040121467</t>
  </si>
  <si>
    <t>jf637458720128409226</t>
  </si>
  <si>
    <t>10103846162833523734</t>
  </si>
  <si>
    <t>Marriage 06</t>
  </si>
  <si>
    <t>ATS-20210110104626580</t>
  </si>
  <si>
    <t>le637458723863887115</t>
  </si>
  <si>
    <t>10103884244140163725</t>
  </si>
  <si>
    <t>ATS-202101101105241561</t>
  </si>
  <si>
    <t>Others 7.8.9</t>
  </si>
  <si>
    <t>z2637458735248748394</t>
  </si>
  <si>
    <t>10103998185136183904</t>
  </si>
  <si>
    <t>ATS-20210110113220475</t>
  </si>
  <si>
    <t>dg637458751403547493</t>
  </si>
  <si>
    <t>10104162091241293726</t>
  </si>
  <si>
    <t>Graduation 11</t>
  </si>
  <si>
    <t>ATS-20210110114339329</t>
  </si>
  <si>
    <t>et637458758192637206</t>
  </si>
  <si>
    <t>10104226455135553776</t>
  </si>
  <si>
    <t>ATS-20210110115539797</t>
  </si>
  <si>
    <t>Others 12.13</t>
  </si>
  <si>
    <t>sz637458765400350566</t>
  </si>
  <si>
    <t>10104301448433833218</t>
  </si>
  <si>
    <t>ATS-202101101203121275</t>
  </si>
  <si>
    <t>3d637458769927104610</t>
  </si>
  <si>
    <t>10104343735842523779</t>
  </si>
  <si>
    <t>ATS-202101101209481160</t>
  </si>
  <si>
    <t>Medical Report 15</t>
  </si>
  <si>
    <t>j4637458773886950354</t>
  </si>
  <si>
    <t>10104386582442433744</t>
  </si>
  <si>
    <t>ATS-2021011012205264</t>
  </si>
  <si>
    <t>Graduation 116.17</t>
  </si>
  <si>
    <t>6m637458780521537101</t>
  </si>
  <si>
    <t>10104453265231613224</t>
  </si>
  <si>
    <t>ATS-20210110123003284</t>
  </si>
  <si>
    <t>nu637458786032534425</t>
  </si>
  <si>
    <t>10104505625046403753</t>
  </si>
  <si>
    <t>Birth 19</t>
  </si>
  <si>
    <t>ATS-20210110123556344</t>
  </si>
  <si>
    <t>s3637458789562868549</t>
  </si>
  <si>
    <t>10104543037645303725</t>
  </si>
  <si>
    <t>ATS-202101101241591366</t>
  </si>
  <si>
    <t>fs637458793197929416</t>
  </si>
  <si>
    <t>10104579123332443737</t>
  </si>
  <si>
    <t>ATS-202101101249561759</t>
  </si>
  <si>
    <t>pc637458797974944323</t>
  </si>
  <si>
    <t>10104627606237463564</t>
  </si>
  <si>
    <t>bg637458802991339085</t>
  </si>
  <si>
    <t>ATS-2021011012581914</t>
  </si>
  <si>
    <t>10104673517442233715</t>
  </si>
  <si>
    <t>Others 23.24.25.26.27</t>
  </si>
  <si>
    <t>ATS-202101101414471244</t>
  </si>
  <si>
    <t>tr637458848877588452</t>
  </si>
  <si>
    <t>10105134335934023925</t>
  </si>
  <si>
    <t>Fingerprint Report 28</t>
  </si>
  <si>
    <t>ATS-20210110142117729</t>
  </si>
  <si>
    <t>ad637458852779916648</t>
  </si>
  <si>
    <t>10105175060238613781</t>
  </si>
  <si>
    <t>ATS-202101101516221688</t>
  </si>
  <si>
    <t>ue637458885830794793</t>
  </si>
  <si>
    <t>10105509321939323773</t>
  </si>
  <si>
    <t>Birth 30</t>
  </si>
  <si>
    <t>Missing Passport 01.02</t>
  </si>
  <si>
    <t>ATS-20210111095316229</t>
  </si>
  <si>
    <t>60637459555962103452</t>
  </si>
  <si>
    <t>10113567964231353269</t>
  </si>
  <si>
    <t>ATS-202101111015191181</t>
  </si>
  <si>
    <t>Graduation 03</t>
  </si>
  <si>
    <t>3k637459569196980977</t>
  </si>
  <si>
    <t>10113698398834423790</t>
  </si>
  <si>
    <t>Graduation 04</t>
  </si>
  <si>
    <t>ATS-202101111024441272</t>
  </si>
  <si>
    <t>yu637459574847493567</t>
  </si>
  <si>
    <t>10113760444943093755</t>
  </si>
  <si>
    <t>Divorce 05</t>
  </si>
  <si>
    <t>ATS-20210111103055834</t>
  </si>
  <si>
    <t>z7637459578555283178</t>
  </si>
  <si>
    <t>10113789102245323763</t>
  </si>
  <si>
    <t>Graduation 06</t>
  </si>
  <si>
    <t>ATS-2021011110374542</t>
  </si>
  <si>
    <t>9p637459582651202473</t>
  </si>
  <si>
    <t>10113830761531183721</t>
  </si>
  <si>
    <t>Others 07.08</t>
  </si>
  <si>
    <t>ATS-20210111104501225</t>
  </si>
  <si>
    <t>zw637459587012379287</t>
  </si>
  <si>
    <t>10113874162340073281</t>
  </si>
  <si>
    <t>Graduation 09</t>
  </si>
  <si>
    <t>ATS-202101111113351494</t>
  </si>
  <si>
    <t>bv637459604166160379</t>
  </si>
  <si>
    <t>10114057412643173744</t>
  </si>
  <si>
    <t>Graduation 10.11</t>
  </si>
  <si>
    <t>ATS-20210111113957507</t>
  </si>
  <si>
    <t>rn637459619973610335</t>
  </si>
  <si>
    <t>10114205964442503270</t>
  </si>
  <si>
    <t>Graduation 12</t>
  </si>
  <si>
    <t>ATS-20210111114701692</t>
  </si>
  <si>
    <t>kf637459624214641814</t>
  </si>
  <si>
    <t>10114247925535363797</t>
  </si>
  <si>
    <t>ATS-20210111115303502</t>
  </si>
  <si>
    <t>Marriage 13</t>
  </si>
  <si>
    <t>n3637459627838717996</t>
  </si>
  <si>
    <t>10114283748040583722</t>
  </si>
  <si>
    <t>ATS-202101111201501295</t>
  </si>
  <si>
    <t>o4637459633107888965</t>
  </si>
  <si>
    <t>10114344010332783732</t>
  </si>
  <si>
    <t>Others 15.16</t>
  </si>
  <si>
    <t>ATS-2021011112095669</t>
  </si>
  <si>
    <t>ATS-20210111122124259</t>
  </si>
  <si>
    <t>Graduation 19</t>
  </si>
  <si>
    <t>ls637459644842515779</t>
  </si>
  <si>
    <t>10114457847341213747</t>
  </si>
  <si>
    <t>9z637459642675239508</t>
  </si>
  <si>
    <t>10114477956936943271</t>
  </si>
  <si>
    <t>Graduation 17.18</t>
  </si>
  <si>
    <t>ATS-202101111230521005</t>
  </si>
  <si>
    <t>3j637459650523516896</t>
  </si>
  <si>
    <t>10114511292635243222</t>
  </si>
  <si>
    <t>ATS-202101111237291683</t>
  </si>
  <si>
    <t>xc637459654499425713</t>
  </si>
  <si>
    <t>10114549913537963740</t>
  </si>
  <si>
    <t>Graduation 21</t>
  </si>
  <si>
    <t>ATS-202101111242281705</t>
  </si>
  <si>
    <t>2h637459657489463888</t>
  </si>
  <si>
    <t>10114579986931423768</t>
  </si>
  <si>
    <t>ATS-20210111125241878</t>
  </si>
  <si>
    <t>1o637459663615516750</t>
  </si>
  <si>
    <t>10114643292131423763</t>
  </si>
  <si>
    <t>Marriage 23</t>
  </si>
  <si>
    <t>ATS-20210111125900931</t>
  </si>
  <si>
    <t>lc637459668661588034</t>
  </si>
  <si>
    <t>10114690166837723728</t>
  </si>
  <si>
    <t>ATS-2021011113101697</t>
  </si>
  <si>
    <t>Graduation 24.25</t>
  </si>
  <si>
    <t>Birth 26</t>
  </si>
  <si>
    <t>a2637459683269830621</t>
  </si>
  <si>
    <t>10114858577944463240</t>
  </si>
  <si>
    <t>ATS-2021011113341111</t>
  </si>
  <si>
    <t>ai637459688511144408</t>
  </si>
  <si>
    <t>10114894486831293761</t>
  </si>
  <si>
    <t>ATS-20210111135329884</t>
  </si>
  <si>
    <t>ATS-20210111161722636</t>
  </si>
  <si>
    <t>Graduation 28</t>
  </si>
  <si>
    <t>b4637459786423984681</t>
  </si>
  <si>
    <t>10115883142741603757</t>
  </si>
  <si>
    <t>Others 29.30.31.32</t>
  </si>
  <si>
    <t>ATS-202101111710031963</t>
  </si>
  <si>
    <t>my637459818040716049</t>
  </si>
  <si>
    <t>10116185319735443218</t>
  </si>
  <si>
    <t>Marriage 01</t>
  </si>
  <si>
    <t>ATS-202101120930501217</t>
  </si>
  <si>
    <t>t6637460406507109083</t>
  </si>
  <si>
    <t>10123440211536533773</t>
  </si>
  <si>
    <t>ATS-20210112114448712</t>
  </si>
  <si>
    <t>Marriage 02</t>
  </si>
  <si>
    <t>Marriage 05</t>
  </si>
  <si>
    <t>1a637460486884499631</t>
  </si>
  <si>
    <t>10124236736542933704</t>
  </si>
  <si>
    <t>Graduation 08</t>
  </si>
  <si>
    <t xml:space="preserve"> ATS-20210112115805725</t>
  </si>
  <si>
    <t>1w637460494854591635</t>
  </si>
  <si>
    <t>10124312808339013765</t>
  </si>
  <si>
    <t>ATS-202101121223541008</t>
  </si>
  <si>
    <t>ATS-20210112123848925</t>
  </si>
  <si>
    <t>ov637460519285593738</t>
  </si>
  <si>
    <t>10124557805245513793</t>
  </si>
  <si>
    <t>ATS-202101121246141763</t>
  </si>
  <si>
    <t>et637460523754937473</t>
  </si>
  <si>
    <t>10124603579431563722</t>
  </si>
  <si>
    <t>Death 06</t>
  </si>
  <si>
    <t>50637460510345991691</t>
  </si>
  <si>
    <t>10124468230242653789</t>
  </si>
  <si>
    <t>Death 07</t>
  </si>
  <si>
    <t>ATS-202101121256261768</t>
  </si>
  <si>
    <t>oz637460529874876153</t>
  </si>
  <si>
    <t>10124665007333903786</t>
  </si>
  <si>
    <t>ATS-202101121311301031</t>
  </si>
  <si>
    <t>2n637460538903651455</t>
  </si>
  <si>
    <t>10124754029236783740</t>
  </si>
  <si>
    <t>Medical Report 09</t>
  </si>
  <si>
    <t>ATS-202101121317401970</t>
  </si>
  <si>
    <t>ATS-20210112132143597</t>
  </si>
  <si>
    <t>Authorization 10</t>
  </si>
  <si>
    <t>2i637460542610807631</t>
  </si>
  <si>
    <t>10124790110433853795</t>
  </si>
  <si>
    <t>5y637460545033757136</t>
  </si>
  <si>
    <t>10124825260235483788</t>
  </si>
  <si>
    <t>Marriage 11</t>
  </si>
  <si>
    <t>ATS-2021011213300370</t>
  </si>
  <si>
    <t>7w637460550031246144</t>
  </si>
  <si>
    <t>10124863483134293703</t>
  </si>
  <si>
    <t>yt637460554815519509</t>
  </si>
  <si>
    <t>10124913298636673782</t>
  </si>
  <si>
    <t>ATS-20210112133801921</t>
  </si>
  <si>
    <t>ATS-20210112134541849</t>
  </si>
  <si>
    <t>Birth 13</t>
  </si>
  <si>
    <t>tv637460564774629542</t>
  </si>
  <si>
    <t>10125026979542883711</t>
  </si>
  <si>
    <t>Graduation 1.2.3.4</t>
  </si>
  <si>
    <t>ATS-202101130955371419</t>
  </si>
  <si>
    <t>10133580875736653256</t>
  </si>
  <si>
    <t>ATS-202101131026511209</t>
  </si>
  <si>
    <t>9w637461304125283744</t>
  </si>
  <si>
    <t>10133767269339133775</t>
  </si>
  <si>
    <t>57637461285378381757</t>
  </si>
  <si>
    <t>ATS-202101131042181179</t>
  </si>
  <si>
    <t>Graduation 6</t>
  </si>
  <si>
    <t>Graduation 5</t>
  </si>
  <si>
    <t>yz637461313386924041</t>
  </si>
  <si>
    <t>10133860660233613781</t>
  </si>
  <si>
    <t>ATS-202101131108111296</t>
  </si>
  <si>
    <t>0w637461328917500339</t>
  </si>
  <si>
    <t>10134014899242943711</t>
  </si>
  <si>
    <t>Marriage 08</t>
  </si>
  <si>
    <t>ATS-202101131115561594</t>
  </si>
  <si>
    <t>Missing Passport 09.10</t>
  </si>
  <si>
    <t>ATS-202101131123321338</t>
  </si>
  <si>
    <t>xk637461338127901043</t>
  </si>
  <si>
    <t>10134106249842443230</t>
  </si>
  <si>
    <t>6u637461345735713786</t>
  </si>
  <si>
    <t>10134184051732513731</t>
  </si>
  <si>
    <t>Others 11.12</t>
  </si>
  <si>
    <t>ATS-202101131140521754</t>
  </si>
  <si>
    <t>bh637461348529907206</t>
  </si>
  <si>
    <t>10134212458135023210</t>
  </si>
  <si>
    <t>Graduation 13.14</t>
  </si>
  <si>
    <t>ATS-202101131149001176</t>
  </si>
  <si>
    <t>2b637461353407183479</t>
  </si>
  <si>
    <t>10134258140337633294</t>
  </si>
  <si>
    <t>Others 15.16.17.18.19</t>
  </si>
  <si>
    <t>ATS-202101131202421876</t>
  </si>
  <si>
    <t>fu637461361631049767</t>
  </si>
  <si>
    <t>10134341046938633961</t>
  </si>
  <si>
    <t>ATS-202101131209071826</t>
  </si>
  <si>
    <t>70637461365480069010</t>
  </si>
  <si>
    <t>10134380277243933728</t>
  </si>
  <si>
    <t>ATS-20210113121829888</t>
  </si>
  <si>
    <t>xm637461371098703151</t>
  </si>
  <si>
    <t>10134435039132183721</t>
  </si>
  <si>
    <t>Trading 22.23</t>
  </si>
  <si>
    <t>ATS-202101131227571971</t>
  </si>
  <si>
    <t>r1637461376781101546</t>
  </si>
  <si>
    <t>10134492303345213965</t>
  </si>
  <si>
    <t>ATS-202101131232481674</t>
  </si>
  <si>
    <t>Authorization 24</t>
  </si>
  <si>
    <t>oe637461379689280728</t>
  </si>
  <si>
    <t>10134524186234183741</t>
  </si>
  <si>
    <t>Graduation 25</t>
  </si>
  <si>
    <t>ATS-20210113124005883</t>
  </si>
  <si>
    <t>sw637461384055494853</t>
  </si>
  <si>
    <t>10134575685731873747</t>
  </si>
  <si>
    <t>ATS-20210113125516101</t>
  </si>
  <si>
    <t>Graduation 26.27</t>
  </si>
  <si>
    <t>zj637461393161488121</t>
  </si>
  <si>
    <t>10134660582444233273</t>
  </si>
  <si>
    <t>ATS-20210113131326451</t>
  </si>
  <si>
    <t>gh637461405310553935</t>
  </si>
  <si>
    <t>10134777357539583745</t>
  </si>
  <si>
    <t>Others 28.29.30.31.32.33</t>
  </si>
  <si>
    <t>ATS-20210113132156232</t>
  </si>
  <si>
    <t>tm637461409167627095</t>
  </si>
  <si>
    <t>10134815627532413483</t>
  </si>
  <si>
    <t>ATS-202101131327531930</t>
  </si>
  <si>
    <t>0b637461412740903922</t>
  </si>
  <si>
    <t>10134851835535883710</t>
  </si>
  <si>
    <t>Graduation 36</t>
  </si>
  <si>
    <t>ATS-20210113133328445</t>
  </si>
  <si>
    <t>bs637461416083187121</t>
  </si>
  <si>
    <t>10134885357238983784</t>
  </si>
  <si>
    <t>ATS-202101131342071021</t>
  </si>
  <si>
    <t>Others 37.38.39</t>
  </si>
  <si>
    <t>xl637461421276524109</t>
  </si>
  <si>
    <t>10134939002243333904</t>
  </si>
  <si>
    <t>ATS-20210113135721203</t>
  </si>
  <si>
    <t>6d637461430412280671</t>
  </si>
  <si>
    <t>10135028200934483515</t>
  </si>
  <si>
    <t>Marriage 43</t>
  </si>
  <si>
    <t>ATS-202101131512321674</t>
  </si>
  <si>
    <t>pc637461475529284275</t>
  </si>
  <si>
    <t>10135522245732593786</t>
  </si>
  <si>
    <t>Others 41.42</t>
  </si>
  <si>
    <t>ATS-20210113152533669</t>
  </si>
  <si>
    <t>Others 1.2.3.4</t>
  </si>
  <si>
    <t>ATS-202101141009431730</t>
  </si>
  <si>
    <t>32637462157839451278</t>
  </si>
  <si>
    <t>10143663793343253297</t>
  </si>
  <si>
    <t>Birth 05</t>
  </si>
  <si>
    <t>ATS-20210114101921836</t>
  </si>
  <si>
    <t>3i637462163615163303</t>
  </si>
  <si>
    <t>10143723798134083789</t>
  </si>
  <si>
    <t>ATS-20210114102551435</t>
  </si>
  <si>
    <t>kj637462167513089502</t>
  </si>
  <si>
    <t>10143759650432473765</t>
  </si>
  <si>
    <t>Authorization 7.8</t>
  </si>
  <si>
    <t>ATS-20210114103601328</t>
  </si>
  <si>
    <t>ts637462173612774412</t>
  </si>
  <si>
    <t>10143821304746863212</t>
  </si>
  <si>
    <t>ATS-20210114122501753</t>
  </si>
  <si>
    <t>lp637462239014668702</t>
  </si>
  <si>
    <t>10144475828140183717</t>
  </si>
  <si>
    <t>ATS-20210114122928595</t>
  </si>
  <si>
    <t>el637462241684122685</t>
  </si>
  <si>
    <t>10144501615244123704</t>
  </si>
  <si>
    <t>Others 11.12.13.14</t>
  </si>
  <si>
    <t>ATS-20210114124028826</t>
  </si>
  <si>
    <t>1u637462248285224542</t>
  </si>
  <si>
    <t>10144575123344283218</t>
  </si>
  <si>
    <t>ATS-20210114134932250</t>
  </si>
  <si>
    <t>l5637462289727278760</t>
  </si>
  <si>
    <t>10144982361237783793</t>
  </si>
  <si>
    <t>Graduation 16</t>
  </si>
  <si>
    <t>ATS-20210114141111377</t>
  </si>
  <si>
    <t>sq637462302712855195</t>
  </si>
  <si>
    <t>10145113702531063773</t>
  </si>
  <si>
    <t>ATS-20210117103258585</t>
  </si>
  <si>
    <t>Graduation 15</t>
  </si>
  <si>
    <t>6n637464763783986196</t>
  </si>
  <si>
    <t>10173814529932983788</t>
  </si>
  <si>
    <t>ATS-202101171105381486</t>
  </si>
  <si>
    <t>h1637464783388618950</t>
  </si>
  <si>
    <t>10174004600035483739</t>
  </si>
  <si>
    <t>ATS-202101171113321100</t>
  </si>
  <si>
    <t>Death 3</t>
  </si>
  <si>
    <t>0w637464788126571656</t>
  </si>
  <si>
    <t>10174054298942283785</t>
  </si>
  <si>
    <t>ATS-20210117112624987</t>
  </si>
  <si>
    <t>Birth 4</t>
  </si>
  <si>
    <t>m6637464795845879775</t>
  </si>
  <si>
    <t>10174159377037933791</t>
  </si>
  <si>
    <t>ATS-202101171137071355</t>
  </si>
  <si>
    <t>Graduation 5.6.7</t>
  </si>
  <si>
    <t>dn637464802282890666</t>
  </si>
  <si>
    <t>10174190927646423932</t>
  </si>
  <si>
    <t>ATS-202101171203121312</t>
  </si>
  <si>
    <t>Others 8.9.10.11.12.13.14</t>
  </si>
  <si>
    <t>kz637464817927622735</t>
  </si>
  <si>
    <t>10174347288241703174</t>
  </si>
  <si>
    <t>ATS-202101171210161736</t>
  </si>
  <si>
    <t>x1637464822169725828</t>
  </si>
  <si>
    <t>10174386577143653789</t>
  </si>
  <si>
    <t>ATS-202101171218171190</t>
  </si>
  <si>
    <t>kc637464826976967199</t>
  </si>
  <si>
    <t>10174435599231203761</t>
  </si>
  <si>
    <t>Trading Authorization 17</t>
  </si>
  <si>
    <t>ATS-202101171237541024</t>
  </si>
  <si>
    <t>4l637464840277549240</t>
  </si>
  <si>
    <t>10174566566531493552</t>
  </si>
  <si>
    <t>Others 18.19.20.21.22.23</t>
  </si>
  <si>
    <t>ATS-202101171300191138</t>
  </si>
  <si>
    <t>uh637464852198565378</t>
  </si>
  <si>
    <t>10174687317032563470</t>
  </si>
  <si>
    <t>Medical Report 24</t>
  </si>
  <si>
    <t>ATS-2021011713044385</t>
  </si>
  <si>
    <t>Authorization 40</t>
  </si>
  <si>
    <t>ATS-202101171347071782</t>
  </si>
  <si>
    <t>6i637464880280639719</t>
  </si>
  <si>
    <t>10174970047138183352</t>
  </si>
  <si>
    <t>Graduation 25:46</t>
  </si>
  <si>
    <t>Graduation 47:56</t>
  </si>
  <si>
    <t>ATS-202101171352571778</t>
  </si>
  <si>
    <t>i9637464883780170890</t>
  </si>
  <si>
    <t>10175001804238753697</t>
  </si>
  <si>
    <t>ATS-20210117140944201</t>
  </si>
  <si>
    <t>Others 57.58.59.60.61</t>
  </si>
  <si>
    <t>yq637464893842581163</t>
  </si>
  <si>
    <t>10175105772134633956</t>
  </si>
  <si>
    <t>Marriage 62</t>
  </si>
  <si>
    <t>ATS-202101171420061235</t>
  </si>
  <si>
    <t>jp637464900067293545</t>
  </si>
  <si>
    <t>10175165927034443795</t>
  </si>
  <si>
    <t>Missing Passport 63.64</t>
  </si>
  <si>
    <t>ATS-202101171536461687</t>
  </si>
  <si>
    <t>0w637464946069513204</t>
  </si>
  <si>
    <t>10175634899544283270</t>
  </si>
  <si>
    <t>ATS-202101171632101482</t>
  </si>
  <si>
    <t>ti637464998248155974</t>
  </si>
  <si>
    <t>10176148411245953960</t>
  </si>
  <si>
    <t>Others 65.66.67</t>
  </si>
  <si>
    <t>Graduation 68.69.70.71</t>
  </si>
  <si>
    <t>ATS-20210117173043576</t>
  </si>
  <si>
    <t>lp637465014433772426</t>
  </si>
  <si>
    <t>10176314112240573296</t>
  </si>
  <si>
    <t>Graduation 72.73.74</t>
  </si>
  <si>
    <t>ATS-20210117174910218</t>
  </si>
  <si>
    <t>Graduation 75.76</t>
  </si>
  <si>
    <t>ATS-20210117180652333</t>
  </si>
  <si>
    <t>s0637465036122694141</t>
  </si>
  <si>
    <t>10176527205844193297</t>
  </si>
  <si>
    <t>wv637465033345933054</t>
  </si>
  <si>
    <t>10176563376744653983</t>
  </si>
  <si>
    <t>ATS-202101171819111505</t>
  </si>
  <si>
    <t>Graduation 77</t>
  </si>
  <si>
    <t>1y637465043518428358</t>
  </si>
  <si>
    <t>10176603186439903746</t>
  </si>
  <si>
    <t>ATS-202101181050351034</t>
  </si>
  <si>
    <t>97637465638356238801</t>
  </si>
  <si>
    <t>10183907836936243164</t>
  </si>
  <si>
    <t>ATS-20210118110232363</t>
  </si>
  <si>
    <t>ex637465645523201484</t>
  </si>
  <si>
    <t>10183980199339173210</t>
  </si>
  <si>
    <t>Graduation 8.9</t>
  </si>
  <si>
    <t>ATS-20210118111032696</t>
  </si>
  <si>
    <t>36637465650327055038</t>
  </si>
  <si>
    <t>10184029484035693757</t>
  </si>
  <si>
    <t>Authorization 11</t>
  </si>
  <si>
    <t>ATS-20210118112728386</t>
  </si>
  <si>
    <t>7x637465660506910199</t>
  </si>
  <si>
    <t>10184131072044133711</t>
  </si>
  <si>
    <t>ATS-20210118113223664</t>
  </si>
  <si>
    <t>mw637465663431911433</t>
  </si>
  <si>
    <t>10184160731141743750</t>
  </si>
  <si>
    <t>Graduation 13</t>
  </si>
  <si>
    <t>ATS-202101181138361940</t>
  </si>
  <si>
    <t>76637465667170768834</t>
  </si>
  <si>
    <t>10184195655440603718</t>
  </si>
  <si>
    <t>ATS-20210118115204895</t>
  </si>
  <si>
    <t>Born 14</t>
  </si>
  <si>
    <t>2y637465675248018570</t>
  </si>
  <si>
    <t>10184279636741263789</t>
  </si>
  <si>
    <t>ATS-202101181158111007</t>
  </si>
  <si>
    <t>h4637465678911380297</t>
  </si>
  <si>
    <t>10184314791939173726</t>
  </si>
  <si>
    <t>ATS-20210118120403193</t>
  </si>
  <si>
    <t>ko637465682432124666</t>
  </si>
  <si>
    <t>10184349588040853730</t>
  </si>
  <si>
    <t>sb637464855372605936</t>
  </si>
  <si>
    <t>10184385853431143760</t>
  </si>
  <si>
    <t>ATS-202101181215521455</t>
  </si>
  <si>
    <t>zk637465689528475699</t>
  </si>
  <si>
    <t>10184420941436203291</t>
  </si>
  <si>
    <t>Others 17-18</t>
  </si>
  <si>
    <t>ATS-202101181219451814</t>
  </si>
  <si>
    <t>Others 20.21.22.23</t>
  </si>
  <si>
    <t>ATS-202101181235291863</t>
  </si>
  <si>
    <t>gq637465701300268362</t>
  </si>
  <si>
    <t>10184536735038713239</t>
  </si>
  <si>
    <t>ATS-202101181321101094</t>
  </si>
  <si>
    <t>tg637465728711376775</t>
  </si>
  <si>
    <t>10184812210739733767</t>
  </si>
  <si>
    <t>ATS-20210119100747265</t>
  </si>
  <si>
    <t>Fingerprint Report 1</t>
  </si>
  <si>
    <t>9t637466476682792769</t>
  </si>
  <si>
    <t>10193653568138923750</t>
  </si>
  <si>
    <t>Court Ruling 1 : 7</t>
  </si>
  <si>
    <t>ATS-202101191135031073</t>
  </si>
  <si>
    <t>Others 2.3.4</t>
  </si>
  <si>
    <t>tb637466529036681623</t>
  </si>
  <si>
    <t>10194176597935133918</t>
  </si>
  <si>
    <t>ATS-202101191221381980</t>
  </si>
  <si>
    <t>9r637466556991099999</t>
  </si>
  <si>
    <t>10194454779744133731</t>
  </si>
  <si>
    <t>ATS-202101191257191115</t>
  </si>
  <si>
    <t>Graduation 6.7.8</t>
  </si>
  <si>
    <t>bf637466578396687374</t>
  </si>
  <si>
    <t>10194670629939093957</t>
  </si>
  <si>
    <t>ATS-202101191333021918</t>
  </si>
  <si>
    <t>Marriage 9</t>
  </si>
  <si>
    <t>ya637466599830588662</t>
  </si>
  <si>
    <t>10194885233533983737</t>
  </si>
  <si>
    <t>Service Certificate 10</t>
  </si>
  <si>
    <t>ATS-202101191631491514</t>
  </si>
  <si>
    <t>eh637466715073330600</t>
  </si>
  <si>
    <t>10196087506439533743</t>
  </si>
  <si>
    <t>ATS-20210120094516325</t>
  </si>
  <si>
    <t>Trading Authorization 01</t>
  </si>
  <si>
    <t>Trading Authorization 44</t>
  </si>
  <si>
    <t>Authorization 18</t>
  </si>
  <si>
    <t>Authorization 20</t>
  </si>
  <si>
    <t>Authorization 21</t>
  </si>
  <si>
    <t>Authorization 27</t>
  </si>
  <si>
    <t>ATS-20210120103325732</t>
  </si>
  <si>
    <t>Trading Authorizations 2.3</t>
  </si>
  <si>
    <t>Trading Authorizations 4.5</t>
  </si>
  <si>
    <t>ATS-202101201038391612</t>
  </si>
  <si>
    <t>ao637467327162492951</t>
  </si>
  <si>
    <t>10203858173933803747</t>
  </si>
  <si>
    <t>ATS-202101201113231098</t>
  </si>
  <si>
    <t>Invoice 6.7</t>
  </si>
  <si>
    <t>ATS-20210120112623766</t>
  </si>
  <si>
    <t>uc637467387834771749</t>
  </si>
  <si>
    <t>10204123817833573712</t>
  </si>
  <si>
    <t>Graduation 11.12</t>
  </si>
  <si>
    <t>ATS-202101201151331163</t>
  </si>
  <si>
    <t>za637467402941876602</t>
  </si>
  <si>
    <t>10204275356139233282</t>
  </si>
  <si>
    <t>ATS-202101201202161442</t>
  </si>
  <si>
    <t>Others 13.14</t>
  </si>
  <si>
    <t>3x637467410146473090</t>
  </si>
  <si>
    <t>10204459169645743294</t>
  </si>
  <si>
    <t>ATS-20210120123500594</t>
  </si>
  <si>
    <t>ks637467429003880878</t>
  </si>
  <si>
    <t>10204536686243443757</t>
  </si>
  <si>
    <t>ATS-2021012012583653</t>
  </si>
  <si>
    <t>Birth 16.17</t>
  </si>
  <si>
    <t>rs637467443161558463</t>
  </si>
  <si>
    <t>10204677612131923270</t>
  </si>
  <si>
    <t>ATS-202101211026151775</t>
  </si>
  <si>
    <t>Law</t>
  </si>
  <si>
    <t>ds637468215770227475</t>
  </si>
  <si>
    <t>10213765170843093746</t>
  </si>
  <si>
    <t>Trading Authorizations 2.3.4.5</t>
  </si>
  <si>
    <t>ATS-20210121105139877</t>
  </si>
  <si>
    <t>ATS-20210121110301308</t>
  </si>
  <si>
    <t>Others 6.7</t>
  </si>
  <si>
    <t>dt637468237812805928</t>
  </si>
  <si>
    <t>10213983635533473203</t>
  </si>
  <si>
    <t>40637467356054842243</t>
  </si>
  <si>
    <t>10214067549736603992</t>
  </si>
  <si>
    <t>ATS-20210121122359850</t>
  </si>
  <si>
    <t>Authorization 8</t>
  </si>
  <si>
    <t>kt637468286395425704</t>
  </si>
  <si>
    <t>10214471233245043738</t>
  </si>
  <si>
    <t>ATS-202101311355591735</t>
  </si>
  <si>
    <t>Others 01.02</t>
  </si>
  <si>
    <t>ll637476981599918979</t>
  </si>
  <si>
    <t>10315021523535643269</t>
  </si>
  <si>
    <t>Missing Passport Form</t>
  </si>
  <si>
    <t>Graduation 01</t>
  </si>
  <si>
    <t>ATS-20210202125338409</t>
  </si>
  <si>
    <t>ip637478672183092641</t>
  </si>
  <si>
    <t>10334648732240793798</t>
  </si>
  <si>
    <t>ATS-202102021530051453</t>
  </si>
  <si>
    <t>Birth 02</t>
  </si>
  <si>
    <t>ou637478766058268356</t>
  </si>
  <si>
    <t>10335587760838633720</t>
  </si>
  <si>
    <t>ATS-202102031121171635</t>
  </si>
  <si>
    <t>19637479482210604066</t>
  </si>
  <si>
    <t>10344118987446023796</t>
  </si>
  <si>
    <t>ATS-202102031137281119</t>
  </si>
  <si>
    <t>kx637479490491974780</t>
  </si>
  <si>
    <t>10344192724942083934</t>
  </si>
  <si>
    <t>ATS-20210203114635185</t>
  </si>
  <si>
    <t>Graduation 05.06</t>
  </si>
  <si>
    <t>Birth 07</t>
  </si>
  <si>
    <t>gw637479495952457506</t>
  </si>
  <si>
    <t>10344246902337643253</t>
  </si>
  <si>
    <t>ATS-202102031154071065</t>
  </si>
  <si>
    <t>xy637479500476413932</t>
  </si>
  <si>
    <t>10344290063737533746</t>
  </si>
  <si>
    <t>ATS-20210203115951275</t>
  </si>
  <si>
    <t>9d637479503912421141</t>
  </si>
  <si>
    <t>10344324798634223784</t>
  </si>
  <si>
    <t>ATS-20210203120944174</t>
  </si>
  <si>
    <t>77637479509842066298</t>
  </si>
  <si>
    <t>10344386397036203710</t>
  </si>
  <si>
    <t>ATS-20210203121731299</t>
  </si>
  <si>
    <t>fn637479514512375674</t>
  </si>
  <si>
    <t>10344429592443703764</t>
  </si>
  <si>
    <t>ATS-20210203124023882</t>
  </si>
  <si>
    <t>r3637479528237984714</t>
  </si>
  <si>
    <t>10344568163841463780</t>
  </si>
  <si>
    <t>Others 12.13.14</t>
  </si>
  <si>
    <t>ATS-202102031301101351</t>
  </si>
  <si>
    <t>l5637479540707805995</t>
  </si>
  <si>
    <t>10344690741038993985</t>
  </si>
  <si>
    <t>ATS-202102031305481093</t>
  </si>
  <si>
    <t>10344735529636823717</t>
  </si>
  <si>
    <t>lk637479545277630337</t>
  </si>
  <si>
    <t>ATS-20210203131437769</t>
  </si>
  <si>
    <t>ii637479548774776177</t>
  </si>
  <si>
    <t>10344777069741673790</t>
  </si>
  <si>
    <t>ATS-202102031323151481</t>
  </si>
  <si>
    <t>qt637479553958980867</t>
  </si>
  <si>
    <t>10344831570346953296</t>
  </si>
  <si>
    <t>ATS-202102031330341464</t>
  </si>
  <si>
    <t>xj637479558348407392</t>
  </si>
  <si>
    <t>10344868730335163222</t>
  </si>
  <si>
    <t>Graduation 21.22.23.24</t>
  </si>
  <si>
    <t>ATS-20210203134516540</t>
  </si>
  <si>
    <t>a4637479567164265001</t>
  </si>
  <si>
    <t>10344958251246593250</t>
  </si>
  <si>
    <t>ATS-202102031356081025</t>
  </si>
  <si>
    <t>Graduation 25.26.27.28</t>
  </si>
  <si>
    <t>69637479573686718234</t>
  </si>
  <si>
    <t>10345034442936993260</t>
  </si>
  <si>
    <t>ATS-20210204123703523</t>
  </si>
  <si>
    <t>Death Certificate 01</t>
  </si>
  <si>
    <t>oy637480390233667745</t>
  </si>
  <si>
    <t>10354550521639803705</t>
  </si>
  <si>
    <t>ATS-20210207121255995</t>
  </si>
  <si>
    <t>k7637482967761245577</t>
  </si>
  <si>
    <t>10384407738831153736</t>
  </si>
  <si>
    <t>Graduation 02</t>
  </si>
  <si>
    <t>ATS-20210207134656316</t>
  </si>
  <si>
    <t>bg637483024162815246</t>
  </si>
  <si>
    <t>10384967807639263792</t>
  </si>
  <si>
    <t>ATS-20210207135251418</t>
  </si>
  <si>
    <t>pm637483029116524343</t>
  </si>
  <si>
    <t>10385016100733053728</t>
  </si>
  <si>
    <t>ATS-202102071421411242</t>
  </si>
  <si>
    <t>p4637483045017158048</t>
  </si>
  <si>
    <t>10385175452443843248</t>
  </si>
  <si>
    <t>Birth Certificate 03</t>
  </si>
  <si>
    <t>Fingerprint Report 01</t>
  </si>
  <si>
    <t>Others 04.05.06</t>
  </si>
  <si>
    <t>ATS-20210208111611101</t>
  </si>
  <si>
    <t>sg637483797711921094</t>
  </si>
  <si>
    <t>10394064957945183289</t>
  </si>
  <si>
    <t>Graduation 01.02</t>
  </si>
  <si>
    <t>ATS-2021020811380074</t>
  </si>
  <si>
    <t>nb637483810802349372</t>
  </si>
  <si>
    <t>Commercial Registrar 03</t>
  </si>
  <si>
    <t>10394194551437493563</t>
  </si>
  <si>
    <t>ATS-202102081345441511</t>
  </si>
  <si>
    <t>5x637483887449078229</t>
  </si>
  <si>
    <t>10394959688639293784</t>
  </si>
  <si>
    <t>Marriage Certificate 04</t>
  </si>
  <si>
    <t>ATS-202102091245401084</t>
  </si>
  <si>
    <t>fk637484715406504521</t>
  </si>
  <si>
    <t>10404600646644713284</t>
  </si>
  <si>
    <t>ATS-202102091451511835</t>
  </si>
  <si>
    <t>i6637484791121509345</t>
  </si>
  <si>
    <t>10405357015132603527</t>
  </si>
  <si>
    <t>Trading Documents</t>
  </si>
  <si>
    <t>ATS-2021020916353877</t>
  </si>
  <si>
    <t>kl637484887432477860</t>
  </si>
  <si>
    <t>10406363606831653261</t>
  </si>
  <si>
    <t>ATS-202102101008061315</t>
  </si>
  <si>
    <t>si637485484872847093</t>
  </si>
  <si>
    <t>10413656878844743739</t>
  </si>
  <si>
    <t>ATS-20210210101539985</t>
  </si>
  <si>
    <t>Authorization 04</t>
  </si>
  <si>
    <t>ud637485489396430743</t>
  </si>
  <si>
    <t>10413732623542813702</t>
  </si>
  <si>
    <t>ATS-202102101124041684</t>
  </si>
  <si>
    <t>kp637485530449819485</t>
  </si>
  <si>
    <t>10414110435333563270</t>
  </si>
  <si>
    <t>Graduation 05.06.07.08</t>
  </si>
  <si>
    <t>ATS-202102101246271593</t>
  </si>
  <si>
    <t>s9637485579879501134</t>
  </si>
  <si>
    <t>10414623290332253711</t>
  </si>
  <si>
    <t>ATS-20210210125609690</t>
  </si>
  <si>
    <t>hc637485585694564344</t>
  </si>
  <si>
    <t>10414660786645593206</t>
  </si>
  <si>
    <t>yq637485595276492891</t>
  </si>
  <si>
    <t>10414761636739243749</t>
  </si>
  <si>
    <t>ATS-20210210131207115</t>
  </si>
  <si>
    <t>ATS-202102101402431045</t>
  </si>
  <si>
    <t>ww637485625636289076</t>
  </si>
  <si>
    <t>10415060666832703769</t>
  </si>
  <si>
    <t>ATS-202102111419391550</t>
  </si>
  <si>
    <t>d7637486499798997463</t>
  </si>
  <si>
    <t>10425164686638943722</t>
  </si>
  <si>
    <t>Contract 01</t>
  </si>
  <si>
    <t>ATS-202102141223191496</t>
  </si>
  <si>
    <t>6w637489021998938477</t>
  </si>
  <si>
    <t>10454465347943433727</t>
  </si>
  <si>
    <t>Fill missing report form</t>
  </si>
  <si>
    <t>Print</t>
  </si>
  <si>
    <t>ATS-202102171038241908</t>
  </si>
  <si>
    <t>ATS-202102171042361082</t>
  </si>
  <si>
    <t>10483835142643373702</t>
  </si>
  <si>
    <t>70637491551050677289</t>
  </si>
  <si>
    <t>be637491553566488131</t>
  </si>
  <si>
    <t>10483864559244723770</t>
  </si>
  <si>
    <t>ATS-202102171105301839</t>
  </si>
  <si>
    <t>ll637491567310486190</t>
  </si>
  <si>
    <t>10483998267535493713</t>
  </si>
  <si>
    <t>ATS-20210217113846373</t>
  </si>
  <si>
    <t>p3637491587262929188</t>
  </si>
  <si>
    <t>10484197142844613724</t>
  </si>
  <si>
    <t>ATS-202102211155571735</t>
  </si>
  <si>
    <t>h0637495074321119036</t>
  </si>
  <si>
    <t>10524507383142203761</t>
  </si>
  <si>
    <t>Authorization 01</t>
  </si>
  <si>
    <t>ATS-202102211238131157</t>
  </si>
  <si>
    <t>0w637495078936872538</t>
  </si>
  <si>
    <t>10524557372834663780</t>
  </si>
  <si>
    <t>ATS-202102211244291969</t>
  </si>
  <si>
    <t>1f637495082700925078</t>
  </si>
  <si>
    <t>10524591669039183791</t>
  </si>
  <si>
    <t>ATS-202102211313251582</t>
  </si>
  <si>
    <t>jo637495100059268223</t>
  </si>
  <si>
    <t>10524768280637193264</t>
  </si>
  <si>
    <t>ATS-20210221131802800</t>
  </si>
  <si>
    <t>gl637495102825410222</t>
  </si>
  <si>
    <t>10524793481937693702</t>
  </si>
  <si>
    <t>Others 04.05</t>
  </si>
  <si>
    <t>ATS-202102211336171808</t>
  </si>
  <si>
    <t>qe637495113780517769</t>
  </si>
  <si>
    <t>10524902848037303732</t>
  </si>
  <si>
    <t>ATS-2021022113432743</t>
  </si>
  <si>
    <t>xv637495118071328240</t>
  </si>
  <si>
    <t>10524945077041513734</t>
  </si>
  <si>
    <t>ATS-202102211352461550</t>
  </si>
  <si>
    <t>Birth Certificate 09</t>
  </si>
  <si>
    <t>49637495123668841957</t>
  </si>
  <si>
    <t>10525003802836223771</t>
  </si>
  <si>
    <t>ATS-20210221140733960</t>
  </si>
  <si>
    <t>ATS-202102211415161305</t>
  </si>
  <si>
    <t>7s637495137167743941</t>
  </si>
  <si>
    <t>10525136295935813298</t>
  </si>
  <si>
    <t>ATS-20210221142118316</t>
  </si>
  <si>
    <t>k5637495142737463946</t>
  </si>
  <si>
    <t>10525191282141923705</t>
  </si>
  <si>
    <t>Birth Certificate 12</t>
  </si>
  <si>
    <t>Marriage Certificate 07</t>
  </si>
  <si>
    <t>Marriage Certificate 06</t>
  </si>
  <si>
    <t>Birth Certificate 02</t>
  </si>
  <si>
    <t>ATS-202102221045211858</t>
  </si>
  <si>
    <t>9v637495875220664082</t>
  </si>
  <si>
    <t>10533881831346073706</t>
  </si>
  <si>
    <t>ATS-20210222110914727</t>
  </si>
  <si>
    <t>4u637495889545212153</t>
  </si>
  <si>
    <t>10534020979746763292</t>
  </si>
  <si>
    <t>ATS-20210222121857171</t>
  </si>
  <si>
    <t>mk637495931372881692</t>
  </si>
  <si>
    <t>10534444403131373209</t>
  </si>
  <si>
    <t>Others 4.5.6.7</t>
  </si>
  <si>
    <t>Birth Certificate 02.03</t>
  </si>
  <si>
    <t>Others 08.09</t>
  </si>
  <si>
    <t>ATS-20210222125946967</t>
  </si>
  <si>
    <t>r3637495955866531864</t>
  </si>
  <si>
    <t>10534685622945703245</t>
  </si>
  <si>
    <t>ATS-202102231209501698</t>
  </si>
  <si>
    <t>gm637496789910201071</t>
  </si>
  <si>
    <t>10544386622932453965</t>
  </si>
  <si>
    <t>ATS-20210223121629209</t>
  </si>
  <si>
    <t>Others 01.02.03</t>
  </si>
  <si>
    <t>4h637496793892343972</t>
  </si>
  <si>
    <t>10544426813332093556</t>
  </si>
  <si>
    <t>ATS-20210224102938473</t>
  </si>
  <si>
    <t>hl637497594725593669</t>
  </si>
  <si>
    <t>10553790698737523729</t>
  </si>
  <si>
    <t>ATS-202102241035331772</t>
  </si>
  <si>
    <t>i2637497597344985461</t>
  </si>
  <si>
    <t>10553818195446593751</t>
  </si>
  <si>
    <t>ATS-2021022410392038</t>
  </si>
  <si>
    <t>r5637497599601633451</t>
  </si>
  <si>
    <t>10553843286643113735</t>
  </si>
  <si>
    <t>ATS-20210224104455402</t>
  </si>
  <si>
    <t>9g637497602953249736</t>
  </si>
  <si>
    <t>10553873435543523768</t>
  </si>
  <si>
    <t>ATS-20210224110936742</t>
  </si>
  <si>
    <t>Authorization 05</t>
  </si>
  <si>
    <t>ub637497617765068024</t>
  </si>
  <si>
    <t>10554024027144023756</t>
  </si>
  <si>
    <t>ATS-20210225130540746</t>
  </si>
  <si>
    <t>v1637498551405584568</t>
  </si>
  <si>
    <t>10564721584945163231</t>
  </si>
  <si>
    <t>Others 01.02.03.04</t>
  </si>
  <si>
    <t>ATS-202102281047311537</t>
  </si>
  <si>
    <t>6m637501060519553766</t>
  </si>
  <si>
    <t>10593895094032193761</t>
  </si>
  <si>
    <t>Missing Passport form</t>
  </si>
  <si>
    <t>ATS-202103011059581270</t>
  </si>
  <si>
    <t>nd637501931988059168</t>
  </si>
  <si>
    <t>10603965110433463717</t>
  </si>
  <si>
    <t>ATS-20210304105921634</t>
  </si>
  <si>
    <t>un637504523614295285</t>
  </si>
  <si>
    <t>10633962721944333274</t>
  </si>
  <si>
    <t>ATS-202103041227041664</t>
  </si>
  <si>
    <t>10634487471132333568</t>
  </si>
  <si>
    <t>90637504576254854378</t>
  </si>
  <si>
    <t>Commercial 05</t>
  </si>
  <si>
    <t>Others 1,2,3,4,5,6</t>
  </si>
  <si>
    <t>ATS-20210307135833957</t>
  </si>
  <si>
    <t>ej637507225445128898</t>
  </si>
  <si>
    <t>10665058142845363406</t>
  </si>
  <si>
    <t>Marriage Certificate 01</t>
  </si>
  <si>
    <t>ATS-20210308104215297</t>
  </si>
  <si>
    <t>4r637507972666439268</t>
  </si>
  <si>
    <t>10673898146246983782</t>
  </si>
  <si>
    <t>ATS-202103081316451939</t>
  </si>
  <si>
    <t>7h637508062061565629</t>
  </si>
  <si>
    <t>10674790206632483721</t>
  </si>
  <si>
    <t>ATS-20210308132428361</t>
  </si>
  <si>
    <t>ld637508066683372997</t>
  </si>
  <si>
    <t>10674842393941323733</t>
  </si>
  <si>
    <t>ATS-20210308133514659</t>
  </si>
  <si>
    <t>hh637508073149584153</t>
  </si>
  <si>
    <t>10674896843437413722</t>
  </si>
  <si>
    <t>ATS-202103081411061500</t>
  </si>
  <si>
    <t>Birth Certificate 05</t>
  </si>
  <si>
    <t>0g637508094668750220</t>
  </si>
  <si>
    <t>10675114660340373736</t>
  </si>
  <si>
    <t>Copy</t>
  </si>
  <si>
    <t>ATS-20210308144548692</t>
  </si>
  <si>
    <t>16637508115484776817</t>
  </si>
  <si>
    <t>10675320300841513760</t>
  </si>
  <si>
    <t>Authorization 06</t>
  </si>
  <si>
    <t>-</t>
  </si>
  <si>
    <t>ATS-202103091021571276</t>
  </si>
  <si>
    <t>2u637508826554052172</t>
  </si>
  <si>
    <t>10683798799034143765</t>
  </si>
  <si>
    <t>Authorization 02</t>
  </si>
  <si>
    <t>ATS-202103091042171374</t>
  </si>
  <si>
    <t>l6637508846343853400</t>
  </si>
  <si>
    <t>10683987703738843743</t>
  </si>
  <si>
    <t>NBE Ayman</t>
  </si>
  <si>
    <t>ATS-202103091302331244</t>
  </si>
  <si>
    <t>0y637508919031097406</t>
  </si>
  <si>
    <t>10684860805231783736</t>
  </si>
  <si>
    <t>ATS-202103091340141420</t>
  </si>
  <si>
    <t>11637508940153428510</t>
  </si>
  <si>
    <t>10684926279832033253</t>
  </si>
  <si>
    <t>ATS-202103091714101933</t>
  </si>
  <si>
    <t>Others 06.07</t>
  </si>
  <si>
    <t>2o637509068510901984</t>
  </si>
  <si>
    <t>10686215229943723233</t>
  </si>
  <si>
    <t>ATS-20210310104501507</t>
  </si>
  <si>
    <t>10693878329034313793</t>
  </si>
  <si>
    <t>yn637509699013712482</t>
  </si>
  <si>
    <t>ATS-20210310112150932</t>
  </si>
  <si>
    <t>27637509721105893434</t>
  </si>
  <si>
    <t>10694098921445523768</t>
  </si>
  <si>
    <t>ATS-20210311110335159</t>
  </si>
  <si>
    <t>10704001874231673769</t>
  </si>
  <si>
    <t>qj637510574151872523</t>
  </si>
  <si>
    <t>Others 01</t>
  </si>
  <si>
    <t>ATS-2021031112140659</t>
  </si>
  <si>
    <t>ox637510616461539705</t>
  </si>
  <si>
    <t>10704411948134333757</t>
  </si>
  <si>
    <t>Work Contract 02</t>
  </si>
  <si>
    <t>ATS-20210311125934822</t>
  </si>
  <si>
    <t>md637510647581651462</t>
  </si>
  <si>
    <t>10704721120042193790</t>
  </si>
  <si>
    <t>ATS-20210311133126217</t>
  </si>
  <si>
    <t>fh637510662862291752</t>
  </si>
  <si>
    <t>10704873782439743790</t>
  </si>
  <si>
    <t>Graduation 01.02.03.04</t>
  </si>
  <si>
    <t>ATS-202103141216371712</t>
  </si>
  <si>
    <t>zo637513209980339945</t>
  </si>
  <si>
    <t>10734426375442693284</t>
  </si>
  <si>
    <t>ATS-20210314124120222</t>
  </si>
  <si>
    <t>m7637513226523338079</t>
  </si>
  <si>
    <t>10734590526240383734</t>
  </si>
  <si>
    <t>Birth Certificate 01</t>
  </si>
  <si>
    <t>Marriage Certificate 02</t>
  </si>
  <si>
    <t>ATS-20210316095636636</t>
  </si>
  <si>
    <t>ya637514853966774153</t>
  </si>
  <si>
    <t>10753585320834973749</t>
  </si>
  <si>
    <t>ATS-202103161007421112</t>
  </si>
  <si>
    <t>fi637514896961574838</t>
  </si>
  <si>
    <t>10754014205944183738</t>
  </si>
  <si>
    <t>ATS-20210316111523724</t>
  </si>
  <si>
    <t>xb637514901235293481</t>
  </si>
  <si>
    <t>10754057598734503793</t>
  </si>
  <si>
    <t>ATS-202103161121121274</t>
  </si>
  <si>
    <t>6h637514904732883546</t>
  </si>
  <si>
    <t>10754091378044973724</t>
  </si>
  <si>
    <t>Others 05.06</t>
  </si>
  <si>
    <t>ATS-20210316115856634</t>
  </si>
  <si>
    <t>j9637514927364563384</t>
  </si>
  <si>
    <t>10754318717534733239</t>
  </si>
  <si>
    <t>ATS-202103161212291839</t>
  </si>
  <si>
    <t>Graduation 07.08.09</t>
  </si>
  <si>
    <t>ha637514935500663158</t>
  </si>
  <si>
    <t>10754403161339853941</t>
  </si>
  <si>
    <t>ATS-20210316121934288</t>
  </si>
  <si>
    <t>uc637514939742821649</t>
  </si>
  <si>
    <t>10754442601432633730</t>
  </si>
  <si>
    <t>Birth Certificate 11.12</t>
  </si>
  <si>
    <t>ATS-202103161233441034</t>
  </si>
  <si>
    <t>0n637514949754916665</t>
  </si>
  <si>
    <t>10754541824646243231</t>
  </si>
  <si>
    <t>ATS-20210316125713666</t>
  </si>
  <si>
    <t>9d637514962335236881</t>
  </si>
  <si>
    <t>10754668053244093238</t>
  </si>
  <si>
    <t>Marriage Certificate 015</t>
  </si>
  <si>
    <t>ATS-202103161305231435</t>
  </si>
  <si>
    <t>on637514969596652823</t>
  </si>
  <si>
    <t>10754739915340393796</t>
  </si>
  <si>
    <t>ATS-202103161329421467</t>
  </si>
  <si>
    <t>Graduation 16.17</t>
  </si>
  <si>
    <t>r6637514981833560611</t>
  </si>
  <si>
    <t>10754864414538063226</t>
  </si>
  <si>
    <t>Marriage Certificate 18</t>
  </si>
  <si>
    <t>ATS-202103161349101793</t>
  </si>
  <si>
    <t>5w637514993510368621</t>
  </si>
  <si>
    <t>10754987264740963769</t>
  </si>
  <si>
    <t>Death Certificate 19</t>
  </si>
  <si>
    <t>ATS-20210316135933428</t>
  </si>
  <si>
    <t>74637514999733431733</t>
  </si>
  <si>
    <t>10755042863142373732</t>
  </si>
  <si>
    <t>ATS-202103171037191053</t>
  </si>
  <si>
    <t>Medical Report 01</t>
  </si>
  <si>
    <t>zb637515752718505064</t>
  </si>
  <si>
    <t>10763931488846043789</t>
  </si>
  <si>
    <t>ATS-20210317105940302</t>
  </si>
  <si>
    <t>u9637515755803446437</t>
  </si>
  <si>
    <t>10763965379943853708</t>
  </si>
  <si>
    <t>ATS-20210317114403830</t>
  </si>
  <si>
    <t>d2637515782437220734</t>
  </si>
  <si>
    <t>10764230390537603793</t>
  </si>
  <si>
    <t>ATS-202103181241101803</t>
  </si>
  <si>
    <t>1w637516680715498895</t>
  </si>
  <si>
    <t>10774573907042463737</t>
  </si>
  <si>
    <t>ATS-202103181307581562</t>
  </si>
  <si>
    <t>Graduation 02.03</t>
  </si>
  <si>
    <t>md637516699512258695</t>
  </si>
  <si>
    <t>10774758811833053244</t>
  </si>
  <si>
    <t>ATS-202103181350521916</t>
  </si>
  <si>
    <t>ATS-20210318135746764</t>
  </si>
  <si>
    <t>so637516729894271976</t>
  </si>
  <si>
    <t>10775062586741863754</t>
  </si>
  <si>
    <t>ATS-202103181421111730</t>
  </si>
  <si>
    <t>eg637516740719760199</t>
  </si>
  <si>
    <t>10775173228137563771</t>
  </si>
  <si>
    <t>ag637516724190795880</t>
  </si>
  <si>
    <t>10775138639237173748</t>
  </si>
  <si>
    <t>ATS-202103221337341746</t>
  </si>
  <si>
    <t>ig637520170549981195</t>
  </si>
  <si>
    <t>10814923862236933780</t>
  </si>
  <si>
    <t xml:space="preserve"> Graduation 01</t>
  </si>
  <si>
    <t>ATS-20210324132957285</t>
  </si>
  <si>
    <t>10834865501936543773</t>
  </si>
  <si>
    <t>jj637521893974993709</t>
  </si>
  <si>
    <t>ATS-20210328145057212</t>
  </si>
  <si>
    <t>e4637525398573255614</t>
  </si>
  <si>
    <t>10875350439334093765</t>
  </si>
  <si>
    <t>ATS-20210330112617698</t>
  </si>
  <si>
    <t>10894124506746733239</t>
  </si>
  <si>
    <t>rz637527003774887944</t>
  </si>
  <si>
    <t>ATS-202103301459371366</t>
  </si>
  <si>
    <t>55637527131783080668</t>
  </si>
  <si>
    <t>10895404390840643776</t>
  </si>
  <si>
    <t>ATS-202103311156201003</t>
  </si>
  <si>
    <t>10904305534636093705</t>
  </si>
  <si>
    <t>d1637527885806901484</t>
  </si>
  <si>
    <t>ATS-202104041103471724</t>
  </si>
  <si>
    <t>10943988235242193743</t>
  </si>
  <si>
    <t>zm637531310279680190</t>
  </si>
  <si>
    <t>ATS-202104041217081837</t>
  </si>
  <si>
    <t>Others 02.03.04.05.06</t>
  </si>
  <si>
    <t>a9637531354290858924</t>
  </si>
  <si>
    <t>10944429525644053979</t>
  </si>
  <si>
    <t>NBE Hany</t>
  </si>
  <si>
    <t>ly637531391145970289</t>
  </si>
  <si>
    <t>ATS-202104041318331952</t>
  </si>
  <si>
    <t>Graduation 07</t>
  </si>
  <si>
    <t>10944797367533963702</t>
  </si>
  <si>
    <t>ATS-20210404132740290</t>
  </si>
  <si>
    <t>a6637531396602542638</t>
  </si>
  <si>
    <t>10944853076531623784</t>
  </si>
  <si>
    <t>ATS-202104041335441905</t>
  </si>
  <si>
    <t>vu637531401451160993</t>
  </si>
  <si>
    <t>10944900055934153718</t>
  </si>
  <si>
    <t>ATS-202104051148291493</t>
  </si>
  <si>
    <t>xv637532201098446521</t>
  </si>
  <si>
    <t>10954260475532563731</t>
  </si>
  <si>
    <t>ATS-202104051201221803</t>
  </si>
  <si>
    <t>r0637532208830495691</t>
  </si>
  <si>
    <t>10954333826737333771</t>
  </si>
  <si>
    <t>ATS-20210405121359543</t>
  </si>
  <si>
    <t>nr637532216393828572</t>
  </si>
  <si>
    <t>10954411376333103782</t>
  </si>
  <si>
    <t>Graduation 04.05.06</t>
  </si>
  <si>
    <t>ATS-202104051229321768</t>
  </si>
  <si>
    <t>m0637532225729950389</t>
  </si>
  <si>
    <t>10954505355144763917</t>
  </si>
  <si>
    <t>Authorization 07.08.09</t>
  </si>
  <si>
    <t>ATS-202104051241341432</t>
  </si>
  <si>
    <t>us637532232948159780</t>
  </si>
  <si>
    <t>10954581008738663921</t>
  </si>
  <si>
    <t>ATS-2021040512503757</t>
  </si>
  <si>
    <t>qw637532238371361184</t>
  </si>
  <si>
    <t>10954631194739363779</t>
  </si>
  <si>
    <t>ATS-20210405134636143</t>
  </si>
  <si>
    <t>wu637532271961987209</t>
  </si>
  <si>
    <t>10954969659740303785</t>
  </si>
  <si>
    <t>ATS-20210405140801220</t>
  </si>
  <si>
    <t>zk637532284812328736</t>
  </si>
  <si>
    <t>10955092578032973770</t>
  </si>
  <si>
    <t>Graduation Certificate 01</t>
  </si>
  <si>
    <t>ATS-20210406105420693</t>
  </si>
  <si>
    <t>10963932708432133788</t>
  </si>
  <si>
    <t>wj637533032609533527</t>
  </si>
  <si>
    <t>Graduation Certificate 02</t>
  </si>
  <si>
    <t>ATS-202104061220211426</t>
  </si>
  <si>
    <t>g9637533084218038605</t>
  </si>
  <si>
    <t>10964446859244803714</t>
  </si>
  <si>
    <t>ATS-202104061237271880</t>
  </si>
  <si>
    <t>Graduation Certificate 03</t>
  </si>
  <si>
    <t>10964549710845053792</t>
  </si>
  <si>
    <t>qs637533094481906255</t>
  </si>
  <si>
    <t>ATS-20210406124823817</t>
  </si>
  <si>
    <t>Graduation Certificate 04</t>
  </si>
  <si>
    <t>10964615248631813737</t>
  </si>
  <si>
    <t>1w637533101035362112</t>
  </si>
  <si>
    <t>Graduation Certificate 05</t>
  </si>
  <si>
    <t>ATS-202104061329491447</t>
  </si>
  <si>
    <t>51637533125898211891</t>
  </si>
  <si>
    <t>10964865990338703798</t>
  </si>
  <si>
    <t>ATS-202104061337251406</t>
  </si>
  <si>
    <t>Birth Certificate 06</t>
  </si>
  <si>
    <t>3x637533130458161299</t>
  </si>
  <si>
    <t>10964910102532053710</t>
  </si>
  <si>
    <t>Graduation Certificate 07</t>
  </si>
  <si>
    <t>ATS-202104061348571523</t>
  </si>
  <si>
    <t>10964979788439043706</t>
  </si>
  <si>
    <t>3z637533137379659888</t>
  </si>
  <si>
    <t>ATS-20210406135647893</t>
  </si>
  <si>
    <t>10965026801144023271</t>
  </si>
  <si>
    <t>jw637533142075369920</t>
  </si>
  <si>
    <t>ATS-202104061405491467</t>
  </si>
  <si>
    <t>Graduation Certificate 10</t>
  </si>
  <si>
    <t>9g637533147498723790</t>
  </si>
  <si>
    <t>10965081272241823722</t>
  </si>
  <si>
    <t>Graduation Certificate 11</t>
  </si>
  <si>
    <t>10965127755239743750</t>
  </si>
  <si>
    <t>9a637533152320325490</t>
  </si>
  <si>
    <t>ATS-202104061413511853</t>
  </si>
  <si>
    <t>ATS-202104061430151047</t>
  </si>
  <si>
    <t>Death Certificate 12</t>
  </si>
  <si>
    <t>4s637533162156367478</t>
  </si>
  <si>
    <t>10965228000936893767</t>
  </si>
  <si>
    <t>ATS-20210406144828913</t>
  </si>
  <si>
    <t>Graduation Certificate 13</t>
  </si>
  <si>
    <t>t9637533173086069685</t>
  </si>
  <si>
    <t>10965336075031923735</t>
  </si>
  <si>
    <t>وارد</t>
  </si>
  <si>
    <t>رصيد إفتتاحي</t>
  </si>
  <si>
    <t>ATS-20210407122038679</t>
  </si>
  <si>
    <t>wq637533948384489070</t>
  </si>
  <si>
    <t>10974452037734193293</t>
  </si>
  <si>
    <t>ATS-202104071234451698</t>
  </si>
  <si>
    <t>2e637533956859678393</t>
  </si>
  <si>
    <t>10974536766635483782</t>
  </si>
  <si>
    <t>ATS-20210407124307536</t>
  </si>
  <si>
    <t>my637533961874044944</t>
  </si>
  <si>
    <t>10974584170445793993</t>
  </si>
  <si>
    <t>ATS-202104071249121614</t>
  </si>
  <si>
    <t>2g637533965528983368</t>
  </si>
  <si>
    <t>10974632714044053708</t>
  </si>
  <si>
    <t>ATS-20210407125912375</t>
  </si>
  <si>
    <t>10974684559845173752</t>
  </si>
  <si>
    <t>ln637533971522918579</t>
  </si>
  <si>
    <t>ATS-202104071305461140</t>
  </si>
  <si>
    <t>2m637533975466803548</t>
  </si>
  <si>
    <t>10974719109135353718</t>
  </si>
  <si>
    <t>ATS-202104071334211436</t>
  </si>
  <si>
    <t>u7637533992639879548</t>
  </si>
  <si>
    <t>10974893792435173725</t>
  </si>
  <si>
    <t>Birth Certificate 11</t>
  </si>
  <si>
    <t>ATS-20210407134712813</t>
  </si>
  <si>
    <t>kt637534000325037894</t>
  </si>
  <si>
    <t>10974968864042613765</t>
  </si>
  <si>
    <t>ATS-20210407135758585</t>
  </si>
  <si>
    <t>kd637534006784146457</t>
  </si>
  <si>
    <t>10975036697933453761</t>
  </si>
  <si>
    <t>ATS-20210407140508392</t>
  </si>
  <si>
    <t>ie637534011083120916</t>
  </si>
  <si>
    <t>10975075053536353767</t>
  </si>
  <si>
    <t>ATS-20210407142330610</t>
  </si>
  <si>
    <t>4o637534022104170340</t>
  </si>
  <si>
    <t>10975205330434873715</t>
  </si>
  <si>
    <t>ATS-202104071432231523</t>
  </si>
  <si>
    <t>nc637534027438542514</t>
  </si>
  <si>
    <t>10975241199333263728</t>
  </si>
  <si>
    <t>ATS-20210407143844226</t>
  </si>
  <si>
    <t>sr637534032458424614</t>
  </si>
  <si>
    <t>10975293019931123741</t>
  </si>
  <si>
    <t>ATS-202104071459531524</t>
  </si>
  <si>
    <t>f1637534043938741183</t>
  </si>
  <si>
    <t>10975403452941053779</t>
  </si>
  <si>
    <t>ATS-20210408112834594</t>
  </si>
  <si>
    <t>4m637534781149043100</t>
  </si>
  <si>
    <t>10984137775339613788</t>
  </si>
  <si>
    <t>ATS-20210408130836862</t>
  </si>
  <si>
    <t>lg637534841165259525</t>
  </si>
  <si>
    <t>10984736041133903707</t>
  </si>
  <si>
    <t>Others 03.04</t>
  </si>
  <si>
    <t>ATS-20210408134134880</t>
  </si>
  <si>
    <t>75637534860945565988</t>
  </si>
  <si>
    <t>10984935044341653202</t>
  </si>
  <si>
    <t>ATS-202104111136261722</t>
  </si>
  <si>
    <t>s6637537377874918094</t>
  </si>
  <si>
    <t>11014197456939133246</t>
  </si>
  <si>
    <t>Graduation 03.04</t>
  </si>
  <si>
    <t>ATS-20210411115236400</t>
  </si>
  <si>
    <t>7y637537387563094561</t>
  </si>
  <si>
    <t>11014286455534133266</t>
  </si>
  <si>
    <t>ATS-202104111209521192</t>
  </si>
  <si>
    <t>11014384552736843719</t>
  </si>
  <si>
    <t>yr637537397927218475</t>
  </si>
  <si>
    <t>ATS-20210411122628744</t>
  </si>
  <si>
    <t>uv637537413666782824</t>
  </si>
  <si>
    <t>11014549046533123767</t>
  </si>
  <si>
    <t>ATS-202104111243421170</t>
  </si>
  <si>
    <t>lo637537419682378483</t>
  </si>
  <si>
    <t>11014606246336413734</t>
  </si>
  <si>
    <t>ATS-202104111319051981</t>
  </si>
  <si>
    <t>6c637537439461011118</t>
  </si>
  <si>
    <t>11014799498444733749</t>
  </si>
  <si>
    <t>Marriage Certificate 08</t>
  </si>
  <si>
    <t>ATS-202104111330441121</t>
  </si>
  <si>
    <t>6p637537446446676555</t>
  </si>
  <si>
    <t>11014871053937203706</t>
  </si>
  <si>
    <t>ATS-20210411133545208</t>
  </si>
  <si>
    <t>sg637537449454524337</t>
  </si>
  <si>
    <t>11014900641844633788</t>
  </si>
  <si>
    <t>ATS-202104111341231695</t>
  </si>
  <si>
    <t>yr637537452839670789</t>
  </si>
  <si>
    <t>11014932940243683257</t>
  </si>
  <si>
    <t>ATS-202104111346461851</t>
  </si>
  <si>
    <t>Death Certificate 13</t>
  </si>
  <si>
    <t>bk637537456075501206</t>
  </si>
  <si>
    <t>11014967493737233772</t>
  </si>
  <si>
    <t>Authorization 14</t>
  </si>
  <si>
    <t>ATS-20210411135303773</t>
  </si>
  <si>
    <t>vv637537459840123858</t>
  </si>
  <si>
    <t>11015003282837593794</t>
  </si>
  <si>
    <t>ATS-20210411135923983</t>
  </si>
  <si>
    <t>d1637537463646544733</t>
  </si>
  <si>
    <t>11015042274643363293</t>
  </si>
  <si>
    <t>Birth Certificate 17</t>
  </si>
  <si>
    <t>ATS-20210411140520167</t>
  </si>
  <si>
    <t>Others 18.19</t>
  </si>
  <si>
    <t>kk637537467212005536</t>
  </si>
  <si>
    <t>11015079724645023758</t>
  </si>
  <si>
    <t>ATS-202104111411351208</t>
  </si>
  <si>
    <t>sv637537470959835171</t>
  </si>
  <si>
    <t>11015114084635243276</t>
  </si>
  <si>
    <t>ATS-20210411141942903</t>
  </si>
  <si>
    <t>bc637537475825655695</t>
  </si>
  <si>
    <t>11015164449142943763</t>
  </si>
  <si>
    <t>ATS-202104111441571436</t>
  </si>
  <si>
    <t>ol637537489180818766</t>
  </si>
  <si>
    <t>11015298026146793712</t>
  </si>
  <si>
    <t>Others 22</t>
  </si>
  <si>
    <t>ATS-202104111453361451</t>
  </si>
  <si>
    <t>du637537496168352027</t>
  </si>
  <si>
    <t>11015368021131173285</t>
  </si>
  <si>
    <t>Others 23.24.25.26.27.28</t>
  </si>
  <si>
    <t>i3637537506519466360</t>
  </si>
  <si>
    <t>ATS-202104111510511634</t>
  </si>
  <si>
    <t>11015472656041233412</t>
  </si>
  <si>
    <t>ATS-20210411151824727</t>
  </si>
  <si>
    <t>Graduation 30</t>
  </si>
  <si>
    <t>g3637537512103582591</t>
  </si>
  <si>
    <t>11015526609145653780</t>
  </si>
  <si>
    <t>Missing Passport</t>
  </si>
  <si>
    <t>ATS-20210412101225657</t>
  </si>
  <si>
    <t>11023683687241273763</t>
  </si>
  <si>
    <t>4r637538191454411171</t>
  </si>
  <si>
    <t>ATS-20210412102309405</t>
  </si>
  <si>
    <t>3d637538197893236521</t>
  </si>
  <si>
    <t>11023744138937703207</t>
  </si>
  <si>
    <t>ATS-20210412110049829</t>
  </si>
  <si>
    <t>qp637538220495502282</t>
  </si>
  <si>
    <t>11023970776433993738</t>
  </si>
  <si>
    <t>ATS-202104121147581532</t>
  </si>
  <si>
    <t>xi637538248788691686</t>
  </si>
  <si>
    <t>11024252924033803725</t>
  </si>
  <si>
    <t>ATS-202104121243251688</t>
  </si>
  <si>
    <t>2g637538282064550925</t>
  </si>
  <si>
    <t>11024586571432573787</t>
  </si>
  <si>
    <t>Marriage Certificate 08.09</t>
  </si>
  <si>
    <t>ATS-20210412130121874</t>
  </si>
  <si>
    <t>mn637538292816127650</t>
  </si>
  <si>
    <t>11024692355740993248</t>
  </si>
  <si>
    <t>ATS-20210412131922568</t>
  </si>
  <si>
    <t>i6637538303624003925</t>
  </si>
  <si>
    <t>11024801703140703203</t>
  </si>
  <si>
    <t>ATS-202104121335171780</t>
  </si>
  <si>
    <t>x9637538313180979766</t>
  </si>
  <si>
    <t>11024896917931193744</t>
  </si>
  <si>
    <t>ATS-202104121343341720</t>
  </si>
  <si>
    <t>ox637538318149703443</t>
  </si>
  <si>
    <t>11024946744736063293</t>
  </si>
  <si>
    <t>ATS-20210412140505927</t>
  </si>
  <si>
    <t>gi637538331073607063</t>
  </si>
  <si>
    <t>11025076214842783737</t>
  </si>
  <si>
    <t>ATS-202104121420351289</t>
  </si>
  <si>
    <t>vk637538351651961021</t>
  </si>
  <si>
    <t>11025284581042873736</t>
  </si>
  <si>
    <t>ATS-20210413112955224</t>
  </si>
  <si>
    <t>pz637539101952550333</t>
  </si>
  <si>
    <t>11034146108135213735</t>
  </si>
  <si>
    <t>ATS-202104131137011533</t>
  </si>
  <si>
    <t>za637539106218748757</t>
  </si>
  <si>
    <t>11034186250340353759</t>
  </si>
  <si>
    <t>Others 03.04.05</t>
  </si>
  <si>
    <t>ATS-202104131155491933</t>
  </si>
  <si>
    <t>0w637539117500728080</t>
  </si>
  <si>
    <t>11034300791044943907</t>
  </si>
  <si>
    <t>ATS-20210413123654224</t>
  </si>
  <si>
    <t>49637539142152445607</t>
  </si>
  <si>
    <t>11034550318045773735</t>
  </si>
  <si>
    <t>ATS-20210414115502594</t>
  </si>
  <si>
    <t>60637539981023985501</t>
  </si>
  <si>
    <t>11044296013236813702</t>
  </si>
  <si>
    <t>ATS-20210414121618936</t>
  </si>
  <si>
    <t>z2637539993785604658</t>
  </si>
  <si>
    <t>11044424236032113715</t>
  </si>
  <si>
    <t>ATS-202104141256301494</t>
  </si>
  <si>
    <t>z7637540017908636142</t>
  </si>
  <si>
    <t>11044665385036033732</t>
  </si>
  <si>
    <t>ATS-202104151046481770</t>
  </si>
  <si>
    <t>iu637540804089894633</t>
  </si>
  <si>
    <t>11053884889538473777</t>
  </si>
  <si>
    <t>ATS-202104151211511478</t>
  </si>
  <si>
    <t>z4637540855118520679</t>
  </si>
  <si>
    <t>11054395765839923787</t>
  </si>
  <si>
    <t>Dubai Islamic</t>
  </si>
  <si>
    <t>Graduation 0</t>
  </si>
  <si>
    <t>Others 01.02.03.04.05.06</t>
  </si>
  <si>
    <t>ATS-202104191231051092</t>
  </si>
  <si>
    <t>eo637544322654397469</t>
  </si>
  <si>
    <t>11094511069944333191</t>
  </si>
  <si>
    <t>Graduation 07.08</t>
  </si>
  <si>
    <t>ATS-202104191248131903</t>
  </si>
  <si>
    <t>4j637544345013572410</t>
  </si>
  <si>
    <t>11094734155943153468</t>
  </si>
  <si>
    <t>ATS-2021042010230112</t>
  </si>
  <si>
    <t>y6637545109811689356</t>
  </si>
  <si>
    <t>11103745738945543917</t>
  </si>
  <si>
    <t>*777*8# نسيت الرقم السري</t>
  </si>
  <si>
    <t>ATS-20210420124429909</t>
  </si>
  <si>
    <t>yb637545194700474453</t>
  </si>
  <si>
    <t>11104595107941483985</t>
  </si>
  <si>
    <t>Marriage Certificate 03</t>
  </si>
  <si>
    <t>ATS-20210420125249128</t>
  </si>
  <si>
    <t>0x637545199696837816</t>
  </si>
  <si>
    <t>11104660528344453925</t>
  </si>
  <si>
    <t>Specifications</t>
  </si>
  <si>
    <t>قديم</t>
  </si>
  <si>
    <t>052139</t>
  </si>
  <si>
    <t>ATS-202104251111441493</t>
  </si>
  <si>
    <t>ATS-202104251106531723</t>
  </si>
  <si>
    <t>hi637549456139767589</t>
  </si>
  <si>
    <t>11154010189045053985</t>
  </si>
  <si>
    <t>s1637549459048572530</t>
  </si>
  <si>
    <t>11154035458639603925</t>
  </si>
  <si>
    <t>ATS-202104261307291976</t>
  </si>
  <si>
    <t>ue637550392500959548</t>
  </si>
  <si>
    <t>11164731046242663436</t>
  </si>
  <si>
    <t>ATS-20210427105440226</t>
  </si>
  <si>
    <t>vs637551176803149520</t>
  </si>
  <si>
    <t>11173934615044453417</t>
  </si>
  <si>
    <t>ATS-202104271131571088</t>
  </si>
  <si>
    <t>s2637551199177309355</t>
  </si>
  <si>
    <t>11174158069933213387</t>
  </si>
  <si>
    <t>ATS-20210427120432560</t>
  </si>
  <si>
    <t>kj637551218723934080</t>
  </si>
  <si>
    <t>11174359886236603912</t>
  </si>
  <si>
    <t>ATS-2021042712394828</t>
  </si>
  <si>
    <t>d1637551244656603774</t>
  </si>
  <si>
    <t>11174610127938043956</t>
  </si>
  <si>
    <t>ATS-202104271252171404</t>
  </si>
  <si>
    <t>3h637551247378708959</t>
  </si>
  <si>
    <t>11174641939336883488</t>
  </si>
  <si>
    <t>ATS-20210428121603392</t>
  </si>
  <si>
    <t>2h637552089633403237</t>
  </si>
  <si>
    <t>11184499371533243949</t>
  </si>
  <si>
    <t>ATS-20210428125018677</t>
  </si>
  <si>
    <t>ATS-202104281255131560</t>
  </si>
  <si>
    <t>sm637552113149562973</t>
  </si>
  <si>
    <t>11184655965240593919</t>
  </si>
  <si>
    <t>ee637552110184727265</t>
  </si>
  <si>
    <t>11184627243644673949</t>
  </si>
  <si>
    <t>مصروف</t>
  </si>
  <si>
    <t>غير</t>
  </si>
  <si>
    <t>ATS-20210504112725861</t>
  </si>
  <si>
    <t>4b637557244455813358</t>
  </si>
  <si>
    <t>11244133109335053904</t>
  </si>
  <si>
    <t>Others 02.03</t>
  </si>
  <si>
    <t>ATS-202105041206091404</t>
  </si>
  <si>
    <t>tu637557267698038751</t>
  </si>
  <si>
    <t>11244361819540713460</t>
  </si>
  <si>
    <t>ATS-20210504123012765</t>
  </si>
  <si>
    <t>da637557282124922514</t>
  </si>
  <si>
    <t>11244508029340013974</t>
  </si>
  <si>
    <t>ATS-20210504125249893</t>
  </si>
  <si>
    <t>vj637557295695600134</t>
  </si>
  <si>
    <t>11244642014934413987</t>
  </si>
  <si>
    <t>Graduation 06.07</t>
  </si>
  <si>
    <t>ATS-20210504125918135</t>
  </si>
  <si>
    <t>z4637557299582186346</t>
  </si>
  <si>
    <t>11244680722846553448</t>
  </si>
  <si>
    <t>Others 08.09.10</t>
  </si>
  <si>
    <t>ATS-20210504131641217</t>
  </si>
  <si>
    <t>lq637557310012325610</t>
  </si>
  <si>
    <t>11244786312339103387</t>
  </si>
  <si>
    <t>ATS-20210504135238359</t>
  </si>
  <si>
    <t>w6637557331583118003</t>
  </si>
  <si>
    <t>11245000572045153477</t>
  </si>
  <si>
    <t>Authorization 13</t>
  </si>
  <si>
    <t>ATS-20210504144333955</t>
  </si>
  <si>
    <t>2g637557362133418637</t>
  </si>
  <si>
    <t>11245311446833343938</t>
  </si>
  <si>
    <t>ATS-20210504150027619</t>
  </si>
  <si>
    <t>gj637557372274359579</t>
  </si>
  <si>
    <t>11245410631637553912</t>
  </si>
  <si>
    <t>Birth Certificate 15</t>
  </si>
  <si>
    <t>ATS-202105041505471472</t>
  </si>
  <si>
    <t>6n637557377725534188</t>
  </si>
  <si>
    <t>11245465656644713956</t>
  </si>
  <si>
    <t>ja637557386170256372</t>
  </si>
  <si>
    <t>11245553780635703934</t>
  </si>
  <si>
    <t>ATS-202105041523361778</t>
  </si>
  <si>
    <t>Others 17.18.19.20</t>
  </si>
  <si>
    <t>ATS-20210504165153722</t>
  </si>
  <si>
    <t>hl637557439135187298</t>
  </si>
  <si>
    <t>11246076220835293724</t>
  </si>
  <si>
    <t>ATS-202105051040181498</t>
  </si>
  <si>
    <t>11253860799637763960</t>
  </si>
  <si>
    <t>0h637558080193927470</t>
  </si>
  <si>
    <t>ATS-202105051134521122</t>
  </si>
  <si>
    <t>Death Certificate 02</t>
  </si>
  <si>
    <t>9d637558112931720197</t>
  </si>
  <si>
    <t>11254175670539473942</t>
  </si>
  <si>
    <t>ATS-202105051156041648</t>
  </si>
  <si>
    <t>Authorization 03</t>
  </si>
  <si>
    <t>bt637558125649197265</t>
  </si>
  <si>
    <t>11254303332545353936</t>
  </si>
  <si>
    <t>ATS-202105051305421826</t>
  </si>
  <si>
    <t>dd637558167430202490</t>
  </si>
  <si>
    <t>11254733521434213965</t>
  </si>
  <si>
    <t>ATS-202105051318281242</t>
  </si>
  <si>
    <t>ew637558175103070339</t>
  </si>
  <si>
    <t>11254796936445013951</t>
  </si>
  <si>
    <t>Court Judgment 01</t>
  </si>
  <si>
    <t>Authorization 01.02</t>
  </si>
  <si>
    <t>ATS-202105061027061517</t>
  </si>
  <si>
    <t>6p637558936268672140</t>
  </si>
  <si>
    <t>11263769066742373435</t>
  </si>
  <si>
    <t>ATS-202105061109341460</t>
  </si>
  <si>
    <t>qd637558961753526434</t>
  </si>
  <si>
    <t>11264025016231373610</t>
  </si>
  <si>
    <t>ATS-20210506113039250</t>
  </si>
  <si>
    <t>r6637558974392768468</t>
  </si>
  <si>
    <t>11264158414831733958</t>
  </si>
  <si>
    <t>ATS-202105061138141395</t>
  </si>
  <si>
    <t>cs637558978948145488</t>
  </si>
  <si>
    <t>11264197182236963929</t>
  </si>
  <si>
    <t>ATS-20210506114337200</t>
  </si>
  <si>
    <t>5t637558982182221793</t>
  </si>
  <si>
    <t>11264230463335333908</t>
  </si>
  <si>
    <t>ATS-20210506114935492</t>
  </si>
  <si>
    <t>bx637558985753529436</t>
  </si>
  <si>
    <t>11264261648340663978</t>
  </si>
  <si>
    <t>ATS-202105061153571246</t>
  </si>
  <si>
    <t>k4637558988377770370</t>
  </si>
  <si>
    <t>11264288240837293996</t>
  </si>
  <si>
    <t>ATS-2021050612134230</t>
  </si>
  <si>
    <t>c0637559000226145123</t>
  </si>
  <si>
    <t>11264407570642323995</t>
  </si>
  <si>
    <t>ATS-202105061222201888</t>
  </si>
  <si>
    <t>v6637559005415774787</t>
  </si>
  <si>
    <t>11264461884840803950</t>
  </si>
  <si>
    <t>ATS-202105061226141204</t>
  </si>
  <si>
    <t>af637559007746981533</t>
  </si>
  <si>
    <t>11264481642540213998</t>
  </si>
  <si>
    <t>ATS-20210506123750452</t>
  </si>
  <si>
    <t>eq637559014703362855</t>
  </si>
  <si>
    <t>11264552909535723947</t>
  </si>
  <si>
    <t>ATS-20210506125036615</t>
  </si>
  <si>
    <t>xa637559022364149938</t>
  </si>
  <si>
    <t>11264628662840463939</t>
  </si>
  <si>
    <t>ATS-202105061259161433</t>
  </si>
  <si>
    <t>xh637559027568428775</t>
  </si>
  <si>
    <t>11264681275440223929</t>
  </si>
  <si>
    <t>Divorce Certificate 04</t>
  </si>
  <si>
    <t>Finger print 05</t>
  </si>
  <si>
    <t>Divorce Certificate 09</t>
  </si>
  <si>
    <t>Medical Reports 13</t>
  </si>
  <si>
    <t>Medical Reports 14</t>
  </si>
  <si>
    <t>ATS-202105061332351652</t>
  </si>
  <si>
    <t>ii637559047559166834</t>
  </si>
  <si>
    <t>11264882278840363997</t>
  </si>
  <si>
    <t>ATS-20210506135014612</t>
  </si>
  <si>
    <t>Birth Certificate 16</t>
  </si>
  <si>
    <t>ai637559058149430124</t>
  </si>
  <si>
    <t>11264989822540913955</t>
  </si>
  <si>
    <t>Birth Certificate 19</t>
  </si>
  <si>
    <t>ATS-20210506135940331</t>
  </si>
  <si>
    <t>xa637559063802782871</t>
  </si>
  <si>
    <t>11265044998740763924</t>
  </si>
  <si>
    <t>ATS-20210506140419571</t>
  </si>
  <si>
    <t>3t637559066594286570</t>
  </si>
  <si>
    <t>11265070202544893920</t>
  </si>
  <si>
    <t>ATS-202105061408121050</t>
  </si>
  <si>
    <t>0v637559068928608955</t>
  </si>
  <si>
    <t>11265093607739433937</t>
  </si>
  <si>
    <t>ATS-20210506141812410</t>
  </si>
  <si>
    <t>Birth Certificate 20</t>
  </si>
  <si>
    <t>gk637559074923103020</t>
  </si>
  <si>
    <t>11265161351835113930</t>
  </si>
  <si>
    <t>ATS-202105061424371647</t>
  </si>
  <si>
    <t>cf637559078779373477</t>
  </si>
  <si>
    <t>11265193447631923942</t>
  </si>
  <si>
    <t>ATS-20210506143034771</t>
  </si>
  <si>
    <t>vn637559082344975786</t>
  </si>
  <si>
    <t>11265229112845893998</t>
  </si>
  <si>
    <t>ATS-202105061438051155</t>
  </si>
  <si>
    <t>Authorization 23</t>
  </si>
  <si>
    <t>l0637559086861887474</t>
  </si>
  <si>
    <t>11265275400138473904</t>
  </si>
  <si>
    <t>nc637559091900497005</t>
  </si>
  <si>
    <t>ATS-202105061446291854</t>
  </si>
  <si>
    <t>11265326713040743979</t>
  </si>
  <si>
    <t>ATS-20210506145222646</t>
  </si>
  <si>
    <t>w7637559095434569657</t>
  </si>
  <si>
    <t>11265358669144523981</t>
  </si>
  <si>
    <t>Death Certificate 25</t>
  </si>
  <si>
    <t>Graduation 26</t>
  </si>
  <si>
    <t>ATS-202105061457101767</t>
  </si>
  <si>
    <t>wh637559098309869386</t>
  </si>
  <si>
    <t>11265387161242353924</t>
  </si>
  <si>
    <t>Marriage Certificate 13</t>
  </si>
  <si>
    <t>Death Certificate 14</t>
  </si>
  <si>
    <t>Authorization 15</t>
  </si>
  <si>
    <t>Marriage Certificate 16</t>
  </si>
  <si>
    <t>Medical Report 18</t>
  </si>
  <si>
    <t>Others 19</t>
  </si>
  <si>
    <t>Divorce Certificate 20</t>
  </si>
  <si>
    <t>Missing Passport 11</t>
  </si>
  <si>
    <t>ATS-202105091129261941</t>
  </si>
  <si>
    <t>sy637561565670694077</t>
  </si>
  <si>
    <t>11294143291641723949</t>
  </si>
  <si>
    <t>ATS-20210509113918200</t>
  </si>
  <si>
    <t>g0637561571582084426</t>
  </si>
  <si>
    <t>11294203152334413961</t>
  </si>
  <si>
    <t>ATS-202105091209141645</t>
  </si>
  <si>
    <t>g7637561589555502252</t>
  </si>
  <si>
    <t>11294389819742203060</t>
  </si>
  <si>
    <t>ATS-202105091219221865</t>
  </si>
  <si>
    <t>11294449160146733937</t>
  </si>
  <si>
    <t>fx637561595636040618</t>
  </si>
  <si>
    <t>ATS-20210509123153840</t>
  </si>
  <si>
    <t>Others 03.04.05.06.07.08.09.10.11</t>
  </si>
  <si>
    <t>79637561603132636924</t>
  </si>
  <si>
    <t>11294527239640793941</t>
  </si>
  <si>
    <t>ATS-20210509124708920</t>
  </si>
  <si>
    <t>jg637561612285951461</t>
  </si>
  <si>
    <t>11294608681335903960</t>
  </si>
  <si>
    <t>ATS-20210509125254112</t>
  </si>
  <si>
    <t>1g637561615747444268</t>
  </si>
  <si>
    <t>11294641985934453948</t>
  </si>
  <si>
    <t>ATS-20210509144629695</t>
  </si>
  <si>
    <t>zz637561683894462789</t>
  </si>
  <si>
    <t>11295324911735393931</t>
  </si>
  <si>
    <t>ATS-20210510101451373</t>
  </si>
  <si>
    <t>nb637562384913023880</t>
  </si>
  <si>
    <t>11303696273537573990</t>
  </si>
  <si>
    <t>ATS-20210510103914968</t>
  </si>
  <si>
    <t>ra637562399546452252</t>
  </si>
  <si>
    <t>11303841408343843935</t>
  </si>
  <si>
    <t>ATS-202105101149081857</t>
  </si>
  <si>
    <t>gz637562441490464595</t>
  </si>
  <si>
    <t>11304260971839833907</t>
  </si>
  <si>
    <t>ATS-202105101248271354</t>
  </si>
  <si>
    <t>5s637562477077962542</t>
  </si>
  <si>
    <t>11304616918033803975</t>
  </si>
  <si>
    <t>ATS-20210510131357786</t>
  </si>
  <si>
    <t>in637562492380312750</t>
  </si>
  <si>
    <t>11304769893032983636</t>
  </si>
  <si>
    <t xml:space="preserve">Missing Passport </t>
  </si>
  <si>
    <t>---</t>
  </si>
  <si>
    <t>----</t>
  </si>
  <si>
    <t>ATS-202105101450431791</t>
  </si>
  <si>
    <t>o1637562550440358539</t>
  </si>
  <si>
    <t>11305348268942423492</t>
  </si>
  <si>
    <t>ATS-20210511111554638</t>
  </si>
  <si>
    <t>yr637563285549821930</t>
  </si>
  <si>
    <t>11314067974338453982</t>
  </si>
  <si>
    <t>ATS-202105111127281482</t>
  </si>
  <si>
    <t>tm637563292488555495</t>
  </si>
  <si>
    <t>11314139630033583997</t>
  </si>
  <si>
    <t>ATS-20210511113754727</t>
  </si>
  <si>
    <t>Divorce Certificate 03</t>
  </si>
  <si>
    <t>5m637563298744824747</t>
  </si>
  <si>
    <t>11314195614341973938</t>
  </si>
  <si>
    <t>ATS-20210511131406880</t>
  </si>
  <si>
    <t>os637563356470494116</t>
  </si>
  <si>
    <t>11314773072440643991</t>
  </si>
  <si>
    <t>ATS-202105111352261003</t>
  </si>
  <si>
    <t>eb637563379466094840</t>
  </si>
  <si>
    <t>11315002246635983461</t>
  </si>
  <si>
    <t>ATS-202105111404081178</t>
  </si>
  <si>
    <t>r5637563386492045486</t>
  </si>
  <si>
    <t>11315070597944593997</t>
  </si>
  <si>
    <t>ATS-20210517092704584</t>
  </si>
  <si>
    <t>Divorce Certificate 02</t>
  </si>
  <si>
    <t>lb637568404244198188</t>
  </si>
  <si>
    <t>11373407999842693991</t>
  </si>
  <si>
    <t>ATS-202105170941211101</t>
  </si>
  <si>
    <t>cp637568412816835890</t>
  </si>
  <si>
    <t>11373492256731623910</t>
  </si>
  <si>
    <t>ATS-202105170957251384</t>
  </si>
  <si>
    <t>zm637568422458129986</t>
  </si>
  <si>
    <t>11373589318244323484</t>
  </si>
  <si>
    <t>Medical Report 05</t>
  </si>
  <si>
    <t>9z637568428441970285</t>
  </si>
  <si>
    <t>ATS-202105171007231137</t>
  </si>
  <si>
    <t>11373649488634823997</t>
  </si>
  <si>
    <t>Others 06.07.08</t>
  </si>
  <si>
    <t>ATS-20210517101822677</t>
  </si>
  <si>
    <t>yg637568435026752091</t>
  </si>
  <si>
    <t>11373716391041443323</t>
  </si>
  <si>
    <t>Marriage Certificate 09</t>
  </si>
  <si>
    <t>ATS-202105171029021826</t>
  </si>
  <si>
    <t>im637568441430155346</t>
  </si>
  <si>
    <t>11373781164246923958</t>
  </si>
  <si>
    <t>ATS-20210517112456609</t>
  </si>
  <si>
    <t>ia637568474964162403</t>
  </si>
  <si>
    <t>11374114287040223480</t>
  </si>
  <si>
    <t>Authorization 12</t>
  </si>
  <si>
    <t>ATS-20210517120807682</t>
  </si>
  <si>
    <t>1p637568500874457071</t>
  </si>
  <si>
    <t>11374374376636303979</t>
  </si>
  <si>
    <t>Medical Test Registration</t>
  </si>
  <si>
    <t>Others 13.14.15.16</t>
  </si>
  <si>
    <t>ATS-2021051713013666</t>
  </si>
  <si>
    <t>me637568532962334127</t>
  </si>
  <si>
    <t>11374699053841653725</t>
  </si>
  <si>
    <t>ATS-2021051713332695</t>
  </si>
  <si>
    <t>9k637568552062056060</t>
  </si>
  <si>
    <t>11374884736443933863</t>
  </si>
  <si>
    <t>Others 17.18.19.20.21.22.23</t>
  </si>
  <si>
    <t>ATS-20210517134101858</t>
  </si>
  <si>
    <t>6b637568559771998295</t>
  </si>
  <si>
    <t>11374961027741673988</t>
  </si>
  <si>
    <t>ATS-20210517180531698</t>
  </si>
  <si>
    <t>qn637568715314418053</t>
  </si>
  <si>
    <t>11376519853436703988</t>
  </si>
  <si>
    <t>ATS-20210518115520940</t>
  </si>
  <si>
    <t>cl637569357205795613</t>
  </si>
  <si>
    <t>11384301441336843465</t>
  </si>
  <si>
    <t>ATS-20210518120158985</t>
  </si>
  <si>
    <t>uv637569361186144886</t>
  </si>
  <si>
    <t>11384340260534593906</t>
  </si>
  <si>
    <t>Birth Certificate 04</t>
  </si>
  <si>
    <t>ATS-202105181244441277</t>
  </si>
  <si>
    <t>dm637569386847566180</t>
  </si>
  <si>
    <t>11384605752435263961</t>
  </si>
  <si>
    <t>ATS-202105181308491670</t>
  </si>
  <si>
    <t>x9637569401299434096</t>
  </si>
  <si>
    <t>11384739490338973978</t>
  </si>
  <si>
    <t>ATS-202105181313311834</t>
  </si>
  <si>
    <t>2q637569404120079130</t>
  </si>
  <si>
    <t>11384765493736263915</t>
  </si>
  <si>
    <t>ATS-202105181318011002</t>
  </si>
  <si>
    <t>20637569406826122640</t>
  </si>
  <si>
    <t>11384794144846433933</t>
  </si>
  <si>
    <t>ps637569409399787555</t>
  </si>
  <si>
    <t>ATS-202105181322191706</t>
  </si>
  <si>
    <t>11384821823137263934</t>
  </si>
  <si>
    <t>Others 09.10</t>
  </si>
  <si>
    <t>ATS-20210518132842131</t>
  </si>
  <si>
    <t>cw637569413221831139</t>
  </si>
  <si>
    <t>11384858604333283444</t>
  </si>
  <si>
    <t>Marriage Certificate 11</t>
  </si>
  <si>
    <t>ATS-202105181343231127</t>
  </si>
  <si>
    <t>kx637569422038636610</t>
  </si>
  <si>
    <t>11384946253243213965</t>
  </si>
  <si>
    <t>Family Record 03.04</t>
  </si>
  <si>
    <t>ATS-202105181355071295</t>
  </si>
  <si>
    <t>bb637569429077291045</t>
  </si>
  <si>
    <t>11385032270038993920</t>
  </si>
  <si>
    <t>3200-</t>
  </si>
  <si>
    <t>ATS-20210519105340585</t>
  </si>
  <si>
    <t>ut637570184203890814</t>
  </si>
  <si>
    <t>11393930392143973978</t>
  </si>
  <si>
    <t>ATS-20210519113522882</t>
  </si>
  <si>
    <t>7n637570209225513786</t>
  </si>
  <si>
    <t>11394182480831603996</t>
  </si>
  <si>
    <t>ATS-20210519114509788</t>
  </si>
  <si>
    <t>x3637570215094927402</t>
  </si>
  <si>
    <t>11394235076142853972</t>
  </si>
  <si>
    <t>Birth Certificate 04.05</t>
  </si>
  <si>
    <t>ATS-202105191222371182</t>
  </si>
  <si>
    <t>11394461724242853442</t>
  </si>
  <si>
    <t>7p637570237577326322</t>
  </si>
  <si>
    <t>ATS-202105191347201012</t>
  </si>
  <si>
    <t>11637570288416754848</t>
  </si>
  <si>
    <t>11394969276332403762</t>
  </si>
  <si>
    <t>ATS-202105200940081722</t>
  </si>
  <si>
    <t>t7637571004089618753</t>
  </si>
  <si>
    <t>11403496752846703465</t>
  </si>
  <si>
    <t>ATS-20210520134141314</t>
  </si>
  <si>
    <t>xx637571149012675881</t>
  </si>
  <si>
    <t>11404938459732923959</t>
  </si>
  <si>
    <t>ATS-20210523101738598</t>
  </si>
  <si>
    <t>v1637573618586529444</t>
  </si>
  <si>
    <t>11433712878434403954</t>
  </si>
  <si>
    <t>ATS-20210523110643781</t>
  </si>
  <si>
    <t>uz637573648034946354</t>
  </si>
  <si>
    <t>11434010117634913637</t>
  </si>
  <si>
    <t>Movie Authorization 02</t>
  </si>
  <si>
    <t>ATS-202105231321531494</t>
  </si>
  <si>
    <t>05637573729138425852</t>
  </si>
  <si>
    <t>11434816980134543991</t>
  </si>
  <si>
    <t>ATS-202105231327261775</t>
  </si>
  <si>
    <t>wz637573732469943562</t>
  </si>
  <si>
    <t>11434849567232343926</t>
  </si>
  <si>
    <t>ATS-202105231346261107</t>
  </si>
  <si>
    <t>6w637573743866982536</t>
  </si>
  <si>
    <t>11434963552342693405</t>
  </si>
  <si>
    <t>ATS-20210523135805366</t>
  </si>
  <si>
    <t>5f637573750857897357</t>
  </si>
  <si>
    <t>11435083192246993916</t>
  </si>
  <si>
    <t>ATS-202105241024561704</t>
  </si>
  <si>
    <t>2p637574486969837964</t>
  </si>
  <si>
    <t>11443757399045353644</t>
  </si>
  <si>
    <t>ATS-202105241116521081</t>
  </si>
  <si>
    <t>mq637574518127012904</t>
  </si>
  <si>
    <t>11444066574731383950</t>
  </si>
  <si>
    <t>ATS-20210524114358994</t>
  </si>
  <si>
    <t>yk637574534386506357</t>
  </si>
  <si>
    <t>11444227750845453944</t>
  </si>
  <si>
    <t>Graduation 04.05</t>
  </si>
  <si>
    <t>ATS-20210524115326679</t>
  </si>
  <si>
    <t>2n637574540064685088</t>
  </si>
  <si>
    <t>11444286189344523462</t>
  </si>
  <si>
    <t>ATS-20210524123754975</t>
  </si>
  <si>
    <t>13637574566745986724</t>
  </si>
  <si>
    <t>11444556972744993915</t>
  </si>
  <si>
    <t>Birth Certificate 07</t>
  </si>
  <si>
    <t>ATS-202105241316361176</t>
  </si>
  <si>
    <t>i3637574589967060021</t>
  </si>
  <si>
    <t>11444784463833773930</t>
  </si>
  <si>
    <t>Blank 08</t>
  </si>
  <si>
    <t>ATS-202105241330401119</t>
  </si>
  <si>
    <t>t7637574598415252646</t>
  </si>
  <si>
    <t>11444868122132833910</t>
  </si>
  <si>
    <t>ATS-20210524163737774</t>
  </si>
  <si>
    <t>9w637574710574940371</t>
  </si>
  <si>
    <t>11445993026131573468</t>
  </si>
  <si>
    <t>ATS-202105251028231120</t>
  </si>
  <si>
    <t>kb637575353036545952</t>
  </si>
  <si>
    <t>11453779143043533997</t>
  </si>
  <si>
    <t>Scan</t>
  </si>
  <si>
    <t>ATS-20210525114420411</t>
  </si>
  <si>
    <t>00637575398604354738</t>
  </si>
  <si>
    <t>11454230798039903766</t>
  </si>
  <si>
    <t>Others 02.03.04.05</t>
  </si>
  <si>
    <t>ATS-202105251153471825</t>
  </si>
  <si>
    <t>ca637575404280761595</t>
  </si>
  <si>
    <t>11454288337139273931</t>
  </si>
  <si>
    <t>ATS-202105251203411881</t>
  </si>
  <si>
    <t>9f637575410220357640</t>
  </si>
  <si>
    <t>11454346633641283982</t>
  </si>
  <si>
    <t>Divorce Certificate 08</t>
  </si>
  <si>
    <t>ATS-202105251241481434</t>
  </si>
  <si>
    <t>9w637575433088239559</t>
  </si>
  <si>
    <t>11454577761744823922</t>
  </si>
  <si>
    <t>ATS-20210525125933601</t>
  </si>
  <si>
    <t>4l637575443734008178</t>
  </si>
  <si>
    <t>11454684517539673905</t>
  </si>
  <si>
    <t>ATS-20210525131118221</t>
  </si>
  <si>
    <t>c0637575450782113038</t>
  </si>
  <si>
    <t>11454752642743283902</t>
  </si>
  <si>
    <t>ATS-202105251318341827</t>
  </si>
  <si>
    <t>in637575455150182755</t>
  </si>
  <si>
    <t>11454799660646993987</t>
  </si>
  <si>
    <t>ATS-20210525132315459</t>
  </si>
  <si>
    <t>wm637575457953236770</t>
  </si>
  <si>
    <t>11454825981746743945</t>
  </si>
  <si>
    <t>ATS-20210525132756105</t>
  </si>
  <si>
    <t>9g637575460761553340</t>
  </si>
  <si>
    <t>11454851565239883968</t>
  </si>
  <si>
    <t>ATS-20210526115023427</t>
  </si>
  <si>
    <t>2r637576266233399308</t>
  </si>
  <si>
    <t>11464270139543273988</t>
  </si>
  <si>
    <t>ATS-202105261201331865</t>
  </si>
  <si>
    <t>cq637576272940758815</t>
  </si>
  <si>
    <t>11464335986531813982</t>
  </si>
  <si>
    <t>ATS-202105261208171911</t>
  </si>
  <si>
    <t>n7637576276980869025</t>
  </si>
  <si>
    <t>11464375453537403433</t>
  </si>
  <si>
    <t>ATS-202105261214581690</t>
  </si>
  <si>
    <t>f0637576280989502136</t>
  </si>
  <si>
    <t>11464416009338303997</t>
  </si>
  <si>
    <t>ATS-202105261222441447</t>
  </si>
  <si>
    <t>r4637576285653740079</t>
  </si>
  <si>
    <t>11464460751035733957</t>
  </si>
  <si>
    <t>Others 07.08.09.10</t>
  </si>
  <si>
    <t>ATS-20210526130044984</t>
  </si>
  <si>
    <t>f4637576308441224462</t>
  </si>
  <si>
    <t>11464690444635323748</t>
  </si>
  <si>
    <t>ATS-20210526132643246</t>
  </si>
  <si>
    <t>9x637576324032511693</t>
  </si>
  <si>
    <t>11464845640333363951</t>
  </si>
  <si>
    <t>ATS-20210526133345926</t>
  </si>
  <si>
    <t>ki637576328528939755</t>
  </si>
  <si>
    <t>11464895665538433927</t>
  </si>
  <si>
    <t>ATS-20210526134148626</t>
  </si>
  <si>
    <t>w7637576333089356990</t>
  </si>
  <si>
    <t>11464938400038453996</t>
  </si>
  <si>
    <t>ATS-202105261352161664</t>
  </si>
  <si>
    <t>uq637576339375004852</t>
  </si>
  <si>
    <t>11464998161441223977</t>
  </si>
  <si>
    <t>ATS-202105261358091057</t>
  </si>
  <si>
    <t>nl637576342896649748</t>
  </si>
  <si>
    <t>11465037414643283922</t>
  </si>
  <si>
    <t>ATS-202105261405331165</t>
  </si>
  <si>
    <t>19637576347342102764</t>
  </si>
  <si>
    <t>11465077790535403489</t>
  </si>
  <si>
    <t>Birth Certificate 18</t>
  </si>
  <si>
    <t>ATS-202105261413411881</t>
  </si>
  <si>
    <t>cf637576352220581961</t>
  </si>
  <si>
    <t>11465126184141203943</t>
  </si>
  <si>
    <t>ATS-20210527114831695</t>
  </si>
  <si>
    <t>k2637577129114516630</t>
  </si>
  <si>
    <t>11474259873737563994</t>
  </si>
  <si>
    <t>ATS-20210527122050726</t>
  </si>
  <si>
    <t>gl637577148509918247</t>
  </si>
  <si>
    <t>11474451078645343736</t>
  </si>
  <si>
    <t>ATS-202105301135451814</t>
  </si>
  <si>
    <t>om637579713460299516</t>
  </si>
  <si>
    <t>11504179376137383917</t>
  </si>
  <si>
    <t>ATS-202105301158231043</t>
  </si>
  <si>
    <t>zz637579727041520179</t>
  </si>
  <si>
    <t>11504314942244473956</t>
  </si>
  <si>
    <t>ATS-202105301204301602</t>
  </si>
  <si>
    <t>xj637579730709868659</t>
  </si>
  <si>
    <t>11504588532932353964</t>
  </si>
  <si>
    <t>ATS-202105301252501518</t>
  </si>
  <si>
    <t>p5637579759708976190</t>
  </si>
  <si>
    <t>11504652757336963904</t>
  </si>
  <si>
    <t>ATS-20210530125929233</t>
  </si>
  <si>
    <t>qa637579763694171058</t>
  </si>
  <si>
    <t>11504687725736613912</t>
  </si>
  <si>
    <t>Expenses</t>
  </si>
  <si>
    <t>ATS-202105311220561793</t>
  </si>
  <si>
    <t>ij637580604585646544</t>
  </si>
  <si>
    <t>11514452813841903983</t>
  </si>
  <si>
    <t>HSBC</t>
  </si>
  <si>
    <t>ATS-20210531132255652</t>
  </si>
  <si>
    <t>3u637580641754547633</t>
  </si>
  <si>
    <t>11514825049034813497</t>
  </si>
  <si>
    <t>ATS-202105311617421465</t>
  </si>
  <si>
    <t>fs637580748852233013</t>
  </si>
  <si>
    <t>11515897878834393988</t>
  </si>
  <si>
    <t>VLOOKUP(B3,'Exp. &amp; Income'!$B$4:$G$98,'Exp.&amp;Income'!'Exp. &amp; Income'!6,1)</t>
  </si>
  <si>
    <t>Type</t>
  </si>
  <si>
    <t>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</si>
</sst>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_-* #,##0.00\-;_-* &quot;-&quot;??_-;_-@_-"/>
    <numFmt numFmtId="165" formatCode="_-* #,##0.00\ _د_._إ_._‏_-;\-* #,##0.00\ _د_._إ_._‏_-;_-* &quot;-&quot;??\ _د_._إ_._‏_-;_-@_-"/>
  </numFmts>
  <fonts count="14" x14ac:knownFonts="1">
    <font>
      <sz val="11"/>
      <color theme="1"/>
      <name val="Calibri"/>
      <family val="2"/>
      <charset val="178"/>
      <scheme val="minor"/>
    </font>
    <font>
      <sz val="12"/>
      <color theme="1"/>
      <name val="Times New Roman"/>
      <family val="2"/>
      <charset val="178"/>
    </font>
    <font>
      <sz val="11"/>
      <color theme="1"/>
      <name val="Times New Roman"/>
      <family val="1"/>
    </font>
    <font>
      <sz val="11"/>
      <color theme="1"/>
      <name val="Calibri"/>
      <family val="2"/>
      <charset val="17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6">
    <xf numFmtId="0" fontId="0" fillId="0" borderId="0"/>
    <xf numFmtId="165" fontId="3" fillId="0" borderId="0" applyFont="0" applyFill="0" applyBorder="0" applyAlignment="0" applyProtection="0"/>
    <xf numFmtId="0" fontId="7" fillId="0" borderId="0"/>
    <xf numFmtId="0" fontId="1" fillId="0" borderId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8" fillId="3" borderId="16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14" fontId="6" fillId="3" borderId="16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1" xfId="1" applyNumberFormat="1" applyFont="1" applyBorder="1" applyAlignment="1">
      <alignment horizontal="right"/>
    </xf>
    <xf numFmtId="2" fontId="8" fillId="3" borderId="16" xfId="1" applyNumberFormat="1" applyFont="1" applyFill="1" applyBorder="1" applyAlignment="1">
      <alignment horizontal="right"/>
    </xf>
    <xf numFmtId="0" fontId="5" fillId="0" borderId="0" xfId="0" applyFont="1"/>
    <xf numFmtId="0" fontId="8" fillId="3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right"/>
    </xf>
    <xf numFmtId="14" fontId="6" fillId="3" borderId="16" xfId="0" applyNumberFormat="1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left" vertical="center"/>
    </xf>
    <xf numFmtId="2" fontId="8" fillId="3" borderId="16" xfId="1" applyNumberFormat="1" applyFont="1" applyFill="1" applyBorder="1" applyAlignment="1">
      <alignment horizontal="right" vertical="center"/>
    </xf>
    <xf numFmtId="0" fontId="2" fillId="0" borderId="18" xfId="0" applyFont="1" applyBorder="1"/>
    <xf numFmtId="0" fontId="2" fillId="0" borderId="19" xfId="0" applyFont="1" applyBorder="1"/>
    <xf numFmtId="0" fontId="8" fillId="5" borderId="16" xfId="0" applyFont="1" applyFill="1" applyBorder="1" applyAlignment="1">
      <alignment horizontal="center" vertical="center" wrapText="1"/>
    </xf>
    <xf numFmtId="2" fontId="2" fillId="5" borderId="1" xfId="1" applyNumberFormat="1" applyFont="1" applyFill="1" applyBorder="1" applyAlignment="1">
      <alignment horizontal="right"/>
    </xf>
    <xf numFmtId="2" fontId="8" fillId="5" borderId="16" xfId="1" applyNumberFormat="1" applyFont="1" applyFill="1" applyBorder="1" applyAlignment="1">
      <alignment horizontal="right"/>
    </xf>
    <xf numFmtId="0" fontId="2" fillId="0" borderId="18" xfId="0" applyFont="1" applyBorder="1" applyAlignment="1">
      <alignment horizontal="center" vertical="center"/>
    </xf>
    <xf numFmtId="14" fontId="2" fillId="2" borderId="18" xfId="0" applyNumberFormat="1" applyFont="1" applyFill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2" fontId="2" fillId="0" borderId="18" xfId="1" applyNumberFormat="1" applyFont="1" applyBorder="1" applyAlignment="1">
      <alignment horizontal="right"/>
    </xf>
    <xf numFmtId="2" fontId="2" fillId="5" borderId="18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4" fontId="2" fillId="2" borderId="19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2" fontId="2" fillId="0" borderId="19" xfId="1" applyNumberFormat="1" applyFont="1" applyBorder="1" applyAlignment="1">
      <alignment horizontal="right"/>
    </xf>
    <xf numFmtId="0" fontId="8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11" fillId="3" borderId="17" xfId="0" applyNumberFormat="1" applyFont="1" applyFill="1" applyBorder="1" applyAlignment="1">
      <alignment horizontal="center" vertical="center"/>
    </xf>
    <xf numFmtId="2" fontId="8" fillId="3" borderId="17" xfId="1" applyNumberFormat="1" applyFont="1" applyFill="1" applyBorder="1" applyAlignment="1">
      <alignment horizontal="right"/>
    </xf>
    <xf numFmtId="2" fontId="8" fillId="3" borderId="17" xfId="1" applyNumberFormat="1" applyFont="1" applyFill="1" applyBorder="1" applyAlignment="1">
      <alignment horizontal="right" vertical="center"/>
    </xf>
    <xf numFmtId="14" fontId="11" fillId="2" borderId="1" xfId="0" applyNumberFormat="1" applyFont="1" applyFill="1" applyBorder="1" applyAlignment="1">
      <alignment horizontal="center"/>
    </xf>
    <xf numFmtId="0" fontId="11" fillId="0" borderId="1" xfId="0" applyFont="1" applyBorder="1"/>
    <xf numFmtId="0" fontId="11" fillId="0" borderId="2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2" fontId="11" fillId="0" borderId="1" xfId="1" applyNumberFormat="1" applyFont="1" applyBorder="1" applyAlignment="1">
      <alignment horizontal="right"/>
    </xf>
    <xf numFmtId="2" fontId="11" fillId="5" borderId="1" xfId="1" applyNumberFormat="1" applyFont="1" applyFill="1" applyBorder="1" applyAlignment="1">
      <alignment horizontal="right"/>
    </xf>
    <xf numFmtId="0" fontId="5" fillId="4" borderId="4" xfId="0" applyFont="1" applyFill="1" applyBorder="1" applyAlignment="1">
      <alignment horizontal="center" readingOrder="2"/>
    </xf>
    <xf numFmtId="0" fontId="5" fillId="4" borderId="5" xfId="0" applyFont="1" applyFill="1" applyBorder="1" applyAlignment="1">
      <alignment horizontal="center" readingOrder="2"/>
    </xf>
    <xf numFmtId="0" fontId="5" fillId="4" borderId="6" xfId="0" applyFont="1" applyFill="1" applyBorder="1" applyAlignment="1">
      <alignment horizontal="center" readingOrder="2"/>
    </xf>
    <xf numFmtId="0" fontId="4" fillId="0" borderId="7" xfId="0" applyFont="1" applyBorder="1" applyAlignment="1">
      <alignment readingOrder="2"/>
    </xf>
    <xf numFmtId="0" fontId="4" fillId="0" borderId="8" xfId="0" applyFont="1" applyBorder="1" applyAlignment="1">
      <alignment readingOrder="2"/>
    </xf>
    <xf numFmtId="14" fontId="4" fillId="0" borderId="3" xfId="0" applyNumberFormat="1" applyFont="1" applyBorder="1" applyAlignment="1">
      <alignment readingOrder="2"/>
    </xf>
    <xf numFmtId="0" fontId="4" fillId="0" borderId="1" xfId="0" applyFont="1" applyBorder="1" applyAlignment="1">
      <alignment readingOrder="2"/>
    </xf>
    <xf numFmtId="0" fontId="4" fillId="0" borderId="3" xfId="0" applyFont="1" applyBorder="1" applyAlignment="1">
      <alignment readingOrder="2"/>
    </xf>
    <xf numFmtId="0" fontId="4" fillId="0" borderId="11" xfId="0" applyFont="1" applyBorder="1" applyAlignment="1">
      <alignment readingOrder="2"/>
    </xf>
    <xf numFmtId="0" fontId="4" fillId="0" borderId="12" xfId="0" applyFont="1" applyBorder="1" applyAlignment="1">
      <alignment readingOrder="2"/>
    </xf>
    <xf numFmtId="43" fontId="2" fillId="0" borderId="8" xfId="5" applyNumberFormat="1" applyFont="1" applyBorder="1" applyAlignment="1">
      <alignment readingOrder="2"/>
    </xf>
    <xf numFmtId="43" fontId="2" fillId="4" borderId="9" xfId="5" applyNumberFormat="1" applyFont="1" applyFill="1" applyBorder="1" applyAlignment="1">
      <alignment vertical="center" readingOrder="2"/>
    </xf>
    <xf numFmtId="43" fontId="2" fillId="0" borderId="1" xfId="5" applyNumberFormat="1" applyFont="1" applyBorder="1" applyAlignment="1">
      <alignment readingOrder="2"/>
    </xf>
    <xf numFmtId="43" fontId="2" fillId="4" borderId="10" xfId="5" applyNumberFormat="1" applyFont="1" applyFill="1" applyBorder="1" applyAlignment="1">
      <alignment vertical="center" readingOrder="2"/>
    </xf>
    <xf numFmtId="43" fontId="2" fillId="0" borderId="12" xfId="5" applyNumberFormat="1" applyFont="1" applyBorder="1" applyAlignment="1">
      <alignment readingOrder="2"/>
    </xf>
    <xf numFmtId="43" fontId="12" fillId="0" borderId="13" xfId="5" applyNumberFormat="1" applyFont="1" applyBorder="1" applyAlignment="1">
      <alignment vertical="center" readingOrder="2"/>
    </xf>
    <xf numFmtId="0" fontId="4" fillId="0" borderId="14" xfId="0" applyFont="1" applyBorder="1" applyAlignment="1">
      <alignment vertical="center" readingOrder="2"/>
    </xf>
    <xf numFmtId="0" fontId="4" fillId="0" borderId="15" xfId="0" applyFont="1" applyBorder="1" applyAlignment="1">
      <alignment vertical="center" readingOrder="2"/>
    </xf>
    <xf numFmtId="0" fontId="2" fillId="0" borderId="0" xfId="0" quotePrefix="1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/>
    </xf>
    <xf numFmtId="0" fontId="2" fillId="0" borderId="22" xfId="0" applyFont="1" applyBorder="1"/>
    <xf numFmtId="49" fontId="2" fillId="0" borderId="22" xfId="0" applyNumberFormat="1" applyFont="1" applyBorder="1" applyAlignment="1">
      <alignment horizontal="center" vertical="center"/>
    </xf>
    <xf numFmtId="2" fontId="2" fillId="0" borderId="22" xfId="1" applyNumberFormat="1" applyFont="1" applyBorder="1" applyAlignment="1">
      <alignment horizontal="right"/>
    </xf>
    <xf numFmtId="2" fontId="2" fillId="5" borderId="22" xfId="1" applyNumberFormat="1" applyFont="1" applyFill="1" applyBorder="1" applyAlignment="1">
      <alignment horizontal="right"/>
    </xf>
    <xf numFmtId="0" fontId="4" fillId="0" borderId="23" xfId="0" applyFont="1" applyBorder="1" applyAlignment="1">
      <alignment readingOrder="2"/>
    </xf>
    <xf numFmtId="0" fontId="4" fillId="0" borderId="24" xfId="0" applyFont="1" applyBorder="1" applyAlignment="1">
      <alignment readingOrder="2"/>
    </xf>
    <xf numFmtId="4" fontId="8" fillId="3" borderId="16" xfId="1" applyNumberFormat="1" applyFont="1" applyFill="1" applyBorder="1" applyAlignment="1">
      <alignment horizontal="right"/>
    </xf>
    <xf numFmtId="3" fontId="8" fillId="3" borderId="16" xfId="1" applyNumberFormat="1" applyFont="1" applyFill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2" fontId="2" fillId="0" borderId="23" xfId="1" applyNumberFormat="1" applyFont="1" applyBorder="1" applyAlignment="1">
      <alignment horizontal="right"/>
    </xf>
    <xf numFmtId="2" fontId="2" fillId="5" borderId="23" xfId="1" applyNumberFormat="1" applyFont="1" applyFill="1" applyBorder="1" applyAlignment="1">
      <alignment horizontal="right"/>
    </xf>
    <xf numFmtId="0" fontId="2" fillId="0" borderId="23" xfId="0" applyFont="1" applyBorder="1" applyAlignment="1">
      <alignment horizontal="center" vertical="center"/>
    </xf>
    <xf numFmtId="14" fontId="2" fillId="2" borderId="23" xfId="0" applyNumberFormat="1" applyFont="1" applyFill="1" applyBorder="1" applyAlignment="1">
      <alignment horizontal="center"/>
    </xf>
    <xf numFmtId="0" fontId="2" fillId="0" borderId="23" xfId="0" applyFont="1" applyBorder="1"/>
    <xf numFmtId="0" fontId="2" fillId="0" borderId="2" xfId="0" quotePrefix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quotePrefix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2" fontId="2" fillId="0" borderId="26" xfId="1" applyNumberFormat="1" applyFont="1" applyBorder="1" applyAlignment="1">
      <alignment horizontal="right"/>
    </xf>
    <xf numFmtId="43" fontId="2" fillId="0" borderId="1" xfId="5" applyNumberFormat="1" applyFont="1" applyBorder="1" applyAlignment="1">
      <alignment vertical="top" readingOrder="2"/>
    </xf>
    <xf numFmtId="0" fontId="4" fillId="0" borderId="23" xfId="0" applyFont="1" applyBorder="1" applyAlignment="1">
      <alignment vertical="top" readingOrder="2"/>
    </xf>
    <xf numFmtId="14" fontId="4" fillId="0" borderId="3" xfId="0" applyNumberFormat="1" applyFont="1" applyBorder="1" applyAlignment="1">
      <alignment vertical="top" readingOrder="2"/>
    </xf>
    <xf numFmtId="0" fontId="2" fillId="0" borderId="1" xfId="0" applyFont="1" applyBorder="1" applyAlignment="1">
      <alignment vertical="top" wrapText="1" readingOrder="2"/>
    </xf>
    <xf numFmtId="0" fontId="2" fillId="2" borderId="22" xfId="0" applyFont="1" applyFill="1" applyBorder="1"/>
    <xf numFmtId="2" fontId="2" fillId="2" borderId="22" xfId="1" applyNumberFormat="1" applyFont="1" applyFill="1" applyBorder="1" applyAlignment="1">
      <alignment horizontal="right"/>
    </xf>
    <xf numFmtId="0" fontId="2" fillId="2" borderId="28" xfId="0" applyFont="1" applyFill="1" applyBorder="1"/>
    <xf numFmtId="2" fontId="2" fillId="2" borderId="28" xfId="1" applyNumberFormat="1" applyFont="1" applyFill="1" applyBorder="1" applyAlignment="1">
      <alignment horizontal="right"/>
    </xf>
    <xf numFmtId="2" fontId="2" fillId="2" borderId="29" xfId="1" applyNumberFormat="1" applyFont="1" applyFill="1" applyBorder="1" applyAlignment="1">
      <alignment horizontal="right"/>
    </xf>
    <xf numFmtId="2" fontId="2" fillId="2" borderId="30" xfId="1" applyNumberFormat="1" applyFont="1" applyFill="1" applyBorder="1" applyAlignment="1">
      <alignment horizontal="right"/>
    </xf>
    <xf numFmtId="14" fontId="13" fillId="2" borderId="22" xfId="0" applyNumberFormat="1" applyFont="1" applyFill="1" applyBorder="1" applyAlignment="1">
      <alignment horizontal="center" vertical="center"/>
    </xf>
    <xf numFmtId="14" fontId="13" fillId="2" borderId="28" xfId="0" applyNumberFormat="1" applyFont="1" applyFill="1" applyBorder="1" applyAlignment="1">
      <alignment horizontal="center" vertical="center"/>
    </xf>
    <xf numFmtId="4" fontId="2" fillId="2" borderId="22" xfId="1" applyNumberFormat="1" applyFont="1" applyFill="1" applyBorder="1" applyAlignment="1">
      <alignment horizontal="right"/>
    </xf>
    <xf numFmtId="4" fontId="2" fillId="2" borderId="28" xfId="1" applyNumberFormat="1" applyFont="1" applyFill="1" applyBorder="1" applyAlignment="1">
      <alignment horizontal="right"/>
    </xf>
    <xf numFmtId="14" fontId="2" fillId="2" borderId="28" xfId="0" applyNumberFormat="1" applyFont="1" applyFill="1" applyBorder="1" applyAlignment="1">
      <alignment horizontal="center"/>
    </xf>
    <xf numFmtId="14" fontId="8" fillId="3" borderId="16" xfId="0" applyNumberFormat="1" applyFont="1" applyFill="1" applyBorder="1" applyAlignment="1">
      <alignment horizontal="center"/>
    </xf>
    <xf numFmtId="2" fontId="2" fillId="0" borderId="28" xfId="1" applyNumberFormat="1" applyFont="1" applyBorder="1" applyAlignment="1">
      <alignment horizontal="right"/>
    </xf>
    <xf numFmtId="2" fontId="2" fillId="0" borderId="29" xfId="1" applyNumberFormat="1" applyFont="1" applyBorder="1" applyAlignment="1">
      <alignment horizontal="right"/>
    </xf>
    <xf numFmtId="2" fontId="11" fillId="0" borderId="28" xfId="1" applyNumberFormat="1" applyFont="1" applyBorder="1" applyAlignment="1">
      <alignment horizontal="right"/>
    </xf>
  </cellXfs>
  <cellStyles count="6">
    <cellStyle name="Comma" xfId="1" builtinId="3"/>
    <cellStyle name="Comma 2" xfId="4"/>
    <cellStyle name="Currency" xfId="5" builtin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mruColors>
      <color rgb="FF0000FF"/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75"/>
  <sheetViews>
    <sheetView zoomScale="82" zoomScaleNormal="82" workbookViewId="0">
      <pane ySplit="1" topLeftCell="A487" activePane="bottomLeft" state="frozen"/>
      <selection pane="bottomLeft" activeCell="C1" sqref="C1"/>
    </sheetView>
  </sheetViews>
  <sheetFormatPr defaultRowHeight="15" x14ac:dyDescent="0.25"/>
  <cols>
    <col min="1" max="1" width="5.28515625" style="1" customWidth="1"/>
    <col min="2" max="2" width="11.28515625" style="11" bestFit="1" customWidth="1"/>
    <col min="3" max="3" width="30.85546875" style="1" customWidth="1"/>
    <col min="4" max="4" width="6.5703125" style="3" customWidth="1"/>
    <col min="5" max="5" width="24.28515625" style="3" customWidth="1"/>
    <col min="6" max="6" width="23" style="3" customWidth="1"/>
    <col min="7" max="7" width="22" style="3" customWidth="1"/>
    <col min="8" max="8" width="9.28515625" style="3" customWidth="1"/>
    <col min="9" max="9" width="10.85546875" style="3" customWidth="1"/>
    <col min="10" max="10" width="8.85546875" style="1" customWidth="1"/>
    <col min="11" max="11" width="7.7109375" style="1" customWidth="1"/>
    <col min="12" max="12" width="7.85546875" style="1" customWidth="1"/>
    <col min="13" max="13" width="7.7109375" style="1" customWidth="1"/>
    <col min="14" max="15" width="8.42578125" style="1" customWidth="1"/>
    <col min="16" max="16" width="13.140625" style="1" bestFit="1" customWidth="1"/>
    <col min="17" max="17" width="13.140625" style="1" customWidth="1"/>
    <col min="18" max="18" width="11.28515625" style="1" customWidth="1"/>
    <col min="19" max="16384" width="9.140625" style="1"/>
  </cols>
  <sheetData>
    <row r="1" spans="1:18" ht="31.5" customHeight="1" x14ac:dyDescent="0.25">
      <c r="A1" s="41" t="s">
        <v>1</v>
      </c>
      <c r="B1" s="15" t="s">
        <v>0</v>
      </c>
      <c r="C1" s="15" t="s">
        <v>1521</v>
      </c>
      <c r="D1" s="15" t="s">
        <v>5</v>
      </c>
      <c r="E1" s="15" t="s">
        <v>6</v>
      </c>
      <c r="F1" s="15" t="s">
        <v>7</v>
      </c>
      <c r="G1" s="15" t="s">
        <v>8</v>
      </c>
      <c r="H1" s="15" t="s">
        <v>11</v>
      </c>
      <c r="I1" s="15" t="s">
        <v>1094</v>
      </c>
      <c r="J1" s="15" t="s">
        <v>13</v>
      </c>
      <c r="K1" s="15" t="s">
        <v>14</v>
      </c>
      <c r="L1" s="15" t="s">
        <v>1500</v>
      </c>
      <c r="M1" s="15" t="s">
        <v>12</v>
      </c>
      <c r="N1" s="41" t="s">
        <v>1232</v>
      </c>
      <c r="O1" s="41" t="s">
        <v>2025</v>
      </c>
      <c r="P1" s="15" t="s">
        <v>9</v>
      </c>
      <c r="Q1" s="26" t="s">
        <v>4</v>
      </c>
      <c r="R1" s="26" t="s">
        <v>10</v>
      </c>
    </row>
    <row r="2" spans="1:18" x14ac:dyDescent="0.25">
      <c r="A2" s="35">
        <f>+IF(B2="","",SUBTOTAL(3,B$2:B2))</f>
        <v>1</v>
      </c>
      <c r="B2" s="9">
        <v>44199</v>
      </c>
      <c r="C2" s="7" t="s">
        <v>769</v>
      </c>
      <c r="D2" s="6">
        <v>1</v>
      </c>
      <c r="E2" s="6" t="s">
        <v>15</v>
      </c>
      <c r="F2" s="8" t="s">
        <v>22</v>
      </c>
      <c r="G2" s="8" t="s">
        <v>16</v>
      </c>
      <c r="H2" s="12"/>
      <c r="I2" s="12"/>
      <c r="J2" s="12"/>
      <c r="K2" s="12"/>
      <c r="L2" s="12"/>
      <c r="M2" s="12"/>
      <c r="N2" s="12"/>
      <c r="O2" s="109"/>
      <c r="P2" s="12">
        <v>150</v>
      </c>
      <c r="Q2" s="27"/>
      <c r="R2" s="27">
        <v>150</v>
      </c>
    </row>
    <row r="3" spans="1:18" x14ac:dyDescent="0.25">
      <c r="A3" s="42">
        <f>+IF(B3="","",SUBTOTAL(3,B$2:B3))</f>
        <v>2</v>
      </c>
      <c r="B3" s="17">
        <v>44199</v>
      </c>
      <c r="C3" s="18" t="s">
        <v>18</v>
      </c>
      <c r="D3" s="16">
        <v>1</v>
      </c>
      <c r="E3" s="16" t="s">
        <v>17</v>
      </c>
      <c r="F3" s="19" t="s">
        <v>19</v>
      </c>
      <c r="G3" s="19" t="s">
        <v>20</v>
      </c>
      <c r="H3" s="20"/>
      <c r="I3" s="20"/>
      <c r="J3" s="20">
        <v>156.06</v>
      </c>
      <c r="K3" s="20"/>
      <c r="L3" s="20"/>
      <c r="M3" s="20"/>
      <c r="N3" s="20"/>
      <c r="O3" s="100"/>
      <c r="P3" s="20">
        <v>865</v>
      </c>
      <c r="Q3" s="27">
        <f>J3*4.26</f>
        <v>664.81560000000002</v>
      </c>
      <c r="R3" s="27">
        <f>P3-Q3</f>
        <v>200.18439999999998</v>
      </c>
    </row>
    <row r="4" spans="1:18" x14ac:dyDescent="0.25">
      <c r="A4" s="35">
        <f>+IF(B4="","",SUBTOTAL(3,B$2:B4))</f>
        <v>3</v>
      </c>
      <c r="B4" s="17">
        <v>44199</v>
      </c>
      <c r="C4" s="7" t="s">
        <v>21</v>
      </c>
      <c r="D4" s="6">
        <v>3</v>
      </c>
      <c r="E4" s="6" t="s">
        <v>23</v>
      </c>
      <c r="F4" s="8" t="s">
        <v>24</v>
      </c>
      <c r="G4" s="8" t="s">
        <v>25</v>
      </c>
      <c r="H4" s="12"/>
      <c r="I4" s="12"/>
      <c r="J4" s="12">
        <v>462.06</v>
      </c>
      <c r="K4" s="12"/>
      <c r="L4" s="12"/>
      <c r="M4" s="12"/>
      <c r="N4" s="12"/>
      <c r="O4" s="109"/>
      <c r="P4" s="12">
        <f>865*3</f>
        <v>2595</v>
      </c>
      <c r="Q4" s="27">
        <f>J4*4.26</f>
        <v>1968.3755999999998</v>
      </c>
      <c r="R4" s="27">
        <f>P4-Q4</f>
        <v>626.62440000000015</v>
      </c>
    </row>
    <row r="5" spans="1:18" x14ac:dyDescent="0.25">
      <c r="A5" s="35">
        <f>+IF(B5="","",SUBTOTAL(3,B$2:B5))</f>
        <v>4</v>
      </c>
      <c r="B5" s="17">
        <v>44199</v>
      </c>
      <c r="C5" s="7" t="s">
        <v>26</v>
      </c>
      <c r="D5" s="6">
        <v>10</v>
      </c>
      <c r="E5" s="6" t="s">
        <v>27</v>
      </c>
      <c r="F5" s="8" t="s">
        <v>28</v>
      </c>
      <c r="G5" s="8" t="s">
        <v>29</v>
      </c>
      <c r="H5" s="12"/>
      <c r="I5" s="12"/>
      <c r="J5" s="12"/>
      <c r="K5" s="12"/>
      <c r="L5" s="12">
        <v>1533.06</v>
      </c>
      <c r="M5" s="12"/>
      <c r="N5" s="12"/>
      <c r="O5" s="109"/>
      <c r="P5" s="12">
        <f>5*75+8650</f>
        <v>9025</v>
      </c>
      <c r="Q5" s="27">
        <f>L5*4.2</f>
        <v>6438.8519999999999</v>
      </c>
      <c r="R5" s="27">
        <f>P5-Q5</f>
        <v>2586.1480000000001</v>
      </c>
    </row>
    <row r="6" spans="1:18" x14ac:dyDescent="0.25">
      <c r="A6" s="35">
        <f>+IF(B6="","",SUBTOTAL(3,B$2:B6))</f>
        <v>5</v>
      </c>
      <c r="B6" s="17">
        <v>44199</v>
      </c>
      <c r="C6" s="7" t="s">
        <v>30</v>
      </c>
      <c r="D6" s="6">
        <v>3</v>
      </c>
      <c r="E6" s="6" t="s">
        <v>31</v>
      </c>
      <c r="F6" s="8" t="s">
        <v>32</v>
      </c>
      <c r="G6" s="8" t="s">
        <v>33</v>
      </c>
      <c r="H6" s="12"/>
      <c r="I6" s="12"/>
      <c r="J6" s="12"/>
      <c r="K6" s="12">
        <v>462.06</v>
      </c>
      <c r="L6" s="12"/>
      <c r="M6" s="12"/>
      <c r="N6" s="12"/>
      <c r="O6" s="109"/>
      <c r="P6" s="12">
        <f>865*3+75</f>
        <v>2670</v>
      </c>
      <c r="Q6" s="27">
        <f>D6*691</f>
        <v>2073</v>
      </c>
      <c r="R6" s="27">
        <f>P6-Q6</f>
        <v>597</v>
      </c>
    </row>
    <row r="7" spans="1:18" x14ac:dyDescent="0.25">
      <c r="A7" s="35">
        <f>+IF(B7="","",SUBTOTAL(3,B$2:B7))</f>
        <v>6</v>
      </c>
      <c r="B7" s="17">
        <v>44199</v>
      </c>
      <c r="C7" s="7" t="s">
        <v>34</v>
      </c>
      <c r="D7" s="6">
        <v>1</v>
      </c>
      <c r="E7" s="6" t="s">
        <v>35</v>
      </c>
      <c r="F7" s="8" t="s">
        <v>36</v>
      </c>
      <c r="G7" s="8" t="s">
        <v>37</v>
      </c>
      <c r="H7" s="12"/>
      <c r="I7" s="12"/>
      <c r="J7" s="12"/>
      <c r="K7" s="12"/>
      <c r="L7" s="12"/>
      <c r="M7" s="12"/>
      <c r="N7" s="12"/>
      <c r="O7" s="109"/>
      <c r="P7" s="12">
        <v>65</v>
      </c>
      <c r="Q7" s="27"/>
      <c r="R7" s="27">
        <f>P7</f>
        <v>65</v>
      </c>
    </row>
    <row r="8" spans="1:18" x14ac:dyDescent="0.25">
      <c r="A8" s="35">
        <f>+IF(B8="","",SUBTOTAL(3,B$2:B8))</f>
        <v>7</v>
      </c>
      <c r="B8" s="17">
        <v>44199</v>
      </c>
      <c r="C8" s="7" t="s">
        <v>39</v>
      </c>
      <c r="D8" s="6">
        <v>1</v>
      </c>
      <c r="E8" s="6" t="s">
        <v>38</v>
      </c>
      <c r="F8" s="8" t="s">
        <v>40</v>
      </c>
      <c r="G8" s="8" t="s">
        <v>41</v>
      </c>
      <c r="H8" s="12"/>
      <c r="I8" s="12"/>
      <c r="J8" s="12">
        <v>156.06</v>
      </c>
      <c r="K8" s="12"/>
      <c r="L8" s="12"/>
      <c r="M8" s="12"/>
      <c r="N8" s="12"/>
      <c r="O8" s="109"/>
      <c r="P8" s="12">
        <v>865</v>
      </c>
      <c r="Q8" s="27">
        <f>J8*4.26</f>
        <v>664.81560000000002</v>
      </c>
      <c r="R8" s="27">
        <f t="shared" ref="R8:R15" si="0">P8-Q8</f>
        <v>200.18439999999998</v>
      </c>
    </row>
    <row r="9" spans="1:18" x14ac:dyDescent="0.25">
      <c r="A9" s="35">
        <f>+IF(B9="","",SUBTOTAL(3,B$2:B9))</f>
        <v>8</v>
      </c>
      <c r="B9" s="17">
        <v>44199</v>
      </c>
      <c r="C9" s="7" t="s">
        <v>42</v>
      </c>
      <c r="D9" s="6">
        <v>1</v>
      </c>
      <c r="E9" s="6" t="s">
        <v>43</v>
      </c>
      <c r="F9" s="8" t="s">
        <v>44</v>
      </c>
      <c r="G9" s="8" t="s">
        <v>45</v>
      </c>
      <c r="H9" s="12"/>
      <c r="I9" s="12"/>
      <c r="J9" s="12"/>
      <c r="K9" s="12">
        <v>156.06</v>
      </c>
      <c r="L9" s="12"/>
      <c r="M9" s="12"/>
      <c r="N9" s="12"/>
      <c r="O9" s="109"/>
      <c r="P9" s="12">
        <v>865</v>
      </c>
      <c r="Q9" s="27">
        <f>D9*691</f>
        <v>691</v>
      </c>
      <c r="R9" s="27">
        <f t="shared" si="0"/>
        <v>174</v>
      </c>
    </row>
    <row r="10" spans="1:18" x14ac:dyDescent="0.25">
      <c r="A10" s="35">
        <f>+IF(B10="","",SUBTOTAL(3,B$2:B10))</f>
        <v>9</v>
      </c>
      <c r="B10" s="17">
        <v>44199</v>
      </c>
      <c r="C10" s="7" t="s">
        <v>47</v>
      </c>
      <c r="D10" s="6">
        <v>1</v>
      </c>
      <c r="E10" s="6" t="s">
        <v>46</v>
      </c>
      <c r="F10" s="8" t="s">
        <v>48</v>
      </c>
      <c r="G10" s="8" t="s">
        <v>49</v>
      </c>
      <c r="H10" s="12"/>
      <c r="I10" s="12"/>
      <c r="J10" s="12"/>
      <c r="K10" s="12">
        <v>156.06</v>
      </c>
      <c r="L10" s="12"/>
      <c r="M10" s="12"/>
      <c r="N10" s="12"/>
      <c r="O10" s="109"/>
      <c r="P10" s="12">
        <v>865</v>
      </c>
      <c r="Q10" s="27">
        <f>D10*691</f>
        <v>691</v>
      </c>
      <c r="R10" s="27">
        <f t="shared" si="0"/>
        <v>174</v>
      </c>
    </row>
    <row r="11" spans="1:18" x14ac:dyDescent="0.25">
      <c r="A11" s="35">
        <f>+IF(B11="","",SUBTOTAL(3,B$2:B11))</f>
        <v>10</v>
      </c>
      <c r="B11" s="17">
        <v>44199</v>
      </c>
      <c r="C11" s="7" t="s">
        <v>50</v>
      </c>
      <c r="D11" s="6">
        <v>1</v>
      </c>
      <c r="E11" s="6" t="s">
        <v>51</v>
      </c>
      <c r="F11" s="8" t="s">
        <v>52</v>
      </c>
      <c r="G11" s="8" t="s">
        <v>53</v>
      </c>
      <c r="H11" s="12"/>
      <c r="I11" s="12"/>
      <c r="J11" s="12"/>
      <c r="K11" s="12"/>
      <c r="L11" s="12">
        <v>156.06</v>
      </c>
      <c r="M11" s="12"/>
      <c r="N11" s="12"/>
      <c r="O11" s="109"/>
      <c r="P11" s="12">
        <v>865</v>
      </c>
      <c r="Q11" s="27">
        <f>L11*4.26</f>
        <v>664.81560000000002</v>
      </c>
      <c r="R11" s="27">
        <f t="shared" si="0"/>
        <v>200.18439999999998</v>
      </c>
    </row>
    <row r="12" spans="1:18" x14ac:dyDescent="0.25">
      <c r="A12" s="35">
        <f>+IF(B12="","",SUBTOTAL(3,B$2:B12))</f>
        <v>11</v>
      </c>
      <c r="B12" s="17">
        <v>44199</v>
      </c>
      <c r="C12" s="7" t="s">
        <v>54</v>
      </c>
      <c r="D12" s="6">
        <v>3</v>
      </c>
      <c r="E12" s="6" t="s">
        <v>55</v>
      </c>
      <c r="F12" s="8" t="s">
        <v>56</v>
      </c>
      <c r="G12" s="8" t="s">
        <v>57</v>
      </c>
      <c r="H12" s="12"/>
      <c r="I12" s="12"/>
      <c r="J12" s="12">
        <v>462.06</v>
      </c>
      <c r="K12" s="12"/>
      <c r="L12" s="12"/>
      <c r="M12" s="12"/>
      <c r="N12" s="12"/>
      <c r="O12" s="109"/>
      <c r="P12" s="12">
        <f>865*3</f>
        <v>2595</v>
      </c>
      <c r="Q12" s="27">
        <f>J12*4.26</f>
        <v>1968.3755999999998</v>
      </c>
      <c r="R12" s="27">
        <f t="shared" si="0"/>
        <v>626.62440000000015</v>
      </c>
    </row>
    <row r="13" spans="1:18" x14ac:dyDescent="0.25">
      <c r="A13" s="35">
        <f>+IF(B13="","",SUBTOTAL(3,B$2:B13))</f>
        <v>12</v>
      </c>
      <c r="B13" s="17">
        <v>44199</v>
      </c>
      <c r="C13" s="7" t="s">
        <v>58</v>
      </c>
      <c r="D13" s="6">
        <v>1</v>
      </c>
      <c r="E13" s="6" t="s">
        <v>59</v>
      </c>
      <c r="F13" s="8" t="s">
        <v>60</v>
      </c>
      <c r="G13" s="8" t="s">
        <v>61</v>
      </c>
      <c r="H13" s="12"/>
      <c r="I13" s="12"/>
      <c r="J13" s="12">
        <v>165.06</v>
      </c>
      <c r="K13" s="12"/>
      <c r="L13" s="12"/>
      <c r="M13" s="12"/>
      <c r="N13" s="12"/>
      <c r="O13" s="109"/>
      <c r="P13" s="12">
        <v>865</v>
      </c>
      <c r="Q13" s="27">
        <f>J13*4.26</f>
        <v>703.15559999999994</v>
      </c>
      <c r="R13" s="27">
        <f t="shared" si="0"/>
        <v>161.84440000000006</v>
      </c>
    </row>
    <row r="14" spans="1:18" x14ac:dyDescent="0.25">
      <c r="A14" s="35">
        <f>+IF(B14="","",SUBTOTAL(3,B$2:B14))</f>
        <v>13</v>
      </c>
      <c r="B14" s="17">
        <v>44199</v>
      </c>
      <c r="C14" s="7" t="s">
        <v>62</v>
      </c>
      <c r="D14" s="6">
        <v>14</v>
      </c>
      <c r="E14" s="6" t="s">
        <v>63</v>
      </c>
      <c r="F14" s="8" t="s">
        <v>68</v>
      </c>
      <c r="G14" s="8" t="s">
        <v>69</v>
      </c>
      <c r="H14" s="12"/>
      <c r="I14" s="12"/>
      <c r="J14" s="12"/>
      <c r="K14" s="12"/>
      <c r="L14" s="12">
        <v>2145.06</v>
      </c>
      <c r="M14" s="12"/>
      <c r="N14" s="12"/>
      <c r="O14" s="109"/>
      <c r="P14" s="12">
        <f>865*14</f>
        <v>12110</v>
      </c>
      <c r="Q14" s="27">
        <f>L14*4.26</f>
        <v>9137.9555999999993</v>
      </c>
      <c r="R14" s="27">
        <f t="shared" si="0"/>
        <v>2972.0444000000007</v>
      </c>
    </row>
    <row r="15" spans="1:18" x14ac:dyDescent="0.25">
      <c r="A15" s="35">
        <f>+IF(B15="","",SUBTOTAL(3,B$2:B15))</f>
        <v>14</v>
      </c>
      <c r="B15" s="17">
        <v>44199</v>
      </c>
      <c r="C15" s="7" t="s">
        <v>64</v>
      </c>
      <c r="D15" s="6">
        <v>5</v>
      </c>
      <c r="E15" s="6" t="s">
        <v>65</v>
      </c>
      <c r="F15" s="8" t="s">
        <v>66</v>
      </c>
      <c r="G15" s="8" t="s">
        <v>67</v>
      </c>
      <c r="H15" s="12"/>
      <c r="I15" s="12"/>
      <c r="J15" s="12"/>
      <c r="K15" s="12"/>
      <c r="L15" s="12">
        <v>768.06</v>
      </c>
      <c r="M15" s="12"/>
      <c r="N15" s="12"/>
      <c r="O15" s="109"/>
      <c r="P15" s="12">
        <f>865*5</f>
        <v>4325</v>
      </c>
      <c r="Q15" s="27">
        <f>L15*4.26</f>
        <v>3271.9355999999998</v>
      </c>
      <c r="R15" s="27">
        <f t="shared" si="0"/>
        <v>1053.0644000000002</v>
      </c>
    </row>
    <row r="16" spans="1:18" x14ac:dyDescent="0.25">
      <c r="A16" s="35">
        <f>+IF(B16="","",SUBTOTAL(3,B$2:B16))</f>
        <v>15</v>
      </c>
      <c r="B16" s="17">
        <v>44199</v>
      </c>
      <c r="C16" s="7" t="s">
        <v>70</v>
      </c>
      <c r="D16" s="6">
        <v>3</v>
      </c>
      <c r="E16" s="6" t="s">
        <v>71</v>
      </c>
      <c r="F16" s="8" t="s">
        <v>72</v>
      </c>
      <c r="G16" s="8" t="s">
        <v>73</v>
      </c>
      <c r="H16" s="12"/>
      <c r="I16" s="12"/>
      <c r="J16" s="12"/>
      <c r="K16" s="12"/>
      <c r="L16" s="12"/>
      <c r="M16" s="12"/>
      <c r="N16" s="12"/>
      <c r="O16" s="109"/>
      <c r="P16" s="12">
        <v>0</v>
      </c>
      <c r="Q16" s="27"/>
      <c r="R16" s="27"/>
    </row>
    <row r="17" spans="1:18" x14ac:dyDescent="0.25">
      <c r="A17" s="35">
        <f>+IF(B17="","",SUBTOTAL(3,B$2:B17))</f>
        <v>16</v>
      </c>
      <c r="B17" s="17">
        <v>44199</v>
      </c>
      <c r="C17" s="7" t="s">
        <v>50</v>
      </c>
      <c r="D17" s="6">
        <v>1</v>
      </c>
      <c r="E17" s="6" t="s">
        <v>74</v>
      </c>
      <c r="F17" s="8" t="s">
        <v>75</v>
      </c>
      <c r="G17" s="8" t="s">
        <v>76</v>
      </c>
      <c r="H17" s="12"/>
      <c r="I17" s="12"/>
      <c r="J17" s="12">
        <v>156.06</v>
      </c>
      <c r="K17" s="12"/>
      <c r="L17" s="12"/>
      <c r="M17" s="12"/>
      <c r="N17" s="12"/>
      <c r="O17" s="109"/>
      <c r="P17" s="12">
        <v>865</v>
      </c>
      <c r="Q17" s="27">
        <f>J17*4.26</f>
        <v>664.81560000000002</v>
      </c>
      <c r="R17" s="27">
        <f>P17-Q17</f>
        <v>200.18439999999998</v>
      </c>
    </row>
    <row r="18" spans="1:18" x14ac:dyDescent="0.25">
      <c r="A18" s="35">
        <f>+IF(B18="","",SUBTOTAL(3,B$2:B18))</f>
        <v>17</v>
      </c>
      <c r="B18" s="17">
        <v>44199</v>
      </c>
      <c r="C18" s="7" t="s">
        <v>77</v>
      </c>
      <c r="D18" s="6">
        <v>3</v>
      </c>
      <c r="E18" s="6" t="s">
        <v>78</v>
      </c>
      <c r="F18" s="8" t="s">
        <v>79</v>
      </c>
      <c r="G18" s="8" t="s">
        <v>80</v>
      </c>
      <c r="H18" s="12"/>
      <c r="I18" s="12"/>
      <c r="J18" s="12"/>
      <c r="K18" s="12"/>
      <c r="L18" s="12"/>
      <c r="M18" s="12"/>
      <c r="N18" s="12"/>
      <c r="O18" s="109"/>
      <c r="P18" s="12">
        <f>65*3</f>
        <v>195</v>
      </c>
      <c r="Q18" s="27"/>
      <c r="R18" s="27">
        <f>P18</f>
        <v>195</v>
      </c>
    </row>
    <row r="19" spans="1:18" x14ac:dyDescent="0.25">
      <c r="A19" s="35">
        <f>+IF(B19="","",SUBTOTAL(3,B$2:B19))</f>
        <v>18</v>
      </c>
      <c r="B19" s="17">
        <v>44199</v>
      </c>
      <c r="C19" s="7" t="s">
        <v>81</v>
      </c>
      <c r="D19" s="6">
        <v>2</v>
      </c>
      <c r="E19" s="6" t="s">
        <v>82</v>
      </c>
      <c r="F19" s="8" t="s">
        <v>83</v>
      </c>
      <c r="G19" s="8" t="s">
        <v>84</v>
      </c>
      <c r="H19" s="12"/>
      <c r="I19" s="12"/>
      <c r="J19" s="12"/>
      <c r="K19" s="12"/>
      <c r="L19" s="12">
        <v>309.06</v>
      </c>
      <c r="M19" s="12"/>
      <c r="N19" s="12"/>
      <c r="O19" s="109"/>
      <c r="P19" s="12">
        <f>865*2</f>
        <v>1730</v>
      </c>
      <c r="Q19" s="27">
        <f>L19*4.26</f>
        <v>1316.5955999999999</v>
      </c>
      <c r="R19" s="27">
        <f>P19-Q19</f>
        <v>413.40440000000012</v>
      </c>
    </row>
    <row r="20" spans="1:18" x14ac:dyDescent="0.25">
      <c r="A20" s="43" t="str">
        <f>TEXT(B20,"DDD")</f>
        <v>Sun</v>
      </c>
      <c r="B20" s="10">
        <f>B2</f>
        <v>44199</v>
      </c>
      <c r="C20" s="5" t="s">
        <v>2</v>
      </c>
      <c r="D20" s="4">
        <f>SUM(D2:D19)</f>
        <v>55</v>
      </c>
      <c r="E20" s="4"/>
      <c r="F20" s="4"/>
      <c r="G20" s="4"/>
      <c r="H20" s="13">
        <f t="shared" ref="H20:R20" si="1">SUM(H2:H19)</f>
        <v>0</v>
      </c>
      <c r="I20" s="13">
        <f t="shared" si="1"/>
        <v>0</v>
      </c>
      <c r="J20" s="13">
        <f t="shared" si="1"/>
        <v>1557.36</v>
      </c>
      <c r="K20" s="13">
        <f t="shared" si="1"/>
        <v>774.18000000000006</v>
      </c>
      <c r="L20" s="13">
        <f t="shared" si="1"/>
        <v>4911.3</v>
      </c>
      <c r="M20" s="13">
        <f t="shared" si="1"/>
        <v>0</v>
      </c>
      <c r="N20" s="44"/>
      <c r="O20" s="44"/>
      <c r="P20" s="13">
        <f t="shared" si="1"/>
        <v>41515</v>
      </c>
      <c r="Q20" s="28">
        <f t="shared" si="1"/>
        <v>30919.507999999998</v>
      </c>
      <c r="R20" s="28">
        <f t="shared" si="1"/>
        <v>10595.492</v>
      </c>
    </row>
    <row r="21" spans="1:18" x14ac:dyDescent="0.25">
      <c r="A21" s="35">
        <f>+IF(B21="","",SUBTOTAL(3,B$21:B21))</f>
        <v>1</v>
      </c>
      <c r="B21" s="9">
        <v>44200</v>
      </c>
      <c r="C21" s="7" t="s">
        <v>85</v>
      </c>
      <c r="D21" s="6">
        <v>2</v>
      </c>
      <c r="E21" s="6" t="s">
        <v>86</v>
      </c>
      <c r="F21" s="8" t="s">
        <v>87</v>
      </c>
      <c r="G21" s="8" t="s">
        <v>88</v>
      </c>
      <c r="H21" s="12"/>
      <c r="I21" s="12"/>
      <c r="J21" s="12"/>
      <c r="K21" s="12"/>
      <c r="L21" s="12"/>
      <c r="M21" s="12"/>
      <c r="N21" s="12"/>
      <c r="O21" s="109"/>
      <c r="P21" s="12">
        <f>65*2</f>
        <v>130</v>
      </c>
      <c r="Q21" s="27"/>
      <c r="R21" s="27">
        <f>P21</f>
        <v>130</v>
      </c>
    </row>
    <row r="22" spans="1:18" x14ac:dyDescent="0.25">
      <c r="A22" s="35">
        <f>+IF(B22="","",SUBTOTAL(3,B$21:B22))</f>
        <v>2</v>
      </c>
      <c r="B22" s="17">
        <v>44200</v>
      </c>
      <c r="C22" s="7" t="s">
        <v>89</v>
      </c>
      <c r="D22" s="6">
        <v>1</v>
      </c>
      <c r="E22" s="6" t="s">
        <v>90</v>
      </c>
      <c r="F22" s="8" t="s">
        <v>91</v>
      </c>
      <c r="G22" s="8" t="s">
        <v>92</v>
      </c>
      <c r="H22" s="12"/>
      <c r="I22" s="12"/>
      <c r="J22" s="12"/>
      <c r="K22" s="12">
        <v>156.06</v>
      </c>
      <c r="L22" s="12"/>
      <c r="M22" s="12"/>
      <c r="N22" s="12"/>
      <c r="O22" s="109"/>
      <c r="P22" s="12">
        <v>865</v>
      </c>
      <c r="Q22" s="27">
        <f>D22*691</f>
        <v>691</v>
      </c>
      <c r="R22" s="27">
        <f t="shared" ref="R22:R33" si="2">P22-Q22</f>
        <v>174</v>
      </c>
    </row>
    <row r="23" spans="1:18" x14ac:dyDescent="0.25">
      <c r="A23" s="35">
        <f>+IF(B23="","",SUBTOTAL(3,B$21:B23))</f>
        <v>3</v>
      </c>
      <c r="B23" s="17">
        <v>44200</v>
      </c>
      <c r="C23" s="7" t="s">
        <v>93</v>
      </c>
      <c r="D23" s="6">
        <v>1</v>
      </c>
      <c r="E23" s="6" t="s">
        <v>94</v>
      </c>
      <c r="F23" s="8" t="s">
        <v>95</v>
      </c>
      <c r="G23" s="8" t="s">
        <v>96</v>
      </c>
      <c r="H23" s="12"/>
      <c r="I23" s="12"/>
      <c r="J23" s="12"/>
      <c r="K23" s="12">
        <v>156.06</v>
      </c>
      <c r="L23" s="12"/>
      <c r="M23" s="12"/>
      <c r="N23" s="12"/>
      <c r="O23" s="109"/>
      <c r="P23" s="12">
        <v>865</v>
      </c>
      <c r="Q23" s="27">
        <f>D23*691</f>
        <v>691</v>
      </c>
      <c r="R23" s="27">
        <f t="shared" si="2"/>
        <v>174</v>
      </c>
    </row>
    <row r="24" spans="1:18" x14ac:dyDescent="0.25">
      <c r="A24" s="35">
        <f>+IF(B24="","",SUBTOTAL(3,B$21:B24))</f>
        <v>4</v>
      </c>
      <c r="B24" s="17">
        <v>44200</v>
      </c>
      <c r="C24" s="7" t="s">
        <v>97</v>
      </c>
      <c r="D24" s="6">
        <v>1</v>
      </c>
      <c r="E24" s="6" t="s">
        <v>98</v>
      </c>
      <c r="F24" s="8" t="s">
        <v>99</v>
      </c>
      <c r="G24" s="8" t="s">
        <v>100</v>
      </c>
      <c r="H24" s="12"/>
      <c r="I24" s="12"/>
      <c r="J24" s="12"/>
      <c r="K24" s="12">
        <v>156.06</v>
      </c>
      <c r="L24" s="12"/>
      <c r="M24" s="12"/>
      <c r="N24" s="12"/>
      <c r="O24" s="109"/>
      <c r="P24" s="12">
        <v>865</v>
      </c>
      <c r="Q24" s="27">
        <f>D24*691</f>
        <v>691</v>
      </c>
      <c r="R24" s="27">
        <f t="shared" si="2"/>
        <v>174</v>
      </c>
    </row>
    <row r="25" spans="1:18" x14ac:dyDescent="0.25">
      <c r="A25" s="35">
        <f>+IF(B25="","",SUBTOTAL(3,B$21:B25))</f>
        <v>5</v>
      </c>
      <c r="B25" s="17">
        <v>44200</v>
      </c>
      <c r="C25" s="7" t="s">
        <v>101</v>
      </c>
      <c r="D25" s="6">
        <v>1</v>
      </c>
      <c r="E25" s="6" t="s">
        <v>102</v>
      </c>
      <c r="F25" s="8" t="s">
        <v>103</v>
      </c>
      <c r="G25" s="8" t="s">
        <v>104</v>
      </c>
      <c r="H25" s="12"/>
      <c r="I25" s="12"/>
      <c r="J25" s="12"/>
      <c r="K25" s="12"/>
      <c r="L25" s="12">
        <v>156.06</v>
      </c>
      <c r="M25" s="12"/>
      <c r="N25" s="12"/>
      <c r="O25" s="109"/>
      <c r="P25" s="12">
        <v>865</v>
      </c>
      <c r="Q25" s="27">
        <f>L25*4.26</f>
        <v>664.81560000000002</v>
      </c>
      <c r="R25" s="27">
        <f t="shared" si="2"/>
        <v>200.18439999999998</v>
      </c>
    </row>
    <row r="26" spans="1:18" x14ac:dyDescent="0.25">
      <c r="A26" s="35">
        <f>+IF(B26="","",SUBTOTAL(3,B$21:B26))</f>
        <v>6</v>
      </c>
      <c r="B26" s="17">
        <v>44200</v>
      </c>
      <c r="C26" s="7" t="s">
        <v>105</v>
      </c>
      <c r="D26" s="6">
        <v>1</v>
      </c>
      <c r="E26" s="6" t="s">
        <v>106</v>
      </c>
      <c r="F26" s="8" t="s">
        <v>107</v>
      </c>
      <c r="G26" s="8" t="s">
        <v>108</v>
      </c>
      <c r="H26" s="12"/>
      <c r="I26" s="12"/>
      <c r="J26" s="12">
        <v>156.06</v>
      </c>
      <c r="K26" s="12"/>
      <c r="L26" s="12"/>
      <c r="M26" s="12"/>
      <c r="N26" s="12"/>
      <c r="O26" s="109"/>
      <c r="P26" s="12">
        <v>865</v>
      </c>
      <c r="Q26" s="27">
        <f>J26*4.26</f>
        <v>664.81560000000002</v>
      </c>
      <c r="R26" s="27">
        <f t="shared" si="2"/>
        <v>200.18439999999998</v>
      </c>
    </row>
    <row r="27" spans="1:18" x14ac:dyDescent="0.25">
      <c r="A27" s="35">
        <f>+IF(B27="","",SUBTOTAL(3,B$21:B27))</f>
        <v>7</v>
      </c>
      <c r="B27" s="17">
        <v>44200</v>
      </c>
      <c r="C27" s="7" t="s">
        <v>110</v>
      </c>
      <c r="D27" s="6">
        <v>1</v>
      </c>
      <c r="E27" s="6" t="s">
        <v>109</v>
      </c>
      <c r="F27" s="8" t="s">
        <v>116</v>
      </c>
      <c r="G27" s="8" t="s">
        <v>117</v>
      </c>
      <c r="H27" s="12"/>
      <c r="I27" s="12"/>
      <c r="J27" s="12">
        <v>156.06</v>
      </c>
      <c r="K27" s="12"/>
      <c r="L27" s="12"/>
      <c r="M27" s="12"/>
      <c r="N27" s="12"/>
      <c r="O27" s="109"/>
      <c r="P27" s="12">
        <v>865</v>
      </c>
      <c r="Q27" s="27">
        <f>J27*4.26</f>
        <v>664.81560000000002</v>
      </c>
      <c r="R27" s="27">
        <f t="shared" si="2"/>
        <v>200.18439999999998</v>
      </c>
    </row>
    <row r="28" spans="1:18" x14ac:dyDescent="0.25">
      <c r="A28" s="35">
        <f>+IF(B28="","",SUBTOTAL(3,B$21:B28))</f>
        <v>8</v>
      </c>
      <c r="B28" s="17">
        <v>44200</v>
      </c>
      <c r="C28" s="7" t="s">
        <v>118</v>
      </c>
      <c r="D28" s="6">
        <v>1</v>
      </c>
      <c r="E28" s="6" t="s">
        <v>111</v>
      </c>
      <c r="F28" s="8" t="s">
        <v>112</v>
      </c>
      <c r="G28" s="8" t="s">
        <v>113</v>
      </c>
      <c r="H28" s="12"/>
      <c r="I28" s="12"/>
      <c r="J28" s="12">
        <v>156.06</v>
      </c>
      <c r="K28" s="12"/>
      <c r="L28" s="12"/>
      <c r="M28" s="12"/>
      <c r="N28" s="12"/>
      <c r="O28" s="109"/>
      <c r="P28" s="12">
        <v>865</v>
      </c>
      <c r="Q28" s="27">
        <f>J28*4.26</f>
        <v>664.81560000000002</v>
      </c>
      <c r="R28" s="27">
        <f t="shared" si="2"/>
        <v>200.18439999999998</v>
      </c>
    </row>
    <row r="29" spans="1:18" x14ac:dyDescent="0.25">
      <c r="A29" s="35">
        <f>+IF(B29="","",SUBTOTAL(3,B$21:B29))</f>
        <v>9</v>
      </c>
      <c r="B29" s="17">
        <v>44200</v>
      </c>
      <c r="C29" s="7" t="s">
        <v>114</v>
      </c>
      <c r="D29" s="6">
        <v>3</v>
      </c>
      <c r="E29" s="6" t="s">
        <v>115</v>
      </c>
      <c r="F29" s="8" t="s">
        <v>127</v>
      </c>
      <c r="G29" s="8" t="s">
        <v>128</v>
      </c>
      <c r="H29" s="12"/>
      <c r="I29" s="12"/>
      <c r="J29" s="12"/>
      <c r="K29" s="12"/>
      <c r="L29" s="12">
        <v>462.06</v>
      </c>
      <c r="M29" s="12"/>
      <c r="N29" s="12"/>
      <c r="O29" s="109"/>
      <c r="P29" s="12">
        <f>865*3</f>
        <v>2595</v>
      </c>
      <c r="Q29" s="27">
        <f>L29*4.26</f>
        <v>1968.3755999999998</v>
      </c>
      <c r="R29" s="27">
        <f t="shared" si="2"/>
        <v>626.62440000000015</v>
      </c>
    </row>
    <row r="30" spans="1:18" x14ac:dyDescent="0.25">
      <c r="A30" s="35">
        <f>+IF(B30="","",SUBTOTAL(3,B$21:B30))</f>
        <v>10</v>
      </c>
      <c r="B30" s="17">
        <v>44200</v>
      </c>
      <c r="C30" s="7" t="s">
        <v>119</v>
      </c>
      <c r="D30" s="6">
        <v>1</v>
      </c>
      <c r="E30" s="6" t="s">
        <v>120</v>
      </c>
      <c r="F30" s="8" t="s">
        <v>121</v>
      </c>
      <c r="G30" s="8" t="s">
        <v>122</v>
      </c>
      <c r="H30" s="12">
        <v>156.06</v>
      </c>
      <c r="I30" s="12"/>
      <c r="J30" s="12"/>
      <c r="K30" s="12"/>
      <c r="L30" s="12"/>
      <c r="M30" s="12"/>
      <c r="N30" s="12"/>
      <c r="O30" s="109"/>
      <c r="P30" s="12">
        <v>865</v>
      </c>
      <c r="Q30" s="27">
        <f>D30*688</f>
        <v>688</v>
      </c>
      <c r="R30" s="27">
        <f t="shared" si="2"/>
        <v>177</v>
      </c>
    </row>
    <row r="31" spans="1:18" x14ac:dyDescent="0.25">
      <c r="A31" s="35">
        <f>+IF(B31="","",SUBTOTAL(3,B$21:B31))</f>
        <v>11</v>
      </c>
      <c r="B31" s="17">
        <v>44200</v>
      </c>
      <c r="C31" s="7" t="s">
        <v>124</v>
      </c>
      <c r="D31" s="6">
        <v>2</v>
      </c>
      <c r="E31" s="6" t="s">
        <v>123</v>
      </c>
      <c r="F31" s="8" t="s">
        <v>125</v>
      </c>
      <c r="G31" s="8" t="s">
        <v>126</v>
      </c>
      <c r="H31" s="12"/>
      <c r="I31" s="12"/>
      <c r="J31" s="12">
        <v>309.06</v>
      </c>
      <c r="K31" s="12"/>
      <c r="L31" s="12"/>
      <c r="M31" s="12"/>
      <c r="N31" s="12"/>
      <c r="O31" s="109"/>
      <c r="P31" s="12">
        <v>1730</v>
      </c>
      <c r="Q31" s="27">
        <f>J31*4.26</f>
        <v>1316.5955999999999</v>
      </c>
      <c r="R31" s="27">
        <f t="shared" si="2"/>
        <v>413.40440000000012</v>
      </c>
    </row>
    <row r="32" spans="1:18" x14ac:dyDescent="0.25">
      <c r="A32" s="35">
        <f>+IF(B32="","",SUBTOTAL(3,B$21:B32))</f>
        <v>12</v>
      </c>
      <c r="B32" s="17">
        <v>44200</v>
      </c>
      <c r="C32" s="7" t="s">
        <v>770</v>
      </c>
      <c r="D32" s="6">
        <v>1</v>
      </c>
      <c r="E32" s="6" t="s">
        <v>129</v>
      </c>
      <c r="F32" s="8" t="s">
        <v>130</v>
      </c>
      <c r="G32" s="8" t="s">
        <v>131</v>
      </c>
      <c r="H32" s="12"/>
      <c r="I32" s="12"/>
      <c r="J32" s="12"/>
      <c r="K32" s="12"/>
      <c r="L32" s="12">
        <v>2043.06</v>
      </c>
      <c r="M32" s="12"/>
      <c r="N32" s="12"/>
      <c r="O32" s="109"/>
      <c r="P32" s="12">
        <v>9800</v>
      </c>
      <c r="Q32" s="27">
        <f>L32*4.26</f>
        <v>8703.4355999999989</v>
      </c>
      <c r="R32" s="27">
        <f t="shared" si="2"/>
        <v>1096.5644000000011</v>
      </c>
    </row>
    <row r="33" spans="1:18" x14ac:dyDescent="0.25">
      <c r="A33" s="35">
        <f>+IF(B33="","",SUBTOTAL(3,B$21:B33))</f>
        <v>13</v>
      </c>
      <c r="B33" s="17">
        <v>44200</v>
      </c>
      <c r="C33" s="7" t="s">
        <v>133</v>
      </c>
      <c r="D33" s="6">
        <v>3</v>
      </c>
      <c r="E33" s="6" t="s">
        <v>132</v>
      </c>
      <c r="F33" s="8" t="s">
        <v>134</v>
      </c>
      <c r="G33" s="8" t="s">
        <v>135</v>
      </c>
      <c r="H33" s="12"/>
      <c r="I33" s="12"/>
      <c r="J33" s="12"/>
      <c r="K33" s="12"/>
      <c r="L33" s="12">
        <v>462.06</v>
      </c>
      <c r="M33" s="12"/>
      <c r="N33" s="12"/>
      <c r="O33" s="109"/>
      <c r="P33" s="12">
        <f>865*3</f>
        <v>2595</v>
      </c>
      <c r="Q33" s="27">
        <f>L33*4.26</f>
        <v>1968.3755999999998</v>
      </c>
      <c r="R33" s="27">
        <f t="shared" si="2"/>
        <v>626.62440000000015</v>
      </c>
    </row>
    <row r="34" spans="1:18" x14ac:dyDescent="0.25">
      <c r="A34" s="35">
        <f>+IF(B34="","",SUBTOTAL(3,B$21:B34))</f>
        <v>14</v>
      </c>
      <c r="B34" s="17">
        <v>44200</v>
      </c>
      <c r="C34" s="7" t="s">
        <v>136</v>
      </c>
      <c r="D34" s="6">
        <v>1</v>
      </c>
      <c r="E34" s="6" t="s">
        <v>137</v>
      </c>
      <c r="F34" s="8" t="s">
        <v>138</v>
      </c>
      <c r="G34" s="8" t="s">
        <v>139</v>
      </c>
      <c r="H34" s="12"/>
      <c r="I34" s="12"/>
      <c r="J34" s="12"/>
      <c r="K34" s="12"/>
      <c r="L34" s="12"/>
      <c r="M34" s="12"/>
      <c r="N34" s="12"/>
      <c r="O34" s="109"/>
      <c r="P34" s="12">
        <v>65</v>
      </c>
      <c r="Q34" s="27"/>
      <c r="R34" s="27">
        <f>P34</f>
        <v>65</v>
      </c>
    </row>
    <row r="35" spans="1:18" x14ac:dyDescent="0.25">
      <c r="A35" s="35">
        <f>+IF(B35="","",SUBTOTAL(3,B$21:B35))</f>
        <v>15</v>
      </c>
      <c r="B35" s="17">
        <v>44200</v>
      </c>
      <c r="C35" s="7" t="s">
        <v>140</v>
      </c>
      <c r="D35" s="6">
        <v>1</v>
      </c>
      <c r="E35" s="6" t="s">
        <v>141</v>
      </c>
      <c r="F35" s="8" t="s">
        <v>142</v>
      </c>
      <c r="G35" s="8" t="s">
        <v>143</v>
      </c>
      <c r="H35" s="12"/>
      <c r="I35" s="12"/>
      <c r="J35" s="12"/>
      <c r="K35" s="12"/>
      <c r="L35" s="12">
        <v>156.06</v>
      </c>
      <c r="M35" s="12"/>
      <c r="N35" s="12"/>
      <c r="O35" s="109"/>
      <c r="P35" s="12">
        <v>865</v>
      </c>
      <c r="Q35" s="27">
        <f>L35*4.26</f>
        <v>664.81560000000002</v>
      </c>
      <c r="R35" s="27">
        <f>P35-Q35</f>
        <v>200.18439999999998</v>
      </c>
    </row>
    <row r="36" spans="1:18" x14ac:dyDescent="0.25">
      <c r="A36" s="43" t="str">
        <f>TEXT(B36,"DDD")</f>
        <v>Mon</v>
      </c>
      <c r="B36" s="21">
        <f>B21</f>
        <v>44200</v>
      </c>
      <c r="C36" s="22" t="s">
        <v>2</v>
      </c>
      <c r="D36" s="4">
        <f>SUM(D21:D35)</f>
        <v>21</v>
      </c>
      <c r="E36" s="4"/>
      <c r="F36" s="4"/>
      <c r="G36" s="4"/>
      <c r="H36" s="23">
        <f>SUM(H21:H35)</f>
        <v>156.06</v>
      </c>
      <c r="I36" s="23">
        <f t="shared" ref="I36:R36" si="3">SUM(I21:I35)</f>
        <v>0</v>
      </c>
      <c r="J36" s="23">
        <f t="shared" si="3"/>
        <v>777.24</v>
      </c>
      <c r="K36" s="23">
        <f t="shared" si="3"/>
        <v>468.18</v>
      </c>
      <c r="L36" s="23">
        <f t="shared" si="3"/>
        <v>3279.2999999999997</v>
      </c>
      <c r="M36" s="23">
        <f t="shared" si="3"/>
        <v>0</v>
      </c>
      <c r="N36" s="45"/>
      <c r="O36" s="45"/>
      <c r="P36" s="23">
        <f t="shared" si="3"/>
        <v>24700</v>
      </c>
      <c r="Q36" s="23">
        <f t="shared" si="3"/>
        <v>20041.860399999998</v>
      </c>
      <c r="R36" s="23">
        <f t="shared" si="3"/>
        <v>4658.1396000000022</v>
      </c>
    </row>
    <row r="37" spans="1:18" x14ac:dyDescent="0.25">
      <c r="A37" s="35">
        <f>+IF(B37="","",SUBTOTAL(3,B37:B$37))</f>
        <v>1</v>
      </c>
      <c r="B37" s="17">
        <v>44201</v>
      </c>
      <c r="C37" s="7" t="s">
        <v>144</v>
      </c>
      <c r="D37" s="6">
        <v>1</v>
      </c>
      <c r="E37" s="6" t="s">
        <v>145</v>
      </c>
      <c r="F37" s="8" t="s">
        <v>146</v>
      </c>
      <c r="G37" s="8" t="s">
        <v>147</v>
      </c>
      <c r="H37" s="12"/>
      <c r="I37" s="12"/>
      <c r="J37" s="12"/>
      <c r="K37" s="12"/>
      <c r="L37" s="12"/>
      <c r="M37" s="12"/>
      <c r="N37" s="12"/>
      <c r="O37" s="109"/>
      <c r="P37" s="12">
        <v>65</v>
      </c>
      <c r="Q37" s="27"/>
      <c r="R37" s="27">
        <f>P37</f>
        <v>65</v>
      </c>
    </row>
    <row r="38" spans="1:18" x14ac:dyDescent="0.25">
      <c r="A38" s="35">
        <f>+IF(B38="","",SUBTOTAL(3,B37:B$38))</f>
        <v>2</v>
      </c>
      <c r="B38" s="17">
        <v>44201</v>
      </c>
      <c r="C38" s="7" t="s">
        <v>148</v>
      </c>
      <c r="D38" s="6">
        <v>2</v>
      </c>
      <c r="E38" s="6" t="s">
        <v>149</v>
      </c>
      <c r="F38" s="8" t="s">
        <v>150</v>
      </c>
      <c r="G38" s="8" t="s">
        <v>151</v>
      </c>
      <c r="H38" s="12"/>
      <c r="I38" s="12"/>
      <c r="J38" s="12"/>
      <c r="K38" s="12">
        <v>309.06</v>
      </c>
      <c r="L38" s="12"/>
      <c r="M38" s="12"/>
      <c r="N38" s="12"/>
      <c r="O38" s="109"/>
      <c r="P38" s="12">
        <v>1730</v>
      </c>
      <c r="Q38" s="27">
        <f>D38*691</f>
        <v>1382</v>
      </c>
      <c r="R38" s="27">
        <f>P38-Q38</f>
        <v>348</v>
      </c>
    </row>
    <row r="39" spans="1:18" x14ac:dyDescent="0.25">
      <c r="A39" s="35">
        <f>+IF(B39="","",SUBTOTAL(3,B37:B$39))</f>
        <v>3</v>
      </c>
      <c r="B39" s="17">
        <v>44201</v>
      </c>
      <c r="C39" s="7" t="s">
        <v>152</v>
      </c>
      <c r="D39" s="6">
        <v>3</v>
      </c>
      <c r="E39" s="6" t="s">
        <v>153</v>
      </c>
      <c r="F39" s="8" t="s">
        <v>154</v>
      </c>
      <c r="G39" s="8" t="s">
        <v>155</v>
      </c>
      <c r="H39" s="12"/>
      <c r="I39" s="12"/>
      <c r="J39" s="12"/>
      <c r="K39" s="12"/>
      <c r="L39" s="12"/>
      <c r="M39" s="12">
        <v>462.06</v>
      </c>
      <c r="N39" s="12"/>
      <c r="O39" s="109"/>
      <c r="P39" s="12">
        <v>2595</v>
      </c>
      <c r="Q39" s="27">
        <f>D39*691</f>
        <v>2073</v>
      </c>
      <c r="R39" s="27">
        <f>P39-Q39</f>
        <v>522</v>
      </c>
    </row>
    <row r="40" spans="1:18" x14ac:dyDescent="0.25">
      <c r="A40" s="35">
        <f>+IF(B40="","",SUBTOTAL(3,B37:B$39))</f>
        <v>3</v>
      </c>
      <c r="B40" s="17">
        <v>44201</v>
      </c>
      <c r="C40" s="7" t="s">
        <v>156</v>
      </c>
      <c r="D40" s="6">
        <v>1</v>
      </c>
      <c r="E40" s="6" t="s">
        <v>157</v>
      </c>
      <c r="F40" s="8" t="s">
        <v>158</v>
      </c>
      <c r="G40" s="8" t="s">
        <v>159</v>
      </c>
      <c r="H40" s="12"/>
      <c r="I40" s="12"/>
      <c r="J40" s="12">
        <v>156.06</v>
      </c>
      <c r="K40" s="12"/>
      <c r="L40" s="12"/>
      <c r="M40" s="12"/>
      <c r="N40" s="12"/>
      <c r="O40" s="109"/>
      <c r="P40" s="12">
        <v>865</v>
      </c>
      <c r="Q40" s="27">
        <f>J40*4.26</f>
        <v>664.81560000000002</v>
      </c>
      <c r="R40" s="27">
        <f>P40-Q40</f>
        <v>200.18439999999998</v>
      </c>
    </row>
    <row r="41" spans="1:18" x14ac:dyDescent="0.25">
      <c r="A41" s="35">
        <f>+IF(B41="","",SUBTOTAL(3,B39:B$39))</f>
        <v>1</v>
      </c>
      <c r="B41" s="17">
        <v>44201</v>
      </c>
      <c r="C41" s="7" t="s">
        <v>160</v>
      </c>
      <c r="D41" s="6">
        <v>1</v>
      </c>
      <c r="E41" s="6" t="s">
        <v>161</v>
      </c>
      <c r="F41" s="8" t="s">
        <v>162</v>
      </c>
      <c r="G41" s="8" t="s">
        <v>163</v>
      </c>
      <c r="H41" s="12"/>
      <c r="I41" s="12"/>
      <c r="J41" s="12">
        <v>156.06</v>
      </c>
      <c r="K41" s="12"/>
      <c r="L41" s="12"/>
      <c r="M41" s="12"/>
      <c r="N41" s="12"/>
      <c r="O41" s="109"/>
      <c r="P41" s="12">
        <v>865</v>
      </c>
      <c r="Q41" s="27">
        <f>J41*4.26</f>
        <v>664.81560000000002</v>
      </c>
      <c r="R41" s="27">
        <f>P41-Q41</f>
        <v>200.18439999999998</v>
      </c>
    </row>
    <row r="42" spans="1:18" x14ac:dyDescent="0.25">
      <c r="A42" s="35">
        <f>+IF(B42="","",SUBTOTAL(3,B$39:B40))</f>
        <v>2</v>
      </c>
      <c r="B42" s="17">
        <v>44201</v>
      </c>
      <c r="C42" s="7" t="s">
        <v>164</v>
      </c>
      <c r="D42" s="6">
        <v>1</v>
      </c>
      <c r="E42" s="6" t="s">
        <v>165</v>
      </c>
      <c r="F42" s="8" t="s">
        <v>166</v>
      </c>
      <c r="G42" s="8" t="s">
        <v>167</v>
      </c>
      <c r="H42" s="12"/>
      <c r="I42" s="12"/>
      <c r="J42" s="12"/>
      <c r="K42" s="12"/>
      <c r="L42" s="12"/>
      <c r="M42" s="12"/>
      <c r="N42" s="12"/>
      <c r="O42" s="109"/>
      <c r="P42" s="12">
        <v>65</v>
      </c>
      <c r="Q42" s="27"/>
      <c r="R42" s="27">
        <f>P42</f>
        <v>65</v>
      </c>
    </row>
    <row r="43" spans="1:18" x14ac:dyDescent="0.25">
      <c r="A43" s="35">
        <f>+IF(B43="","",SUBTOTAL(3,B$39:B41))</f>
        <v>3</v>
      </c>
      <c r="B43" s="17">
        <v>44201</v>
      </c>
      <c r="C43" s="7" t="s">
        <v>168</v>
      </c>
      <c r="D43" s="6">
        <v>1</v>
      </c>
      <c r="E43" s="6" t="s">
        <v>169</v>
      </c>
      <c r="F43" s="8" t="s">
        <v>170</v>
      </c>
      <c r="G43" s="8" t="s">
        <v>171</v>
      </c>
      <c r="H43" s="12"/>
      <c r="I43" s="12"/>
      <c r="J43" s="12"/>
      <c r="K43" s="12"/>
      <c r="L43" s="12"/>
      <c r="M43" s="12"/>
      <c r="N43" s="12"/>
      <c r="O43" s="109"/>
      <c r="P43" s="12">
        <v>65</v>
      </c>
      <c r="Q43" s="27"/>
      <c r="R43" s="27">
        <f>P43</f>
        <v>65</v>
      </c>
    </row>
    <row r="44" spans="1:18" x14ac:dyDescent="0.25">
      <c r="A44" s="35">
        <f>+IF(B44="","",SUBTOTAL(3,B$39:B42))</f>
        <v>4</v>
      </c>
      <c r="B44" s="17">
        <v>44201</v>
      </c>
      <c r="C44" s="7" t="s">
        <v>175</v>
      </c>
      <c r="D44" s="6">
        <v>2</v>
      </c>
      <c r="E44" s="6" t="s">
        <v>172</v>
      </c>
      <c r="F44" s="8" t="s">
        <v>173</v>
      </c>
      <c r="G44" s="8" t="s">
        <v>174</v>
      </c>
      <c r="H44" s="12"/>
      <c r="I44" s="12"/>
      <c r="J44" s="12"/>
      <c r="K44" s="12"/>
      <c r="L44" s="12">
        <v>4083.06</v>
      </c>
      <c r="M44" s="12"/>
      <c r="N44" s="12"/>
      <c r="O44" s="109"/>
      <c r="P44" s="12">
        <v>20000</v>
      </c>
      <c r="Q44" s="27">
        <f>L44*4.26</f>
        <v>17393.835599999999</v>
      </c>
      <c r="R44" s="27">
        <f>P44-Q44</f>
        <v>2606.1644000000015</v>
      </c>
    </row>
    <row r="45" spans="1:18" x14ac:dyDescent="0.25">
      <c r="A45" s="35">
        <f>+IF(B45="","",SUBTOTAL(3,B$39:B43))</f>
        <v>5</v>
      </c>
      <c r="B45" s="17">
        <v>44201</v>
      </c>
      <c r="C45" s="7" t="s">
        <v>176</v>
      </c>
      <c r="D45" s="6">
        <v>1</v>
      </c>
      <c r="E45" s="6" t="s">
        <v>177</v>
      </c>
      <c r="F45" s="8" t="s">
        <v>178</v>
      </c>
      <c r="G45" s="8" t="s">
        <v>179</v>
      </c>
      <c r="H45" s="12"/>
      <c r="I45" s="12"/>
      <c r="J45" s="12"/>
      <c r="K45" s="12"/>
      <c r="L45" s="12"/>
      <c r="M45" s="12"/>
      <c r="N45" s="12"/>
      <c r="O45" s="109"/>
      <c r="P45" s="12">
        <v>150</v>
      </c>
      <c r="Q45" s="27"/>
      <c r="R45" s="27">
        <f>P45</f>
        <v>150</v>
      </c>
    </row>
    <row r="46" spans="1:18" x14ac:dyDescent="0.25">
      <c r="A46" s="35">
        <f>+IF(B46="","",SUBTOTAL(3,B$39:B44))</f>
        <v>6</v>
      </c>
      <c r="B46" s="17">
        <v>44201</v>
      </c>
      <c r="C46" s="7" t="s">
        <v>181</v>
      </c>
      <c r="D46" s="6">
        <v>1</v>
      </c>
      <c r="E46" s="6" t="s">
        <v>180</v>
      </c>
      <c r="F46" s="8" t="s">
        <v>182</v>
      </c>
      <c r="G46" s="8" t="s">
        <v>183</v>
      </c>
      <c r="H46" s="12"/>
      <c r="I46" s="12"/>
      <c r="J46" s="12"/>
      <c r="K46" s="12">
        <v>156.06</v>
      </c>
      <c r="L46" s="12"/>
      <c r="M46" s="12"/>
      <c r="N46" s="12"/>
      <c r="O46" s="109"/>
      <c r="P46" s="12">
        <v>865</v>
      </c>
      <c r="Q46" s="27">
        <f>D46*691</f>
        <v>691</v>
      </c>
      <c r="R46" s="27">
        <f>P46-Q46</f>
        <v>174</v>
      </c>
    </row>
    <row r="47" spans="1:18" x14ac:dyDescent="0.25">
      <c r="A47" s="35">
        <f>+IF(B47="","",SUBTOTAL(3,B$39:B45))</f>
        <v>7</v>
      </c>
      <c r="B47" s="17">
        <v>44201</v>
      </c>
      <c r="C47" s="7" t="s">
        <v>184</v>
      </c>
      <c r="D47" s="6">
        <v>1</v>
      </c>
      <c r="E47" s="6" t="s">
        <v>185</v>
      </c>
      <c r="F47" s="8" t="s">
        <v>186</v>
      </c>
      <c r="G47" s="8" t="s">
        <v>187</v>
      </c>
      <c r="H47" s="12"/>
      <c r="I47" s="12"/>
      <c r="J47" s="12"/>
      <c r="K47" s="12"/>
      <c r="L47" s="12">
        <v>156.06</v>
      </c>
      <c r="M47" s="12"/>
      <c r="N47" s="12"/>
      <c r="O47" s="109"/>
      <c r="P47" s="12">
        <v>865</v>
      </c>
      <c r="Q47" s="27">
        <f>L47*4.26</f>
        <v>664.81560000000002</v>
      </c>
      <c r="R47" s="27">
        <f>P47-Q47</f>
        <v>200.18439999999998</v>
      </c>
    </row>
    <row r="48" spans="1:18" x14ac:dyDescent="0.25">
      <c r="A48" s="35">
        <f>+IF(B48="","",SUBTOTAL(3,B$39:B46))</f>
        <v>8</v>
      </c>
      <c r="B48" s="17">
        <v>44201</v>
      </c>
      <c r="C48" s="7" t="s">
        <v>188</v>
      </c>
      <c r="D48" s="6">
        <v>1</v>
      </c>
      <c r="E48" s="6" t="s">
        <v>189</v>
      </c>
      <c r="F48" s="8" t="s">
        <v>190</v>
      </c>
      <c r="G48" s="8" t="s">
        <v>191</v>
      </c>
      <c r="H48" s="12"/>
      <c r="I48" s="12"/>
      <c r="J48" s="12"/>
      <c r="K48" s="12"/>
      <c r="L48" s="12"/>
      <c r="M48" s="12"/>
      <c r="N48" s="12"/>
      <c r="O48" s="109"/>
      <c r="P48" s="12">
        <v>65</v>
      </c>
      <c r="Q48" s="27"/>
      <c r="R48" s="27">
        <f>P48</f>
        <v>65</v>
      </c>
    </row>
    <row r="49" spans="1:18" x14ac:dyDescent="0.25">
      <c r="A49" s="35">
        <f>+IF(B49="","",SUBTOTAL(3,B$39:B47))</f>
        <v>9</v>
      </c>
      <c r="B49" s="17">
        <v>44201</v>
      </c>
      <c r="C49" s="7" t="s">
        <v>193</v>
      </c>
      <c r="D49" s="6">
        <v>1</v>
      </c>
      <c r="E49" s="6" t="s">
        <v>192</v>
      </c>
      <c r="F49" s="8" t="s">
        <v>194</v>
      </c>
      <c r="G49" s="8" t="s">
        <v>195</v>
      </c>
      <c r="H49" s="12"/>
      <c r="I49" s="12"/>
      <c r="J49" s="12"/>
      <c r="K49" s="12"/>
      <c r="L49" s="12"/>
      <c r="M49" s="12"/>
      <c r="N49" s="12"/>
      <c r="O49" s="109"/>
      <c r="P49" s="12">
        <v>65</v>
      </c>
      <c r="Q49" s="27"/>
      <c r="R49" s="27">
        <f>P49</f>
        <v>65</v>
      </c>
    </row>
    <row r="50" spans="1:18" x14ac:dyDescent="0.25">
      <c r="A50" s="35">
        <f>+IF(B50="","",SUBTOTAL(3,B$39:B48))</f>
        <v>10</v>
      </c>
      <c r="B50" s="17">
        <v>44201</v>
      </c>
      <c r="C50" s="7" t="s">
        <v>196</v>
      </c>
      <c r="D50" s="6">
        <v>1</v>
      </c>
      <c r="E50" s="6" t="s">
        <v>197</v>
      </c>
      <c r="F50" s="8" t="s">
        <v>198</v>
      </c>
      <c r="G50" s="8" t="s">
        <v>199</v>
      </c>
      <c r="H50" s="12"/>
      <c r="I50" s="12">
        <v>156.06</v>
      </c>
      <c r="J50" s="12"/>
      <c r="K50" s="12"/>
      <c r="L50" s="12"/>
      <c r="M50" s="12"/>
      <c r="N50" s="12"/>
      <c r="O50" s="109"/>
      <c r="P50" s="12">
        <v>865</v>
      </c>
      <c r="Q50" s="27">
        <f>D50*691</f>
        <v>691</v>
      </c>
      <c r="R50" s="27">
        <f>P50-Q50</f>
        <v>174</v>
      </c>
    </row>
    <row r="51" spans="1:18" x14ac:dyDescent="0.25">
      <c r="A51" s="43" t="str">
        <f>TEXT(B51,"DDD")</f>
        <v>Sun</v>
      </c>
      <c r="B51" s="10">
        <f>B86</f>
        <v>44206</v>
      </c>
      <c r="C51" s="5" t="s">
        <v>2</v>
      </c>
      <c r="D51" s="4">
        <f>SUM(D37:D50)</f>
        <v>18</v>
      </c>
      <c r="E51" s="4"/>
      <c r="F51" s="4"/>
      <c r="G51" s="4"/>
      <c r="H51" s="13">
        <f>SUM(H37:H50)</f>
        <v>0</v>
      </c>
      <c r="I51" s="13">
        <f t="shared" ref="I51:R51" si="4">SUM(I37:I50)</f>
        <v>156.06</v>
      </c>
      <c r="J51" s="13">
        <f t="shared" si="4"/>
        <v>312.12</v>
      </c>
      <c r="K51" s="13">
        <f t="shared" si="4"/>
        <v>465.12</v>
      </c>
      <c r="L51" s="13">
        <f t="shared" si="4"/>
        <v>4239.12</v>
      </c>
      <c r="M51" s="13">
        <f t="shared" si="4"/>
        <v>462.06</v>
      </c>
      <c r="N51" s="44"/>
      <c r="O51" s="44"/>
      <c r="P51" s="13">
        <f t="shared" si="4"/>
        <v>29125</v>
      </c>
      <c r="Q51" s="13">
        <f t="shared" si="4"/>
        <v>24225.2824</v>
      </c>
      <c r="R51" s="13">
        <f t="shared" si="4"/>
        <v>4899.7176000000018</v>
      </c>
    </row>
    <row r="52" spans="1:18" x14ac:dyDescent="0.25">
      <c r="A52" s="35">
        <f>+IF(B52="","",SUBTOTAL(3,B$52:B52))</f>
        <v>1</v>
      </c>
      <c r="B52" s="17">
        <v>44202</v>
      </c>
      <c r="C52" s="7" t="s">
        <v>201</v>
      </c>
      <c r="D52" s="6">
        <v>1</v>
      </c>
      <c r="E52" s="6" t="s">
        <v>200</v>
      </c>
      <c r="F52" s="8" t="s">
        <v>206</v>
      </c>
      <c r="G52" s="8" t="s">
        <v>207</v>
      </c>
      <c r="H52" s="12"/>
      <c r="I52" s="12"/>
      <c r="J52" s="12"/>
      <c r="K52" s="12">
        <v>156.06</v>
      </c>
      <c r="L52" s="12"/>
      <c r="M52" s="12"/>
      <c r="N52" s="12"/>
      <c r="O52" s="109"/>
      <c r="P52" s="12">
        <v>865</v>
      </c>
      <c r="Q52" s="27">
        <f>D52*691</f>
        <v>691</v>
      </c>
      <c r="R52" s="27">
        <f t="shared" ref="R52:R60" si="5">P52-Q52</f>
        <v>174</v>
      </c>
    </row>
    <row r="53" spans="1:18" x14ac:dyDescent="0.25">
      <c r="A53" s="35">
        <f>+IF(B53="","",SUBTOTAL(3,B$52:B53))</f>
        <v>2</v>
      </c>
      <c r="B53" s="17">
        <v>44202</v>
      </c>
      <c r="C53" s="7" t="s">
        <v>202</v>
      </c>
      <c r="D53" s="6">
        <v>1</v>
      </c>
      <c r="E53" s="6" t="s">
        <v>208</v>
      </c>
      <c r="F53" s="8" t="s">
        <v>209</v>
      </c>
      <c r="G53" s="8" t="s">
        <v>210</v>
      </c>
      <c r="H53" s="12"/>
      <c r="I53" s="12"/>
      <c r="J53" s="12"/>
      <c r="K53" s="12">
        <v>156.06</v>
      </c>
      <c r="L53" s="12"/>
      <c r="M53" s="12"/>
      <c r="N53" s="12"/>
      <c r="O53" s="109"/>
      <c r="P53" s="12">
        <v>850</v>
      </c>
      <c r="Q53" s="27">
        <f>D53*691</f>
        <v>691</v>
      </c>
      <c r="R53" s="27">
        <f t="shared" si="5"/>
        <v>159</v>
      </c>
    </row>
    <row r="54" spans="1:18" x14ac:dyDescent="0.25">
      <c r="A54" s="35">
        <f>+IF(B54="","",SUBTOTAL(3,B$52:B54))</f>
        <v>3</v>
      </c>
      <c r="B54" s="17">
        <v>44202</v>
      </c>
      <c r="C54" s="7" t="s">
        <v>211</v>
      </c>
      <c r="D54" s="6">
        <v>1</v>
      </c>
      <c r="E54" s="6" t="s">
        <v>212</v>
      </c>
      <c r="F54" s="8" t="s">
        <v>213</v>
      </c>
      <c r="G54" s="8" t="s">
        <v>214</v>
      </c>
      <c r="H54" s="12"/>
      <c r="I54" s="12"/>
      <c r="J54" s="12"/>
      <c r="K54" s="12"/>
      <c r="L54" s="12">
        <v>156.06</v>
      </c>
      <c r="M54" s="12"/>
      <c r="N54" s="12"/>
      <c r="O54" s="109"/>
      <c r="P54" s="12">
        <v>865</v>
      </c>
      <c r="Q54" s="27">
        <f>L54*4.26</f>
        <v>664.81560000000002</v>
      </c>
      <c r="R54" s="27">
        <f t="shared" si="5"/>
        <v>200.18439999999998</v>
      </c>
    </row>
    <row r="55" spans="1:18" x14ac:dyDescent="0.25">
      <c r="A55" s="35">
        <f>+IF(B55="","",SUBTOTAL(3,B$52:B55))</f>
        <v>4</v>
      </c>
      <c r="B55" s="17">
        <v>44202</v>
      </c>
      <c r="C55" s="7" t="s">
        <v>203</v>
      </c>
      <c r="D55" s="6">
        <v>1</v>
      </c>
      <c r="E55" s="6" t="s">
        <v>215</v>
      </c>
      <c r="F55" s="8" t="s">
        <v>216</v>
      </c>
      <c r="G55" s="8" t="s">
        <v>217</v>
      </c>
      <c r="H55" s="12"/>
      <c r="I55" s="12"/>
      <c r="J55" s="12"/>
      <c r="K55" s="12"/>
      <c r="L55" s="12">
        <v>156.06</v>
      </c>
      <c r="M55" s="12"/>
      <c r="N55" s="12"/>
      <c r="O55" s="109"/>
      <c r="P55" s="12">
        <v>865</v>
      </c>
      <c r="Q55" s="27">
        <f>L55*4.26</f>
        <v>664.81560000000002</v>
      </c>
      <c r="R55" s="27">
        <f t="shared" si="5"/>
        <v>200.18439999999998</v>
      </c>
    </row>
    <row r="56" spans="1:18" x14ac:dyDescent="0.25">
      <c r="A56" s="35">
        <f>+IF(B56="","",SUBTOTAL(3,B$52:B56))</f>
        <v>5</v>
      </c>
      <c r="B56" s="17">
        <v>44202</v>
      </c>
      <c r="C56" s="7" t="s">
        <v>218</v>
      </c>
      <c r="D56" s="6">
        <v>2</v>
      </c>
      <c r="E56" s="6" t="s">
        <v>219</v>
      </c>
      <c r="F56" s="8" t="s">
        <v>220</v>
      </c>
      <c r="G56" s="8" t="s">
        <v>221</v>
      </c>
      <c r="H56" s="12"/>
      <c r="I56" s="12"/>
      <c r="J56" s="12"/>
      <c r="K56" s="12"/>
      <c r="L56" s="12">
        <v>309.06</v>
      </c>
      <c r="M56" s="12"/>
      <c r="N56" s="12"/>
      <c r="O56" s="109"/>
      <c r="P56" s="12">
        <f>865*2</f>
        <v>1730</v>
      </c>
      <c r="Q56" s="27">
        <f>L56*4.26</f>
        <v>1316.5955999999999</v>
      </c>
      <c r="R56" s="27">
        <f t="shared" si="5"/>
        <v>413.40440000000012</v>
      </c>
    </row>
    <row r="57" spans="1:18" x14ac:dyDescent="0.25">
      <c r="A57" s="35">
        <f>+IF(B57="","",SUBTOTAL(3,B$52:B57))</f>
        <v>6</v>
      </c>
      <c r="B57" s="17">
        <v>44202</v>
      </c>
      <c r="C57" s="7" t="s">
        <v>204</v>
      </c>
      <c r="D57" s="6">
        <v>1</v>
      </c>
      <c r="E57" s="6" t="s">
        <v>222</v>
      </c>
      <c r="F57" s="8" t="s">
        <v>223</v>
      </c>
      <c r="G57" s="8" t="s">
        <v>224</v>
      </c>
      <c r="H57" s="12"/>
      <c r="I57" s="12"/>
      <c r="J57" s="12"/>
      <c r="K57" s="12"/>
      <c r="L57" s="12">
        <v>156.06</v>
      </c>
      <c r="M57" s="12"/>
      <c r="N57" s="12"/>
      <c r="O57" s="109"/>
      <c r="P57" s="12">
        <v>865</v>
      </c>
      <c r="Q57" s="27">
        <f>L57*4.26</f>
        <v>664.81560000000002</v>
      </c>
      <c r="R57" s="27">
        <f t="shared" si="5"/>
        <v>200.18439999999998</v>
      </c>
    </row>
    <row r="58" spans="1:18" x14ac:dyDescent="0.25">
      <c r="A58" s="35">
        <f>+IF(B58="","",SUBTOTAL(3,B$52:B58))</f>
        <v>7</v>
      </c>
      <c r="B58" s="17">
        <v>44202</v>
      </c>
      <c r="C58" s="7" t="s">
        <v>205</v>
      </c>
      <c r="D58" s="6">
        <v>1</v>
      </c>
      <c r="E58" s="6" t="s">
        <v>225</v>
      </c>
      <c r="F58" s="8" t="s">
        <v>226</v>
      </c>
      <c r="G58" s="8" t="s">
        <v>227</v>
      </c>
      <c r="H58" s="12"/>
      <c r="I58" s="12"/>
      <c r="J58" s="12"/>
      <c r="K58" s="12"/>
      <c r="L58" s="12">
        <v>156.06</v>
      </c>
      <c r="M58" s="12"/>
      <c r="N58" s="12"/>
      <c r="O58" s="109"/>
      <c r="P58" s="12">
        <v>865</v>
      </c>
      <c r="Q58" s="27">
        <f>L58*4.26</f>
        <v>664.81560000000002</v>
      </c>
      <c r="R58" s="27">
        <f t="shared" si="5"/>
        <v>200.18439999999998</v>
      </c>
    </row>
    <row r="59" spans="1:18" x14ac:dyDescent="0.25">
      <c r="A59" s="35">
        <f>+IF(B59="","",SUBTOTAL(3,B$52:B59))</f>
        <v>8</v>
      </c>
      <c r="B59" s="17">
        <v>44202</v>
      </c>
      <c r="C59" s="7" t="s">
        <v>228</v>
      </c>
      <c r="D59" s="6">
        <v>4</v>
      </c>
      <c r="E59" s="6" t="s">
        <v>229</v>
      </c>
      <c r="F59" s="8" t="s">
        <v>230</v>
      </c>
      <c r="G59" s="8" t="s">
        <v>231</v>
      </c>
      <c r="H59" s="12"/>
      <c r="I59" s="12"/>
      <c r="J59" s="12"/>
      <c r="K59" s="12"/>
      <c r="L59" s="12">
        <v>615.05999999999995</v>
      </c>
      <c r="M59" s="12"/>
      <c r="N59" s="12"/>
      <c r="O59" s="109"/>
      <c r="P59" s="12">
        <f>865*4</f>
        <v>3460</v>
      </c>
      <c r="Q59" s="27">
        <f>L59*4.26</f>
        <v>2620.1555999999996</v>
      </c>
      <c r="R59" s="27">
        <f t="shared" si="5"/>
        <v>839.84440000000041</v>
      </c>
    </row>
    <row r="60" spans="1:18" x14ac:dyDescent="0.25">
      <c r="A60" s="35">
        <f>+IF(B60="","",SUBTOTAL(3,B$52:B60))</f>
        <v>9</v>
      </c>
      <c r="B60" s="17">
        <v>44202</v>
      </c>
      <c r="C60" s="7" t="s">
        <v>232</v>
      </c>
      <c r="D60" s="6">
        <v>1</v>
      </c>
      <c r="E60" s="6" t="s">
        <v>233</v>
      </c>
      <c r="F60" s="8" t="s">
        <v>234</v>
      </c>
      <c r="G60" s="8" t="s">
        <v>235</v>
      </c>
      <c r="H60" s="12"/>
      <c r="I60" s="12"/>
      <c r="J60" s="12"/>
      <c r="K60" s="12"/>
      <c r="L60" s="12">
        <v>156.06</v>
      </c>
      <c r="M60" s="12"/>
      <c r="N60" s="12"/>
      <c r="O60" s="109"/>
      <c r="P60" s="12">
        <v>865</v>
      </c>
      <c r="Q60" s="27">
        <f>L60*4.26</f>
        <v>664.81560000000002</v>
      </c>
      <c r="R60" s="27">
        <f t="shared" si="5"/>
        <v>200.18439999999998</v>
      </c>
    </row>
    <row r="61" spans="1:18" x14ac:dyDescent="0.25">
      <c r="A61" s="35">
        <f>+IF(B61="","",SUBTOTAL(3,B$52:B61))</f>
        <v>10</v>
      </c>
      <c r="B61" s="17">
        <v>44202</v>
      </c>
      <c r="C61" s="7" t="s">
        <v>236</v>
      </c>
      <c r="D61" s="6">
        <v>1</v>
      </c>
      <c r="E61" s="6" t="s">
        <v>237</v>
      </c>
      <c r="F61" s="8" t="s">
        <v>238</v>
      </c>
      <c r="G61" s="8" t="s">
        <v>239</v>
      </c>
      <c r="H61" s="12"/>
      <c r="I61" s="12"/>
      <c r="J61" s="12"/>
      <c r="K61" s="12"/>
      <c r="L61" s="12"/>
      <c r="M61" s="12"/>
      <c r="N61" s="12"/>
      <c r="O61" s="109"/>
      <c r="P61" s="12">
        <v>65</v>
      </c>
      <c r="Q61" s="27"/>
      <c r="R61" s="27">
        <f>P61</f>
        <v>65</v>
      </c>
    </row>
    <row r="62" spans="1:18" x14ac:dyDescent="0.25">
      <c r="A62" s="35">
        <f>+IF(B62="","",SUBTOTAL(3,B$52:B62))</f>
        <v>11</v>
      </c>
      <c r="B62" s="17">
        <v>44202</v>
      </c>
      <c r="C62" s="7" t="s">
        <v>240</v>
      </c>
      <c r="D62" s="6">
        <v>1</v>
      </c>
      <c r="E62" s="6" t="s">
        <v>241</v>
      </c>
      <c r="F62" s="8" t="s">
        <v>242</v>
      </c>
      <c r="G62" s="8" t="s">
        <v>243</v>
      </c>
      <c r="H62" s="12"/>
      <c r="I62" s="12"/>
      <c r="J62" s="12"/>
      <c r="K62" s="12"/>
      <c r="L62" s="12">
        <v>156.06</v>
      </c>
      <c r="M62" s="12"/>
      <c r="N62" s="12"/>
      <c r="O62" s="109"/>
      <c r="P62" s="12">
        <v>865</v>
      </c>
      <c r="Q62" s="27">
        <f>L62*4.26</f>
        <v>664.81560000000002</v>
      </c>
      <c r="R62" s="27">
        <f>P62-Q62</f>
        <v>200.18439999999998</v>
      </c>
    </row>
    <row r="63" spans="1:18" x14ac:dyDescent="0.25">
      <c r="A63" s="35">
        <f>+IF(B63="","",SUBTOTAL(3,B$52:B63))</f>
        <v>12</v>
      </c>
      <c r="B63" s="17">
        <v>44202</v>
      </c>
      <c r="C63" s="7" t="s">
        <v>244</v>
      </c>
      <c r="D63" s="6">
        <v>1</v>
      </c>
      <c r="E63" s="6" t="s">
        <v>245</v>
      </c>
      <c r="F63" s="8" t="s">
        <v>246</v>
      </c>
      <c r="G63" s="8" t="s">
        <v>247</v>
      </c>
      <c r="H63" s="12"/>
      <c r="I63" s="12"/>
      <c r="J63" s="12"/>
      <c r="K63" s="12"/>
      <c r="L63" s="12">
        <v>156.06</v>
      </c>
      <c r="M63" s="12"/>
      <c r="N63" s="12"/>
      <c r="O63" s="109"/>
      <c r="P63" s="12">
        <v>865</v>
      </c>
      <c r="Q63" s="27">
        <f>L63*4.26</f>
        <v>664.81560000000002</v>
      </c>
      <c r="R63" s="27">
        <f>P63-Q63</f>
        <v>200.18439999999998</v>
      </c>
    </row>
    <row r="64" spans="1:18" x14ac:dyDescent="0.25">
      <c r="A64" s="35">
        <f>+IF(B64="","",SUBTOTAL(3,B$52:B64))</f>
        <v>13</v>
      </c>
      <c r="B64" s="17">
        <v>44202</v>
      </c>
      <c r="C64" s="7" t="s">
        <v>249</v>
      </c>
      <c r="D64" s="6">
        <v>1</v>
      </c>
      <c r="E64" s="6" t="s">
        <v>248</v>
      </c>
      <c r="F64" s="8" t="s">
        <v>258</v>
      </c>
      <c r="G64" s="8" t="s">
        <v>259</v>
      </c>
      <c r="H64" s="12"/>
      <c r="I64" s="12"/>
      <c r="J64" s="12"/>
      <c r="K64" s="12"/>
      <c r="L64" s="12">
        <v>156.06</v>
      </c>
      <c r="M64" s="12"/>
      <c r="N64" s="12"/>
      <c r="O64" s="109"/>
      <c r="P64" s="12">
        <v>865</v>
      </c>
      <c r="Q64" s="27">
        <f>L64*4.26</f>
        <v>664.81560000000002</v>
      </c>
      <c r="R64" s="27">
        <f>P64-Q64</f>
        <v>200.18439999999998</v>
      </c>
    </row>
    <row r="65" spans="1:18" x14ac:dyDescent="0.25">
      <c r="A65" s="35">
        <f>+IF(B65="","",SUBTOTAL(3,B$52:B65))</f>
        <v>14</v>
      </c>
      <c r="B65" s="17">
        <v>44202</v>
      </c>
      <c r="C65" s="7" t="s">
        <v>250</v>
      </c>
      <c r="D65" s="6">
        <v>1</v>
      </c>
      <c r="E65" s="6" t="s">
        <v>251</v>
      </c>
      <c r="F65" s="8" t="s">
        <v>252</v>
      </c>
      <c r="G65" s="8" t="s">
        <v>253</v>
      </c>
      <c r="H65" s="12"/>
      <c r="I65" s="12"/>
      <c r="J65" s="12"/>
      <c r="K65" s="12"/>
      <c r="L65" s="12"/>
      <c r="M65" s="12"/>
      <c r="N65" s="12"/>
      <c r="O65" s="109"/>
      <c r="P65" s="12">
        <v>65</v>
      </c>
      <c r="Q65" s="27"/>
      <c r="R65" s="27">
        <f>P65</f>
        <v>65</v>
      </c>
    </row>
    <row r="66" spans="1:18" x14ac:dyDescent="0.25">
      <c r="A66" s="35">
        <f>+IF(B66="","",SUBTOTAL(3,B$52:B66))</f>
        <v>15</v>
      </c>
      <c r="B66" s="17">
        <v>44202</v>
      </c>
      <c r="C66" s="7" t="s">
        <v>254</v>
      </c>
      <c r="D66" s="6">
        <v>2</v>
      </c>
      <c r="E66" s="6" t="s">
        <v>255</v>
      </c>
      <c r="F66" s="8" t="s">
        <v>256</v>
      </c>
      <c r="G66" s="8" t="s">
        <v>257</v>
      </c>
      <c r="H66" s="12"/>
      <c r="I66" s="12"/>
      <c r="J66" s="12"/>
      <c r="K66" s="12"/>
      <c r="L66" s="12"/>
      <c r="M66" s="12"/>
      <c r="N66" s="12"/>
      <c r="O66" s="109"/>
      <c r="P66" s="12">
        <v>130</v>
      </c>
      <c r="Q66" s="27"/>
      <c r="R66" s="27">
        <f>P66</f>
        <v>130</v>
      </c>
    </row>
    <row r="67" spans="1:18" x14ac:dyDescent="0.25">
      <c r="A67" s="35">
        <f>+IF(B67="","",SUBTOTAL(3,B$52:B67))</f>
        <v>16</v>
      </c>
      <c r="B67" s="17">
        <v>44202</v>
      </c>
      <c r="C67" s="7" t="s">
        <v>283</v>
      </c>
      <c r="D67" s="6">
        <v>1</v>
      </c>
      <c r="E67" s="6" t="s">
        <v>260</v>
      </c>
      <c r="F67" s="8" t="s">
        <v>261</v>
      </c>
      <c r="G67" s="8" t="s">
        <v>262</v>
      </c>
      <c r="H67" s="12"/>
      <c r="I67" s="12"/>
      <c r="J67" s="12"/>
      <c r="K67" s="12"/>
      <c r="L67" s="12">
        <v>156.06</v>
      </c>
      <c r="M67" s="12"/>
      <c r="N67" s="12"/>
      <c r="O67" s="109"/>
      <c r="P67" s="12">
        <v>865</v>
      </c>
      <c r="Q67" s="27">
        <f>L67*4.26</f>
        <v>664.81560000000002</v>
      </c>
      <c r="R67" s="27">
        <f t="shared" ref="R67:R74" si="6">P67-Q67</f>
        <v>200.18439999999998</v>
      </c>
    </row>
    <row r="68" spans="1:18" x14ac:dyDescent="0.25">
      <c r="A68" s="35">
        <f>+IF(B68="","",SUBTOTAL(3,B$52:B68))</f>
        <v>17</v>
      </c>
      <c r="B68" s="17">
        <v>44202</v>
      </c>
      <c r="C68" s="7" t="s">
        <v>284</v>
      </c>
      <c r="D68" s="6">
        <v>1</v>
      </c>
      <c r="E68" s="6" t="s">
        <v>263</v>
      </c>
      <c r="F68" s="8" t="s">
        <v>264</v>
      </c>
      <c r="G68" s="8" t="s">
        <v>265</v>
      </c>
      <c r="H68" s="12"/>
      <c r="I68" s="12"/>
      <c r="J68" s="12"/>
      <c r="K68" s="12"/>
      <c r="L68" s="12">
        <v>156.06</v>
      </c>
      <c r="M68" s="12"/>
      <c r="N68" s="12"/>
      <c r="O68" s="109"/>
      <c r="P68" s="12">
        <v>865</v>
      </c>
      <c r="Q68" s="27">
        <f>L68*4.26</f>
        <v>664.81560000000002</v>
      </c>
      <c r="R68" s="27">
        <f t="shared" si="6"/>
        <v>200.18439999999998</v>
      </c>
    </row>
    <row r="69" spans="1:18" x14ac:dyDescent="0.25">
      <c r="A69" s="35">
        <f>+IF(B69="","",SUBTOTAL(3,B$52:B69))</f>
        <v>18</v>
      </c>
      <c r="B69" s="17">
        <v>44202</v>
      </c>
      <c r="C69" s="7" t="s">
        <v>266</v>
      </c>
      <c r="D69" s="6">
        <v>1</v>
      </c>
      <c r="E69" s="6" t="s">
        <v>267</v>
      </c>
      <c r="F69" s="8" t="s">
        <v>268</v>
      </c>
      <c r="G69" s="8" t="s">
        <v>269</v>
      </c>
      <c r="H69" s="12"/>
      <c r="I69" s="12"/>
      <c r="J69" s="12"/>
      <c r="K69" s="12"/>
      <c r="L69" s="12">
        <v>156.06</v>
      </c>
      <c r="M69" s="12"/>
      <c r="N69" s="12"/>
      <c r="O69" s="109"/>
      <c r="P69" s="12">
        <v>865</v>
      </c>
      <c r="Q69" s="27">
        <f>L69*4.26</f>
        <v>664.81560000000002</v>
      </c>
      <c r="R69" s="27">
        <f t="shared" si="6"/>
        <v>200.18439999999998</v>
      </c>
    </row>
    <row r="70" spans="1:18" x14ac:dyDescent="0.25">
      <c r="A70" s="35">
        <f>+IF(B70="","",SUBTOTAL(3,B$52:B70))</f>
        <v>19</v>
      </c>
      <c r="B70" s="17">
        <v>44202</v>
      </c>
      <c r="C70" s="7" t="s">
        <v>270</v>
      </c>
      <c r="D70" s="6">
        <v>1</v>
      </c>
      <c r="E70" s="6" t="s">
        <v>271</v>
      </c>
      <c r="F70" s="8" t="s">
        <v>272</v>
      </c>
      <c r="G70" s="8" t="s">
        <v>273</v>
      </c>
      <c r="H70" s="12"/>
      <c r="I70" s="12"/>
      <c r="J70" s="12"/>
      <c r="K70" s="12"/>
      <c r="L70" s="12">
        <v>156.06</v>
      </c>
      <c r="M70" s="12"/>
      <c r="N70" s="12"/>
      <c r="O70" s="109"/>
      <c r="P70" s="12">
        <v>865</v>
      </c>
      <c r="Q70" s="27">
        <f>L70*4.26</f>
        <v>664.81560000000002</v>
      </c>
      <c r="R70" s="27">
        <f t="shared" si="6"/>
        <v>200.18439999999998</v>
      </c>
    </row>
    <row r="71" spans="1:18" x14ac:dyDescent="0.25">
      <c r="A71" s="35">
        <f>+IF(B71="","",SUBTOTAL(3,B$52:B71))</f>
        <v>20</v>
      </c>
      <c r="B71" s="17">
        <v>44202</v>
      </c>
      <c r="C71" s="7" t="s">
        <v>275</v>
      </c>
      <c r="D71" s="6">
        <v>3</v>
      </c>
      <c r="E71" s="6" t="s">
        <v>274</v>
      </c>
      <c r="F71" s="8" t="s">
        <v>276</v>
      </c>
      <c r="G71" s="8" t="s">
        <v>277</v>
      </c>
      <c r="H71" s="12"/>
      <c r="I71" s="12"/>
      <c r="J71" s="12"/>
      <c r="K71" s="12"/>
      <c r="L71" s="12">
        <v>462.06</v>
      </c>
      <c r="M71" s="12"/>
      <c r="N71" s="12"/>
      <c r="O71" s="109"/>
      <c r="P71" s="12">
        <f>865*3</f>
        <v>2595</v>
      </c>
      <c r="Q71" s="27">
        <f>L71*4.26</f>
        <v>1968.3755999999998</v>
      </c>
      <c r="R71" s="27">
        <f t="shared" si="6"/>
        <v>626.62440000000015</v>
      </c>
    </row>
    <row r="72" spans="1:18" x14ac:dyDescent="0.25">
      <c r="A72" s="35">
        <f>+IF(B72="","",SUBTOTAL(3,B$52:B72))</f>
        <v>21</v>
      </c>
      <c r="B72" s="17">
        <v>44202</v>
      </c>
      <c r="C72" s="7" t="s">
        <v>279</v>
      </c>
      <c r="D72" s="6">
        <v>1</v>
      </c>
      <c r="E72" s="6" t="s">
        <v>278</v>
      </c>
      <c r="F72" s="8" t="s">
        <v>280</v>
      </c>
      <c r="G72" s="8" t="s">
        <v>281</v>
      </c>
      <c r="H72" s="12"/>
      <c r="I72" s="12"/>
      <c r="J72" s="12"/>
      <c r="K72" s="12"/>
      <c r="L72" s="12">
        <v>156.06</v>
      </c>
      <c r="M72" s="12"/>
      <c r="N72" s="12"/>
      <c r="O72" s="109"/>
      <c r="P72" s="12">
        <v>865</v>
      </c>
      <c r="Q72" s="27">
        <f>L72*4.26</f>
        <v>664.81560000000002</v>
      </c>
      <c r="R72" s="27">
        <f t="shared" si="6"/>
        <v>200.18439999999998</v>
      </c>
    </row>
    <row r="73" spans="1:18" x14ac:dyDescent="0.25">
      <c r="A73" s="35">
        <f>+IF(B73="","",SUBTOTAL(3,B$52:B73))</f>
        <v>22</v>
      </c>
      <c r="B73" s="17">
        <v>44202</v>
      </c>
      <c r="C73" s="7" t="s">
        <v>282</v>
      </c>
      <c r="D73" s="6">
        <v>3</v>
      </c>
      <c r="E73" s="6" t="s">
        <v>285</v>
      </c>
      <c r="F73" s="8" t="s">
        <v>289</v>
      </c>
      <c r="G73" s="8" t="s">
        <v>290</v>
      </c>
      <c r="H73" s="12"/>
      <c r="I73" s="12"/>
      <c r="J73" s="12"/>
      <c r="K73" s="12"/>
      <c r="L73" s="12">
        <v>462.06</v>
      </c>
      <c r="M73" s="12"/>
      <c r="N73" s="12"/>
      <c r="O73" s="109"/>
      <c r="P73" s="12">
        <f>3*865</f>
        <v>2595</v>
      </c>
      <c r="Q73" s="27">
        <f>L73*4.26</f>
        <v>1968.3755999999998</v>
      </c>
      <c r="R73" s="27">
        <f t="shared" si="6"/>
        <v>626.62440000000015</v>
      </c>
    </row>
    <row r="74" spans="1:18" x14ac:dyDescent="0.25">
      <c r="A74" s="35">
        <f>+IF(B74="","",SUBTOTAL(3,B$52:B74))</f>
        <v>23</v>
      </c>
      <c r="B74" s="17">
        <v>44202</v>
      </c>
      <c r="C74" s="7" t="s">
        <v>93</v>
      </c>
      <c r="D74" s="6">
        <v>1</v>
      </c>
      <c r="E74" s="6" t="s">
        <v>286</v>
      </c>
      <c r="F74" s="8" t="s">
        <v>287</v>
      </c>
      <c r="G74" s="8" t="s">
        <v>288</v>
      </c>
      <c r="H74" s="12">
        <v>156.06</v>
      </c>
      <c r="I74" s="12"/>
      <c r="J74" s="12"/>
      <c r="K74" s="12"/>
      <c r="L74" s="12"/>
      <c r="M74" s="12"/>
      <c r="N74" s="12"/>
      <c r="O74" s="109"/>
      <c r="P74" s="12">
        <v>865</v>
      </c>
      <c r="Q74" s="27">
        <f>D74*688</f>
        <v>688</v>
      </c>
      <c r="R74" s="27">
        <f t="shared" si="6"/>
        <v>177</v>
      </c>
    </row>
    <row r="75" spans="1:18" x14ac:dyDescent="0.25">
      <c r="A75" s="35">
        <f>+IF(B75="","",SUBTOTAL(3,B$52:B75))</f>
        <v>24</v>
      </c>
      <c r="B75" s="17">
        <v>44202</v>
      </c>
      <c r="C75" s="7" t="s">
        <v>292</v>
      </c>
      <c r="D75" s="6">
        <v>1</v>
      </c>
      <c r="E75" s="6" t="s">
        <v>291</v>
      </c>
      <c r="F75" s="8" t="s">
        <v>293</v>
      </c>
      <c r="G75" s="8" t="s">
        <v>294</v>
      </c>
      <c r="H75" s="12"/>
      <c r="I75" s="12"/>
      <c r="J75" s="12"/>
      <c r="K75" s="12"/>
      <c r="L75" s="12"/>
      <c r="M75" s="12"/>
      <c r="N75" s="12"/>
      <c r="O75" s="109"/>
      <c r="P75" s="12">
        <v>65</v>
      </c>
      <c r="Q75" s="27"/>
      <c r="R75" s="27">
        <f>P75</f>
        <v>65</v>
      </c>
    </row>
    <row r="76" spans="1:18" x14ac:dyDescent="0.25">
      <c r="A76" s="43" t="str">
        <f>TEXT(B76,"DDD")</f>
        <v>Sun</v>
      </c>
      <c r="B76" s="10">
        <f>B88</f>
        <v>44206</v>
      </c>
      <c r="C76" s="5" t="s">
        <v>2</v>
      </c>
      <c r="D76" s="4">
        <f>SUM(D52:D75)</f>
        <v>33</v>
      </c>
      <c r="E76" s="4"/>
      <c r="F76" s="4"/>
      <c r="G76" s="4"/>
      <c r="H76" s="13">
        <f>SUM(H52:H75)</f>
        <v>156.06</v>
      </c>
      <c r="I76" s="13">
        <f t="shared" ref="I76:R76" si="7">SUM(I52:I75)</f>
        <v>0</v>
      </c>
      <c r="J76" s="13">
        <f t="shared" si="7"/>
        <v>0</v>
      </c>
      <c r="K76" s="13">
        <f t="shared" si="7"/>
        <v>312.12</v>
      </c>
      <c r="L76" s="13">
        <f t="shared" si="7"/>
        <v>3877.0199999999995</v>
      </c>
      <c r="M76" s="13">
        <f t="shared" si="7"/>
        <v>0</v>
      </c>
      <c r="N76" s="44"/>
      <c r="O76" s="44"/>
      <c r="P76" s="13">
        <f t="shared" si="7"/>
        <v>24530</v>
      </c>
      <c r="Q76" s="28">
        <f t="shared" si="7"/>
        <v>18586.105199999998</v>
      </c>
      <c r="R76" s="28">
        <f t="shared" si="7"/>
        <v>5943.8948000000019</v>
      </c>
    </row>
    <row r="77" spans="1:18" x14ac:dyDescent="0.25">
      <c r="A77" s="35">
        <f>+IF(B77="","",SUBTOTAL(3,B$77:B77))</f>
        <v>1</v>
      </c>
      <c r="B77" s="17">
        <v>44206</v>
      </c>
      <c r="C77" s="7" t="s">
        <v>201</v>
      </c>
      <c r="D77" s="6">
        <v>1</v>
      </c>
      <c r="E77" s="6" t="s">
        <v>295</v>
      </c>
      <c r="F77" t="s">
        <v>300</v>
      </c>
      <c r="G77" s="8" t="s">
        <v>301</v>
      </c>
      <c r="H77" s="12"/>
      <c r="I77" s="12"/>
      <c r="J77" s="12">
        <v>156.06</v>
      </c>
      <c r="K77" s="12"/>
      <c r="L77" s="12"/>
      <c r="M77" s="12"/>
      <c r="N77" s="12"/>
      <c r="O77" s="109"/>
      <c r="P77" s="12">
        <v>865</v>
      </c>
      <c r="Q77" s="27">
        <f>J77*4.26</f>
        <v>664.81560000000002</v>
      </c>
      <c r="R77" s="27">
        <f t="shared" ref="R77:R85" si="8">P77-Q77</f>
        <v>200.18439999999998</v>
      </c>
    </row>
    <row r="78" spans="1:18" x14ac:dyDescent="0.25">
      <c r="A78" s="35">
        <f>+IF(B78="","",SUBTOTAL(3,B$77:B78))</f>
        <v>2</v>
      </c>
      <c r="B78" s="17">
        <v>44206</v>
      </c>
      <c r="C78" s="7" t="s">
        <v>297</v>
      </c>
      <c r="D78" s="6">
        <v>2</v>
      </c>
      <c r="E78" s="6" t="s">
        <v>296</v>
      </c>
      <c r="F78" s="8" t="s">
        <v>298</v>
      </c>
      <c r="G78" s="8" t="s">
        <v>299</v>
      </c>
      <c r="H78" s="12"/>
      <c r="I78" s="12"/>
      <c r="J78" s="12">
        <v>309.06</v>
      </c>
      <c r="K78" s="12"/>
      <c r="L78" s="12"/>
      <c r="M78" s="12"/>
      <c r="N78" s="12"/>
      <c r="O78" s="109"/>
      <c r="P78" s="12">
        <v>1700</v>
      </c>
      <c r="Q78" s="27">
        <f>J78*4.26</f>
        <v>1316.5955999999999</v>
      </c>
      <c r="R78" s="27">
        <f t="shared" si="8"/>
        <v>383.40440000000012</v>
      </c>
    </row>
    <row r="79" spans="1:18" x14ac:dyDescent="0.25">
      <c r="A79" s="35">
        <f>+IF(B79="","",SUBTOTAL(3,B$77:B79))</f>
        <v>3</v>
      </c>
      <c r="B79" s="17">
        <v>44206</v>
      </c>
      <c r="C79" s="7" t="s">
        <v>305</v>
      </c>
      <c r="D79" s="6">
        <v>1</v>
      </c>
      <c r="E79" s="6" t="s">
        <v>302</v>
      </c>
      <c r="F79" s="8" t="s">
        <v>303</v>
      </c>
      <c r="G79" s="8" t="s">
        <v>304</v>
      </c>
      <c r="H79" s="12"/>
      <c r="I79" s="12"/>
      <c r="J79" s="12">
        <v>156.06</v>
      </c>
      <c r="K79" s="12"/>
      <c r="L79" s="12"/>
      <c r="M79" s="12"/>
      <c r="N79" s="12"/>
      <c r="O79" s="109"/>
      <c r="P79" s="12">
        <v>865</v>
      </c>
      <c r="Q79" s="27">
        <f>J79*4.26</f>
        <v>664.81560000000002</v>
      </c>
      <c r="R79" s="27">
        <f t="shared" si="8"/>
        <v>200.18439999999998</v>
      </c>
    </row>
    <row r="80" spans="1:18" x14ac:dyDescent="0.25">
      <c r="A80" s="35">
        <f>+IF(B80="","",SUBTOTAL(3,B$77:B80))</f>
        <v>4</v>
      </c>
      <c r="B80" s="17">
        <v>44206</v>
      </c>
      <c r="C80" s="7" t="s">
        <v>306</v>
      </c>
      <c r="D80" s="6">
        <v>1</v>
      </c>
      <c r="E80" s="6" t="s">
        <v>307</v>
      </c>
      <c r="F80" s="8" t="s">
        <v>308</v>
      </c>
      <c r="G80" s="8" t="s">
        <v>309</v>
      </c>
      <c r="H80" s="12"/>
      <c r="I80" s="12"/>
      <c r="J80" s="12">
        <v>156.06</v>
      </c>
      <c r="K80" s="12"/>
      <c r="L80" s="12"/>
      <c r="M80" s="12"/>
      <c r="N80" s="12"/>
      <c r="O80" s="109"/>
      <c r="P80" s="12">
        <v>865</v>
      </c>
      <c r="Q80" s="27">
        <f>J80*4.26</f>
        <v>664.81560000000002</v>
      </c>
      <c r="R80" s="27">
        <f t="shared" si="8"/>
        <v>200.18439999999998</v>
      </c>
    </row>
    <row r="81" spans="1:18" x14ac:dyDescent="0.25">
      <c r="A81" s="35">
        <f>+IF(B81="","",SUBTOTAL(3,B$77:B81))</f>
        <v>5</v>
      </c>
      <c r="B81" s="17">
        <v>44206</v>
      </c>
      <c r="C81" s="7" t="s">
        <v>310</v>
      </c>
      <c r="D81" s="6">
        <v>1</v>
      </c>
      <c r="E81" s="6" t="s">
        <v>311</v>
      </c>
      <c r="F81" s="8" t="s">
        <v>312</v>
      </c>
      <c r="G81" s="8" t="s">
        <v>313</v>
      </c>
      <c r="H81" s="12"/>
      <c r="I81" s="12"/>
      <c r="J81" s="12">
        <v>156.06</v>
      </c>
      <c r="K81" s="12"/>
      <c r="L81" s="12"/>
      <c r="M81" s="12"/>
      <c r="N81" s="12"/>
      <c r="O81" s="109"/>
      <c r="P81" s="12">
        <v>865</v>
      </c>
      <c r="Q81" s="27">
        <f>J81*4.26</f>
        <v>664.81560000000002</v>
      </c>
      <c r="R81" s="27">
        <f t="shared" si="8"/>
        <v>200.18439999999998</v>
      </c>
    </row>
    <row r="82" spans="1:18" x14ac:dyDescent="0.25">
      <c r="A82" s="35">
        <f>+IF(B82="","",SUBTOTAL(3,B$77:B82))</f>
        <v>6</v>
      </c>
      <c r="B82" s="17">
        <v>44206</v>
      </c>
      <c r="C82" s="7" t="s">
        <v>315</v>
      </c>
      <c r="D82" s="6">
        <v>3</v>
      </c>
      <c r="E82" s="6" t="s">
        <v>314</v>
      </c>
      <c r="F82" s="8" t="s">
        <v>316</v>
      </c>
      <c r="G82" s="8" t="s">
        <v>317</v>
      </c>
      <c r="H82" s="12"/>
      <c r="I82" s="12"/>
      <c r="J82" s="12">
        <v>462.06</v>
      </c>
      <c r="K82" s="12"/>
      <c r="L82" s="12"/>
      <c r="M82" s="12"/>
      <c r="N82" s="12"/>
      <c r="O82" s="109"/>
      <c r="P82" s="12">
        <f>865*3</f>
        <v>2595</v>
      </c>
      <c r="Q82" s="27">
        <f>J82*4.26</f>
        <v>1968.3755999999998</v>
      </c>
      <c r="R82" s="27">
        <f t="shared" si="8"/>
        <v>626.62440000000015</v>
      </c>
    </row>
    <row r="83" spans="1:18" x14ac:dyDescent="0.25">
      <c r="A83" s="35">
        <f>+IF(B83="","",SUBTOTAL(3,B$77:B83))</f>
        <v>7</v>
      </c>
      <c r="B83" s="17">
        <v>44206</v>
      </c>
      <c r="C83" s="7" t="s">
        <v>168</v>
      </c>
      <c r="D83" s="6">
        <v>1</v>
      </c>
      <c r="E83" s="6" t="s">
        <v>318</v>
      </c>
      <c r="F83" s="8" t="s">
        <v>319</v>
      </c>
      <c r="G83" s="8" t="s">
        <v>320</v>
      </c>
      <c r="H83" s="12"/>
      <c r="I83" s="12"/>
      <c r="J83" s="12">
        <v>156.06</v>
      </c>
      <c r="K83" s="12"/>
      <c r="L83" s="12"/>
      <c r="M83" s="12"/>
      <c r="N83" s="12"/>
      <c r="O83" s="109"/>
      <c r="P83" s="12">
        <v>865</v>
      </c>
      <c r="Q83" s="27">
        <f>J83*4.26</f>
        <v>664.81560000000002</v>
      </c>
      <c r="R83" s="27">
        <f t="shared" si="8"/>
        <v>200.18439999999998</v>
      </c>
    </row>
    <row r="84" spans="1:18" x14ac:dyDescent="0.25">
      <c r="A84" s="35">
        <f>+IF(B84="","",SUBTOTAL(3,B$77:B84))</f>
        <v>8</v>
      </c>
      <c r="B84" s="17">
        <v>44206</v>
      </c>
      <c r="C84" s="7" t="s">
        <v>321</v>
      </c>
      <c r="D84" s="6">
        <v>1</v>
      </c>
      <c r="E84" s="6" t="s">
        <v>322</v>
      </c>
      <c r="F84" s="8" t="s">
        <v>323</v>
      </c>
      <c r="G84" s="8" t="s">
        <v>324</v>
      </c>
      <c r="H84" s="12"/>
      <c r="I84" s="12"/>
      <c r="J84" s="12">
        <v>156.06</v>
      </c>
      <c r="K84" s="12"/>
      <c r="L84" s="12"/>
      <c r="M84" s="12"/>
      <c r="N84" s="12"/>
      <c r="O84" s="109"/>
      <c r="P84" s="12">
        <v>700</v>
      </c>
      <c r="Q84" s="27">
        <f>J84*4.26</f>
        <v>664.81560000000002</v>
      </c>
      <c r="R84" s="27">
        <f t="shared" si="8"/>
        <v>35.184399999999982</v>
      </c>
    </row>
    <row r="85" spans="1:18" x14ac:dyDescent="0.25">
      <c r="A85" s="35">
        <f>+IF(B85="","",SUBTOTAL(3,B$77:B85))</f>
        <v>9</v>
      </c>
      <c r="B85" s="17">
        <v>44206</v>
      </c>
      <c r="C85" s="7" t="s">
        <v>326</v>
      </c>
      <c r="D85" s="6">
        <v>2</v>
      </c>
      <c r="E85" s="6" t="s">
        <v>325</v>
      </c>
      <c r="F85" s="8" t="s">
        <v>327</v>
      </c>
      <c r="G85" s="8" t="s">
        <v>328</v>
      </c>
      <c r="H85" s="12"/>
      <c r="I85" s="12"/>
      <c r="J85" s="12">
        <v>309.06</v>
      </c>
      <c r="K85" s="12"/>
      <c r="L85" s="12"/>
      <c r="M85" s="12"/>
      <c r="N85" s="12"/>
      <c r="O85" s="109"/>
      <c r="P85" s="12">
        <v>1730</v>
      </c>
      <c r="Q85" s="27">
        <f>J85*4.26</f>
        <v>1316.5955999999999</v>
      </c>
      <c r="R85" s="27">
        <f t="shared" si="8"/>
        <v>413.40440000000012</v>
      </c>
    </row>
    <row r="86" spans="1:18" x14ac:dyDescent="0.25">
      <c r="A86" s="35">
        <f>+IF(B86="","",SUBTOTAL(3,B$77:B86))</f>
        <v>10</v>
      </c>
      <c r="B86" s="17">
        <v>44206</v>
      </c>
      <c r="C86" s="7" t="s">
        <v>236</v>
      </c>
      <c r="D86" s="6">
        <v>1</v>
      </c>
      <c r="E86" s="6" t="s">
        <v>329</v>
      </c>
      <c r="F86" s="8" t="s">
        <v>330</v>
      </c>
      <c r="G86" s="8" t="s">
        <v>331</v>
      </c>
      <c r="H86" s="12"/>
      <c r="I86" s="12"/>
      <c r="J86" s="12"/>
      <c r="K86" s="12"/>
      <c r="L86" s="12"/>
      <c r="M86" s="12"/>
      <c r="N86" s="12"/>
      <c r="O86" s="109"/>
      <c r="P86" s="12">
        <v>65</v>
      </c>
      <c r="Q86" s="27"/>
      <c r="R86" s="27">
        <f>P86</f>
        <v>65</v>
      </c>
    </row>
    <row r="87" spans="1:18" x14ac:dyDescent="0.25">
      <c r="A87" s="35">
        <f>+IF(B87="","",SUBTOTAL(3,B$77:B87))</f>
        <v>11</v>
      </c>
      <c r="B87" s="17">
        <v>44206</v>
      </c>
      <c r="C87" s="7" t="s">
        <v>333</v>
      </c>
      <c r="D87" s="6">
        <v>1</v>
      </c>
      <c r="E87" s="6" t="s">
        <v>332</v>
      </c>
      <c r="F87" s="8" t="s">
        <v>334</v>
      </c>
      <c r="G87" s="8" t="s">
        <v>335</v>
      </c>
      <c r="H87" s="12"/>
      <c r="I87" s="12"/>
      <c r="J87" s="12">
        <v>156.06</v>
      </c>
      <c r="K87" s="12"/>
      <c r="L87" s="12"/>
      <c r="M87" s="12"/>
      <c r="N87" s="12"/>
      <c r="O87" s="109"/>
      <c r="P87" s="12">
        <v>865</v>
      </c>
      <c r="Q87" s="27">
        <f>J87*4.26</f>
        <v>664.81560000000002</v>
      </c>
      <c r="R87" s="27">
        <f t="shared" ref="R87:R93" si="9">P87-Q87</f>
        <v>200.18439999999998</v>
      </c>
    </row>
    <row r="88" spans="1:18" x14ac:dyDescent="0.25">
      <c r="A88" s="35">
        <f>+IF(B88="","",SUBTOTAL(3,B$77:B88))</f>
        <v>12</v>
      </c>
      <c r="B88" s="17">
        <v>44206</v>
      </c>
      <c r="C88" s="7" t="s">
        <v>337</v>
      </c>
      <c r="D88" s="6">
        <v>2</v>
      </c>
      <c r="E88" s="6" t="s">
        <v>336</v>
      </c>
      <c r="F88" s="8" t="s">
        <v>338</v>
      </c>
      <c r="G88" s="8" t="s">
        <v>339</v>
      </c>
      <c r="H88" s="12"/>
      <c r="I88" s="12"/>
      <c r="J88" s="12">
        <v>309.06</v>
      </c>
      <c r="K88" s="12"/>
      <c r="L88" s="12"/>
      <c r="M88" s="12"/>
      <c r="N88" s="12"/>
      <c r="O88" s="109"/>
      <c r="P88" s="12">
        <v>1730</v>
      </c>
      <c r="Q88" s="27">
        <f>J88*4.26</f>
        <v>1316.5955999999999</v>
      </c>
      <c r="R88" s="27">
        <f t="shared" si="9"/>
        <v>413.40440000000012</v>
      </c>
    </row>
    <row r="89" spans="1:18" x14ac:dyDescent="0.25">
      <c r="A89" s="35">
        <f>+IF(B89="","",SUBTOTAL(3,B$77:B89))</f>
        <v>13</v>
      </c>
      <c r="B89" s="17">
        <v>44206</v>
      </c>
      <c r="C89" s="7" t="s">
        <v>771</v>
      </c>
      <c r="D89" s="6">
        <v>1</v>
      </c>
      <c r="E89" s="6" t="s">
        <v>340</v>
      </c>
      <c r="F89" s="8" t="s">
        <v>341</v>
      </c>
      <c r="G89" s="8" t="s">
        <v>342</v>
      </c>
      <c r="H89" s="12"/>
      <c r="I89" s="12"/>
      <c r="J89" s="12">
        <v>156.06</v>
      </c>
      <c r="K89" s="12"/>
      <c r="L89" s="12"/>
      <c r="M89" s="12"/>
      <c r="N89" s="12"/>
      <c r="O89" s="109"/>
      <c r="P89" s="12">
        <v>865</v>
      </c>
      <c r="Q89" s="27">
        <f>J89*4.2</f>
        <v>655.452</v>
      </c>
      <c r="R89" s="27">
        <f t="shared" si="9"/>
        <v>209.548</v>
      </c>
    </row>
    <row r="90" spans="1:18" x14ac:dyDescent="0.25">
      <c r="A90" s="35">
        <f>+IF(B90="","",SUBTOTAL(3,B$77:B90))</f>
        <v>14</v>
      </c>
      <c r="B90" s="17">
        <v>44206</v>
      </c>
      <c r="C90" s="7" t="s">
        <v>343</v>
      </c>
      <c r="D90" s="6">
        <v>1</v>
      </c>
      <c r="E90" s="6" t="s">
        <v>344</v>
      </c>
      <c r="F90" s="8" t="s">
        <v>345</v>
      </c>
      <c r="G90" s="8" t="s">
        <v>346</v>
      </c>
      <c r="H90" s="12"/>
      <c r="I90" s="12"/>
      <c r="J90" s="12">
        <v>156.06</v>
      </c>
      <c r="K90" s="12"/>
      <c r="L90" s="12"/>
      <c r="M90" s="12"/>
      <c r="N90" s="12"/>
      <c r="O90" s="109"/>
      <c r="P90" s="12">
        <v>865</v>
      </c>
      <c r="Q90" s="27">
        <f>J90*4.26</f>
        <v>664.81560000000002</v>
      </c>
      <c r="R90" s="27">
        <f t="shared" si="9"/>
        <v>200.18439999999998</v>
      </c>
    </row>
    <row r="91" spans="1:18" x14ac:dyDescent="0.25">
      <c r="A91" s="35">
        <f>+IF(B91="","",SUBTOTAL(3,B$77:B91))</f>
        <v>15</v>
      </c>
      <c r="B91" s="17">
        <v>44206</v>
      </c>
      <c r="C91" s="7" t="s">
        <v>772</v>
      </c>
      <c r="D91" s="6">
        <v>1</v>
      </c>
      <c r="E91" s="6" t="s">
        <v>347</v>
      </c>
      <c r="F91" s="8" t="s">
        <v>348</v>
      </c>
      <c r="G91" s="8" t="s">
        <v>349</v>
      </c>
      <c r="H91" s="12"/>
      <c r="I91" s="12"/>
      <c r="J91" s="12">
        <v>156.06</v>
      </c>
      <c r="K91" s="12"/>
      <c r="L91" s="12"/>
      <c r="M91" s="12"/>
      <c r="N91" s="12"/>
      <c r="O91" s="109"/>
      <c r="P91" s="12">
        <v>865</v>
      </c>
      <c r="Q91" s="27">
        <f>J91*4.26</f>
        <v>664.81560000000002</v>
      </c>
      <c r="R91" s="27">
        <f t="shared" si="9"/>
        <v>200.18439999999998</v>
      </c>
    </row>
    <row r="92" spans="1:18" x14ac:dyDescent="0.25">
      <c r="A92" s="35">
        <f>+IF(B92="","",SUBTOTAL(3,B$77:B92))</f>
        <v>16</v>
      </c>
      <c r="B92" s="17">
        <v>44206</v>
      </c>
      <c r="C92" s="7" t="s">
        <v>773</v>
      </c>
      <c r="D92" s="6">
        <v>1</v>
      </c>
      <c r="E92" s="6" t="s">
        <v>350</v>
      </c>
      <c r="F92" s="8" t="s">
        <v>351</v>
      </c>
      <c r="G92" s="8" t="s">
        <v>352</v>
      </c>
      <c r="H92" s="12"/>
      <c r="I92" s="12"/>
      <c r="J92" s="12"/>
      <c r="K92" s="12"/>
      <c r="L92" s="12">
        <v>2043.06</v>
      </c>
      <c r="M92" s="12"/>
      <c r="N92" s="12"/>
      <c r="O92" s="109"/>
      <c r="P92" s="12">
        <v>10000</v>
      </c>
      <c r="Q92" s="27">
        <f>L92*4.26</f>
        <v>8703.4355999999989</v>
      </c>
      <c r="R92" s="27">
        <f t="shared" si="9"/>
        <v>1296.5644000000011</v>
      </c>
    </row>
    <row r="93" spans="1:18" x14ac:dyDescent="0.25">
      <c r="A93" s="35">
        <f>+IF(B93="","",SUBTOTAL(3,B$77:B93))</f>
        <v>17</v>
      </c>
      <c r="B93" s="17">
        <v>44206</v>
      </c>
      <c r="C93" s="7" t="s">
        <v>284</v>
      </c>
      <c r="D93" s="6">
        <v>1</v>
      </c>
      <c r="E93" s="6" t="s">
        <v>354</v>
      </c>
      <c r="F93" s="8" t="s">
        <v>353</v>
      </c>
      <c r="G93" s="8" t="s">
        <v>355</v>
      </c>
      <c r="H93" s="12"/>
      <c r="I93" s="12"/>
      <c r="J93" s="12">
        <v>156.06</v>
      </c>
      <c r="K93" s="12"/>
      <c r="L93" s="12"/>
      <c r="M93" s="12"/>
      <c r="N93" s="12"/>
      <c r="O93" s="109"/>
      <c r="P93" s="12">
        <v>865</v>
      </c>
      <c r="Q93" s="27">
        <f>J93*4.26</f>
        <v>664.81560000000002</v>
      </c>
      <c r="R93" s="27">
        <f t="shared" si="9"/>
        <v>200.18439999999998</v>
      </c>
    </row>
    <row r="94" spans="1:18" x14ac:dyDescent="0.25">
      <c r="A94" s="35">
        <f>+IF(B94="","",SUBTOTAL(3,B$77:B94))</f>
        <v>18</v>
      </c>
      <c r="B94" s="17">
        <v>44206</v>
      </c>
      <c r="C94" s="7" t="s">
        <v>356</v>
      </c>
      <c r="D94" s="6">
        <v>5</v>
      </c>
      <c r="E94" s="6" t="s">
        <v>357</v>
      </c>
      <c r="F94" s="8" t="s">
        <v>358</v>
      </c>
      <c r="G94" s="8" t="s">
        <v>359</v>
      </c>
      <c r="H94" s="12"/>
      <c r="I94" s="12"/>
      <c r="J94" s="12"/>
      <c r="K94" s="12"/>
      <c r="L94" s="12"/>
      <c r="M94" s="12"/>
      <c r="N94" s="12"/>
      <c r="O94" s="109"/>
      <c r="P94" s="12">
        <f>65*5</f>
        <v>325</v>
      </c>
      <c r="Q94" s="27"/>
      <c r="R94" s="27">
        <f>P94</f>
        <v>325</v>
      </c>
    </row>
    <row r="95" spans="1:18" x14ac:dyDescent="0.25">
      <c r="A95" s="35">
        <f>+IF(B95="","",SUBTOTAL(3,B$77:B95))</f>
        <v>19</v>
      </c>
      <c r="B95" s="17">
        <v>44206</v>
      </c>
      <c r="C95" s="7" t="s">
        <v>360</v>
      </c>
      <c r="D95" s="6">
        <v>1</v>
      </c>
      <c r="E95" s="6" t="s">
        <v>361</v>
      </c>
      <c r="F95" s="8" t="s">
        <v>362</v>
      </c>
      <c r="G95" s="8" t="s">
        <v>363</v>
      </c>
      <c r="H95" s="12"/>
      <c r="I95" s="12"/>
      <c r="J95" s="12"/>
      <c r="K95" s="12"/>
      <c r="L95" s="12">
        <v>156.06</v>
      </c>
      <c r="M95" s="12"/>
      <c r="N95" s="12"/>
      <c r="O95" s="109"/>
      <c r="P95" s="12">
        <v>865</v>
      </c>
      <c r="Q95" s="27">
        <f>L95*4.26</f>
        <v>664.81560000000002</v>
      </c>
      <c r="R95" s="27">
        <f>P95-Q95</f>
        <v>200.18439999999998</v>
      </c>
    </row>
    <row r="96" spans="1:18" x14ac:dyDescent="0.25">
      <c r="A96" s="35">
        <f>+IF(B96="","",SUBTOTAL(3,B$77:B96))</f>
        <v>20</v>
      </c>
      <c r="B96" s="17">
        <v>44206</v>
      </c>
      <c r="C96" s="7" t="s">
        <v>367</v>
      </c>
      <c r="D96" s="6">
        <v>1</v>
      </c>
      <c r="E96" s="6" t="s">
        <v>364</v>
      </c>
      <c r="F96" s="8" t="s">
        <v>365</v>
      </c>
      <c r="G96" s="8" t="s">
        <v>366</v>
      </c>
      <c r="H96" s="12"/>
      <c r="I96" s="12"/>
      <c r="J96" s="12"/>
      <c r="K96" s="12"/>
      <c r="L96" s="12">
        <v>156.06</v>
      </c>
      <c r="M96" s="12"/>
      <c r="N96" s="12"/>
      <c r="O96" s="109"/>
      <c r="P96" s="12">
        <v>865</v>
      </c>
      <c r="Q96" s="27">
        <f>L96*4.26</f>
        <v>664.81560000000002</v>
      </c>
      <c r="R96" s="27">
        <f>P96-Q96</f>
        <v>200.18439999999998</v>
      </c>
    </row>
    <row r="97" spans="1:18" x14ac:dyDescent="0.25">
      <c r="A97" s="43" t="str">
        <f>TEXT(B97,"DDD")</f>
        <v>Sun</v>
      </c>
      <c r="B97" s="10">
        <f>B96</f>
        <v>44206</v>
      </c>
      <c r="C97" s="5" t="s">
        <v>2</v>
      </c>
      <c r="D97" s="4">
        <f>SUM(D77:D96)</f>
        <v>29</v>
      </c>
      <c r="E97" s="4"/>
      <c r="F97" s="4"/>
      <c r="G97" s="4"/>
      <c r="H97" s="13">
        <f>SUM(H77:H96)</f>
        <v>0</v>
      </c>
      <c r="I97" s="13">
        <f t="shared" ref="I97:R97" si="10">SUM(I77:I96)</f>
        <v>0</v>
      </c>
      <c r="J97" s="13">
        <f t="shared" si="10"/>
        <v>3105.8999999999996</v>
      </c>
      <c r="K97" s="13">
        <f t="shared" si="10"/>
        <v>0</v>
      </c>
      <c r="L97" s="13">
        <f t="shared" si="10"/>
        <v>2355.1799999999998</v>
      </c>
      <c r="M97" s="13">
        <f t="shared" si="10"/>
        <v>0</v>
      </c>
      <c r="N97" s="44"/>
      <c r="O97" s="44"/>
      <c r="P97" s="13">
        <f t="shared" si="10"/>
        <v>29225</v>
      </c>
      <c r="Q97" s="28">
        <f t="shared" si="10"/>
        <v>23254.837200000002</v>
      </c>
      <c r="R97" s="28">
        <f t="shared" si="10"/>
        <v>5970.1628000000019</v>
      </c>
    </row>
    <row r="98" spans="1:18" x14ac:dyDescent="0.25">
      <c r="A98" s="35">
        <f>+IF(B98="","",SUBTOTAL(3,B$98:B98))</f>
        <v>1</v>
      </c>
      <c r="B98" s="17">
        <v>44207</v>
      </c>
      <c r="C98" s="7" t="s">
        <v>368</v>
      </c>
      <c r="D98" s="6">
        <v>2</v>
      </c>
      <c r="E98" s="6" t="s">
        <v>369</v>
      </c>
      <c r="F98" s="8" t="s">
        <v>370</v>
      </c>
      <c r="G98" s="8" t="s">
        <v>371</v>
      </c>
      <c r="H98" s="12"/>
      <c r="I98" s="12"/>
      <c r="J98" s="12"/>
      <c r="K98" s="12"/>
      <c r="L98" s="12">
        <v>309.06</v>
      </c>
      <c r="M98" s="12"/>
      <c r="N98" s="12"/>
      <c r="O98" s="109"/>
      <c r="P98" s="12">
        <f>865*2</f>
        <v>1730</v>
      </c>
      <c r="Q98" s="27">
        <f>L98*4.26</f>
        <v>1316.5955999999999</v>
      </c>
      <c r="R98" s="27">
        <f>P98-Q98</f>
        <v>413.40440000000012</v>
      </c>
    </row>
    <row r="99" spans="1:18" x14ac:dyDescent="0.25">
      <c r="A99" s="35">
        <f>+IF(B99="","",SUBTOTAL(3,B$98:B99))</f>
        <v>2</v>
      </c>
      <c r="B99" s="17">
        <v>44207</v>
      </c>
      <c r="C99" s="7" t="s">
        <v>373</v>
      </c>
      <c r="D99" s="6">
        <v>1</v>
      </c>
      <c r="E99" s="6" t="s">
        <v>372</v>
      </c>
      <c r="F99" s="8" t="s">
        <v>374</v>
      </c>
      <c r="G99" s="8" t="s">
        <v>375</v>
      </c>
      <c r="H99" s="12"/>
      <c r="I99" s="12"/>
      <c r="J99" s="12"/>
      <c r="K99" s="12"/>
      <c r="L99" s="12"/>
      <c r="M99" s="12"/>
      <c r="N99" s="12"/>
      <c r="O99" s="109"/>
      <c r="P99" s="12">
        <v>65</v>
      </c>
      <c r="Q99" s="27"/>
      <c r="R99" s="27">
        <f>P99</f>
        <v>65</v>
      </c>
    </row>
    <row r="100" spans="1:18" x14ac:dyDescent="0.25">
      <c r="A100" s="35">
        <f>+IF(B100="","",SUBTOTAL(3,B$98:B100))</f>
        <v>3</v>
      </c>
      <c r="B100" s="17">
        <v>44207</v>
      </c>
      <c r="C100" s="7" t="s">
        <v>376</v>
      </c>
      <c r="D100" s="6">
        <v>1</v>
      </c>
      <c r="E100" s="6" t="s">
        <v>377</v>
      </c>
      <c r="F100" s="8" t="s">
        <v>378</v>
      </c>
      <c r="G100" s="8" t="s">
        <v>379</v>
      </c>
      <c r="H100" s="12"/>
      <c r="I100" s="12"/>
      <c r="J100" s="12">
        <v>156.06</v>
      </c>
      <c r="K100" s="12"/>
      <c r="L100" s="12"/>
      <c r="M100" s="12"/>
      <c r="N100" s="12"/>
      <c r="O100" s="109"/>
      <c r="P100" s="12">
        <v>865</v>
      </c>
      <c r="Q100" s="27">
        <f>J100*4.26</f>
        <v>664.81560000000002</v>
      </c>
      <c r="R100" s="27">
        <f t="shared" ref="R100:R105" si="11">P100-Q100</f>
        <v>200.18439999999998</v>
      </c>
    </row>
    <row r="101" spans="1:18" x14ac:dyDescent="0.25">
      <c r="A101" s="35">
        <f>+IF(B101="","",SUBTOTAL(3,B$98:B101))</f>
        <v>4</v>
      </c>
      <c r="B101" s="17">
        <v>44207</v>
      </c>
      <c r="C101" s="7" t="s">
        <v>380</v>
      </c>
      <c r="D101" s="6">
        <v>1</v>
      </c>
      <c r="E101" s="6" t="s">
        <v>381</v>
      </c>
      <c r="F101" s="8" t="s">
        <v>382</v>
      </c>
      <c r="G101" s="8" t="s">
        <v>383</v>
      </c>
      <c r="H101" s="12"/>
      <c r="I101" s="12"/>
      <c r="J101" s="12">
        <v>156.06</v>
      </c>
      <c r="K101" s="12"/>
      <c r="L101" s="12"/>
      <c r="M101" s="12"/>
      <c r="N101" s="12"/>
      <c r="O101" s="109"/>
      <c r="P101" s="12">
        <v>865</v>
      </c>
      <c r="Q101" s="27">
        <f>J101*4.26</f>
        <v>664.81560000000002</v>
      </c>
      <c r="R101" s="27">
        <f t="shared" si="11"/>
        <v>200.18439999999998</v>
      </c>
    </row>
    <row r="102" spans="1:18" x14ac:dyDescent="0.25">
      <c r="A102" s="35">
        <f>+IF(B102="","",SUBTOTAL(3,B$98:B102))</f>
        <v>5</v>
      </c>
      <c r="B102" s="17">
        <v>44207</v>
      </c>
      <c r="C102" s="7" t="s">
        <v>384</v>
      </c>
      <c r="D102" s="6">
        <v>1</v>
      </c>
      <c r="E102" s="6" t="s">
        <v>385</v>
      </c>
      <c r="F102" s="8" t="s">
        <v>386</v>
      </c>
      <c r="G102" s="8" t="s">
        <v>387</v>
      </c>
      <c r="H102" s="12"/>
      <c r="I102" s="12"/>
      <c r="J102" s="12">
        <v>156.06</v>
      </c>
      <c r="K102" s="12"/>
      <c r="L102" s="12"/>
      <c r="M102" s="12"/>
      <c r="N102" s="12"/>
      <c r="O102" s="109"/>
      <c r="P102" s="12">
        <v>865</v>
      </c>
      <c r="Q102" s="27">
        <f>J102*4.26</f>
        <v>664.81560000000002</v>
      </c>
      <c r="R102" s="27">
        <f t="shared" si="11"/>
        <v>200.18439999999998</v>
      </c>
    </row>
    <row r="103" spans="1:18" x14ac:dyDescent="0.25">
      <c r="A103" s="35">
        <f>+IF(B103="","",SUBTOTAL(3,B$98:B103))</f>
        <v>6</v>
      </c>
      <c r="B103" s="17">
        <v>44207</v>
      </c>
      <c r="C103" s="7" t="s">
        <v>388</v>
      </c>
      <c r="D103" s="6">
        <v>2</v>
      </c>
      <c r="E103" s="6" t="s">
        <v>389</v>
      </c>
      <c r="F103" s="8" t="s">
        <v>390</v>
      </c>
      <c r="G103" s="8" t="s">
        <v>391</v>
      </c>
      <c r="H103" s="12"/>
      <c r="I103" s="12"/>
      <c r="J103" s="12"/>
      <c r="K103" s="12">
        <v>309.06</v>
      </c>
      <c r="L103" s="12"/>
      <c r="M103" s="12"/>
      <c r="N103" s="12"/>
      <c r="O103" s="109"/>
      <c r="P103" s="12">
        <v>1600</v>
      </c>
      <c r="Q103" s="27">
        <f>D103*691</f>
        <v>1382</v>
      </c>
      <c r="R103" s="27">
        <f t="shared" si="11"/>
        <v>218</v>
      </c>
    </row>
    <row r="104" spans="1:18" x14ac:dyDescent="0.25">
      <c r="A104" s="35">
        <f>+IF(B104="","",SUBTOTAL(3,B$98:B104))</f>
        <v>7</v>
      </c>
      <c r="B104" s="17">
        <v>44207</v>
      </c>
      <c r="C104" s="7" t="s">
        <v>392</v>
      </c>
      <c r="D104" s="6">
        <v>1</v>
      </c>
      <c r="E104" s="6" t="s">
        <v>393</v>
      </c>
      <c r="F104" s="8" t="s">
        <v>394</v>
      </c>
      <c r="G104" s="8" t="s">
        <v>395</v>
      </c>
      <c r="H104" s="12"/>
      <c r="I104" s="12"/>
      <c r="J104" s="12"/>
      <c r="K104" s="12"/>
      <c r="L104" s="12">
        <v>156.06</v>
      </c>
      <c r="M104" s="12"/>
      <c r="N104" s="12"/>
      <c r="O104" s="109"/>
      <c r="P104" s="12">
        <v>865</v>
      </c>
      <c r="Q104" s="27">
        <f>L104*4.26</f>
        <v>664.81560000000002</v>
      </c>
      <c r="R104" s="27">
        <f t="shared" si="11"/>
        <v>200.18439999999998</v>
      </c>
    </row>
    <row r="105" spans="1:18" x14ac:dyDescent="0.25">
      <c r="A105" s="35">
        <f>+IF(B105="","",SUBTOTAL(3,B$98:B105))</f>
        <v>8</v>
      </c>
      <c r="B105" s="17">
        <v>44207</v>
      </c>
      <c r="C105" s="7" t="s">
        <v>396</v>
      </c>
      <c r="D105" s="6">
        <v>2</v>
      </c>
      <c r="E105" s="6" t="s">
        <v>397</v>
      </c>
      <c r="F105" s="8" t="s">
        <v>398</v>
      </c>
      <c r="G105" s="8" t="s">
        <v>399</v>
      </c>
      <c r="H105" s="12"/>
      <c r="I105" s="12"/>
      <c r="J105" s="12"/>
      <c r="K105" s="12">
        <v>309.06</v>
      </c>
      <c r="L105" s="12"/>
      <c r="M105" s="12"/>
      <c r="N105" s="12"/>
      <c r="O105" s="109"/>
      <c r="P105" s="12">
        <v>1730</v>
      </c>
      <c r="Q105" s="27">
        <f>D105*691</f>
        <v>1382</v>
      </c>
      <c r="R105" s="27">
        <f t="shared" si="11"/>
        <v>348</v>
      </c>
    </row>
    <row r="106" spans="1:18" x14ac:dyDescent="0.25">
      <c r="A106" s="35">
        <f>+IF(B106="","",SUBTOTAL(3,B$98:B106))</f>
        <v>9</v>
      </c>
      <c r="B106" s="17">
        <v>44207</v>
      </c>
      <c r="C106" s="7" t="s">
        <v>400</v>
      </c>
      <c r="D106" s="6">
        <v>1</v>
      </c>
      <c r="E106" s="6" t="s">
        <v>401</v>
      </c>
      <c r="F106" s="8" t="s">
        <v>402</v>
      </c>
      <c r="G106" s="8" t="s">
        <v>403</v>
      </c>
      <c r="H106" s="12"/>
      <c r="I106" s="12"/>
      <c r="J106" s="12"/>
      <c r="K106" s="12"/>
      <c r="L106" s="12"/>
      <c r="M106" s="12"/>
      <c r="N106" s="12"/>
      <c r="O106" s="109"/>
      <c r="P106" s="12">
        <v>65</v>
      </c>
      <c r="Q106" s="27"/>
      <c r="R106" s="27">
        <f>P106</f>
        <v>65</v>
      </c>
    </row>
    <row r="107" spans="1:18" x14ac:dyDescent="0.25">
      <c r="A107" s="35">
        <f>+IF(B107="","",SUBTOTAL(3,B$98:B107))</f>
        <v>10</v>
      </c>
      <c r="B107" s="17">
        <v>44207</v>
      </c>
      <c r="C107" s="7" t="s">
        <v>405</v>
      </c>
      <c r="D107" s="6">
        <v>1</v>
      </c>
      <c r="E107" s="6" t="s">
        <v>404</v>
      </c>
      <c r="F107" s="8" t="s">
        <v>406</v>
      </c>
      <c r="G107" s="8" t="s">
        <v>407</v>
      </c>
      <c r="H107" s="12"/>
      <c r="I107" s="12"/>
      <c r="J107" s="12">
        <v>156.06</v>
      </c>
      <c r="K107" s="12"/>
      <c r="L107" s="12"/>
      <c r="M107" s="12"/>
      <c r="N107" s="12"/>
      <c r="O107" s="109"/>
      <c r="P107" s="12">
        <v>865</v>
      </c>
      <c r="Q107" s="27">
        <f>J107*4.26</f>
        <v>664.81560000000002</v>
      </c>
      <c r="R107" s="27">
        <f>P107-Q107</f>
        <v>200.18439999999998</v>
      </c>
    </row>
    <row r="108" spans="1:18" x14ac:dyDescent="0.25">
      <c r="A108" s="35">
        <f>+IF(B108="","",SUBTOTAL(3,B$98:B108))</f>
        <v>11</v>
      </c>
      <c r="B108" s="17">
        <v>44207</v>
      </c>
      <c r="C108" s="7" t="s">
        <v>236</v>
      </c>
      <c r="D108" s="6">
        <v>1</v>
      </c>
      <c r="E108" s="6" t="s">
        <v>408</v>
      </c>
      <c r="F108" s="8" t="s">
        <v>409</v>
      </c>
      <c r="G108" s="8" t="s">
        <v>410</v>
      </c>
      <c r="H108" s="12"/>
      <c r="I108" s="12"/>
      <c r="J108" s="12">
        <v>156.06</v>
      </c>
      <c r="K108" s="12"/>
      <c r="L108" s="12"/>
      <c r="M108" s="12"/>
      <c r="N108" s="12"/>
      <c r="O108" s="109"/>
      <c r="P108" s="12">
        <v>865</v>
      </c>
      <c r="Q108" s="27">
        <f>J108*4.26</f>
        <v>664.81560000000002</v>
      </c>
      <c r="R108" s="27">
        <f>P108-Q108</f>
        <v>200.18439999999998</v>
      </c>
    </row>
    <row r="109" spans="1:18" x14ac:dyDescent="0.25">
      <c r="A109" s="35">
        <f>+IF(B109="","",SUBTOTAL(3,B$98:B109))</f>
        <v>12</v>
      </c>
      <c r="B109" s="17">
        <v>44207</v>
      </c>
      <c r="C109" s="7" t="s">
        <v>411</v>
      </c>
      <c r="D109" s="6">
        <v>2</v>
      </c>
      <c r="E109" s="6" t="s">
        <v>412</v>
      </c>
      <c r="F109" s="8" t="s">
        <v>417</v>
      </c>
      <c r="G109" s="8" t="s">
        <v>418</v>
      </c>
      <c r="H109" s="12"/>
      <c r="I109" s="12"/>
      <c r="J109" s="12"/>
      <c r="K109" s="12"/>
      <c r="L109" s="12"/>
      <c r="M109" s="12"/>
      <c r="N109" s="12"/>
      <c r="O109" s="109"/>
      <c r="P109" s="12">
        <v>130</v>
      </c>
      <c r="Q109" s="27"/>
      <c r="R109" s="27">
        <f>P109</f>
        <v>130</v>
      </c>
    </row>
    <row r="110" spans="1:18" x14ac:dyDescent="0.25">
      <c r="A110" s="35">
        <f>+IF(B110="","",SUBTOTAL(3,B$98:B110))</f>
        <v>13</v>
      </c>
      <c r="B110" s="17">
        <v>44207</v>
      </c>
      <c r="C110" s="7" t="s">
        <v>414</v>
      </c>
      <c r="D110" s="6">
        <v>1</v>
      </c>
      <c r="E110" s="6" t="s">
        <v>413</v>
      </c>
      <c r="F110" s="8" t="s">
        <v>415</v>
      </c>
      <c r="G110" s="8" t="s">
        <v>416</v>
      </c>
      <c r="H110" s="12"/>
      <c r="I110" s="12"/>
      <c r="J110" s="12"/>
      <c r="K110" s="12"/>
      <c r="L110" s="12"/>
      <c r="M110" s="12"/>
      <c r="N110" s="12"/>
      <c r="O110" s="109"/>
      <c r="P110" s="12">
        <v>65</v>
      </c>
      <c r="Q110" s="27"/>
      <c r="R110" s="27">
        <f>P110</f>
        <v>65</v>
      </c>
    </row>
    <row r="111" spans="1:18" x14ac:dyDescent="0.25">
      <c r="A111" s="35">
        <f>+IF(B111="","",SUBTOTAL(3,B$98:B111))</f>
        <v>14</v>
      </c>
      <c r="B111" s="17">
        <v>44207</v>
      </c>
      <c r="C111" s="7" t="s">
        <v>419</v>
      </c>
      <c r="D111" s="6">
        <v>2</v>
      </c>
      <c r="E111" s="6" t="s">
        <v>420</v>
      </c>
      <c r="F111" s="8" t="s">
        <v>421</v>
      </c>
      <c r="G111" s="8" t="s">
        <v>422</v>
      </c>
      <c r="H111" s="12"/>
      <c r="I111" s="12"/>
      <c r="J111" s="12"/>
      <c r="K111" s="12">
        <v>309.06</v>
      </c>
      <c r="L111" s="12"/>
      <c r="M111" s="12"/>
      <c r="N111" s="12"/>
      <c r="O111" s="109"/>
      <c r="P111" s="12">
        <v>1730</v>
      </c>
      <c r="Q111" s="27">
        <f>D111*691</f>
        <v>1382</v>
      </c>
      <c r="R111" s="27">
        <f t="shared" ref="R111:R117" si="12">P111-Q111</f>
        <v>348</v>
      </c>
    </row>
    <row r="112" spans="1:18" x14ac:dyDescent="0.25">
      <c r="A112" s="35">
        <f>+IF(B112="","",SUBTOTAL(3,B$98:B112))</f>
        <v>15</v>
      </c>
      <c r="B112" s="17">
        <v>44207</v>
      </c>
      <c r="C112" s="7" t="s">
        <v>39</v>
      </c>
      <c r="D112" s="6">
        <v>1</v>
      </c>
      <c r="E112" s="6" t="s">
        <v>423</v>
      </c>
      <c r="F112" s="8" t="s">
        <v>424</v>
      </c>
      <c r="G112" s="8" t="s">
        <v>425</v>
      </c>
      <c r="H112" s="12"/>
      <c r="I112" s="12"/>
      <c r="J112" s="12">
        <v>156.06</v>
      </c>
      <c r="K112" s="12"/>
      <c r="L112" s="12"/>
      <c r="M112" s="12"/>
      <c r="N112" s="12"/>
      <c r="O112" s="109"/>
      <c r="P112" s="12">
        <v>865</v>
      </c>
      <c r="Q112" s="27">
        <f>J112*4.26</f>
        <v>664.81560000000002</v>
      </c>
      <c r="R112" s="27">
        <f t="shared" si="12"/>
        <v>200.18439999999998</v>
      </c>
    </row>
    <row r="113" spans="1:18" x14ac:dyDescent="0.25">
      <c r="A113" s="35">
        <f>+IF(B113="","",SUBTOTAL(3,B$98:B113))</f>
        <v>16</v>
      </c>
      <c r="B113" s="17">
        <v>44207</v>
      </c>
      <c r="C113" s="7" t="s">
        <v>426</v>
      </c>
      <c r="D113" s="6">
        <v>1</v>
      </c>
      <c r="E113" s="6" t="s">
        <v>427</v>
      </c>
      <c r="F113" s="8" t="s">
        <v>428</v>
      </c>
      <c r="G113" s="8" t="s">
        <v>429</v>
      </c>
      <c r="H113" s="12"/>
      <c r="I113" s="12"/>
      <c r="J113" s="12">
        <v>156.06</v>
      </c>
      <c r="K113" s="12"/>
      <c r="L113" s="12"/>
      <c r="M113" s="12"/>
      <c r="N113" s="12"/>
      <c r="O113" s="109"/>
      <c r="P113" s="12">
        <v>865</v>
      </c>
      <c r="Q113" s="27">
        <f>J113*4.26</f>
        <v>664.81560000000002</v>
      </c>
      <c r="R113" s="27">
        <f t="shared" si="12"/>
        <v>200.18439999999998</v>
      </c>
    </row>
    <row r="114" spans="1:18" x14ac:dyDescent="0.25">
      <c r="A114" s="35">
        <f>+IF(B114="","",SUBTOTAL(3,B$98:B114))</f>
        <v>17</v>
      </c>
      <c r="B114" s="17">
        <v>44207</v>
      </c>
      <c r="C114" s="7" t="s">
        <v>284</v>
      </c>
      <c r="D114" s="6">
        <v>1</v>
      </c>
      <c r="E114" s="6" t="s">
        <v>430</v>
      </c>
      <c r="F114" s="8" t="s">
        <v>431</v>
      </c>
      <c r="G114" s="8" t="s">
        <v>432</v>
      </c>
      <c r="H114" s="12"/>
      <c r="I114" s="12"/>
      <c r="J114" s="12">
        <v>156.06</v>
      </c>
      <c r="K114" s="12"/>
      <c r="L114" s="12"/>
      <c r="M114" s="12"/>
      <c r="N114" s="12"/>
      <c r="O114" s="109"/>
      <c r="P114" s="12">
        <v>865</v>
      </c>
      <c r="Q114" s="27">
        <f>J114*4.26</f>
        <v>664.81560000000002</v>
      </c>
      <c r="R114" s="27">
        <f t="shared" si="12"/>
        <v>200.18439999999998</v>
      </c>
    </row>
    <row r="115" spans="1:18" x14ac:dyDescent="0.25">
      <c r="A115" s="35">
        <f>+IF(B115="","",SUBTOTAL(3,B$98:B115))</f>
        <v>18</v>
      </c>
      <c r="B115" s="17">
        <v>44207</v>
      </c>
      <c r="C115" s="7" t="s">
        <v>433</v>
      </c>
      <c r="D115" s="6">
        <v>1</v>
      </c>
      <c r="E115" s="6" t="s">
        <v>434</v>
      </c>
      <c r="F115" s="8" t="s">
        <v>435</v>
      </c>
      <c r="G115" s="8" t="s">
        <v>436</v>
      </c>
      <c r="H115" s="12"/>
      <c r="I115" s="12"/>
      <c r="J115" s="12">
        <v>156.06</v>
      </c>
      <c r="K115" s="12"/>
      <c r="L115" s="12"/>
      <c r="M115" s="12"/>
      <c r="N115" s="12"/>
      <c r="O115" s="109"/>
      <c r="P115" s="12">
        <v>865</v>
      </c>
      <c r="Q115" s="27">
        <f>J115*4.26</f>
        <v>664.81560000000002</v>
      </c>
      <c r="R115" s="27">
        <f t="shared" si="12"/>
        <v>200.18439999999998</v>
      </c>
    </row>
    <row r="116" spans="1:18" x14ac:dyDescent="0.25">
      <c r="A116" s="35">
        <f>+IF(B116="","",SUBTOTAL(3,B$98:B116))</f>
        <v>19</v>
      </c>
      <c r="B116" s="17">
        <v>44207</v>
      </c>
      <c r="C116" s="7" t="s">
        <v>438</v>
      </c>
      <c r="D116" s="6">
        <v>2</v>
      </c>
      <c r="E116" s="6" t="s">
        <v>437</v>
      </c>
      <c r="F116" s="8" t="s">
        <v>440</v>
      </c>
      <c r="G116" s="8" t="s">
        <v>441</v>
      </c>
      <c r="H116" s="12"/>
      <c r="I116" s="12">
        <v>309.06</v>
      </c>
      <c r="J116" s="12"/>
      <c r="K116" s="12"/>
      <c r="L116" s="12"/>
      <c r="M116" s="12"/>
      <c r="N116" s="12"/>
      <c r="O116" s="109"/>
      <c r="P116" s="12">
        <v>1730</v>
      </c>
      <c r="Q116" s="27">
        <f>D116*691</f>
        <v>1382</v>
      </c>
      <c r="R116" s="27">
        <f t="shared" si="12"/>
        <v>348</v>
      </c>
    </row>
    <row r="117" spans="1:18" x14ac:dyDescent="0.25">
      <c r="A117" s="35">
        <f>+IF(B117="","",SUBTOTAL(3,B$98:B117))</f>
        <v>20</v>
      </c>
      <c r="B117" s="17">
        <v>44207</v>
      </c>
      <c r="C117" s="7" t="s">
        <v>439</v>
      </c>
      <c r="D117" s="6">
        <v>1</v>
      </c>
      <c r="E117" s="6" t="s">
        <v>442</v>
      </c>
      <c r="F117" s="8" t="s">
        <v>443</v>
      </c>
      <c r="G117" s="8" t="s">
        <v>444</v>
      </c>
      <c r="H117" s="12"/>
      <c r="I117" s="12"/>
      <c r="J117" s="12"/>
      <c r="K117" s="12"/>
      <c r="L117" s="12">
        <v>156.06</v>
      </c>
      <c r="M117" s="12"/>
      <c r="N117" s="12"/>
      <c r="O117" s="109"/>
      <c r="P117" s="12">
        <v>865</v>
      </c>
      <c r="Q117" s="27">
        <f>L117*4.26</f>
        <v>664.81560000000002</v>
      </c>
      <c r="R117" s="27">
        <f t="shared" si="12"/>
        <v>200.18439999999998</v>
      </c>
    </row>
    <row r="118" spans="1:18" x14ac:dyDescent="0.25">
      <c r="A118" s="35">
        <f>+IF(B118="","",SUBTOTAL(3,B$98:B118))</f>
        <v>21</v>
      </c>
      <c r="B118" s="17">
        <v>44207</v>
      </c>
      <c r="C118" s="7" t="s">
        <v>774</v>
      </c>
      <c r="D118" s="6">
        <v>1</v>
      </c>
      <c r="E118" s="6" t="s">
        <v>445</v>
      </c>
      <c r="F118" s="8"/>
      <c r="G118" s="8"/>
      <c r="H118" s="12"/>
      <c r="I118" s="12"/>
      <c r="J118" s="12"/>
      <c r="K118" s="12"/>
      <c r="L118" s="12"/>
      <c r="M118" s="12"/>
      <c r="N118" s="12"/>
      <c r="O118" s="109"/>
      <c r="P118" s="12"/>
      <c r="Q118" s="27"/>
      <c r="R118" s="27">
        <v>0</v>
      </c>
    </row>
    <row r="119" spans="1:18" x14ac:dyDescent="0.25">
      <c r="A119" s="35">
        <f>+IF(B119="","",SUBTOTAL(3,B$98:B119))</f>
        <v>22</v>
      </c>
      <c r="B119" s="17">
        <v>44207</v>
      </c>
      <c r="C119" s="7" t="s">
        <v>447</v>
      </c>
      <c r="D119" s="6">
        <v>1</v>
      </c>
      <c r="E119" s="6" t="s">
        <v>446</v>
      </c>
      <c r="F119" s="8" t="s">
        <v>448</v>
      </c>
      <c r="G119" s="8" t="s">
        <v>449</v>
      </c>
      <c r="H119" s="12"/>
      <c r="I119" s="12"/>
      <c r="J119" s="12"/>
      <c r="K119" s="12"/>
      <c r="L119" s="12"/>
      <c r="M119" s="12"/>
      <c r="N119" s="12"/>
      <c r="O119" s="109"/>
      <c r="P119" s="12">
        <v>65</v>
      </c>
      <c r="Q119" s="27"/>
      <c r="R119" s="27">
        <f>P119</f>
        <v>65</v>
      </c>
    </row>
    <row r="120" spans="1:18" x14ac:dyDescent="0.25">
      <c r="A120" s="35">
        <f>+IF(B120="","",SUBTOTAL(3,B$98:B120))</f>
        <v>23</v>
      </c>
      <c r="B120" s="17">
        <v>44207</v>
      </c>
      <c r="C120" s="7" t="s">
        <v>450</v>
      </c>
      <c r="D120" s="6">
        <v>4</v>
      </c>
      <c r="E120" s="6" t="s">
        <v>451</v>
      </c>
      <c r="F120" s="8" t="s">
        <v>452</v>
      </c>
      <c r="G120" s="8" t="s">
        <v>453</v>
      </c>
      <c r="H120" s="12"/>
      <c r="I120" s="12"/>
      <c r="J120" s="12"/>
      <c r="K120" s="12"/>
      <c r="L120" s="12"/>
      <c r="M120" s="12"/>
      <c r="N120" s="12"/>
      <c r="O120" s="109"/>
      <c r="P120" s="12">
        <f>65*4</f>
        <v>260</v>
      </c>
      <c r="Q120" s="27"/>
      <c r="R120" s="27">
        <f>P120</f>
        <v>260</v>
      </c>
    </row>
    <row r="121" spans="1:18" x14ac:dyDescent="0.25">
      <c r="A121" s="43" t="str">
        <f>TEXT(B121,"DDD")</f>
        <v>Mon</v>
      </c>
      <c r="B121" s="10">
        <f>B120</f>
        <v>44207</v>
      </c>
      <c r="C121" s="5" t="s">
        <v>2</v>
      </c>
      <c r="D121" s="4">
        <f>SUM(D98:D120)</f>
        <v>32</v>
      </c>
      <c r="E121" s="4"/>
      <c r="F121" s="4"/>
      <c r="G121" s="4"/>
      <c r="H121" s="13">
        <f t="shared" ref="H121:R121" si="13">SUM(H98:H120)</f>
        <v>0</v>
      </c>
      <c r="I121" s="13">
        <f t="shared" si="13"/>
        <v>309.06</v>
      </c>
      <c r="J121" s="13">
        <f t="shared" si="13"/>
        <v>1404.5399999999997</v>
      </c>
      <c r="K121" s="13">
        <f t="shared" si="13"/>
        <v>927.18000000000006</v>
      </c>
      <c r="L121" s="13">
        <f t="shared" si="13"/>
        <v>621.18000000000006</v>
      </c>
      <c r="M121" s="13">
        <f t="shared" si="13"/>
        <v>0</v>
      </c>
      <c r="N121" s="44"/>
      <c r="O121" s="44"/>
      <c r="P121" s="13">
        <f t="shared" si="13"/>
        <v>18685</v>
      </c>
      <c r="Q121" s="28">
        <f t="shared" si="13"/>
        <v>14157.5672</v>
      </c>
      <c r="R121" s="28">
        <f t="shared" si="13"/>
        <v>4527.4328000000005</v>
      </c>
    </row>
    <row r="122" spans="1:18" x14ac:dyDescent="0.25">
      <c r="A122" s="35">
        <f>+IF(B122="","",SUBTOTAL(3,B$122:B122))</f>
        <v>1</v>
      </c>
      <c r="B122" s="17">
        <v>44208</v>
      </c>
      <c r="C122" s="7" t="s">
        <v>454</v>
      </c>
      <c r="D122" s="6">
        <v>1</v>
      </c>
      <c r="E122" s="6" t="s">
        <v>455</v>
      </c>
      <c r="F122" s="8" t="s">
        <v>456</v>
      </c>
      <c r="G122" s="8" t="s">
        <v>457</v>
      </c>
      <c r="H122" s="12"/>
      <c r="I122" s="12"/>
      <c r="J122" s="12"/>
      <c r="K122" s="12"/>
      <c r="L122" s="12"/>
      <c r="M122" s="12"/>
      <c r="N122" s="12"/>
      <c r="O122" s="109"/>
      <c r="P122" s="12">
        <v>65</v>
      </c>
      <c r="Q122" s="27"/>
      <c r="R122" s="27">
        <f>P122</f>
        <v>65</v>
      </c>
    </row>
    <row r="123" spans="1:18" x14ac:dyDescent="0.25">
      <c r="A123" s="35">
        <f>+IF(B123="","",SUBTOTAL(3,B$122:B123))</f>
        <v>2</v>
      </c>
      <c r="B123" s="17">
        <v>44208</v>
      </c>
      <c r="C123" s="7" t="s">
        <v>459</v>
      </c>
      <c r="D123" s="6">
        <v>1</v>
      </c>
      <c r="E123" s="6" t="s">
        <v>458</v>
      </c>
      <c r="F123" s="8" t="s">
        <v>461</v>
      </c>
      <c r="G123" s="8" t="s">
        <v>462</v>
      </c>
      <c r="H123" s="12"/>
      <c r="I123" s="12"/>
      <c r="J123" s="12">
        <v>156.06</v>
      </c>
      <c r="K123" s="12"/>
      <c r="L123" s="12"/>
      <c r="M123" s="12"/>
      <c r="N123" s="12"/>
      <c r="O123" s="109"/>
      <c r="P123" s="12">
        <v>865</v>
      </c>
      <c r="Q123" s="27">
        <f>J123*4.26</f>
        <v>664.81560000000002</v>
      </c>
      <c r="R123" s="27">
        <f t="shared" ref="R123:R131" si="14">P123-Q123</f>
        <v>200.18439999999998</v>
      </c>
    </row>
    <row r="124" spans="1:18" x14ac:dyDescent="0.25">
      <c r="A124" s="35">
        <f>+IF(B124="","",SUBTOTAL(3,B$122:B124))</f>
        <v>3</v>
      </c>
      <c r="B124" s="17">
        <v>44208</v>
      </c>
      <c r="C124" s="7" t="s">
        <v>373</v>
      </c>
      <c r="D124" s="6">
        <v>1</v>
      </c>
      <c r="E124" s="6" t="s">
        <v>464</v>
      </c>
      <c r="F124" s="8" t="s">
        <v>465</v>
      </c>
      <c r="G124" s="8" t="s">
        <v>466</v>
      </c>
      <c r="H124" s="12"/>
      <c r="I124" s="12"/>
      <c r="J124" s="12">
        <v>156.06</v>
      </c>
      <c r="K124" s="12"/>
      <c r="L124" s="12"/>
      <c r="M124" s="12"/>
      <c r="N124" s="12"/>
      <c r="O124" s="109"/>
      <c r="P124" s="12">
        <v>865</v>
      </c>
      <c r="Q124" s="27">
        <f>J124*4.26</f>
        <v>664.81560000000002</v>
      </c>
      <c r="R124" s="27">
        <f t="shared" si="14"/>
        <v>200.18439999999998</v>
      </c>
    </row>
    <row r="125" spans="1:18" x14ac:dyDescent="0.25">
      <c r="A125" s="35">
        <f>+IF(B125="","",SUBTOTAL(3,B$122:B125))</f>
        <v>4</v>
      </c>
      <c r="B125" s="17">
        <v>44208</v>
      </c>
      <c r="C125" s="7" t="s">
        <v>305</v>
      </c>
      <c r="D125" s="6">
        <v>1</v>
      </c>
      <c r="E125" s="6" t="s">
        <v>467</v>
      </c>
      <c r="F125" s="8" t="s">
        <v>475</v>
      </c>
      <c r="G125" s="8" t="s">
        <v>476</v>
      </c>
      <c r="H125" s="12"/>
      <c r="I125" s="12"/>
      <c r="J125" s="12">
        <v>156.06</v>
      </c>
      <c r="K125" s="12"/>
      <c r="L125" s="12"/>
      <c r="M125" s="12"/>
      <c r="N125" s="12"/>
      <c r="O125" s="109"/>
      <c r="P125" s="12">
        <v>865</v>
      </c>
      <c r="Q125" s="27">
        <f>J125*4.26</f>
        <v>664.81560000000002</v>
      </c>
      <c r="R125" s="27">
        <f t="shared" si="14"/>
        <v>200.18439999999998</v>
      </c>
    </row>
    <row r="126" spans="1:18" x14ac:dyDescent="0.25">
      <c r="A126" s="35">
        <f>+IF(B126="","",SUBTOTAL(3,B$122:B126))</f>
        <v>5</v>
      </c>
      <c r="B126" s="17">
        <v>44208</v>
      </c>
      <c r="C126" s="7" t="s">
        <v>460</v>
      </c>
      <c r="D126" s="6">
        <v>1</v>
      </c>
      <c r="E126" s="6" t="s">
        <v>468</v>
      </c>
      <c r="F126" s="8" t="s">
        <v>469</v>
      </c>
      <c r="G126" s="8" t="s">
        <v>470</v>
      </c>
      <c r="H126" s="12"/>
      <c r="I126" s="12"/>
      <c r="J126" s="12">
        <v>156.06</v>
      </c>
      <c r="K126" s="12"/>
      <c r="L126" s="12"/>
      <c r="M126" s="12"/>
      <c r="N126" s="12"/>
      <c r="O126" s="109"/>
      <c r="P126" s="12">
        <v>865</v>
      </c>
      <c r="Q126" s="27">
        <f>J126*4.26</f>
        <v>664.81560000000002</v>
      </c>
      <c r="R126" s="27">
        <f t="shared" si="14"/>
        <v>200.18439999999998</v>
      </c>
    </row>
    <row r="127" spans="1:18" x14ac:dyDescent="0.25">
      <c r="A127" s="35">
        <f>+IF(B127="","",SUBTOTAL(3,B$122:B127))</f>
        <v>6</v>
      </c>
      <c r="B127" s="17">
        <v>44208</v>
      </c>
      <c r="C127" s="7" t="s">
        <v>474</v>
      </c>
      <c r="D127" s="6">
        <v>1</v>
      </c>
      <c r="E127" s="6" t="s">
        <v>471</v>
      </c>
      <c r="F127" s="8" t="s">
        <v>472</v>
      </c>
      <c r="G127" s="8" t="s">
        <v>473</v>
      </c>
      <c r="H127" s="12"/>
      <c r="I127" s="12"/>
      <c r="J127" s="12">
        <v>156.06</v>
      </c>
      <c r="K127" s="12"/>
      <c r="L127" s="12"/>
      <c r="M127" s="12"/>
      <c r="N127" s="12"/>
      <c r="O127" s="109"/>
      <c r="P127" s="12">
        <v>865</v>
      </c>
      <c r="Q127" s="27">
        <f>J127*4.26</f>
        <v>664.81560000000002</v>
      </c>
      <c r="R127" s="27">
        <f t="shared" si="14"/>
        <v>200.18439999999998</v>
      </c>
    </row>
    <row r="128" spans="1:18" x14ac:dyDescent="0.25">
      <c r="A128" s="35">
        <f>+IF(B128="","",SUBTOTAL(3,B$122:B128))</f>
        <v>7</v>
      </c>
      <c r="B128" s="17">
        <v>44208</v>
      </c>
      <c r="C128" s="7" t="s">
        <v>477</v>
      </c>
      <c r="D128" s="6">
        <v>1</v>
      </c>
      <c r="E128" s="6" t="s">
        <v>478</v>
      </c>
      <c r="F128" s="8" t="s">
        <v>479</v>
      </c>
      <c r="G128" s="8" t="s">
        <v>480</v>
      </c>
      <c r="H128" s="12"/>
      <c r="I128" s="12"/>
      <c r="J128" s="12">
        <v>156.06</v>
      </c>
      <c r="K128" s="12"/>
      <c r="L128" s="12"/>
      <c r="M128" s="12"/>
      <c r="N128" s="12"/>
      <c r="O128" s="109"/>
      <c r="P128" s="12">
        <v>865</v>
      </c>
      <c r="Q128" s="27">
        <f>J128*4.26</f>
        <v>664.81560000000002</v>
      </c>
      <c r="R128" s="27">
        <f t="shared" si="14"/>
        <v>200.18439999999998</v>
      </c>
    </row>
    <row r="129" spans="1:18" x14ac:dyDescent="0.25">
      <c r="A129" s="35">
        <f>+IF(B129="","",SUBTOTAL(3,B$122:B129))</f>
        <v>8</v>
      </c>
      <c r="B129" s="17">
        <v>44208</v>
      </c>
      <c r="C129" s="7" t="s">
        <v>463</v>
      </c>
      <c r="D129" s="6">
        <v>1</v>
      </c>
      <c r="E129" s="6" t="s">
        <v>481</v>
      </c>
      <c r="F129" s="8" t="s">
        <v>482</v>
      </c>
      <c r="G129" s="8" t="s">
        <v>483</v>
      </c>
      <c r="H129" s="12"/>
      <c r="I129" s="12"/>
      <c r="J129" s="12">
        <v>156.06</v>
      </c>
      <c r="K129" s="12"/>
      <c r="L129" s="12"/>
      <c r="M129" s="12"/>
      <c r="N129" s="12"/>
      <c r="O129" s="109"/>
      <c r="P129" s="12">
        <v>865</v>
      </c>
      <c r="Q129" s="27">
        <f>J129*4.26</f>
        <v>664.81560000000002</v>
      </c>
      <c r="R129" s="27">
        <f t="shared" si="14"/>
        <v>200.18439999999998</v>
      </c>
    </row>
    <row r="130" spans="1:18" x14ac:dyDescent="0.25">
      <c r="A130" s="35">
        <f>+IF(B130="","",SUBTOTAL(3,B$122:B130))</f>
        <v>9</v>
      </c>
      <c r="B130" s="17">
        <v>44208</v>
      </c>
      <c r="C130" s="7" t="s">
        <v>484</v>
      </c>
      <c r="D130" s="6">
        <v>1</v>
      </c>
      <c r="E130" s="6" t="s">
        <v>485</v>
      </c>
      <c r="F130" s="8" t="s">
        <v>488</v>
      </c>
      <c r="G130" s="8" t="s">
        <v>489</v>
      </c>
      <c r="H130" s="12"/>
      <c r="I130" s="12"/>
      <c r="J130" s="12">
        <v>156.06</v>
      </c>
      <c r="K130" s="12"/>
      <c r="L130" s="12"/>
      <c r="M130" s="12"/>
      <c r="N130" s="12"/>
      <c r="O130" s="109"/>
      <c r="P130" s="12">
        <v>865</v>
      </c>
      <c r="Q130" s="27">
        <f>J130*4.26</f>
        <v>664.81560000000002</v>
      </c>
      <c r="R130" s="27">
        <f t="shared" si="14"/>
        <v>200.18439999999998</v>
      </c>
    </row>
    <row r="131" spans="1:18" x14ac:dyDescent="0.25">
      <c r="A131" s="35">
        <f>+IF(B131="","",SUBTOTAL(3,B$122:B131))</f>
        <v>10</v>
      </c>
      <c r="B131" s="17">
        <v>44208</v>
      </c>
      <c r="C131" s="7" t="s">
        <v>487</v>
      </c>
      <c r="D131" s="6">
        <v>1</v>
      </c>
      <c r="E131" s="6" t="s">
        <v>486</v>
      </c>
      <c r="F131" s="8" t="s">
        <v>490</v>
      </c>
      <c r="G131" s="8" t="s">
        <v>491</v>
      </c>
      <c r="H131" s="12"/>
      <c r="I131" s="12"/>
      <c r="J131" s="12">
        <v>156.06</v>
      </c>
      <c r="K131" s="12"/>
      <c r="L131" s="12"/>
      <c r="M131" s="12"/>
      <c r="N131" s="12"/>
      <c r="O131" s="109"/>
      <c r="P131" s="12">
        <v>865</v>
      </c>
      <c r="Q131" s="27">
        <f>J131*4.26</f>
        <v>664.81560000000002</v>
      </c>
      <c r="R131" s="27">
        <f t="shared" si="14"/>
        <v>200.18439999999998</v>
      </c>
    </row>
    <row r="132" spans="1:18" x14ac:dyDescent="0.25">
      <c r="A132" s="35">
        <f>+IF(B132="","",SUBTOTAL(3,B$122:B132))</f>
        <v>11</v>
      </c>
      <c r="B132" s="17">
        <v>44208</v>
      </c>
      <c r="C132" s="7" t="s">
        <v>492</v>
      </c>
      <c r="D132" s="6">
        <v>1</v>
      </c>
      <c r="E132" s="6" t="s">
        <v>493</v>
      </c>
      <c r="F132" s="8" t="s">
        <v>494</v>
      </c>
      <c r="G132" s="8" t="s">
        <v>495</v>
      </c>
      <c r="H132" s="12"/>
      <c r="I132" s="12"/>
      <c r="J132" s="12"/>
      <c r="K132" s="12"/>
      <c r="L132" s="12"/>
      <c r="M132" s="12"/>
      <c r="N132" s="12"/>
      <c r="O132" s="109"/>
      <c r="P132" s="12">
        <v>65</v>
      </c>
      <c r="Q132" s="27"/>
      <c r="R132" s="27">
        <f>P132</f>
        <v>65</v>
      </c>
    </row>
    <row r="133" spans="1:18" x14ac:dyDescent="0.25">
      <c r="A133" s="35">
        <f>+IF(B133="","",SUBTOTAL(3,B$122:B133))</f>
        <v>12</v>
      </c>
      <c r="B133" s="17">
        <v>44208</v>
      </c>
      <c r="C133" s="7" t="s">
        <v>400</v>
      </c>
      <c r="D133" s="6">
        <v>1</v>
      </c>
      <c r="E133" s="6" t="s">
        <v>498</v>
      </c>
      <c r="F133" s="8" t="s">
        <v>496</v>
      </c>
      <c r="G133" s="8" t="s">
        <v>497</v>
      </c>
      <c r="H133" s="12"/>
      <c r="I133" s="12"/>
      <c r="J133" s="12">
        <v>156.06</v>
      </c>
      <c r="K133" s="12"/>
      <c r="L133" s="12"/>
      <c r="M133" s="12"/>
      <c r="N133" s="12"/>
      <c r="O133" s="109"/>
      <c r="P133" s="12">
        <v>865</v>
      </c>
      <c r="Q133" s="27">
        <f>J133*4.26</f>
        <v>664.81560000000002</v>
      </c>
      <c r="R133" s="27">
        <f>P133-Q133</f>
        <v>200.18439999999998</v>
      </c>
    </row>
    <row r="134" spans="1:18" x14ac:dyDescent="0.25">
      <c r="A134" s="35">
        <f>+IF(B134="","",SUBTOTAL(3,B$122:B134))</f>
        <v>13</v>
      </c>
      <c r="B134" s="17">
        <v>44208</v>
      </c>
      <c r="C134" s="7" t="s">
        <v>500</v>
      </c>
      <c r="D134" s="6">
        <v>1</v>
      </c>
      <c r="E134" s="6" t="s">
        <v>499</v>
      </c>
      <c r="F134" s="8" t="s">
        <v>501</v>
      </c>
      <c r="G134" s="8" t="s">
        <v>502</v>
      </c>
      <c r="H134" s="12"/>
      <c r="I134" s="12"/>
      <c r="J134" s="12">
        <v>156.06</v>
      </c>
      <c r="K134" s="12"/>
      <c r="L134" s="12"/>
      <c r="M134" s="12"/>
      <c r="N134" s="12"/>
      <c r="O134" s="109"/>
      <c r="P134" s="12">
        <v>865</v>
      </c>
      <c r="Q134" s="27">
        <f>J134*4.26</f>
        <v>664.81560000000002</v>
      </c>
      <c r="R134" s="27">
        <f>P134-Q134</f>
        <v>200.18439999999998</v>
      </c>
    </row>
    <row r="135" spans="1:18" x14ac:dyDescent="0.25">
      <c r="A135" s="43" t="str">
        <f>TEXT(B135,"DDD")</f>
        <v>Tue</v>
      </c>
      <c r="B135" s="10">
        <f>B134</f>
        <v>44208</v>
      </c>
      <c r="C135" s="5" t="s">
        <v>2</v>
      </c>
      <c r="D135" s="4">
        <f>SUM(D122:D134)</f>
        <v>13</v>
      </c>
      <c r="E135" s="4"/>
      <c r="F135" s="4"/>
      <c r="G135" s="4"/>
      <c r="H135" s="13">
        <f>SUM(H122:H134)</f>
        <v>0</v>
      </c>
      <c r="I135" s="13">
        <f t="shared" ref="I135:R135" si="15">SUM(I122:I134)</f>
        <v>0</v>
      </c>
      <c r="J135" s="13">
        <f t="shared" si="15"/>
        <v>1716.6599999999996</v>
      </c>
      <c r="K135" s="13">
        <f t="shared" si="15"/>
        <v>0</v>
      </c>
      <c r="L135" s="13">
        <f t="shared" si="15"/>
        <v>0</v>
      </c>
      <c r="M135" s="13">
        <f t="shared" si="15"/>
        <v>0</v>
      </c>
      <c r="N135" s="44"/>
      <c r="O135" s="44"/>
      <c r="P135" s="13">
        <f t="shared" si="15"/>
        <v>9645</v>
      </c>
      <c r="Q135" s="13">
        <f t="shared" si="15"/>
        <v>7312.9715999999999</v>
      </c>
      <c r="R135" s="13">
        <f t="shared" si="15"/>
        <v>2332.0284000000006</v>
      </c>
    </row>
    <row r="136" spans="1:18" x14ac:dyDescent="0.25">
      <c r="A136" s="35">
        <f>+IF(B136="","",SUBTOTAL(3,B$136:B136))</f>
        <v>1</v>
      </c>
      <c r="B136" s="17">
        <v>44209</v>
      </c>
      <c r="C136" s="7" t="s">
        <v>503</v>
      </c>
      <c r="D136" s="6">
        <v>4</v>
      </c>
      <c r="E136" s="6" t="s">
        <v>504</v>
      </c>
      <c r="F136" s="8" t="s">
        <v>509</v>
      </c>
      <c r="G136" s="8" t="s">
        <v>505</v>
      </c>
      <c r="H136" s="12"/>
      <c r="I136" s="12"/>
      <c r="J136" s="12">
        <v>615.05999999999995</v>
      </c>
      <c r="K136" s="12"/>
      <c r="L136" s="12"/>
      <c r="M136" s="12"/>
      <c r="N136" s="12"/>
      <c r="O136" s="109"/>
      <c r="P136" s="12">
        <v>3460</v>
      </c>
      <c r="Q136" s="27">
        <f>J136*4.26</f>
        <v>2620.1555999999996</v>
      </c>
      <c r="R136" s="27">
        <f>P136-Q136</f>
        <v>839.84440000000041</v>
      </c>
    </row>
    <row r="137" spans="1:18" x14ac:dyDescent="0.25">
      <c r="A137" s="35">
        <f>+IF(B137="","",SUBTOTAL(3,B$136:B137))</f>
        <v>2</v>
      </c>
      <c r="B137" s="17">
        <v>44209</v>
      </c>
      <c r="C137" s="7" t="s">
        <v>512</v>
      </c>
      <c r="D137" s="6">
        <v>1</v>
      </c>
      <c r="E137" s="6" t="s">
        <v>506</v>
      </c>
      <c r="F137" s="8" t="s">
        <v>507</v>
      </c>
      <c r="G137" s="8" t="s">
        <v>508</v>
      </c>
      <c r="H137" s="12"/>
      <c r="I137" s="12"/>
      <c r="J137" s="12"/>
      <c r="K137" s="12"/>
      <c r="L137" s="12"/>
      <c r="M137" s="12"/>
      <c r="N137" s="12"/>
      <c r="O137" s="109"/>
      <c r="P137" s="12">
        <v>65</v>
      </c>
      <c r="Q137" s="27"/>
      <c r="R137" s="27">
        <f>P137</f>
        <v>65</v>
      </c>
    </row>
    <row r="138" spans="1:18" x14ac:dyDescent="0.25">
      <c r="A138" s="35">
        <f>+IF(B138="","",SUBTOTAL(3,B$136:B138))</f>
        <v>3</v>
      </c>
      <c r="B138" s="17">
        <v>44209</v>
      </c>
      <c r="C138" s="7" t="s">
        <v>511</v>
      </c>
      <c r="D138" s="6">
        <v>1</v>
      </c>
      <c r="E138" s="6" t="s">
        <v>510</v>
      </c>
      <c r="F138" s="8" t="s">
        <v>513</v>
      </c>
      <c r="G138" s="8" t="s">
        <v>514</v>
      </c>
      <c r="H138" s="12"/>
      <c r="I138" s="12"/>
      <c r="J138" s="12">
        <v>156.06</v>
      </c>
      <c r="K138" s="12"/>
      <c r="L138" s="12"/>
      <c r="M138" s="12"/>
      <c r="N138" s="12"/>
      <c r="O138" s="109"/>
      <c r="P138" s="12">
        <v>865</v>
      </c>
      <c r="Q138" s="27">
        <f>J138*4.26</f>
        <v>664.81560000000002</v>
      </c>
      <c r="R138" s="27">
        <f>P138-Q138</f>
        <v>200.18439999999998</v>
      </c>
    </row>
    <row r="139" spans="1:18" x14ac:dyDescent="0.25">
      <c r="A139" s="35">
        <f>+IF(B139="","",SUBTOTAL(3,B$136:B139))</f>
        <v>4</v>
      </c>
      <c r="B139" s="17">
        <v>44209</v>
      </c>
      <c r="C139" s="7" t="s">
        <v>204</v>
      </c>
      <c r="D139" s="6">
        <v>1</v>
      </c>
      <c r="E139" s="6" t="s">
        <v>515</v>
      </c>
      <c r="F139" s="8" t="s">
        <v>516</v>
      </c>
      <c r="G139" s="8" t="s">
        <v>517</v>
      </c>
      <c r="H139" s="12"/>
      <c r="I139" s="12"/>
      <c r="J139" s="12">
        <v>156.06</v>
      </c>
      <c r="K139" s="12"/>
      <c r="L139" s="12"/>
      <c r="M139" s="12"/>
      <c r="N139" s="12"/>
      <c r="O139" s="109"/>
      <c r="P139" s="12">
        <v>865</v>
      </c>
      <c r="Q139" s="27">
        <f>J139*4.26</f>
        <v>664.81560000000002</v>
      </c>
      <c r="R139" s="27">
        <f>P139-Q139</f>
        <v>200.18439999999998</v>
      </c>
    </row>
    <row r="140" spans="1:18" x14ac:dyDescent="0.25">
      <c r="A140" s="35">
        <f>+IF(B140="","",SUBTOTAL(3,B$136:B140))</f>
        <v>5</v>
      </c>
      <c r="B140" s="17">
        <v>44209</v>
      </c>
      <c r="C140" s="7" t="s">
        <v>518</v>
      </c>
      <c r="D140" s="6">
        <v>1</v>
      </c>
      <c r="E140" s="6" t="s">
        <v>519</v>
      </c>
      <c r="F140" s="8" t="s">
        <v>524</v>
      </c>
      <c r="G140" s="8" t="s">
        <v>525</v>
      </c>
      <c r="H140" s="12"/>
      <c r="I140" s="12"/>
      <c r="J140" s="12">
        <v>156.06</v>
      </c>
      <c r="K140" s="12"/>
      <c r="L140" s="12"/>
      <c r="M140" s="12"/>
      <c r="N140" s="12"/>
      <c r="O140" s="109"/>
      <c r="P140" s="12">
        <v>865</v>
      </c>
      <c r="Q140" s="27">
        <f>J140*4.26</f>
        <v>664.81560000000002</v>
      </c>
      <c r="R140" s="27">
        <f>P140-Q140</f>
        <v>200.18439999999998</v>
      </c>
    </row>
    <row r="141" spans="1:18" x14ac:dyDescent="0.25">
      <c r="A141" s="35">
        <f>+IF(B141="","",SUBTOTAL(3,B$136:B141))</f>
        <v>6</v>
      </c>
      <c r="B141" s="17">
        <v>44209</v>
      </c>
      <c r="C141" s="7" t="s">
        <v>520</v>
      </c>
      <c r="D141" s="6">
        <v>2</v>
      </c>
      <c r="E141" s="6" t="s">
        <v>521</v>
      </c>
      <c r="F141" s="8" t="s">
        <v>522</v>
      </c>
      <c r="G141" s="8" t="s">
        <v>523</v>
      </c>
      <c r="H141" s="12"/>
      <c r="I141" s="12"/>
      <c r="J141" s="12">
        <v>309.06</v>
      </c>
      <c r="K141" s="12"/>
      <c r="L141" s="12"/>
      <c r="M141" s="12"/>
      <c r="N141" s="12"/>
      <c r="O141" s="109"/>
      <c r="P141" s="12">
        <v>1780</v>
      </c>
      <c r="Q141" s="27">
        <f>J141*4.26</f>
        <v>1316.5955999999999</v>
      </c>
      <c r="R141" s="27">
        <f>P141-Q141</f>
        <v>463.40440000000012</v>
      </c>
    </row>
    <row r="142" spans="1:18" x14ac:dyDescent="0.25">
      <c r="A142" s="35">
        <f>+IF(B142="","",SUBTOTAL(3,B$136:B142))</f>
        <v>7</v>
      </c>
      <c r="B142" s="17">
        <v>44209</v>
      </c>
      <c r="C142" s="7" t="s">
        <v>526</v>
      </c>
      <c r="D142" s="6">
        <v>2</v>
      </c>
      <c r="E142" s="6" t="s">
        <v>527</v>
      </c>
      <c r="F142" s="8" t="s">
        <v>528</v>
      </c>
      <c r="G142" s="8" t="s">
        <v>529</v>
      </c>
      <c r="H142" s="12"/>
      <c r="I142" s="12"/>
      <c r="J142" s="12"/>
      <c r="K142" s="12"/>
      <c r="L142" s="12"/>
      <c r="M142" s="12"/>
      <c r="N142" s="12"/>
      <c r="O142" s="109"/>
      <c r="P142" s="12">
        <v>130</v>
      </c>
      <c r="Q142" s="27"/>
      <c r="R142" s="27">
        <f>P142</f>
        <v>130</v>
      </c>
    </row>
    <row r="143" spans="1:18" x14ac:dyDescent="0.25">
      <c r="A143" s="35">
        <f>+IF(B143="","",SUBTOTAL(3,B$136:B143))</f>
        <v>8</v>
      </c>
      <c r="B143" s="17">
        <v>44209</v>
      </c>
      <c r="C143" s="7" t="s">
        <v>530</v>
      </c>
      <c r="D143" s="6">
        <v>2</v>
      </c>
      <c r="E143" s="6" t="s">
        <v>531</v>
      </c>
      <c r="F143" s="8" t="s">
        <v>532</v>
      </c>
      <c r="G143" s="8" t="s">
        <v>533</v>
      </c>
      <c r="H143" s="12"/>
      <c r="I143" s="12"/>
      <c r="J143" s="12">
        <v>309.06</v>
      </c>
      <c r="K143" s="12"/>
      <c r="L143" s="12"/>
      <c r="M143" s="12"/>
      <c r="N143" s="12"/>
      <c r="O143" s="109"/>
      <c r="P143" s="12">
        <v>1730</v>
      </c>
      <c r="Q143" s="27">
        <f>J143*4.26</f>
        <v>1316.5955999999999</v>
      </c>
      <c r="R143" s="27">
        <f>P143-Q143</f>
        <v>413.40440000000012</v>
      </c>
    </row>
    <row r="144" spans="1:18" x14ac:dyDescent="0.25">
      <c r="A144" s="35">
        <f>+IF(B144="","",SUBTOTAL(3,B$136:B144))</f>
        <v>9</v>
      </c>
      <c r="B144" s="17">
        <v>44209</v>
      </c>
      <c r="C144" s="7" t="s">
        <v>534</v>
      </c>
      <c r="D144" s="6">
        <v>5</v>
      </c>
      <c r="E144" s="6" t="s">
        <v>535</v>
      </c>
      <c r="F144" s="8" t="s">
        <v>536</v>
      </c>
      <c r="G144" s="8" t="s">
        <v>537</v>
      </c>
      <c r="H144" s="12"/>
      <c r="I144" s="12"/>
      <c r="J144" s="12">
        <v>768.06</v>
      </c>
      <c r="K144" s="12"/>
      <c r="L144" s="12"/>
      <c r="M144" s="12"/>
      <c r="N144" s="12"/>
      <c r="O144" s="109"/>
      <c r="P144" s="12">
        <f>865*5</f>
        <v>4325</v>
      </c>
      <c r="Q144" s="27">
        <f>J144*4.26</f>
        <v>3271.9355999999998</v>
      </c>
      <c r="R144" s="27">
        <f>P144-Q144</f>
        <v>1053.0644000000002</v>
      </c>
    </row>
    <row r="145" spans="1:18" x14ac:dyDescent="0.25">
      <c r="A145" s="35">
        <f>+IF(B145="","",SUBTOTAL(3,B$136:B145))</f>
        <v>10</v>
      </c>
      <c r="B145" s="17">
        <v>44209</v>
      </c>
      <c r="C145" s="7" t="s">
        <v>39</v>
      </c>
      <c r="D145" s="6">
        <v>1</v>
      </c>
      <c r="E145" s="6" t="s">
        <v>538</v>
      </c>
      <c r="F145" s="8" t="s">
        <v>539</v>
      </c>
      <c r="G145" s="8" t="s">
        <v>540</v>
      </c>
      <c r="H145" s="12"/>
      <c r="I145" s="12"/>
      <c r="J145" s="12"/>
      <c r="K145" s="12"/>
      <c r="L145" s="12"/>
      <c r="M145" s="12"/>
      <c r="N145" s="12"/>
      <c r="O145" s="109"/>
      <c r="P145" s="12">
        <v>65</v>
      </c>
      <c r="Q145" s="27"/>
      <c r="R145" s="27">
        <f>P145</f>
        <v>65</v>
      </c>
    </row>
    <row r="146" spans="1:18" x14ac:dyDescent="0.25">
      <c r="A146" s="35">
        <f>+IF(B146="","",SUBTOTAL(3,B$136:B146))</f>
        <v>11</v>
      </c>
      <c r="B146" s="17">
        <v>44209</v>
      </c>
      <c r="C146" s="7" t="s">
        <v>426</v>
      </c>
      <c r="D146" s="6">
        <v>1</v>
      </c>
      <c r="E146" s="6" t="s">
        <v>541</v>
      </c>
      <c r="F146" s="8" t="s">
        <v>542</v>
      </c>
      <c r="G146" s="8" t="s">
        <v>543</v>
      </c>
      <c r="H146" s="12"/>
      <c r="I146" s="12"/>
      <c r="J146" s="12"/>
      <c r="K146" s="12"/>
      <c r="L146" s="12"/>
      <c r="M146" s="12"/>
      <c r="N146" s="12"/>
      <c r="O146" s="109"/>
      <c r="P146" s="12">
        <v>65</v>
      </c>
      <c r="Q146" s="27"/>
      <c r="R146" s="27">
        <f>P146</f>
        <v>65</v>
      </c>
    </row>
    <row r="147" spans="1:18" x14ac:dyDescent="0.25">
      <c r="A147" s="35">
        <f>+IF(B147="","",SUBTOTAL(3,B$136:B147))</f>
        <v>12</v>
      </c>
      <c r="B147" s="17">
        <v>44209</v>
      </c>
      <c r="C147" s="7" t="s">
        <v>544</v>
      </c>
      <c r="D147" s="6">
        <v>2</v>
      </c>
      <c r="E147" s="6" t="s">
        <v>545</v>
      </c>
      <c r="F147" s="8" t="s">
        <v>546</v>
      </c>
      <c r="G147" s="8" t="s">
        <v>547</v>
      </c>
      <c r="H147" s="12"/>
      <c r="I147" s="12"/>
      <c r="J147" s="12"/>
      <c r="K147" s="12"/>
      <c r="L147" s="12"/>
      <c r="M147" s="12"/>
      <c r="N147" s="12"/>
      <c r="O147" s="109"/>
      <c r="P147" s="12">
        <v>300</v>
      </c>
      <c r="Q147" s="27"/>
      <c r="R147" s="27">
        <f>P147</f>
        <v>300</v>
      </c>
    </row>
    <row r="148" spans="1:18" x14ac:dyDescent="0.25">
      <c r="A148" s="35">
        <f>+IF(B148="","",SUBTOTAL(3,B$136:B148))</f>
        <v>13</v>
      </c>
      <c r="B148" s="17">
        <v>44209</v>
      </c>
      <c r="C148" s="7" t="s">
        <v>549</v>
      </c>
      <c r="D148" s="6">
        <v>1</v>
      </c>
      <c r="E148" s="6" t="s">
        <v>548</v>
      </c>
      <c r="F148" s="8" t="s">
        <v>550</v>
      </c>
      <c r="G148" s="8" t="s">
        <v>551</v>
      </c>
      <c r="H148" s="12"/>
      <c r="I148" s="12"/>
      <c r="J148" s="12">
        <v>156.06</v>
      </c>
      <c r="K148" s="12"/>
      <c r="L148" s="12"/>
      <c r="M148" s="12"/>
      <c r="N148" s="12"/>
      <c r="O148" s="109"/>
      <c r="P148" s="12">
        <v>865</v>
      </c>
      <c r="Q148" s="27">
        <f>J148*4.26</f>
        <v>664.81560000000002</v>
      </c>
      <c r="R148" s="27">
        <f>P148-Q148</f>
        <v>200.18439999999998</v>
      </c>
    </row>
    <row r="149" spans="1:18" x14ac:dyDescent="0.25">
      <c r="A149" s="35">
        <f>+IF(B149="","",SUBTOTAL(3,B$136:B149))</f>
        <v>14</v>
      </c>
      <c r="B149" s="17">
        <v>44209</v>
      </c>
      <c r="C149" s="7" t="s">
        <v>552</v>
      </c>
      <c r="D149" s="6">
        <v>1</v>
      </c>
      <c r="E149" s="6" t="s">
        <v>553</v>
      </c>
      <c r="F149" s="8" t="s">
        <v>554</v>
      </c>
      <c r="G149" s="8" t="s">
        <v>555</v>
      </c>
      <c r="H149" s="12"/>
      <c r="I149" s="12"/>
      <c r="J149" s="12"/>
      <c r="K149" s="12"/>
      <c r="L149" s="12"/>
      <c r="M149" s="12"/>
      <c r="N149" s="12"/>
      <c r="O149" s="109"/>
      <c r="P149" s="12">
        <v>65</v>
      </c>
      <c r="Q149" s="27"/>
      <c r="R149" s="27">
        <f>P149</f>
        <v>65</v>
      </c>
    </row>
    <row r="150" spans="1:18" x14ac:dyDescent="0.25">
      <c r="A150" s="35">
        <f>+IF(B150="","",SUBTOTAL(3,B$136:B150))</f>
        <v>15</v>
      </c>
      <c r="B150" s="17">
        <v>44209</v>
      </c>
      <c r="C150" s="7" t="s">
        <v>557</v>
      </c>
      <c r="D150" s="6">
        <v>2</v>
      </c>
      <c r="E150" s="6" t="s">
        <v>556</v>
      </c>
      <c r="F150" s="8" t="s">
        <v>558</v>
      </c>
      <c r="G150" s="8" t="s">
        <v>559</v>
      </c>
      <c r="H150" s="12"/>
      <c r="I150" s="12"/>
      <c r="J150" s="12">
        <v>309.06</v>
      </c>
      <c r="K150" s="12"/>
      <c r="L150" s="12"/>
      <c r="M150" s="12"/>
      <c r="N150" s="12"/>
      <c r="O150" s="109"/>
      <c r="P150" s="12">
        <v>1730</v>
      </c>
      <c r="Q150" s="27">
        <f>J150*4.26</f>
        <v>1316.5955999999999</v>
      </c>
      <c r="R150" s="27">
        <f>P150-Q150</f>
        <v>413.40440000000012</v>
      </c>
    </row>
    <row r="151" spans="1:18" x14ac:dyDescent="0.25">
      <c r="A151" s="35">
        <f>+IF(B151="","",SUBTOTAL(3,B$136:B151))</f>
        <v>16</v>
      </c>
      <c r="B151" s="17">
        <v>44209</v>
      </c>
      <c r="C151" s="7" t="s">
        <v>101</v>
      </c>
      <c r="D151" s="6">
        <v>1</v>
      </c>
      <c r="E151" s="6" t="s">
        <v>560</v>
      </c>
      <c r="F151" s="8" t="s">
        <v>561</v>
      </c>
      <c r="G151" s="8" t="s">
        <v>562</v>
      </c>
      <c r="H151" s="12"/>
      <c r="I151" s="12"/>
      <c r="J151" s="12">
        <v>156.06</v>
      </c>
      <c r="K151" s="12"/>
      <c r="L151" s="12"/>
      <c r="M151" s="12"/>
      <c r="N151" s="12"/>
      <c r="O151" s="109"/>
      <c r="P151" s="12">
        <v>865</v>
      </c>
      <c r="Q151" s="27">
        <f>J151*4.26</f>
        <v>664.81560000000002</v>
      </c>
      <c r="R151" s="27">
        <f>P151-Q151</f>
        <v>200.18439999999998</v>
      </c>
    </row>
    <row r="152" spans="1:18" x14ac:dyDescent="0.25">
      <c r="A152" s="35">
        <f>+IF(B152="","",SUBTOTAL(3,B$136:B152))</f>
        <v>17</v>
      </c>
      <c r="B152" s="17">
        <v>44209</v>
      </c>
      <c r="C152" s="7" t="s">
        <v>563</v>
      </c>
      <c r="D152" s="6">
        <v>6</v>
      </c>
      <c r="E152" s="6" t="s">
        <v>564</v>
      </c>
      <c r="F152" s="8" t="s">
        <v>565</v>
      </c>
      <c r="G152" s="8" t="s">
        <v>566</v>
      </c>
      <c r="H152" s="12"/>
      <c r="I152" s="12"/>
      <c r="J152" s="12"/>
      <c r="K152" s="12"/>
      <c r="L152" s="12"/>
      <c r="M152" s="12"/>
      <c r="N152" s="12"/>
      <c r="O152" s="109"/>
      <c r="P152" s="12">
        <f>65*6</f>
        <v>390</v>
      </c>
      <c r="Q152" s="27"/>
      <c r="R152" s="27">
        <f>P152</f>
        <v>390</v>
      </c>
    </row>
    <row r="153" spans="1:18" x14ac:dyDescent="0.25">
      <c r="A153" s="35">
        <f>+IF(B153="","",SUBTOTAL(3,B$136:B153))</f>
        <v>18</v>
      </c>
      <c r="B153" s="17">
        <v>44209</v>
      </c>
      <c r="C153" s="7" t="s">
        <v>105</v>
      </c>
      <c r="D153" s="6">
        <v>1</v>
      </c>
      <c r="E153" s="6" t="s">
        <v>567</v>
      </c>
      <c r="F153" s="8" t="s">
        <v>568</v>
      </c>
      <c r="G153" s="8" t="s">
        <v>569</v>
      </c>
      <c r="H153" s="12"/>
      <c r="I153" s="12"/>
      <c r="J153" s="12">
        <v>156.06</v>
      </c>
      <c r="K153" s="12"/>
      <c r="L153" s="12"/>
      <c r="M153" s="12"/>
      <c r="N153" s="12"/>
      <c r="O153" s="109"/>
      <c r="P153" s="12">
        <v>865</v>
      </c>
      <c r="Q153" s="27">
        <f>J153*4.26</f>
        <v>664.81560000000002</v>
      </c>
      <c r="R153" s="27">
        <f>P153-Q153</f>
        <v>200.18439999999998</v>
      </c>
    </row>
    <row r="154" spans="1:18" x14ac:dyDescent="0.25">
      <c r="A154" s="35">
        <f>+IF(B154="","",SUBTOTAL(3,B$136:B154))</f>
        <v>19</v>
      </c>
      <c r="B154" s="17">
        <v>44209</v>
      </c>
      <c r="C154" s="7" t="s">
        <v>570</v>
      </c>
      <c r="D154" s="6">
        <v>1</v>
      </c>
      <c r="E154" s="6" t="s">
        <v>571</v>
      </c>
      <c r="F154" s="8" t="s">
        <v>572</v>
      </c>
      <c r="G154" s="8" t="s">
        <v>573</v>
      </c>
      <c r="H154" s="12"/>
      <c r="I154" s="12"/>
      <c r="J154" s="12">
        <v>156.06</v>
      </c>
      <c r="K154" s="12"/>
      <c r="L154" s="12"/>
      <c r="M154" s="12"/>
      <c r="N154" s="12"/>
      <c r="O154" s="109"/>
      <c r="P154" s="12">
        <v>865</v>
      </c>
      <c r="Q154" s="27">
        <f>J154*4.26</f>
        <v>664.81560000000002</v>
      </c>
      <c r="R154" s="27">
        <f>P154-Q154</f>
        <v>200.18439999999998</v>
      </c>
    </row>
    <row r="155" spans="1:18" x14ac:dyDescent="0.25">
      <c r="A155" s="35">
        <f>+IF(B155="","",SUBTOTAL(3,B$136:B155))</f>
        <v>20</v>
      </c>
      <c r="B155" s="17">
        <v>44209</v>
      </c>
      <c r="C155" s="7" t="s">
        <v>575</v>
      </c>
      <c r="D155" s="6">
        <v>3</v>
      </c>
      <c r="E155" s="6" t="s">
        <v>574</v>
      </c>
      <c r="F155" s="8" t="s">
        <v>576</v>
      </c>
      <c r="G155" s="8" t="s">
        <v>577</v>
      </c>
      <c r="H155" s="12"/>
      <c r="I155" s="12"/>
      <c r="J155" s="12">
        <v>462.06</v>
      </c>
      <c r="K155" s="12"/>
      <c r="L155" s="12"/>
      <c r="M155" s="12"/>
      <c r="N155" s="12"/>
      <c r="O155" s="109"/>
      <c r="P155" s="12">
        <f>3*865</f>
        <v>2595</v>
      </c>
      <c r="Q155" s="27">
        <f>J155*4.26</f>
        <v>1968.3755999999998</v>
      </c>
      <c r="R155" s="27">
        <f>P155-Q155</f>
        <v>626.62440000000015</v>
      </c>
    </row>
    <row r="156" spans="1:18" x14ac:dyDescent="0.25">
      <c r="A156" s="35">
        <f>+IF(B156="","",SUBTOTAL(3,B$136:B156))</f>
        <v>21</v>
      </c>
      <c r="B156" s="17">
        <v>44209</v>
      </c>
      <c r="C156" s="7" t="s">
        <v>658</v>
      </c>
      <c r="D156" s="6">
        <v>1</v>
      </c>
      <c r="E156" s="6" t="s">
        <v>578</v>
      </c>
      <c r="F156" s="8" t="s">
        <v>579</v>
      </c>
      <c r="G156" s="8" t="s">
        <v>580</v>
      </c>
      <c r="H156" s="12"/>
      <c r="I156" s="12"/>
      <c r="J156" s="12"/>
      <c r="K156" s="12"/>
      <c r="L156" s="12"/>
      <c r="M156" s="12"/>
      <c r="N156" s="12"/>
      <c r="O156" s="109"/>
      <c r="P156" s="12">
        <v>150</v>
      </c>
      <c r="Q156" s="27"/>
      <c r="R156" s="27">
        <f>P156</f>
        <v>150</v>
      </c>
    </row>
    <row r="157" spans="1:18" x14ac:dyDescent="0.25">
      <c r="A157" s="35">
        <f>+IF(B157="","",SUBTOTAL(3,B$136:B157))</f>
        <v>22</v>
      </c>
      <c r="B157" s="17">
        <v>44209</v>
      </c>
      <c r="C157" s="7" t="s">
        <v>581</v>
      </c>
      <c r="D157" s="6">
        <v>1</v>
      </c>
      <c r="E157" s="6" t="s">
        <v>582</v>
      </c>
      <c r="F157" s="8" t="s">
        <v>583</v>
      </c>
      <c r="G157" s="8" t="s">
        <v>584</v>
      </c>
      <c r="H157" s="12"/>
      <c r="I157" s="12"/>
      <c r="J157" s="12">
        <v>156.06</v>
      </c>
      <c r="K157" s="12"/>
      <c r="L157" s="12"/>
      <c r="M157" s="12"/>
      <c r="N157" s="12"/>
      <c r="O157" s="109"/>
      <c r="P157" s="12">
        <v>865</v>
      </c>
      <c r="Q157" s="27">
        <f>J157*4.26</f>
        <v>664.81560000000002</v>
      </c>
      <c r="R157" s="27">
        <f>P157-Q157</f>
        <v>200.18439999999998</v>
      </c>
    </row>
    <row r="158" spans="1:18" x14ac:dyDescent="0.25">
      <c r="A158" s="35">
        <f>+IF(B158="","",SUBTOTAL(3,B$136:B158))</f>
        <v>23</v>
      </c>
      <c r="B158" s="17">
        <v>44209</v>
      </c>
      <c r="C158" s="7" t="s">
        <v>585</v>
      </c>
      <c r="D158" s="6"/>
      <c r="E158" s="6" t="s">
        <v>586</v>
      </c>
      <c r="F158" s="8"/>
      <c r="G158" s="8"/>
      <c r="H158" s="12"/>
      <c r="I158" s="12"/>
      <c r="J158" s="12"/>
      <c r="K158" s="12"/>
      <c r="L158" s="12"/>
      <c r="M158" s="12"/>
      <c r="N158" s="12"/>
      <c r="O158" s="109"/>
      <c r="P158" s="12"/>
      <c r="Q158" s="27"/>
      <c r="R158" s="27">
        <v>0</v>
      </c>
    </row>
    <row r="159" spans="1:18" x14ac:dyDescent="0.25">
      <c r="A159" s="43" t="str">
        <f>TEXT(B159,"DDD")</f>
        <v>Wed</v>
      </c>
      <c r="B159" s="10">
        <f>B158</f>
        <v>44209</v>
      </c>
      <c r="C159" s="5" t="s">
        <v>2</v>
      </c>
      <c r="D159" s="4">
        <f>SUM(D136:D158)</f>
        <v>41</v>
      </c>
      <c r="E159" s="4"/>
      <c r="F159" s="4"/>
      <c r="G159" s="4"/>
      <c r="H159" s="13">
        <f>SUM(H136:H158)</f>
        <v>0</v>
      </c>
      <c r="I159" s="13">
        <f t="shared" ref="I159:R159" si="16">SUM(I136:I158)</f>
        <v>0</v>
      </c>
      <c r="J159" s="13">
        <f t="shared" si="16"/>
        <v>4020.8399999999992</v>
      </c>
      <c r="K159" s="13">
        <f t="shared" si="16"/>
        <v>0</v>
      </c>
      <c r="L159" s="13">
        <f t="shared" si="16"/>
        <v>0</v>
      </c>
      <c r="M159" s="13">
        <f t="shared" si="16"/>
        <v>0</v>
      </c>
      <c r="N159" s="44"/>
      <c r="O159" s="44"/>
      <c r="P159" s="13">
        <f t="shared" si="16"/>
        <v>23770</v>
      </c>
      <c r="Q159" s="13">
        <f t="shared" si="16"/>
        <v>17128.778399999999</v>
      </c>
      <c r="R159" s="13">
        <f t="shared" si="16"/>
        <v>6641.2216000000026</v>
      </c>
    </row>
    <row r="160" spans="1:18" x14ac:dyDescent="0.25">
      <c r="A160" s="35">
        <f>+IF(B160="","",SUBTOTAL(3,B$160:B160))</f>
        <v>1</v>
      </c>
      <c r="B160" s="17">
        <v>44210</v>
      </c>
      <c r="C160" s="7" t="s">
        <v>587</v>
      </c>
      <c r="D160" s="6">
        <v>4</v>
      </c>
      <c r="E160" s="6" t="s">
        <v>588</v>
      </c>
      <c r="F160" s="8" t="s">
        <v>589</v>
      </c>
      <c r="G160" s="8" t="s">
        <v>590</v>
      </c>
      <c r="H160" s="12"/>
      <c r="I160" s="12"/>
      <c r="J160" s="12">
        <v>615.05999999999995</v>
      </c>
      <c r="K160" s="12"/>
      <c r="L160" s="12"/>
      <c r="M160" s="12"/>
      <c r="N160" s="12"/>
      <c r="O160" s="109"/>
      <c r="P160" s="12">
        <f>865*4</f>
        <v>3460</v>
      </c>
      <c r="Q160" s="27">
        <f>J160*4.26</f>
        <v>2620.1555999999996</v>
      </c>
      <c r="R160" s="27">
        <f t="shared" ref="R160:R165" si="17">P160-Q160</f>
        <v>839.84440000000041</v>
      </c>
    </row>
    <row r="161" spans="1:18" x14ac:dyDescent="0.25">
      <c r="A161" s="35">
        <f>+IF(B161="","",SUBTOTAL(3,B$160:B161))</f>
        <v>2</v>
      </c>
      <c r="B161" s="17">
        <v>44210</v>
      </c>
      <c r="C161" s="7" t="s">
        <v>591</v>
      </c>
      <c r="D161" s="6">
        <v>1</v>
      </c>
      <c r="E161" s="6" t="s">
        <v>592</v>
      </c>
      <c r="F161" s="8" t="s">
        <v>593</v>
      </c>
      <c r="G161" s="8" t="s">
        <v>594</v>
      </c>
      <c r="H161" s="12"/>
      <c r="I161" s="12"/>
      <c r="J161" s="12">
        <v>156.06</v>
      </c>
      <c r="K161" s="12"/>
      <c r="L161" s="12"/>
      <c r="M161" s="12"/>
      <c r="N161" s="12"/>
      <c r="O161" s="109"/>
      <c r="P161" s="12">
        <v>865</v>
      </c>
      <c r="Q161" s="27">
        <f>J161*4.26</f>
        <v>664.81560000000002</v>
      </c>
      <c r="R161" s="27">
        <f t="shared" si="17"/>
        <v>200.18439999999998</v>
      </c>
    </row>
    <row r="162" spans="1:18" x14ac:dyDescent="0.25">
      <c r="A162" s="35">
        <f>+IF(B162="","",SUBTOTAL(3,B$160:B162))</f>
        <v>3</v>
      </c>
      <c r="B162" s="17">
        <v>44210</v>
      </c>
      <c r="C162" s="7" t="s">
        <v>384</v>
      </c>
      <c r="D162" s="6">
        <v>1</v>
      </c>
      <c r="E162" s="6" t="s">
        <v>595</v>
      </c>
      <c r="F162" s="8" t="s">
        <v>596</v>
      </c>
      <c r="G162" s="8" t="s">
        <v>597</v>
      </c>
      <c r="H162" s="12"/>
      <c r="I162" s="12"/>
      <c r="J162" s="12">
        <v>156.06</v>
      </c>
      <c r="K162" s="12"/>
      <c r="L162" s="12"/>
      <c r="M162" s="12"/>
      <c r="N162" s="12"/>
      <c r="O162" s="109"/>
      <c r="P162" s="12">
        <v>865</v>
      </c>
      <c r="Q162" s="27">
        <f>J162*4.26</f>
        <v>664.81560000000002</v>
      </c>
      <c r="R162" s="27">
        <f t="shared" si="17"/>
        <v>200.18439999999998</v>
      </c>
    </row>
    <row r="163" spans="1:18" x14ac:dyDescent="0.25">
      <c r="A163" s="35">
        <f>+IF(B163="","",SUBTOTAL(3,B$160:B163))</f>
        <v>4</v>
      </c>
      <c r="B163" s="17">
        <v>44210</v>
      </c>
      <c r="C163" s="7" t="s">
        <v>598</v>
      </c>
      <c r="D163" s="6">
        <v>2</v>
      </c>
      <c r="E163" s="6" t="s">
        <v>599</v>
      </c>
      <c r="F163" s="8" t="s">
        <v>600</v>
      </c>
      <c r="G163" s="8" t="s">
        <v>601</v>
      </c>
      <c r="H163" s="12"/>
      <c r="I163" s="12"/>
      <c r="J163" s="12"/>
      <c r="K163" s="12"/>
      <c r="L163" s="12"/>
      <c r="M163" s="12">
        <v>309.06</v>
      </c>
      <c r="N163" s="12"/>
      <c r="O163" s="109"/>
      <c r="P163" s="12">
        <v>1730</v>
      </c>
      <c r="Q163" s="27">
        <f>D163*691</f>
        <v>1382</v>
      </c>
      <c r="R163" s="27">
        <f t="shared" si="17"/>
        <v>348</v>
      </c>
    </row>
    <row r="164" spans="1:18" x14ac:dyDescent="0.25">
      <c r="A164" s="35">
        <f>+IF(B164="","",SUBTOTAL(3,B$160:B164))</f>
        <v>5</v>
      </c>
      <c r="B164" s="17">
        <v>44210</v>
      </c>
      <c r="C164" s="7" t="s">
        <v>392</v>
      </c>
      <c r="D164" s="6">
        <v>1</v>
      </c>
      <c r="E164" s="6" t="s">
        <v>602</v>
      </c>
      <c r="F164" s="8" t="s">
        <v>603</v>
      </c>
      <c r="G164" s="8" t="s">
        <v>604</v>
      </c>
      <c r="H164" s="12"/>
      <c r="I164" s="12"/>
      <c r="J164" s="12">
        <v>156.06</v>
      </c>
      <c r="K164" s="12"/>
      <c r="L164" s="12"/>
      <c r="M164" s="12"/>
      <c r="N164" s="12"/>
      <c r="O164" s="109"/>
      <c r="P164" s="12">
        <v>865</v>
      </c>
      <c r="Q164" s="27">
        <f>J164*4.26</f>
        <v>664.81560000000002</v>
      </c>
      <c r="R164" s="27">
        <f t="shared" si="17"/>
        <v>200.18439999999998</v>
      </c>
    </row>
    <row r="165" spans="1:18" x14ac:dyDescent="0.25">
      <c r="A165" s="35">
        <f>+IF(B165="","",SUBTOTAL(3,B$160:B165))</f>
        <v>6</v>
      </c>
      <c r="B165" s="17">
        <v>44210</v>
      </c>
      <c r="C165" s="7" t="s">
        <v>487</v>
      </c>
      <c r="D165" s="6">
        <v>1</v>
      </c>
      <c r="E165" s="6" t="s">
        <v>605</v>
      </c>
      <c r="F165" s="8" t="s">
        <v>606</v>
      </c>
      <c r="G165" s="8" t="s">
        <v>607</v>
      </c>
      <c r="H165" s="12"/>
      <c r="I165" s="12"/>
      <c r="J165" s="12">
        <v>156.06</v>
      </c>
      <c r="K165" s="12"/>
      <c r="L165" s="12"/>
      <c r="M165" s="12"/>
      <c r="N165" s="12"/>
      <c r="O165" s="109"/>
      <c r="P165" s="12">
        <v>865</v>
      </c>
      <c r="Q165" s="27">
        <f>J165*4.26</f>
        <v>664.81560000000002</v>
      </c>
      <c r="R165" s="27">
        <f t="shared" si="17"/>
        <v>200.18439999999998</v>
      </c>
    </row>
    <row r="166" spans="1:18" x14ac:dyDescent="0.25">
      <c r="A166" s="35">
        <f>+IF(B166="","",SUBTOTAL(3,B$160:B166))</f>
        <v>7</v>
      </c>
      <c r="B166" s="17">
        <v>44210</v>
      </c>
      <c r="C166" s="7" t="s">
        <v>608</v>
      </c>
      <c r="D166" s="6">
        <v>4</v>
      </c>
      <c r="E166" s="6" t="s">
        <v>609</v>
      </c>
      <c r="F166" s="8" t="s">
        <v>610</v>
      </c>
      <c r="G166" s="8" t="s">
        <v>611</v>
      </c>
      <c r="H166" s="12"/>
      <c r="I166" s="12"/>
      <c r="J166" s="12"/>
      <c r="K166" s="12"/>
      <c r="L166" s="12"/>
      <c r="M166" s="12"/>
      <c r="N166" s="12"/>
      <c r="O166" s="109"/>
      <c r="P166" s="12">
        <v>260</v>
      </c>
      <c r="Q166" s="27"/>
      <c r="R166" s="27">
        <f>P166</f>
        <v>260</v>
      </c>
    </row>
    <row r="167" spans="1:18" x14ac:dyDescent="0.25">
      <c r="A167" s="35">
        <f>+IF(B167="","",SUBTOTAL(3,B$160:B167))</f>
        <v>8</v>
      </c>
      <c r="B167" s="17">
        <v>44210</v>
      </c>
      <c r="C167" s="7" t="s">
        <v>615</v>
      </c>
      <c r="D167" s="6">
        <v>1</v>
      </c>
      <c r="E167" s="6" t="s">
        <v>612</v>
      </c>
      <c r="F167" s="8" t="s">
        <v>613</v>
      </c>
      <c r="G167" s="8" t="s">
        <v>614</v>
      </c>
      <c r="H167" s="12"/>
      <c r="I167" s="12"/>
      <c r="J167" s="12"/>
      <c r="K167" s="12">
        <v>156.06</v>
      </c>
      <c r="L167" s="12"/>
      <c r="M167" s="12"/>
      <c r="N167" s="12"/>
      <c r="O167" s="109"/>
      <c r="P167" s="12">
        <v>865</v>
      </c>
      <c r="Q167" s="27">
        <f>D167*691</f>
        <v>691</v>
      </c>
      <c r="R167" s="27">
        <f>P167-Q167</f>
        <v>174</v>
      </c>
    </row>
    <row r="168" spans="1:18" x14ac:dyDescent="0.25">
      <c r="A168" s="35">
        <f>+IF(B168="","",SUBTOTAL(3,B$160:B168))</f>
        <v>9</v>
      </c>
      <c r="B168" s="17">
        <v>44210</v>
      </c>
      <c r="C168" s="7" t="s">
        <v>333</v>
      </c>
      <c r="D168" s="6">
        <v>1</v>
      </c>
      <c r="E168" s="6" t="s">
        <v>616</v>
      </c>
      <c r="F168" s="8" t="s">
        <v>617</v>
      </c>
      <c r="G168" s="8" t="s">
        <v>618</v>
      </c>
      <c r="H168" s="12"/>
      <c r="I168" s="12"/>
      <c r="J168" s="12"/>
      <c r="K168" s="12">
        <v>156.06</v>
      </c>
      <c r="L168" s="12"/>
      <c r="M168" s="12"/>
      <c r="N168" s="12"/>
      <c r="O168" s="109"/>
      <c r="P168" s="12">
        <v>865</v>
      </c>
      <c r="Q168" s="27">
        <f>D168*691</f>
        <v>691</v>
      </c>
      <c r="R168" s="27">
        <f>P168-Q168</f>
        <v>174</v>
      </c>
    </row>
    <row r="169" spans="1:18" x14ac:dyDescent="0.25">
      <c r="A169" s="43" t="str">
        <f>TEXT(B169,"DDD")</f>
        <v>Thu</v>
      </c>
      <c r="B169" s="10">
        <f>B168</f>
        <v>44210</v>
      </c>
      <c r="C169" s="5" t="s">
        <v>2</v>
      </c>
      <c r="D169" s="4">
        <f>SUM(D160:D168)</f>
        <v>16</v>
      </c>
      <c r="E169" s="4"/>
      <c r="F169" s="4"/>
      <c r="G169" s="4"/>
      <c r="H169" s="13">
        <f>SUM(H147:H168)</f>
        <v>0</v>
      </c>
      <c r="I169" s="13">
        <f t="shared" ref="I169:R169" si="18">SUM(I147:I168)</f>
        <v>0</v>
      </c>
      <c r="J169" s="13">
        <f t="shared" si="18"/>
        <v>6811.5600000000013</v>
      </c>
      <c r="K169" s="13">
        <f t="shared" si="18"/>
        <v>312.12</v>
      </c>
      <c r="L169" s="13">
        <f t="shared" si="18"/>
        <v>0</v>
      </c>
      <c r="M169" s="13">
        <f t="shared" si="18"/>
        <v>309.06</v>
      </c>
      <c r="N169" s="44"/>
      <c r="O169" s="44"/>
      <c r="P169" s="13">
        <f t="shared" si="18"/>
        <v>43965</v>
      </c>
      <c r="Q169" s="28">
        <f t="shared" si="18"/>
        <v>31781.245600000002</v>
      </c>
      <c r="R169" s="28">
        <f t="shared" si="18"/>
        <v>12183.754400000003</v>
      </c>
    </row>
    <row r="170" spans="1:18" x14ac:dyDescent="0.25">
      <c r="A170" s="35">
        <f>+IF(B170="","",SUBTOTAL(3,B$170:B170))</f>
        <v>1</v>
      </c>
      <c r="B170" s="17">
        <v>44213</v>
      </c>
      <c r="C170" s="7" t="s">
        <v>201</v>
      </c>
      <c r="D170" s="6">
        <v>1</v>
      </c>
      <c r="E170" s="6" t="s">
        <v>619</v>
      </c>
      <c r="F170" s="8" t="s">
        <v>621</v>
      </c>
      <c r="G170" s="8" t="s">
        <v>622</v>
      </c>
      <c r="H170" s="12"/>
      <c r="I170" s="12"/>
      <c r="J170" s="12"/>
      <c r="K170" s="12"/>
      <c r="L170" s="12">
        <v>156.06</v>
      </c>
      <c r="M170" s="12"/>
      <c r="N170" s="12"/>
      <c r="O170" s="109"/>
      <c r="P170" s="12">
        <v>865</v>
      </c>
      <c r="Q170" s="27">
        <f>L170*4.26</f>
        <v>664.81560000000002</v>
      </c>
      <c r="R170" s="27">
        <f>P170-Q170</f>
        <v>200.18439999999998</v>
      </c>
    </row>
    <row r="171" spans="1:18" x14ac:dyDescent="0.25">
      <c r="A171" s="35">
        <f>+IF(B171="","",SUBTOTAL(3,B$170:B171))</f>
        <v>2</v>
      </c>
      <c r="B171" s="17">
        <v>44213</v>
      </c>
      <c r="C171" s="7" t="s">
        <v>18</v>
      </c>
      <c r="D171" s="6">
        <v>1</v>
      </c>
      <c r="E171" s="6" t="s">
        <v>623</v>
      </c>
      <c r="F171" s="8" t="s">
        <v>624</v>
      </c>
      <c r="G171" s="8" t="s">
        <v>625</v>
      </c>
      <c r="H171" s="12"/>
      <c r="I171" s="12"/>
      <c r="J171" s="12"/>
      <c r="K171" s="12"/>
      <c r="L171" s="12"/>
      <c r="M171" s="12"/>
      <c r="N171" s="12"/>
      <c r="O171" s="109"/>
      <c r="P171" s="12">
        <v>65</v>
      </c>
      <c r="Q171" s="27"/>
      <c r="R171" s="27">
        <f>P171</f>
        <v>65</v>
      </c>
    </row>
    <row r="172" spans="1:18" x14ac:dyDescent="0.25">
      <c r="A172" s="35">
        <f>+IF(B172="","",SUBTOTAL(3,B$170:B172))</f>
        <v>3</v>
      </c>
      <c r="B172" s="17">
        <v>44213</v>
      </c>
      <c r="C172" s="7" t="s">
        <v>627</v>
      </c>
      <c r="D172" s="6">
        <v>1</v>
      </c>
      <c r="E172" s="6" t="s">
        <v>626</v>
      </c>
      <c r="F172" s="8" t="s">
        <v>628</v>
      </c>
      <c r="G172" s="8" t="s">
        <v>629</v>
      </c>
      <c r="H172" s="12"/>
      <c r="I172" s="12"/>
      <c r="J172" s="12"/>
      <c r="K172" s="12"/>
      <c r="L172" s="12">
        <v>156.06</v>
      </c>
      <c r="M172" s="12"/>
      <c r="N172" s="12"/>
      <c r="O172" s="109"/>
      <c r="P172" s="12">
        <v>865</v>
      </c>
      <c r="Q172" s="27">
        <f>L172*4.26</f>
        <v>664.81560000000002</v>
      </c>
      <c r="R172" s="27">
        <f>P172-Q172</f>
        <v>200.18439999999998</v>
      </c>
    </row>
    <row r="173" spans="1:18" x14ac:dyDescent="0.25">
      <c r="A173" s="35">
        <f>+IF(B173="","",SUBTOTAL(3,B$170:B173))</f>
        <v>4</v>
      </c>
      <c r="B173" s="17">
        <v>44213</v>
      </c>
      <c r="C173" s="7" t="s">
        <v>631</v>
      </c>
      <c r="D173" s="6">
        <v>1</v>
      </c>
      <c r="E173" s="6" t="s">
        <v>630</v>
      </c>
      <c r="F173" s="8" t="s">
        <v>632</v>
      </c>
      <c r="G173" s="8" t="s">
        <v>633</v>
      </c>
      <c r="H173" s="12"/>
      <c r="I173" s="12"/>
      <c r="J173" s="12"/>
      <c r="K173" s="12"/>
      <c r="L173" s="12">
        <v>156.06</v>
      </c>
      <c r="M173" s="12"/>
      <c r="N173" s="12"/>
      <c r="O173" s="109"/>
      <c r="P173" s="12">
        <v>865</v>
      </c>
      <c r="Q173" s="27">
        <f>L173*4.26</f>
        <v>664.81560000000002</v>
      </c>
      <c r="R173" s="27">
        <f>P173-Q173</f>
        <v>200.18439999999998</v>
      </c>
    </row>
    <row r="174" spans="1:18" x14ac:dyDescent="0.25">
      <c r="A174" s="35">
        <f>+IF(B174="","",SUBTOTAL(3,B$170:B174))</f>
        <v>5</v>
      </c>
      <c r="B174" s="17">
        <v>44213</v>
      </c>
      <c r="C174" s="7" t="s">
        <v>635</v>
      </c>
      <c r="D174" s="6">
        <v>3</v>
      </c>
      <c r="E174" s="6" t="s">
        <v>634</v>
      </c>
      <c r="F174" s="8" t="s">
        <v>636</v>
      </c>
      <c r="G174" s="8" t="s">
        <v>637</v>
      </c>
      <c r="H174" s="12"/>
      <c r="I174" s="12"/>
      <c r="J174" s="12"/>
      <c r="K174" s="12"/>
      <c r="L174" s="12"/>
      <c r="M174" s="12"/>
      <c r="N174" s="12"/>
      <c r="O174" s="109"/>
      <c r="P174" s="12">
        <f>65*3</f>
        <v>195</v>
      </c>
      <c r="Q174" s="27"/>
      <c r="R174" s="27">
        <f>P174</f>
        <v>195</v>
      </c>
    </row>
    <row r="175" spans="1:18" x14ac:dyDescent="0.25">
      <c r="A175" s="35">
        <f>+IF(B175="","",SUBTOTAL(3,B$170:B175))</f>
        <v>6</v>
      </c>
      <c r="B175" s="17">
        <v>44213</v>
      </c>
      <c r="C175" s="7" t="s">
        <v>639</v>
      </c>
      <c r="D175" s="6">
        <v>7</v>
      </c>
      <c r="E175" s="6" t="s">
        <v>638</v>
      </c>
      <c r="F175" s="8" t="s">
        <v>640</v>
      </c>
      <c r="G175" s="8" t="s">
        <v>641</v>
      </c>
      <c r="H175" s="12"/>
      <c r="I175" s="12"/>
      <c r="J175" s="12"/>
      <c r="K175" s="12"/>
      <c r="L175" s="12">
        <v>1074.06</v>
      </c>
      <c r="M175" s="12"/>
      <c r="N175" s="12"/>
      <c r="O175" s="109"/>
      <c r="P175" s="12">
        <f>865*7</f>
        <v>6055</v>
      </c>
      <c r="Q175" s="27">
        <f>L175*4.26</f>
        <v>4575.4955999999993</v>
      </c>
      <c r="R175" s="27">
        <f>P175-Q175</f>
        <v>1479.5044000000007</v>
      </c>
    </row>
    <row r="176" spans="1:18" x14ac:dyDescent="0.25">
      <c r="A176" s="35">
        <f>+IF(B176="","",SUBTOTAL(3,B$170:B176))</f>
        <v>7</v>
      </c>
      <c r="B176" s="17">
        <v>44213</v>
      </c>
      <c r="C176" s="7" t="s">
        <v>620</v>
      </c>
      <c r="D176" s="6">
        <v>1</v>
      </c>
      <c r="E176" s="6" t="s">
        <v>642</v>
      </c>
      <c r="F176" s="8" t="s">
        <v>643</v>
      </c>
      <c r="G176" s="8" t="s">
        <v>644</v>
      </c>
      <c r="H176" s="12"/>
      <c r="I176" s="12"/>
      <c r="J176" s="12"/>
      <c r="K176" s="12"/>
      <c r="L176" s="12">
        <v>156.06</v>
      </c>
      <c r="M176" s="12"/>
      <c r="N176" s="12"/>
      <c r="O176" s="109"/>
      <c r="P176" s="12">
        <v>865</v>
      </c>
      <c r="Q176" s="27">
        <f>L176*4.26</f>
        <v>664.81560000000002</v>
      </c>
      <c r="R176" s="27">
        <f>P176-Q176</f>
        <v>200.18439999999998</v>
      </c>
    </row>
    <row r="177" spans="1:18" x14ac:dyDescent="0.25">
      <c r="A177" s="35">
        <f>+IF(B177="","",SUBTOTAL(3,B$170:B177))</f>
        <v>8</v>
      </c>
      <c r="B177" s="17">
        <v>44213</v>
      </c>
      <c r="C177" s="7" t="s">
        <v>615</v>
      </c>
      <c r="D177" s="6">
        <v>1</v>
      </c>
      <c r="E177" s="6" t="s">
        <v>645</v>
      </c>
      <c r="F177" s="8" t="s">
        <v>646</v>
      </c>
      <c r="G177" s="8" t="s">
        <v>647</v>
      </c>
      <c r="H177" s="12"/>
      <c r="I177" s="12"/>
      <c r="J177" s="12"/>
      <c r="K177" s="12"/>
      <c r="L177" s="12">
        <v>156.06</v>
      </c>
      <c r="M177" s="12"/>
      <c r="N177" s="12"/>
      <c r="O177" s="109"/>
      <c r="P177" s="12">
        <v>865</v>
      </c>
      <c r="Q177" s="27">
        <f>L177*4.26</f>
        <v>664.81560000000002</v>
      </c>
      <c r="R177" s="27">
        <f>P177-Q177</f>
        <v>200.18439999999998</v>
      </c>
    </row>
    <row r="178" spans="1:18" x14ac:dyDescent="0.25">
      <c r="A178" s="35">
        <f>+IF(B178="","",SUBTOTAL(3,B$170:B178))</f>
        <v>9</v>
      </c>
      <c r="B178" s="17">
        <v>44213</v>
      </c>
      <c r="C178" s="7" t="s">
        <v>648</v>
      </c>
      <c r="D178" s="6">
        <v>1</v>
      </c>
      <c r="E178" s="6" t="s">
        <v>649</v>
      </c>
      <c r="F178" s="8" t="s">
        <v>650</v>
      </c>
      <c r="G178" s="8" t="s">
        <v>651</v>
      </c>
      <c r="H178" s="12"/>
      <c r="I178" s="12"/>
      <c r="J178" s="12"/>
      <c r="K178" s="12"/>
      <c r="L178" s="12"/>
      <c r="M178" s="12"/>
      <c r="N178" s="12"/>
      <c r="O178" s="109"/>
      <c r="P178" s="12">
        <v>150</v>
      </c>
      <c r="Q178" s="27"/>
      <c r="R178" s="27">
        <f>P178</f>
        <v>150</v>
      </c>
    </row>
    <row r="179" spans="1:18" x14ac:dyDescent="0.25">
      <c r="A179" s="35">
        <f>+IF(B179="","",SUBTOTAL(3,B$170:B179))</f>
        <v>10</v>
      </c>
      <c r="B179" s="17">
        <v>44213</v>
      </c>
      <c r="C179" s="7" t="s">
        <v>652</v>
      </c>
      <c r="D179" s="6">
        <v>6</v>
      </c>
      <c r="E179" s="6" t="s">
        <v>653</v>
      </c>
      <c r="F179" s="8" t="s">
        <v>654</v>
      </c>
      <c r="G179" s="8" t="s">
        <v>655</v>
      </c>
      <c r="H179" s="12"/>
      <c r="I179" s="12"/>
      <c r="J179" s="12"/>
      <c r="K179" s="12"/>
      <c r="L179" s="12"/>
      <c r="M179" s="12"/>
      <c r="N179" s="12"/>
      <c r="O179" s="109"/>
      <c r="P179" s="12">
        <f>65*6</f>
        <v>390</v>
      </c>
      <c r="Q179" s="27"/>
      <c r="R179" s="27">
        <f>P179</f>
        <v>390</v>
      </c>
    </row>
    <row r="180" spans="1:18" x14ac:dyDescent="0.25">
      <c r="A180" s="35">
        <f>+IF(B180="","",SUBTOTAL(3,B$170:B180))</f>
        <v>11</v>
      </c>
      <c r="B180" s="17">
        <v>44213</v>
      </c>
      <c r="C180" s="7" t="s">
        <v>656</v>
      </c>
      <c r="D180" s="6">
        <v>1</v>
      </c>
      <c r="E180" s="6" t="s">
        <v>657</v>
      </c>
      <c r="F180" s="8" t="s">
        <v>730</v>
      </c>
      <c r="G180" s="8" t="s">
        <v>731</v>
      </c>
      <c r="H180" s="12"/>
      <c r="I180" s="12"/>
      <c r="J180" s="12">
        <v>156.06</v>
      </c>
      <c r="K180" s="12"/>
      <c r="L180" s="12"/>
      <c r="M180" s="12"/>
      <c r="N180" s="12"/>
      <c r="O180" s="109"/>
      <c r="P180" s="12">
        <v>865</v>
      </c>
      <c r="Q180" s="27">
        <f>J180*4.26</f>
        <v>664.81560000000002</v>
      </c>
      <c r="R180" s="27">
        <f>P180-Q180</f>
        <v>200.18439999999998</v>
      </c>
    </row>
    <row r="181" spans="1:18" x14ac:dyDescent="0.25">
      <c r="A181" s="35">
        <f>+IF(B181="","",SUBTOTAL(3,B$170:B181))</f>
        <v>12</v>
      </c>
      <c r="B181" s="17">
        <v>44213</v>
      </c>
      <c r="C181" s="7" t="s">
        <v>662</v>
      </c>
      <c r="D181" s="6">
        <v>22</v>
      </c>
      <c r="E181" s="6" t="s">
        <v>659</v>
      </c>
      <c r="F181" s="8" t="s">
        <v>660</v>
      </c>
      <c r="G181" s="8" t="s">
        <v>661</v>
      </c>
      <c r="H181" s="12"/>
      <c r="I181" s="12"/>
      <c r="J181" s="12"/>
      <c r="K181" s="12"/>
      <c r="L181" s="12"/>
      <c r="M181" s="12"/>
      <c r="N181" s="12"/>
      <c r="O181" s="109"/>
      <c r="P181" s="12">
        <f>22*65</f>
        <v>1430</v>
      </c>
      <c r="Q181" s="27"/>
      <c r="R181" s="27">
        <f>P181</f>
        <v>1430</v>
      </c>
    </row>
    <row r="182" spans="1:18" x14ac:dyDescent="0.25">
      <c r="A182" s="35">
        <f>+IF(B182="","",SUBTOTAL(3,B$170:B182))</f>
        <v>13</v>
      </c>
      <c r="B182" s="17">
        <v>44213</v>
      </c>
      <c r="C182" s="7" t="s">
        <v>663</v>
      </c>
      <c r="D182" s="6">
        <v>10</v>
      </c>
      <c r="E182" s="6" t="s">
        <v>664</v>
      </c>
      <c r="F182" s="8" t="s">
        <v>665</v>
      </c>
      <c r="G182" s="8" t="s">
        <v>666</v>
      </c>
      <c r="H182" s="12"/>
      <c r="I182" s="12"/>
      <c r="J182" s="12"/>
      <c r="K182" s="12"/>
      <c r="L182" s="12"/>
      <c r="M182" s="12"/>
      <c r="N182" s="12"/>
      <c r="O182" s="109"/>
      <c r="P182" s="12">
        <f>65*10</f>
        <v>650</v>
      </c>
      <c r="Q182" s="27"/>
      <c r="R182" s="27">
        <f>P182</f>
        <v>650</v>
      </c>
    </row>
    <row r="183" spans="1:18" x14ac:dyDescent="0.25">
      <c r="A183" s="35">
        <f>+IF(B183="","",SUBTOTAL(3,B$170:B183))</f>
        <v>14</v>
      </c>
      <c r="B183" s="17">
        <v>44213</v>
      </c>
      <c r="C183" s="7" t="s">
        <v>668</v>
      </c>
      <c r="D183" s="6">
        <v>5</v>
      </c>
      <c r="E183" s="6" t="s">
        <v>667</v>
      </c>
      <c r="F183" s="8" t="s">
        <v>669</v>
      </c>
      <c r="G183" s="8" t="s">
        <v>670</v>
      </c>
      <c r="H183" s="12"/>
      <c r="I183" s="12"/>
      <c r="J183" s="12"/>
      <c r="K183" s="12"/>
      <c r="L183" s="12"/>
      <c r="M183" s="12"/>
      <c r="N183" s="12"/>
      <c r="O183" s="109"/>
      <c r="P183" s="12">
        <f>5*65</f>
        <v>325</v>
      </c>
      <c r="Q183" s="27"/>
      <c r="R183" s="27">
        <f>P183</f>
        <v>325</v>
      </c>
    </row>
    <row r="184" spans="1:18" x14ac:dyDescent="0.25">
      <c r="A184" s="35">
        <f>+IF(B184="","",SUBTOTAL(3,B$170:B184))</f>
        <v>15</v>
      </c>
      <c r="B184" s="17">
        <v>44213</v>
      </c>
      <c r="C184" s="7" t="s">
        <v>671</v>
      </c>
      <c r="D184" s="6">
        <v>1</v>
      </c>
      <c r="E184" s="6" t="s">
        <v>672</v>
      </c>
      <c r="F184" s="8" t="s">
        <v>673</v>
      </c>
      <c r="G184" s="8" t="s">
        <v>674</v>
      </c>
      <c r="H184" s="12"/>
      <c r="I184" s="12"/>
      <c r="J184" s="12"/>
      <c r="K184" s="12">
        <v>156.06</v>
      </c>
      <c r="L184" s="12"/>
      <c r="M184" s="12"/>
      <c r="N184" s="12"/>
      <c r="O184" s="109"/>
      <c r="P184" s="12">
        <v>865</v>
      </c>
      <c r="Q184" s="27">
        <f>D184*691</f>
        <v>691</v>
      </c>
      <c r="R184" s="27">
        <f t="shared" ref="R184:R190" si="19">P184-Q184</f>
        <v>174</v>
      </c>
    </row>
    <row r="185" spans="1:18" x14ac:dyDescent="0.25">
      <c r="A185" s="35">
        <f>+IF(B185="","",SUBTOTAL(3,B$170:B185))</f>
        <v>16</v>
      </c>
      <c r="B185" s="17">
        <v>44213</v>
      </c>
      <c r="C185" s="7" t="s">
        <v>675</v>
      </c>
      <c r="D185" s="6">
        <v>2</v>
      </c>
      <c r="E185" s="6" t="s">
        <v>676</v>
      </c>
      <c r="F185" s="8" t="s">
        <v>677</v>
      </c>
      <c r="G185" s="8" t="s">
        <v>678</v>
      </c>
      <c r="H185" s="12"/>
      <c r="I185" s="12"/>
      <c r="J185" s="12"/>
      <c r="K185" s="12">
        <v>309.06</v>
      </c>
      <c r="L185" s="12"/>
      <c r="M185" s="12"/>
      <c r="N185" s="12"/>
      <c r="O185" s="109"/>
      <c r="P185" s="12">
        <v>1700</v>
      </c>
      <c r="Q185" s="27">
        <f>D185*691</f>
        <v>1382</v>
      </c>
      <c r="R185" s="27">
        <f t="shared" si="19"/>
        <v>318</v>
      </c>
    </row>
    <row r="186" spans="1:18" x14ac:dyDescent="0.25">
      <c r="A186" s="35">
        <f>+IF(B186="","",SUBTOTAL(3,B$170:B186))</f>
        <v>17</v>
      </c>
      <c r="B186" s="17">
        <v>44213</v>
      </c>
      <c r="C186" s="7" t="s">
        <v>682</v>
      </c>
      <c r="D186" s="6">
        <v>3</v>
      </c>
      <c r="E186" s="6" t="s">
        <v>679</v>
      </c>
      <c r="F186" s="8" t="s">
        <v>680</v>
      </c>
      <c r="G186" s="8" t="s">
        <v>681</v>
      </c>
      <c r="H186" s="12"/>
      <c r="I186" s="12"/>
      <c r="J186" s="12">
        <v>462.06</v>
      </c>
      <c r="K186" s="12"/>
      <c r="L186" s="12"/>
      <c r="M186" s="12"/>
      <c r="N186" s="12"/>
      <c r="O186" s="109"/>
      <c r="P186" s="12">
        <f>3*865</f>
        <v>2595</v>
      </c>
      <c r="Q186" s="27">
        <f>J186*4.26</f>
        <v>1968.3755999999998</v>
      </c>
      <c r="R186" s="27">
        <f t="shared" si="19"/>
        <v>626.62440000000015</v>
      </c>
    </row>
    <row r="187" spans="1:18" x14ac:dyDescent="0.25">
      <c r="A187" s="35">
        <f>+IF(B187="","",SUBTOTAL(3,B$170:B187))</f>
        <v>18</v>
      </c>
      <c r="B187" s="17">
        <v>44213</v>
      </c>
      <c r="C187" s="7" t="s">
        <v>683</v>
      </c>
      <c r="D187" s="6">
        <v>4</v>
      </c>
      <c r="E187" s="6" t="s">
        <v>684</v>
      </c>
      <c r="F187" s="8" t="s">
        <v>685</v>
      </c>
      <c r="G187" s="8" t="s">
        <v>686</v>
      </c>
      <c r="H187" s="12"/>
      <c r="I187" s="12"/>
      <c r="J187" s="12">
        <v>615.05999999999995</v>
      </c>
      <c r="K187" s="12"/>
      <c r="L187" s="12"/>
      <c r="M187" s="12"/>
      <c r="N187" s="12"/>
      <c r="O187" s="109"/>
      <c r="P187" s="12">
        <f>865*4</f>
        <v>3460</v>
      </c>
      <c r="Q187" s="27">
        <f>J187*4.26</f>
        <v>2620.1555999999996</v>
      </c>
      <c r="R187" s="27">
        <f t="shared" si="19"/>
        <v>839.84440000000041</v>
      </c>
    </row>
    <row r="188" spans="1:18" x14ac:dyDescent="0.25">
      <c r="A188" s="35">
        <f>+IF(B188="","",SUBTOTAL(3,B$170:B188))</f>
        <v>19</v>
      </c>
      <c r="B188" s="17">
        <v>44213</v>
      </c>
      <c r="C188" s="7" t="s">
        <v>687</v>
      </c>
      <c r="D188" s="6">
        <v>3</v>
      </c>
      <c r="E188" s="6" t="s">
        <v>688</v>
      </c>
      <c r="F188" s="8" t="s">
        <v>693</v>
      </c>
      <c r="G188" s="8" t="s">
        <v>694</v>
      </c>
      <c r="H188" s="12"/>
      <c r="I188" s="12"/>
      <c r="J188" s="12">
        <v>462.06</v>
      </c>
      <c r="K188" s="12"/>
      <c r="L188" s="12"/>
      <c r="M188" s="12"/>
      <c r="N188" s="12"/>
      <c r="O188" s="109"/>
      <c r="P188" s="12">
        <f>3*865</f>
        <v>2595</v>
      </c>
      <c r="Q188" s="27">
        <f>J188*4.26</f>
        <v>1968.3755999999998</v>
      </c>
      <c r="R188" s="27">
        <f t="shared" si="19"/>
        <v>626.62440000000015</v>
      </c>
    </row>
    <row r="189" spans="1:18" x14ac:dyDescent="0.25">
      <c r="A189" s="35">
        <f>+IF(B189="","",SUBTOTAL(3,B$170:B189))</f>
        <v>20</v>
      </c>
      <c r="B189" s="17">
        <v>44213</v>
      </c>
      <c r="C189" s="7" t="s">
        <v>689</v>
      </c>
      <c r="D189" s="6">
        <v>2</v>
      </c>
      <c r="E189" s="6" t="s">
        <v>690</v>
      </c>
      <c r="F189" s="8" t="s">
        <v>691</v>
      </c>
      <c r="G189" s="8" t="s">
        <v>692</v>
      </c>
      <c r="H189" s="12"/>
      <c r="I189" s="12"/>
      <c r="J189" s="12">
        <v>309.06</v>
      </c>
      <c r="K189" s="12"/>
      <c r="L189" s="12"/>
      <c r="M189" s="12"/>
      <c r="N189" s="12"/>
      <c r="O189" s="109"/>
      <c r="P189" s="12">
        <f>2*865</f>
        <v>1730</v>
      </c>
      <c r="Q189" s="27">
        <f>J189*4.26</f>
        <v>1316.5955999999999</v>
      </c>
      <c r="R189" s="27">
        <f t="shared" si="19"/>
        <v>413.40440000000012</v>
      </c>
    </row>
    <row r="190" spans="1:18" x14ac:dyDescent="0.25">
      <c r="A190" s="35">
        <f>+IF(B190="","",SUBTOTAL(3,B$170:B190))</f>
        <v>21</v>
      </c>
      <c r="B190" s="17">
        <v>44213</v>
      </c>
      <c r="C190" s="7" t="s">
        <v>696</v>
      </c>
      <c r="D190" s="6">
        <v>1</v>
      </c>
      <c r="E190" s="6" t="s">
        <v>695</v>
      </c>
      <c r="F190" s="8" t="s">
        <v>697</v>
      </c>
      <c r="G190" s="8" t="s">
        <v>698</v>
      </c>
      <c r="H190" s="12"/>
      <c r="I190" s="12"/>
      <c r="J190" s="12">
        <v>156.06</v>
      </c>
      <c r="K190" s="12"/>
      <c r="L190" s="12"/>
      <c r="M190" s="12"/>
      <c r="N190" s="12"/>
      <c r="O190" s="109"/>
      <c r="P190" s="12">
        <v>865</v>
      </c>
      <c r="Q190" s="27">
        <f>J190*4.26</f>
        <v>664.81560000000002</v>
      </c>
      <c r="R190" s="27">
        <f t="shared" si="19"/>
        <v>200.18439999999998</v>
      </c>
    </row>
    <row r="191" spans="1:18" x14ac:dyDescent="0.25">
      <c r="A191" s="43" t="str">
        <f>TEXT(B191,"DDD")</f>
        <v>Sun</v>
      </c>
      <c r="B191" s="10">
        <f>B190</f>
        <v>44213</v>
      </c>
      <c r="C191" s="5" t="s">
        <v>2</v>
      </c>
      <c r="D191" s="4">
        <f>SUM(D170:D190)</f>
        <v>77</v>
      </c>
      <c r="E191" s="4"/>
      <c r="F191" s="4"/>
      <c r="G191" s="4"/>
      <c r="H191" s="13">
        <f>SUM(H170:H190)</f>
        <v>0</v>
      </c>
      <c r="I191" s="13">
        <f t="shared" ref="I191:R191" si="20">SUM(I170:I190)</f>
        <v>0</v>
      </c>
      <c r="J191" s="13">
        <f t="shared" si="20"/>
        <v>2160.3599999999997</v>
      </c>
      <c r="K191" s="13">
        <f t="shared" si="20"/>
        <v>465.12</v>
      </c>
      <c r="L191" s="13">
        <f t="shared" si="20"/>
        <v>1854.36</v>
      </c>
      <c r="M191" s="13">
        <f t="shared" si="20"/>
        <v>0</v>
      </c>
      <c r="N191" s="44"/>
      <c r="O191" s="44"/>
      <c r="P191" s="13">
        <f t="shared" si="20"/>
        <v>28260</v>
      </c>
      <c r="Q191" s="13">
        <f t="shared" si="20"/>
        <v>19175.707200000001</v>
      </c>
      <c r="R191" s="13">
        <f t="shared" si="20"/>
        <v>9084.2928000000011</v>
      </c>
    </row>
    <row r="192" spans="1:18" x14ac:dyDescent="0.25">
      <c r="A192" s="35">
        <f>+IF(B192="","",SUBTOTAL(3,B$192:B192))</f>
        <v>1</v>
      </c>
      <c r="B192" s="17">
        <v>44214</v>
      </c>
      <c r="C192" s="7" t="s">
        <v>748</v>
      </c>
      <c r="D192" s="6">
        <v>7</v>
      </c>
      <c r="E192" s="6" t="s">
        <v>699</v>
      </c>
      <c r="F192" s="8" t="s">
        <v>700</v>
      </c>
      <c r="G192" s="8" t="s">
        <v>701</v>
      </c>
      <c r="H192" s="12"/>
      <c r="I192" s="12"/>
      <c r="J192" s="12"/>
      <c r="K192" s="12"/>
      <c r="L192" s="12"/>
      <c r="M192" s="12"/>
      <c r="N192" s="12"/>
      <c r="O192" s="109"/>
      <c r="P192" s="12">
        <f>65*7</f>
        <v>455</v>
      </c>
      <c r="Q192" s="27"/>
      <c r="R192" s="27">
        <f>P192</f>
        <v>455</v>
      </c>
    </row>
    <row r="193" spans="1:18" x14ac:dyDescent="0.25">
      <c r="A193" s="35">
        <f>+IF(B193="","",SUBTOTAL(3,B$192:B193))</f>
        <v>2</v>
      </c>
      <c r="B193" s="17">
        <v>44214</v>
      </c>
      <c r="C193" s="7" t="s">
        <v>705</v>
      </c>
      <c r="D193" s="6">
        <v>2</v>
      </c>
      <c r="E193" s="6" t="s">
        <v>702</v>
      </c>
      <c r="F193" s="8" t="s">
        <v>703</v>
      </c>
      <c r="G193" s="8" t="s">
        <v>704</v>
      </c>
      <c r="H193" s="12"/>
      <c r="I193" s="12"/>
      <c r="J193" s="12"/>
      <c r="K193" s="12"/>
      <c r="L193" s="12"/>
      <c r="M193" s="12"/>
      <c r="N193" s="12"/>
      <c r="O193" s="109"/>
      <c r="P193" s="12">
        <f>65*2</f>
        <v>130</v>
      </c>
      <c r="Q193" s="27"/>
      <c r="R193" s="27">
        <f>P193</f>
        <v>130</v>
      </c>
    </row>
    <row r="194" spans="1:18" x14ac:dyDescent="0.25">
      <c r="A194" s="35">
        <f>+IF(B194="","",SUBTOTAL(3,B$192:B194))</f>
        <v>3</v>
      </c>
      <c r="B194" s="17">
        <v>44214</v>
      </c>
      <c r="C194" s="7" t="s">
        <v>168</v>
      </c>
      <c r="D194" s="6">
        <v>1</v>
      </c>
      <c r="E194" s="6" t="s">
        <v>706</v>
      </c>
      <c r="F194" s="8" t="s">
        <v>707</v>
      </c>
      <c r="G194" s="8" t="s">
        <v>708</v>
      </c>
      <c r="H194" s="12"/>
      <c r="I194" s="12"/>
      <c r="J194" s="12">
        <v>156.06</v>
      </c>
      <c r="K194" s="12"/>
      <c r="L194" s="12"/>
      <c r="M194" s="12"/>
      <c r="N194" s="12"/>
      <c r="O194" s="109"/>
      <c r="P194" s="12">
        <v>865</v>
      </c>
      <c r="Q194" s="27">
        <f>J194*4.26</f>
        <v>664.81560000000002</v>
      </c>
      <c r="R194" s="27">
        <f t="shared" ref="R194:R201" si="21">P194-Q194</f>
        <v>200.18439999999998</v>
      </c>
    </row>
    <row r="195" spans="1:18" x14ac:dyDescent="0.25">
      <c r="A195" s="35">
        <f>+IF(B195="","",SUBTOTAL(3,B$192:B195))</f>
        <v>4</v>
      </c>
      <c r="B195" s="17">
        <v>44214</v>
      </c>
      <c r="C195" s="7" t="s">
        <v>709</v>
      </c>
      <c r="D195" s="6">
        <v>1</v>
      </c>
      <c r="E195" s="6" t="s">
        <v>710</v>
      </c>
      <c r="F195" s="8" t="s">
        <v>711</v>
      </c>
      <c r="G195" s="8" t="s">
        <v>712</v>
      </c>
      <c r="H195" s="12"/>
      <c r="I195" s="12"/>
      <c r="J195" s="12">
        <v>156.06</v>
      </c>
      <c r="K195" s="12"/>
      <c r="L195" s="12"/>
      <c r="M195" s="12"/>
      <c r="N195" s="12"/>
      <c r="O195" s="109"/>
      <c r="P195" s="12">
        <v>865</v>
      </c>
      <c r="Q195" s="27">
        <f>J195*4.26</f>
        <v>664.81560000000002</v>
      </c>
      <c r="R195" s="27">
        <f t="shared" si="21"/>
        <v>200.18439999999998</v>
      </c>
    </row>
    <row r="196" spans="1:18" x14ac:dyDescent="0.25">
      <c r="A196" s="35">
        <f>+IF(B196="","",SUBTOTAL(3,B$192:B196))</f>
        <v>5</v>
      </c>
      <c r="B196" s="17">
        <v>44214</v>
      </c>
      <c r="C196" s="7" t="s">
        <v>400</v>
      </c>
      <c r="D196" s="6">
        <v>1</v>
      </c>
      <c r="E196" s="6" t="s">
        <v>713</v>
      </c>
      <c r="F196" s="8" t="s">
        <v>714</v>
      </c>
      <c r="G196" s="8" t="s">
        <v>715</v>
      </c>
      <c r="H196" s="12"/>
      <c r="I196" s="12"/>
      <c r="J196" s="12">
        <v>156.06</v>
      </c>
      <c r="K196" s="12"/>
      <c r="L196" s="12"/>
      <c r="M196" s="12"/>
      <c r="N196" s="12"/>
      <c r="O196" s="109"/>
      <c r="P196" s="12">
        <v>865</v>
      </c>
      <c r="Q196" s="27">
        <f>J196*4.26</f>
        <v>664.81560000000002</v>
      </c>
      <c r="R196" s="27">
        <f t="shared" si="21"/>
        <v>200.18439999999998</v>
      </c>
    </row>
    <row r="197" spans="1:18" x14ac:dyDescent="0.25">
      <c r="A197" s="35">
        <f>+IF(B197="","",SUBTOTAL(3,B$192:B197))</f>
        <v>6</v>
      </c>
      <c r="B197" s="17">
        <v>44214</v>
      </c>
      <c r="C197" s="7" t="s">
        <v>716</v>
      </c>
      <c r="D197" s="6">
        <v>1</v>
      </c>
      <c r="E197" s="6" t="s">
        <v>717</v>
      </c>
      <c r="F197" s="8" t="s">
        <v>718</v>
      </c>
      <c r="G197" s="8" t="s">
        <v>719</v>
      </c>
      <c r="H197" s="12"/>
      <c r="I197" s="12"/>
      <c r="J197" s="12">
        <v>156.06</v>
      </c>
      <c r="K197" s="12"/>
      <c r="L197" s="12"/>
      <c r="M197" s="12"/>
      <c r="N197" s="12"/>
      <c r="O197" s="109"/>
      <c r="P197" s="12">
        <v>865</v>
      </c>
      <c r="Q197" s="27">
        <f>J197*4.26</f>
        <v>664.81560000000002</v>
      </c>
      <c r="R197" s="27">
        <f t="shared" si="21"/>
        <v>200.18439999999998</v>
      </c>
    </row>
    <row r="198" spans="1:18" x14ac:dyDescent="0.25">
      <c r="A198" s="35">
        <f>+IF(B198="","",SUBTOTAL(3,B$192:B198))</f>
        <v>7</v>
      </c>
      <c r="B198" s="17">
        <v>44214</v>
      </c>
      <c r="C198" s="7" t="s">
        <v>721</v>
      </c>
      <c r="D198" s="6">
        <v>1</v>
      </c>
      <c r="E198" s="6" t="s">
        <v>720</v>
      </c>
      <c r="F198" s="8" t="s">
        <v>722</v>
      </c>
      <c r="G198" s="8" t="s">
        <v>723</v>
      </c>
      <c r="H198" s="12"/>
      <c r="I198" s="12"/>
      <c r="J198" s="12">
        <v>156.06</v>
      </c>
      <c r="K198" s="12"/>
      <c r="L198" s="12"/>
      <c r="M198" s="12"/>
      <c r="N198" s="12"/>
      <c r="O198" s="109"/>
      <c r="P198" s="12">
        <v>865</v>
      </c>
      <c r="Q198" s="27">
        <f>J198*4.26</f>
        <v>664.81560000000002</v>
      </c>
      <c r="R198" s="27">
        <f t="shared" si="21"/>
        <v>200.18439999999998</v>
      </c>
    </row>
    <row r="199" spans="1:18" x14ac:dyDescent="0.25">
      <c r="A199" s="35">
        <f>+IF(B199="","",SUBTOTAL(3,B$192:B199))</f>
        <v>8</v>
      </c>
      <c r="B199" s="17">
        <v>44214</v>
      </c>
      <c r="C199" s="7" t="s">
        <v>240</v>
      </c>
      <c r="D199" s="6">
        <v>1</v>
      </c>
      <c r="E199" s="6" t="s">
        <v>724</v>
      </c>
      <c r="F199" s="8" t="s">
        <v>725</v>
      </c>
      <c r="G199" s="8" t="s">
        <v>726</v>
      </c>
      <c r="H199" s="12"/>
      <c r="I199" s="12"/>
      <c r="J199" s="12">
        <v>156.06</v>
      </c>
      <c r="K199" s="12"/>
      <c r="L199" s="12"/>
      <c r="M199" s="12"/>
      <c r="N199" s="12"/>
      <c r="O199" s="109"/>
      <c r="P199" s="12">
        <v>865</v>
      </c>
      <c r="Q199" s="27">
        <f>J199*4.26</f>
        <v>664.81560000000002</v>
      </c>
      <c r="R199" s="27">
        <f t="shared" si="21"/>
        <v>200.18439999999998</v>
      </c>
    </row>
    <row r="200" spans="1:18" x14ac:dyDescent="0.25">
      <c r="A200" s="35">
        <f>+IF(B200="","",SUBTOTAL(3,B$192:B200))</f>
        <v>9</v>
      </c>
      <c r="B200" s="17">
        <v>44214</v>
      </c>
      <c r="C200" s="7" t="s">
        <v>188</v>
      </c>
      <c r="D200" s="6">
        <v>1</v>
      </c>
      <c r="E200" s="6" t="s">
        <v>727</v>
      </c>
      <c r="F200" s="8" t="s">
        <v>728</v>
      </c>
      <c r="G200" s="8" t="s">
        <v>729</v>
      </c>
      <c r="H200" s="12"/>
      <c r="I200" s="12"/>
      <c r="J200" s="12">
        <v>156.06</v>
      </c>
      <c r="K200" s="12"/>
      <c r="L200" s="12"/>
      <c r="M200" s="12"/>
      <c r="N200" s="12"/>
      <c r="O200" s="109"/>
      <c r="P200" s="12">
        <v>865</v>
      </c>
      <c r="Q200" s="27">
        <f>J200*4.26</f>
        <v>664.81560000000002</v>
      </c>
      <c r="R200" s="27">
        <f t="shared" si="21"/>
        <v>200.18439999999998</v>
      </c>
    </row>
    <row r="201" spans="1:18" x14ac:dyDescent="0.25">
      <c r="A201" s="35">
        <f>+IF(B201="","",SUBTOTAL(3,B$192:B201))</f>
        <v>10</v>
      </c>
      <c r="B201" s="17">
        <v>44214</v>
      </c>
      <c r="C201" s="7" t="s">
        <v>735</v>
      </c>
      <c r="D201" s="6">
        <v>2</v>
      </c>
      <c r="E201" s="6" t="s">
        <v>732</v>
      </c>
      <c r="F201" s="8" t="s">
        <v>733</v>
      </c>
      <c r="G201" s="8" t="s">
        <v>734</v>
      </c>
      <c r="H201" s="12"/>
      <c r="I201" s="12"/>
      <c r="J201" s="12">
        <v>309.06</v>
      </c>
      <c r="K201" s="12"/>
      <c r="L201" s="12"/>
      <c r="M201" s="12"/>
      <c r="N201" s="12"/>
      <c r="O201" s="109"/>
      <c r="P201" s="12">
        <v>1730</v>
      </c>
      <c r="Q201" s="27">
        <f>J201*4.26</f>
        <v>1316.5955999999999</v>
      </c>
      <c r="R201" s="27">
        <f t="shared" si="21"/>
        <v>413.40440000000012</v>
      </c>
    </row>
    <row r="202" spans="1:18" x14ac:dyDescent="0.25">
      <c r="A202" s="35">
        <f>+IF(B202="","",SUBTOTAL(3,B$192:B202))</f>
        <v>11</v>
      </c>
      <c r="B202" s="17">
        <v>44214</v>
      </c>
      <c r="C202" s="7" t="s">
        <v>414</v>
      </c>
      <c r="D202" s="6">
        <v>1</v>
      </c>
      <c r="E202" s="6" t="s">
        <v>736</v>
      </c>
      <c r="F202" s="8"/>
      <c r="G202" s="8"/>
      <c r="H202" s="12"/>
      <c r="I202" s="12"/>
      <c r="J202" s="12"/>
      <c r="K202" s="12"/>
      <c r="L202" s="12"/>
      <c r="M202" s="12"/>
      <c r="N202" s="12"/>
      <c r="O202" s="109"/>
      <c r="P202" s="12"/>
      <c r="Q202" s="27"/>
      <c r="R202" s="27">
        <v>0</v>
      </c>
    </row>
    <row r="203" spans="1:18" x14ac:dyDescent="0.25">
      <c r="A203" s="35">
        <f>+IF(B203="","",SUBTOTAL(3,B$192:B203))</f>
        <v>12</v>
      </c>
      <c r="B203" s="17">
        <v>44214</v>
      </c>
      <c r="C203" s="7" t="s">
        <v>737</v>
      </c>
      <c r="D203" s="6">
        <v>4</v>
      </c>
      <c r="E203" s="6" t="s">
        <v>738</v>
      </c>
      <c r="F203" s="8" t="s">
        <v>739</v>
      </c>
      <c r="G203" s="8" t="s">
        <v>740</v>
      </c>
      <c r="H203" s="12"/>
      <c r="I203" s="12"/>
      <c r="J203" s="12"/>
      <c r="K203" s="12"/>
      <c r="L203" s="12"/>
      <c r="M203" s="12"/>
      <c r="N203" s="12"/>
      <c r="O203" s="109"/>
      <c r="P203" s="12">
        <f>65*4</f>
        <v>260</v>
      </c>
      <c r="Q203" s="27"/>
      <c r="R203" s="27">
        <f>P203</f>
        <v>260</v>
      </c>
    </row>
    <row r="204" spans="1:18" x14ac:dyDescent="0.25">
      <c r="A204" s="35">
        <f>+IF(B204="","",SUBTOTAL(3,B$192:B204))</f>
        <v>13</v>
      </c>
      <c r="B204" s="17">
        <v>44214</v>
      </c>
      <c r="C204" s="7" t="s">
        <v>270</v>
      </c>
      <c r="D204" s="6">
        <v>1</v>
      </c>
      <c r="E204" s="6" t="s">
        <v>741</v>
      </c>
      <c r="F204" s="8" t="s">
        <v>742</v>
      </c>
      <c r="G204" s="8" t="s">
        <v>743</v>
      </c>
      <c r="H204" s="12"/>
      <c r="I204" s="12"/>
      <c r="J204" s="12">
        <v>156.06</v>
      </c>
      <c r="K204" s="12"/>
      <c r="L204" s="12"/>
      <c r="M204" s="12"/>
      <c r="N204" s="12"/>
      <c r="O204" s="109"/>
      <c r="P204" s="12">
        <v>865</v>
      </c>
      <c r="Q204" s="27">
        <f>J204*4.26</f>
        <v>664.81560000000002</v>
      </c>
      <c r="R204" s="27">
        <f>P204-Q204</f>
        <v>200.18439999999998</v>
      </c>
    </row>
    <row r="205" spans="1:18" x14ac:dyDescent="0.25">
      <c r="A205" s="43" t="str">
        <f>TEXT(B205,"DDD")</f>
        <v>Mon</v>
      </c>
      <c r="B205" s="10">
        <f>B204</f>
        <v>44214</v>
      </c>
      <c r="C205" s="5" t="s">
        <v>2</v>
      </c>
      <c r="D205" s="4">
        <f>SUM(D192:D204)</f>
        <v>24</v>
      </c>
      <c r="E205" s="4"/>
      <c r="F205" s="4"/>
      <c r="G205" s="4"/>
      <c r="H205" s="13">
        <f t="shared" ref="H205:R205" si="22">SUM(H192:H204)</f>
        <v>0</v>
      </c>
      <c r="I205" s="13">
        <f t="shared" si="22"/>
        <v>0</v>
      </c>
      <c r="J205" s="13">
        <f t="shared" si="22"/>
        <v>1557.5399999999997</v>
      </c>
      <c r="K205" s="13">
        <f t="shared" si="22"/>
        <v>0</v>
      </c>
      <c r="L205" s="13">
        <f t="shared" si="22"/>
        <v>0</v>
      </c>
      <c r="M205" s="13">
        <f t="shared" si="22"/>
        <v>0</v>
      </c>
      <c r="N205" s="44"/>
      <c r="O205" s="44"/>
      <c r="P205" s="13">
        <f t="shared" si="22"/>
        <v>9495</v>
      </c>
      <c r="Q205" s="13">
        <f t="shared" si="22"/>
        <v>6635.1203999999998</v>
      </c>
      <c r="R205" s="13">
        <f t="shared" si="22"/>
        <v>2859.8796000000002</v>
      </c>
    </row>
    <row r="206" spans="1:18" x14ac:dyDescent="0.25">
      <c r="A206" s="35">
        <f>+IF(B206="","",SUBTOTAL(3,B$206:B206))</f>
        <v>1</v>
      </c>
      <c r="B206" s="17">
        <v>44215</v>
      </c>
      <c r="C206" s="7" t="s">
        <v>745</v>
      </c>
      <c r="D206" s="6">
        <v>1</v>
      </c>
      <c r="E206" s="6" t="s">
        <v>744</v>
      </c>
      <c r="F206" s="8" t="s">
        <v>746</v>
      </c>
      <c r="G206" s="8" t="s">
        <v>747</v>
      </c>
      <c r="H206" s="12"/>
      <c r="I206" s="12"/>
      <c r="J206" s="12"/>
      <c r="K206" s="12"/>
      <c r="L206" s="12"/>
      <c r="M206" s="12"/>
      <c r="N206" s="12"/>
      <c r="O206" s="109"/>
      <c r="P206" s="12">
        <v>65</v>
      </c>
      <c r="Q206" s="27"/>
      <c r="R206" s="27">
        <v>65</v>
      </c>
    </row>
    <row r="207" spans="1:18" x14ac:dyDescent="0.25">
      <c r="A207" s="35">
        <f>+IF(B207="","",SUBTOTAL(3,B$206:B207))</f>
        <v>2</v>
      </c>
      <c r="B207" s="17">
        <v>44215</v>
      </c>
      <c r="C207" s="7" t="s">
        <v>750</v>
      </c>
      <c r="D207" s="6">
        <v>3</v>
      </c>
      <c r="E207" s="6" t="s">
        <v>749</v>
      </c>
      <c r="F207" s="8" t="s">
        <v>751</v>
      </c>
      <c r="G207" s="8" t="s">
        <v>752</v>
      </c>
      <c r="H207" s="12"/>
      <c r="I207" s="12"/>
      <c r="J207" s="12">
        <v>462.06</v>
      </c>
      <c r="K207" s="12"/>
      <c r="L207" s="12"/>
      <c r="M207" s="12"/>
      <c r="N207" s="12"/>
      <c r="O207" s="109"/>
      <c r="P207" s="12">
        <f>865*3</f>
        <v>2595</v>
      </c>
      <c r="Q207" s="27">
        <f>J207*4.26</f>
        <v>1968.3755999999998</v>
      </c>
      <c r="R207" s="27">
        <f>P207-Q207</f>
        <v>626.62440000000015</v>
      </c>
    </row>
    <row r="208" spans="1:18" x14ac:dyDescent="0.25">
      <c r="A208" s="35">
        <f>+IF(B208="","",SUBTOTAL(3,B$206:B208))</f>
        <v>3</v>
      </c>
      <c r="B208" s="17">
        <v>44215</v>
      </c>
      <c r="C208" s="7" t="s">
        <v>512</v>
      </c>
      <c r="D208" s="6">
        <v>1</v>
      </c>
      <c r="E208" s="6" t="s">
        <v>753</v>
      </c>
      <c r="F208" s="8" t="s">
        <v>754</v>
      </c>
      <c r="G208" s="8" t="s">
        <v>755</v>
      </c>
      <c r="H208" s="12"/>
      <c r="I208" s="12"/>
      <c r="J208" s="12"/>
      <c r="K208" s="12"/>
      <c r="L208" s="12"/>
      <c r="M208" s="12"/>
      <c r="N208" s="12"/>
      <c r="O208" s="109"/>
      <c r="P208" s="12">
        <v>65</v>
      </c>
      <c r="Q208" s="27"/>
      <c r="R208" s="27">
        <v>65</v>
      </c>
    </row>
    <row r="209" spans="1:18" x14ac:dyDescent="0.25">
      <c r="A209" s="35">
        <f>+IF(B209="","",SUBTOTAL(3,B$206:B209))</f>
        <v>4</v>
      </c>
      <c r="B209" s="17">
        <v>44215</v>
      </c>
      <c r="C209" s="7" t="s">
        <v>757</v>
      </c>
      <c r="D209" s="6">
        <v>3</v>
      </c>
      <c r="E209" s="6" t="s">
        <v>756</v>
      </c>
      <c r="F209" s="8" t="s">
        <v>758</v>
      </c>
      <c r="G209" s="8" t="s">
        <v>759</v>
      </c>
      <c r="H209" s="12"/>
      <c r="I209" s="12"/>
      <c r="J209" s="12">
        <v>462.06</v>
      </c>
      <c r="K209" s="12"/>
      <c r="L209" s="12"/>
      <c r="M209" s="12"/>
      <c r="N209" s="12"/>
      <c r="O209" s="109"/>
      <c r="P209" s="12">
        <f>865*3</f>
        <v>2595</v>
      </c>
      <c r="Q209" s="27">
        <f>J209*4.26</f>
        <v>1968.3755999999998</v>
      </c>
      <c r="R209" s="27">
        <f>P209-Q209</f>
        <v>626.62440000000015</v>
      </c>
    </row>
    <row r="210" spans="1:18" x14ac:dyDescent="0.25">
      <c r="A210" s="35">
        <f>+IF(B210="","",SUBTOTAL(3,B$206:B210))</f>
        <v>5</v>
      </c>
      <c r="B210" s="17">
        <v>44215</v>
      </c>
      <c r="C210" s="7" t="s">
        <v>761</v>
      </c>
      <c r="D210" s="6">
        <v>1</v>
      </c>
      <c r="E210" s="6" t="s">
        <v>760</v>
      </c>
      <c r="F210" s="8" t="s">
        <v>762</v>
      </c>
      <c r="G210" s="8" t="s">
        <v>763</v>
      </c>
      <c r="H210" s="12"/>
      <c r="I210" s="12"/>
      <c r="J210" s="12">
        <v>156.06</v>
      </c>
      <c r="K210" s="12"/>
      <c r="L210" s="12"/>
      <c r="M210" s="12"/>
      <c r="N210" s="12"/>
      <c r="O210" s="109"/>
      <c r="P210" s="12">
        <v>850</v>
      </c>
      <c r="Q210" s="27">
        <f>J210*4.26</f>
        <v>664.81560000000002</v>
      </c>
      <c r="R210" s="27">
        <f>P210-Q210</f>
        <v>185.18439999999998</v>
      </c>
    </row>
    <row r="211" spans="1:18" x14ac:dyDescent="0.25">
      <c r="A211" s="35">
        <f>+IF(B211="","",SUBTOTAL(3,B$206:B211))</f>
        <v>6</v>
      </c>
      <c r="B211" s="17">
        <v>44215</v>
      </c>
      <c r="C211" s="7" t="s">
        <v>764</v>
      </c>
      <c r="D211" s="6">
        <v>1</v>
      </c>
      <c r="E211" s="6" t="s">
        <v>765</v>
      </c>
      <c r="F211" s="8" t="s">
        <v>766</v>
      </c>
      <c r="G211" s="8" t="s">
        <v>767</v>
      </c>
      <c r="H211" s="12"/>
      <c r="I211" s="12"/>
      <c r="J211" s="12">
        <v>156.06</v>
      </c>
      <c r="K211" s="12"/>
      <c r="L211" s="12"/>
      <c r="M211" s="12"/>
      <c r="N211" s="12"/>
      <c r="O211" s="109"/>
      <c r="P211" s="12">
        <v>865</v>
      </c>
      <c r="Q211" s="27">
        <f>J211*4.26</f>
        <v>664.81560000000002</v>
      </c>
      <c r="R211" s="27">
        <f>P211-Q211</f>
        <v>200.18439999999998</v>
      </c>
    </row>
    <row r="212" spans="1:18" x14ac:dyDescent="0.25">
      <c r="A212" s="43" t="str">
        <f>TEXT(B212,"DDD")</f>
        <v>Tue</v>
      </c>
      <c r="B212" s="10">
        <f>B211</f>
        <v>44215</v>
      </c>
      <c r="C212" s="5" t="s">
        <v>2</v>
      </c>
      <c r="D212" s="4">
        <f>SUM(D206:D211)</f>
        <v>10</v>
      </c>
      <c r="E212" s="4"/>
      <c r="F212" s="4"/>
      <c r="G212" s="4"/>
      <c r="H212" s="13">
        <f t="shared" ref="H212:R212" si="23">SUM(H206:H211)</f>
        <v>0</v>
      </c>
      <c r="I212" s="13">
        <f t="shared" si="23"/>
        <v>0</v>
      </c>
      <c r="J212" s="13">
        <f t="shared" si="23"/>
        <v>1236.24</v>
      </c>
      <c r="K212" s="13">
        <f t="shared" si="23"/>
        <v>0</v>
      </c>
      <c r="L212" s="13">
        <f t="shared" si="23"/>
        <v>0</v>
      </c>
      <c r="M212" s="13">
        <f t="shared" si="23"/>
        <v>0</v>
      </c>
      <c r="N212" s="44"/>
      <c r="O212" s="44"/>
      <c r="P212" s="13">
        <f t="shared" si="23"/>
        <v>7035</v>
      </c>
      <c r="Q212" s="13">
        <f t="shared" si="23"/>
        <v>5266.3823999999995</v>
      </c>
      <c r="R212" s="13">
        <f t="shared" si="23"/>
        <v>1768.6176000000005</v>
      </c>
    </row>
    <row r="213" spans="1:18" x14ac:dyDescent="0.25">
      <c r="A213" s="35">
        <f>+IF(B213="","",SUBTOTAL(3,B$213:B213))</f>
        <v>1</v>
      </c>
      <c r="B213" s="17">
        <v>44216</v>
      </c>
      <c r="C213" s="7" t="s">
        <v>201</v>
      </c>
      <c r="D213" s="6">
        <v>1</v>
      </c>
      <c r="E213" s="6" t="s">
        <v>768</v>
      </c>
      <c r="F213" s="8" t="s">
        <v>779</v>
      </c>
      <c r="G213" s="8" t="s">
        <v>780</v>
      </c>
      <c r="H213" s="12"/>
      <c r="I213" s="12"/>
      <c r="J213" s="12">
        <v>156.06</v>
      </c>
      <c r="K213" s="12"/>
      <c r="L213" s="12"/>
      <c r="M213" s="12"/>
      <c r="N213" s="12"/>
      <c r="O213" s="109"/>
      <c r="P213" s="12">
        <v>865</v>
      </c>
      <c r="Q213" s="27">
        <f>J213*4.26</f>
        <v>664.81560000000002</v>
      </c>
      <c r="R213" s="27">
        <f>P213-Q213</f>
        <v>200.18439999999998</v>
      </c>
    </row>
    <row r="214" spans="1:18" x14ac:dyDescent="0.25">
      <c r="A214" s="35">
        <f>+IF(B214="","",SUBTOTAL(3,B$213:B214))</f>
        <v>2</v>
      </c>
      <c r="B214" s="17">
        <v>44216</v>
      </c>
      <c r="C214" s="7" t="s">
        <v>776</v>
      </c>
      <c r="D214" s="6">
        <v>2</v>
      </c>
      <c r="E214" s="6" t="s">
        <v>775</v>
      </c>
      <c r="F214" s="8" t="s">
        <v>811</v>
      </c>
      <c r="G214" s="8" t="s">
        <v>812</v>
      </c>
      <c r="H214" s="12"/>
      <c r="I214" s="12"/>
      <c r="J214" s="12"/>
      <c r="K214" s="12"/>
      <c r="L214" s="12"/>
      <c r="M214" s="12"/>
      <c r="N214" s="12"/>
      <c r="O214" s="109"/>
      <c r="P214" s="12">
        <v>300</v>
      </c>
      <c r="Q214" s="27"/>
      <c r="R214" s="27">
        <f>P214</f>
        <v>300</v>
      </c>
    </row>
    <row r="215" spans="1:18" x14ac:dyDescent="0.25">
      <c r="A215" s="35">
        <f>+IF(B215="","",SUBTOTAL(3,B$213:B215))</f>
        <v>3</v>
      </c>
      <c r="B215" s="17">
        <v>44216</v>
      </c>
      <c r="C215" s="7" t="s">
        <v>777</v>
      </c>
      <c r="D215" s="6"/>
      <c r="E215" s="6" t="s">
        <v>778</v>
      </c>
      <c r="F215" s="8"/>
      <c r="G215" s="8"/>
      <c r="H215" s="12"/>
      <c r="I215" s="12"/>
      <c r="J215" s="12"/>
      <c r="K215" s="12"/>
      <c r="L215" s="12"/>
      <c r="M215" s="12"/>
      <c r="N215" s="12"/>
      <c r="O215" s="109"/>
      <c r="P215" s="12"/>
      <c r="Q215" s="27"/>
      <c r="R215" s="27">
        <v>0</v>
      </c>
    </row>
    <row r="216" spans="1:18" x14ac:dyDescent="0.25">
      <c r="A216" s="35">
        <f>+IF(B216="","",SUBTOTAL(3,B$213:B216))</f>
        <v>4</v>
      </c>
      <c r="B216" s="17">
        <v>44216</v>
      </c>
      <c r="C216" s="7" t="s">
        <v>782</v>
      </c>
      <c r="D216" s="6"/>
      <c r="E216" s="6" t="s">
        <v>781</v>
      </c>
      <c r="F216" s="8"/>
      <c r="G216" s="8"/>
      <c r="H216" s="12"/>
      <c r="I216" s="12"/>
      <c r="J216" s="12"/>
      <c r="K216" s="12"/>
      <c r="L216" s="12"/>
      <c r="M216" s="12"/>
      <c r="N216" s="12"/>
      <c r="O216" s="109"/>
      <c r="P216" s="12"/>
      <c r="Q216" s="27"/>
      <c r="R216" s="27">
        <v>0</v>
      </c>
    </row>
    <row r="217" spans="1:18" x14ac:dyDescent="0.25">
      <c r="A217" s="35">
        <f>+IF(B217="","",SUBTOTAL(3,B$213:B217))</f>
        <v>5</v>
      </c>
      <c r="B217" s="17">
        <v>44216</v>
      </c>
      <c r="C217" s="7" t="s">
        <v>168</v>
      </c>
      <c r="D217" s="6">
        <v>1</v>
      </c>
      <c r="E217" s="6" t="s">
        <v>783</v>
      </c>
      <c r="F217" s="8" t="s">
        <v>784</v>
      </c>
      <c r="G217" s="8" t="s">
        <v>785</v>
      </c>
      <c r="H217" s="12"/>
      <c r="I217" s="12"/>
      <c r="J217" s="12">
        <v>156.06</v>
      </c>
      <c r="K217" s="12"/>
      <c r="L217" s="12"/>
      <c r="M217" s="12"/>
      <c r="N217" s="12"/>
      <c r="O217" s="109"/>
      <c r="P217" s="12">
        <v>865</v>
      </c>
      <c r="Q217" s="27">
        <f>J217*4.26</f>
        <v>664.81560000000002</v>
      </c>
      <c r="R217" s="27">
        <f>P217-Q217</f>
        <v>200.18439999999998</v>
      </c>
    </row>
    <row r="218" spans="1:18" x14ac:dyDescent="0.25">
      <c r="A218" s="35">
        <f>+IF(B218="","",SUBTOTAL(3,B$213:B218))</f>
        <v>6</v>
      </c>
      <c r="B218" s="17">
        <v>44216</v>
      </c>
      <c r="C218" s="7" t="s">
        <v>786</v>
      </c>
      <c r="D218" s="6">
        <v>2</v>
      </c>
      <c r="E218" s="6" t="s">
        <v>787</v>
      </c>
      <c r="F218" s="8" t="s">
        <v>788</v>
      </c>
      <c r="G218" s="8" t="s">
        <v>789</v>
      </c>
      <c r="H218" s="12"/>
      <c r="I218" s="12"/>
      <c r="J218" s="12">
        <v>309.06</v>
      </c>
      <c r="K218" s="12"/>
      <c r="L218" s="12"/>
      <c r="M218" s="12"/>
      <c r="N218" s="12"/>
      <c r="O218" s="109"/>
      <c r="P218" s="12">
        <v>1730</v>
      </c>
      <c r="Q218" s="27">
        <f>J218*4.26</f>
        <v>1316.5955999999999</v>
      </c>
      <c r="R218" s="27">
        <f>P218-Q218</f>
        <v>413.40440000000012</v>
      </c>
    </row>
    <row r="219" spans="1:18" x14ac:dyDescent="0.25">
      <c r="A219" s="35">
        <f>+IF(B219="","",SUBTOTAL(3,B$213:B219))</f>
        <v>7</v>
      </c>
      <c r="B219" s="17">
        <v>44216</v>
      </c>
      <c r="C219" s="7" t="s">
        <v>791</v>
      </c>
      <c r="D219" s="6">
        <v>2</v>
      </c>
      <c r="E219" s="6" t="s">
        <v>790</v>
      </c>
      <c r="F219" s="8" t="s">
        <v>792</v>
      </c>
      <c r="G219" s="8" t="s">
        <v>793</v>
      </c>
      <c r="H219" s="12"/>
      <c r="I219" s="12"/>
      <c r="J219" s="12">
        <v>309.06</v>
      </c>
      <c r="K219" s="12"/>
      <c r="L219" s="12"/>
      <c r="M219" s="12"/>
      <c r="N219" s="12"/>
      <c r="O219" s="109"/>
      <c r="P219" s="12">
        <v>1730</v>
      </c>
      <c r="Q219" s="27">
        <f>J219*4.26</f>
        <v>1316.5955999999999</v>
      </c>
      <c r="R219" s="27">
        <f>P219-Q219</f>
        <v>413.40440000000012</v>
      </c>
    </row>
    <row r="220" spans="1:18" x14ac:dyDescent="0.25">
      <c r="A220" s="35">
        <f>+IF(B220="","",SUBTOTAL(3,B$213:B220))</f>
        <v>8</v>
      </c>
      <c r="B220" s="17">
        <v>44216</v>
      </c>
      <c r="C220" s="7" t="s">
        <v>620</v>
      </c>
      <c r="D220" s="6">
        <v>1</v>
      </c>
      <c r="E220" s="6" t="s">
        <v>794</v>
      </c>
      <c r="F220" s="8" t="s">
        <v>795</v>
      </c>
      <c r="G220" s="8" t="s">
        <v>796</v>
      </c>
      <c r="H220" s="12"/>
      <c r="I220" s="12"/>
      <c r="J220" s="12">
        <v>156.06</v>
      </c>
      <c r="K220" s="12"/>
      <c r="L220" s="12"/>
      <c r="M220" s="12"/>
      <c r="N220" s="12"/>
      <c r="O220" s="109"/>
      <c r="P220" s="12">
        <v>865</v>
      </c>
      <c r="Q220" s="27">
        <f>J220*4.26</f>
        <v>664.81560000000002</v>
      </c>
      <c r="R220" s="27">
        <f>P220-Q220</f>
        <v>200.18439999999998</v>
      </c>
    </row>
    <row r="221" spans="1:18" x14ac:dyDescent="0.25">
      <c r="A221" s="35">
        <f>+IF(B221="","",SUBTOTAL(3,B$213:B221))</f>
        <v>9</v>
      </c>
      <c r="B221" s="17">
        <v>44216</v>
      </c>
      <c r="C221" s="7" t="s">
        <v>798</v>
      </c>
      <c r="D221" s="6">
        <v>2</v>
      </c>
      <c r="E221" s="6" t="s">
        <v>797</v>
      </c>
      <c r="F221" s="8" t="s">
        <v>799</v>
      </c>
      <c r="G221" s="8" t="s">
        <v>800</v>
      </c>
      <c r="H221" s="12"/>
      <c r="I221" s="12"/>
      <c r="J221" s="12">
        <v>309.06</v>
      </c>
      <c r="K221" s="12"/>
      <c r="L221" s="12"/>
      <c r="M221" s="12"/>
      <c r="N221" s="12"/>
      <c r="O221" s="109"/>
      <c r="P221" s="12">
        <v>1730</v>
      </c>
      <c r="Q221" s="27">
        <f>J221*4.26</f>
        <v>1316.5955999999999</v>
      </c>
      <c r="R221" s="27">
        <f>P221-Q221</f>
        <v>413.40440000000012</v>
      </c>
    </row>
    <row r="222" spans="1:18" x14ac:dyDescent="0.25">
      <c r="A222" s="43" t="str">
        <f>TEXT(B222,"DDD")</f>
        <v>Wed</v>
      </c>
      <c r="B222" s="10">
        <f>B221</f>
        <v>44216</v>
      </c>
      <c r="C222" s="5" t="s">
        <v>2</v>
      </c>
      <c r="D222" s="4">
        <f>SUM(D213:D221)</f>
        <v>11</v>
      </c>
      <c r="E222" s="4"/>
      <c r="F222" s="4"/>
      <c r="G222" s="4"/>
      <c r="H222" s="13">
        <f t="shared" ref="H222:R222" si="24">SUM(H213:H221)</f>
        <v>0</v>
      </c>
      <c r="I222" s="13">
        <f t="shared" si="24"/>
        <v>0</v>
      </c>
      <c r="J222" s="13">
        <f t="shared" si="24"/>
        <v>1395.36</v>
      </c>
      <c r="K222" s="13">
        <f t="shared" si="24"/>
        <v>0</v>
      </c>
      <c r="L222" s="13">
        <f t="shared" si="24"/>
        <v>0</v>
      </c>
      <c r="M222" s="13">
        <f t="shared" si="24"/>
        <v>0</v>
      </c>
      <c r="N222" s="44"/>
      <c r="O222" s="44"/>
      <c r="P222" s="13">
        <f t="shared" si="24"/>
        <v>8085</v>
      </c>
      <c r="Q222" s="13">
        <f t="shared" si="24"/>
        <v>5944.2335999999996</v>
      </c>
      <c r="R222" s="13">
        <f t="shared" si="24"/>
        <v>2140.7664000000004</v>
      </c>
    </row>
    <row r="223" spans="1:18" x14ac:dyDescent="0.25">
      <c r="A223" s="35">
        <f>+IF(B223="","",SUBTOTAL(3,B$223:B223))</f>
        <v>1</v>
      </c>
      <c r="B223" s="17">
        <v>44217</v>
      </c>
      <c r="C223" s="7" t="s">
        <v>802</v>
      </c>
      <c r="D223" s="6">
        <v>1</v>
      </c>
      <c r="E223" s="6" t="s">
        <v>801</v>
      </c>
      <c r="F223" s="8" t="s">
        <v>803</v>
      </c>
      <c r="G223" s="8" t="s">
        <v>804</v>
      </c>
      <c r="H223" s="12"/>
      <c r="I223" s="12"/>
      <c r="J223" s="12">
        <v>156.06</v>
      </c>
      <c r="K223" s="12"/>
      <c r="L223" s="12"/>
      <c r="M223" s="12"/>
      <c r="N223" s="12"/>
      <c r="O223" s="109"/>
      <c r="P223" s="12">
        <v>865</v>
      </c>
      <c r="Q223" s="27">
        <f>J223*4.26</f>
        <v>664.81560000000002</v>
      </c>
      <c r="R223" s="27">
        <f>P223-Q223</f>
        <v>200.18439999999998</v>
      </c>
    </row>
    <row r="224" spans="1:18" x14ac:dyDescent="0.25">
      <c r="A224" s="35">
        <f>+IF(B224="","",SUBTOTAL(3,B$223:B224))</f>
        <v>2</v>
      </c>
      <c r="B224" s="17">
        <v>44217</v>
      </c>
      <c r="C224" s="7" t="s">
        <v>805</v>
      </c>
      <c r="D224" s="6"/>
      <c r="E224" s="6" t="s">
        <v>806</v>
      </c>
      <c r="F224" s="8"/>
      <c r="G224" s="8"/>
      <c r="H224" s="12"/>
      <c r="I224" s="12"/>
      <c r="J224" s="12"/>
      <c r="K224" s="12"/>
      <c r="L224" s="12"/>
      <c r="M224" s="12"/>
      <c r="N224" s="12"/>
      <c r="O224" s="109"/>
      <c r="P224" s="12"/>
      <c r="Q224" s="27"/>
      <c r="R224" s="27">
        <v>0</v>
      </c>
    </row>
    <row r="225" spans="1:18" x14ac:dyDescent="0.25">
      <c r="A225" s="35">
        <f>+IF(B225="","",SUBTOTAL(3,B$223:B225))</f>
        <v>3</v>
      </c>
      <c r="B225" s="17">
        <v>44217</v>
      </c>
      <c r="C225" s="7" t="s">
        <v>808</v>
      </c>
      <c r="D225" s="6">
        <v>2</v>
      </c>
      <c r="E225" s="6" t="s">
        <v>807</v>
      </c>
      <c r="F225" s="8" t="s">
        <v>809</v>
      </c>
      <c r="G225" s="8" t="s">
        <v>810</v>
      </c>
      <c r="H225" s="12"/>
      <c r="I225" s="12"/>
      <c r="J225" s="12">
        <v>309.06</v>
      </c>
      <c r="K225" s="12"/>
      <c r="L225" s="12"/>
      <c r="M225" s="12"/>
      <c r="N225" s="12"/>
      <c r="O225" s="109"/>
      <c r="P225" s="12">
        <v>1730</v>
      </c>
      <c r="Q225" s="27">
        <f>J225*4.26</f>
        <v>1316.5955999999999</v>
      </c>
      <c r="R225" s="27">
        <f>P225-Q225</f>
        <v>413.40440000000012</v>
      </c>
    </row>
    <row r="226" spans="1:18" x14ac:dyDescent="0.25">
      <c r="A226" s="35">
        <f>+IF(B226="","",SUBTOTAL(3,B$223:B226))</f>
        <v>4</v>
      </c>
      <c r="B226" s="17">
        <v>44217</v>
      </c>
      <c r="C226" s="7" t="s">
        <v>814</v>
      </c>
      <c r="D226" s="6">
        <v>1</v>
      </c>
      <c r="E226" s="6" t="s">
        <v>813</v>
      </c>
      <c r="F226" s="8" t="s">
        <v>815</v>
      </c>
      <c r="G226" s="8" t="s">
        <v>816</v>
      </c>
      <c r="H226" s="12"/>
      <c r="I226" s="12"/>
      <c r="J226" s="12">
        <v>156.06</v>
      </c>
      <c r="K226" s="12"/>
      <c r="L226" s="12"/>
      <c r="M226" s="12"/>
      <c r="N226" s="12"/>
      <c r="O226" s="109"/>
      <c r="P226" s="12">
        <v>865</v>
      </c>
      <c r="Q226" s="27">
        <f>J226*4.26</f>
        <v>664.81560000000002</v>
      </c>
      <c r="R226" s="27">
        <f>P226-Q226</f>
        <v>200.18439999999998</v>
      </c>
    </row>
    <row r="227" spans="1:18" x14ac:dyDescent="0.25">
      <c r="A227" s="43" t="str">
        <f>TEXT(B227,"DDD")</f>
        <v>Thu</v>
      </c>
      <c r="B227" s="10">
        <f>B226</f>
        <v>44217</v>
      </c>
      <c r="C227" s="5" t="s">
        <v>2</v>
      </c>
      <c r="D227" s="4">
        <f>SUM(D223:D226)</f>
        <v>4</v>
      </c>
      <c r="E227" s="4"/>
      <c r="F227" s="4"/>
      <c r="G227" s="4"/>
      <c r="H227" s="13">
        <f>SUM(H206:H226)</f>
        <v>0</v>
      </c>
      <c r="I227" s="13">
        <f t="shared" ref="I227:R227" si="25">SUM(I206:I226)</f>
        <v>0</v>
      </c>
      <c r="J227" s="13">
        <f t="shared" si="25"/>
        <v>5884.380000000001</v>
      </c>
      <c r="K227" s="13">
        <f t="shared" si="25"/>
        <v>0</v>
      </c>
      <c r="L227" s="13">
        <f t="shared" si="25"/>
        <v>0</v>
      </c>
      <c r="M227" s="13">
        <f t="shared" si="25"/>
        <v>0</v>
      </c>
      <c r="N227" s="44"/>
      <c r="O227" s="44"/>
      <c r="P227" s="13">
        <f t="shared" si="25"/>
        <v>33700</v>
      </c>
      <c r="Q227" s="13">
        <f t="shared" si="25"/>
        <v>25067.458800000004</v>
      </c>
      <c r="R227" s="13">
        <f t="shared" si="25"/>
        <v>8632.5412000000033</v>
      </c>
    </row>
    <row r="228" spans="1:18" x14ac:dyDescent="0.25">
      <c r="A228" s="35">
        <f>+IF(B228="","",SUBTOTAL(3,B$228:B228))</f>
        <v>1</v>
      </c>
      <c r="B228" s="17">
        <v>44227</v>
      </c>
      <c r="C228" s="7" t="s">
        <v>818</v>
      </c>
      <c r="D228" s="6">
        <v>2</v>
      </c>
      <c r="E228" s="6" t="s">
        <v>817</v>
      </c>
      <c r="F228" s="8" t="s">
        <v>819</v>
      </c>
      <c r="G228" s="8" t="s">
        <v>820</v>
      </c>
      <c r="H228" s="12"/>
      <c r="I228" s="12"/>
      <c r="J228" s="12">
        <v>309.06</v>
      </c>
      <c r="K228" s="12"/>
      <c r="L228" s="12"/>
      <c r="M228" s="12"/>
      <c r="N228" s="12"/>
      <c r="O228" s="109"/>
      <c r="P228" s="12">
        <v>1600</v>
      </c>
      <c r="Q228" s="27">
        <f>J228*4.26</f>
        <v>1316.5955999999999</v>
      </c>
      <c r="R228" s="27">
        <f>P228-Q228</f>
        <v>283.40440000000012</v>
      </c>
    </row>
    <row r="229" spans="1:18" x14ac:dyDescent="0.25">
      <c r="A229" s="43" t="str">
        <f>TEXT(B229,"DDD")</f>
        <v>Sun</v>
      </c>
      <c r="B229" s="10">
        <f>B228</f>
        <v>44227</v>
      </c>
      <c r="C229" s="5" t="s">
        <v>2</v>
      </c>
      <c r="D229" s="4">
        <f>SUM(D228)</f>
        <v>2</v>
      </c>
      <c r="E229" s="4"/>
      <c r="F229" s="4"/>
      <c r="G229" s="4"/>
      <c r="H229" s="13">
        <f>SUM(H228:H228)</f>
        <v>0</v>
      </c>
      <c r="I229" s="13">
        <f t="shared" ref="I229:R229" si="26">SUM(I228:I228)</f>
        <v>0</v>
      </c>
      <c r="J229" s="13">
        <f t="shared" si="26"/>
        <v>309.06</v>
      </c>
      <c r="K229" s="13">
        <f t="shared" si="26"/>
        <v>0</v>
      </c>
      <c r="L229" s="13">
        <f t="shared" si="26"/>
        <v>0</v>
      </c>
      <c r="M229" s="13">
        <f t="shared" si="26"/>
        <v>0</v>
      </c>
      <c r="N229" s="44"/>
      <c r="O229" s="44"/>
      <c r="P229" s="13">
        <f t="shared" si="26"/>
        <v>1600</v>
      </c>
      <c r="Q229" s="13">
        <f t="shared" si="26"/>
        <v>1316.5955999999999</v>
      </c>
      <c r="R229" s="13">
        <f t="shared" si="26"/>
        <v>283.40440000000012</v>
      </c>
    </row>
    <row r="230" spans="1:18" x14ac:dyDescent="0.25">
      <c r="A230" s="35">
        <f>+IF(B230="","",SUBTOTAL(3,B$230:B230))</f>
        <v>1</v>
      </c>
      <c r="B230" s="17">
        <v>44228</v>
      </c>
      <c r="C230" s="7" t="s">
        <v>821</v>
      </c>
      <c r="D230" s="6">
        <v>1</v>
      </c>
      <c r="E230" s="6"/>
      <c r="F230" s="8"/>
      <c r="G230" s="8"/>
      <c r="H230" s="12"/>
      <c r="I230" s="12"/>
      <c r="J230" s="12"/>
      <c r="K230" s="12"/>
      <c r="L230" s="12"/>
      <c r="M230" s="12"/>
      <c r="N230" s="12"/>
      <c r="O230" s="109"/>
      <c r="P230" s="12">
        <v>50</v>
      </c>
      <c r="Q230" s="27"/>
      <c r="R230" s="27">
        <f>P230</f>
        <v>50</v>
      </c>
    </row>
    <row r="231" spans="1:18" x14ac:dyDescent="0.25">
      <c r="A231" s="43" t="str">
        <f>TEXT(B231,"DDD")</f>
        <v>Mon</v>
      </c>
      <c r="B231" s="10">
        <f>B230</f>
        <v>44228</v>
      </c>
      <c r="C231" s="5" t="s">
        <v>2</v>
      </c>
      <c r="D231" s="4">
        <f>SUM(D230)</f>
        <v>1</v>
      </c>
      <c r="E231" s="4"/>
      <c r="F231" s="4"/>
      <c r="G231" s="4"/>
      <c r="H231" s="13">
        <f t="shared" ref="H231:R231" si="27">SUM(H230:H230)</f>
        <v>0</v>
      </c>
      <c r="I231" s="13">
        <f t="shared" si="27"/>
        <v>0</v>
      </c>
      <c r="J231" s="13">
        <f t="shared" si="27"/>
        <v>0</v>
      </c>
      <c r="K231" s="13">
        <f t="shared" si="27"/>
        <v>0</v>
      </c>
      <c r="L231" s="13">
        <f t="shared" si="27"/>
        <v>0</v>
      </c>
      <c r="M231" s="13">
        <f t="shared" si="27"/>
        <v>0</v>
      </c>
      <c r="N231" s="44"/>
      <c r="O231" s="44"/>
      <c r="P231" s="13">
        <f t="shared" si="27"/>
        <v>50</v>
      </c>
      <c r="Q231" s="13">
        <f t="shared" si="27"/>
        <v>0</v>
      </c>
      <c r="R231" s="13">
        <f t="shared" si="27"/>
        <v>50</v>
      </c>
    </row>
    <row r="232" spans="1:18" x14ac:dyDescent="0.25">
      <c r="A232" s="35">
        <f>+IF(B232="","",SUBTOTAL(3,B$232:B232))</f>
        <v>1</v>
      </c>
      <c r="B232" s="17">
        <f>B230+1</f>
        <v>44229</v>
      </c>
      <c r="C232" s="7" t="s">
        <v>822</v>
      </c>
      <c r="D232" s="6">
        <v>1</v>
      </c>
      <c r="E232" s="6" t="s">
        <v>823</v>
      </c>
      <c r="F232" s="8" t="s">
        <v>824</v>
      </c>
      <c r="G232" s="8" t="s">
        <v>825</v>
      </c>
      <c r="H232" s="12"/>
      <c r="I232" s="12"/>
      <c r="J232" s="12">
        <v>156.06</v>
      </c>
      <c r="K232" s="12"/>
      <c r="L232" s="12"/>
      <c r="M232" s="12"/>
      <c r="N232" s="12"/>
      <c r="O232" s="109"/>
      <c r="P232" s="12">
        <v>800</v>
      </c>
      <c r="Q232" s="27">
        <f>J232*4.26</f>
        <v>664.81560000000002</v>
      </c>
      <c r="R232" s="27">
        <f>P232-Q232</f>
        <v>135.18439999999998</v>
      </c>
    </row>
    <row r="233" spans="1:18" x14ac:dyDescent="0.25">
      <c r="A233" s="35">
        <f>+IF(B233="","",SUBTOTAL(3,B$232:B233))</f>
        <v>2</v>
      </c>
      <c r="B233" s="17">
        <f>$B$232</f>
        <v>44229</v>
      </c>
      <c r="C233" s="7" t="s">
        <v>827</v>
      </c>
      <c r="D233" s="6">
        <v>1</v>
      </c>
      <c r="E233" s="6" t="s">
        <v>826</v>
      </c>
      <c r="F233" s="8" t="s">
        <v>828</v>
      </c>
      <c r="G233" s="8" t="s">
        <v>829</v>
      </c>
      <c r="H233" s="12"/>
      <c r="I233" s="12"/>
      <c r="J233" s="12">
        <v>156.06</v>
      </c>
      <c r="K233" s="12"/>
      <c r="L233" s="12"/>
      <c r="M233" s="12"/>
      <c r="N233" s="12"/>
      <c r="O233" s="109"/>
      <c r="P233" s="12">
        <v>800</v>
      </c>
      <c r="Q233" s="27">
        <f>J233*4.26</f>
        <v>664.81560000000002</v>
      </c>
      <c r="R233" s="27">
        <f>P233-Q233</f>
        <v>135.18439999999998</v>
      </c>
    </row>
    <row r="234" spans="1:18" x14ac:dyDescent="0.25">
      <c r="A234" s="43" t="str">
        <f>TEXT(B234,"DDD")</f>
        <v>Tue</v>
      </c>
      <c r="B234" s="10">
        <f>B232</f>
        <v>44229</v>
      </c>
      <c r="C234" s="5" t="s">
        <v>2</v>
      </c>
      <c r="D234" s="4">
        <f>SUM(D232:D233)</f>
        <v>2</v>
      </c>
      <c r="E234" s="4"/>
      <c r="F234" s="4"/>
      <c r="G234" s="4"/>
      <c r="H234" s="13">
        <f t="shared" ref="H234:R234" si="28">SUM(H232:H233)</f>
        <v>0</v>
      </c>
      <c r="I234" s="13">
        <f t="shared" si="28"/>
        <v>0</v>
      </c>
      <c r="J234" s="13">
        <f t="shared" si="28"/>
        <v>312.12</v>
      </c>
      <c r="K234" s="13">
        <f t="shared" si="28"/>
        <v>0</v>
      </c>
      <c r="L234" s="13">
        <f t="shared" si="28"/>
        <v>0</v>
      </c>
      <c r="M234" s="13">
        <f t="shared" si="28"/>
        <v>0</v>
      </c>
      <c r="N234" s="44"/>
      <c r="O234" s="44"/>
      <c r="P234" s="13">
        <f t="shared" si="28"/>
        <v>1600</v>
      </c>
      <c r="Q234" s="13">
        <f t="shared" si="28"/>
        <v>1329.6312</v>
      </c>
      <c r="R234" s="13">
        <f t="shared" si="28"/>
        <v>270.36879999999996</v>
      </c>
    </row>
    <row r="235" spans="1:18" x14ac:dyDescent="0.25">
      <c r="A235" s="35">
        <f>+IF(B235="","",SUBTOTAL(3,B$235:B235))</f>
        <v>1</v>
      </c>
      <c r="B235" s="17">
        <f>B233+1</f>
        <v>44230</v>
      </c>
      <c r="C235" s="7" t="s">
        <v>822</v>
      </c>
      <c r="D235" s="6">
        <v>1</v>
      </c>
      <c r="E235" s="6" t="s">
        <v>830</v>
      </c>
      <c r="F235" s="8" t="s">
        <v>831</v>
      </c>
      <c r="G235" s="8" t="s">
        <v>832</v>
      </c>
      <c r="H235" s="12"/>
      <c r="I235" s="12"/>
      <c r="J235" s="12">
        <v>156.06</v>
      </c>
      <c r="K235" s="12"/>
      <c r="L235" s="12"/>
      <c r="M235" s="12"/>
      <c r="N235" s="12"/>
      <c r="O235" s="109"/>
      <c r="P235" s="12">
        <v>800</v>
      </c>
      <c r="Q235" s="27">
        <f>J235*4.26</f>
        <v>664.81560000000002</v>
      </c>
      <c r="R235" s="27">
        <f t="shared" ref="R235:R242" si="29">P235-Q235</f>
        <v>135.18439999999998</v>
      </c>
    </row>
    <row r="236" spans="1:18" x14ac:dyDescent="0.25">
      <c r="A236" s="35">
        <f>+IF(B236="","",SUBTOTAL(3,B$235:B236))</f>
        <v>2</v>
      </c>
      <c r="B236" s="17">
        <f t="shared" ref="B236:B249" si="30">$B$235</f>
        <v>44230</v>
      </c>
      <c r="C236" s="7" t="s">
        <v>750</v>
      </c>
      <c r="D236" s="6">
        <v>3</v>
      </c>
      <c r="E236" s="6" t="s">
        <v>833</v>
      </c>
      <c r="F236" s="8" t="s">
        <v>834</v>
      </c>
      <c r="G236" s="8" t="s">
        <v>835</v>
      </c>
      <c r="H236" s="12"/>
      <c r="I236" s="12"/>
      <c r="J236" s="12">
        <v>462.06</v>
      </c>
      <c r="K236" s="12"/>
      <c r="L236" s="12"/>
      <c r="M236" s="12"/>
      <c r="N236" s="12"/>
      <c r="O236" s="109"/>
      <c r="P236" s="12">
        <v>2300</v>
      </c>
      <c r="Q236" s="27">
        <f>J236*4.26</f>
        <v>1968.3755999999998</v>
      </c>
      <c r="R236" s="27">
        <f t="shared" si="29"/>
        <v>331.62440000000015</v>
      </c>
    </row>
    <row r="237" spans="1:18" x14ac:dyDescent="0.25">
      <c r="A237" s="35">
        <f>+IF(B237="","",SUBTOTAL(3,B$235:B237))</f>
        <v>3</v>
      </c>
      <c r="B237" s="17">
        <f t="shared" si="30"/>
        <v>44230</v>
      </c>
      <c r="C237" s="7" t="s">
        <v>837</v>
      </c>
      <c r="D237" s="6">
        <v>2</v>
      </c>
      <c r="E237" s="6" t="s">
        <v>836</v>
      </c>
      <c r="F237" s="8" t="s">
        <v>839</v>
      </c>
      <c r="G237" s="8" t="s">
        <v>840</v>
      </c>
      <c r="H237" s="12"/>
      <c r="I237" s="12"/>
      <c r="J237" s="12">
        <v>309.06</v>
      </c>
      <c r="K237" s="12"/>
      <c r="L237" s="12"/>
      <c r="M237" s="12"/>
      <c r="N237" s="12"/>
      <c r="O237" s="109"/>
      <c r="P237" s="12">
        <v>1600</v>
      </c>
      <c r="Q237" s="27">
        <f>J237*4.26</f>
        <v>1316.5955999999999</v>
      </c>
      <c r="R237" s="27">
        <f t="shared" si="29"/>
        <v>283.40440000000012</v>
      </c>
    </row>
    <row r="238" spans="1:18" x14ac:dyDescent="0.25">
      <c r="A238" s="35">
        <f>+IF(B238="","",SUBTOTAL(3,B$235:B238))</f>
        <v>4</v>
      </c>
      <c r="B238" s="17">
        <f t="shared" si="30"/>
        <v>44230</v>
      </c>
      <c r="C238" s="7" t="s">
        <v>838</v>
      </c>
      <c r="D238" s="6">
        <v>1</v>
      </c>
      <c r="E238" s="6" t="s">
        <v>841</v>
      </c>
      <c r="F238" s="8" t="s">
        <v>842</v>
      </c>
      <c r="G238" s="8" t="s">
        <v>843</v>
      </c>
      <c r="H238" s="12"/>
      <c r="I238" s="12"/>
      <c r="J238" s="12">
        <v>156.06</v>
      </c>
      <c r="K238" s="12"/>
      <c r="L238" s="12"/>
      <c r="M238" s="12"/>
      <c r="N238" s="12"/>
      <c r="O238" s="109"/>
      <c r="P238" s="12">
        <v>800</v>
      </c>
      <c r="Q238" s="27">
        <f>J238*4.26</f>
        <v>664.81560000000002</v>
      </c>
      <c r="R238" s="27">
        <f t="shared" si="29"/>
        <v>135.18439999999998</v>
      </c>
    </row>
    <row r="239" spans="1:18" x14ac:dyDescent="0.25">
      <c r="A239" s="35">
        <f>+IF(B239="","",SUBTOTAL(3,B$235:B239))</f>
        <v>5</v>
      </c>
      <c r="B239" s="17">
        <f t="shared" si="30"/>
        <v>44230</v>
      </c>
      <c r="C239" s="7" t="s">
        <v>463</v>
      </c>
      <c r="D239" s="6">
        <v>1</v>
      </c>
      <c r="E239" s="6" t="s">
        <v>844</v>
      </c>
      <c r="F239" s="8" t="s">
        <v>845</v>
      </c>
      <c r="G239" s="8" t="s">
        <v>846</v>
      </c>
      <c r="H239" s="12"/>
      <c r="I239" s="12"/>
      <c r="J239" s="12">
        <v>156.06</v>
      </c>
      <c r="K239" s="12"/>
      <c r="L239" s="12"/>
      <c r="M239" s="12"/>
      <c r="N239" s="12"/>
      <c r="O239" s="109"/>
      <c r="P239" s="12">
        <v>800</v>
      </c>
      <c r="Q239" s="27">
        <f>J239*4.26</f>
        <v>664.81560000000002</v>
      </c>
      <c r="R239" s="27">
        <f t="shared" si="29"/>
        <v>135.18439999999998</v>
      </c>
    </row>
    <row r="240" spans="1:18" x14ac:dyDescent="0.25">
      <c r="A240" s="35">
        <f>+IF(B240="","",SUBTOTAL(3,B$235:B240))</f>
        <v>6</v>
      </c>
      <c r="B240" s="17">
        <f t="shared" si="30"/>
        <v>44230</v>
      </c>
      <c r="C240" s="7" t="s">
        <v>392</v>
      </c>
      <c r="D240" s="6">
        <v>1</v>
      </c>
      <c r="E240" s="6" t="s">
        <v>847</v>
      </c>
      <c r="F240" s="8" t="s">
        <v>848</v>
      </c>
      <c r="G240" s="8" t="s">
        <v>849</v>
      </c>
      <c r="H240" s="12"/>
      <c r="I240" s="12"/>
      <c r="J240" s="12">
        <v>156.06</v>
      </c>
      <c r="K240" s="12"/>
      <c r="L240" s="12"/>
      <c r="M240" s="12"/>
      <c r="N240" s="12"/>
      <c r="O240" s="109"/>
      <c r="P240" s="12">
        <v>800</v>
      </c>
      <c r="Q240" s="27">
        <f>J240*4.26</f>
        <v>664.81560000000002</v>
      </c>
      <c r="R240" s="27">
        <f t="shared" si="29"/>
        <v>135.18439999999998</v>
      </c>
    </row>
    <row r="241" spans="1:18" x14ac:dyDescent="0.25">
      <c r="A241" s="35">
        <f>+IF(B241="","",SUBTOTAL(3,B$235:B241))</f>
        <v>7</v>
      </c>
      <c r="B241" s="17">
        <f t="shared" si="30"/>
        <v>44230</v>
      </c>
      <c r="C241" s="7" t="s">
        <v>168</v>
      </c>
      <c r="D241" s="6">
        <v>1</v>
      </c>
      <c r="E241" s="6" t="s">
        <v>850</v>
      </c>
      <c r="F241" s="8" t="s">
        <v>851</v>
      </c>
      <c r="G241" s="8" t="s">
        <v>852</v>
      </c>
      <c r="H241" s="12"/>
      <c r="I241" s="12"/>
      <c r="J241" s="12">
        <v>156.06</v>
      </c>
      <c r="K241" s="12"/>
      <c r="L241" s="12"/>
      <c r="M241" s="12"/>
      <c r="N241" s="12"/>
      <c r="O241" s="109"/>
      <c r="P241" s="12">
        <v>800</v>
      </c>
      <c r="Q241" s="27">
        <f>J241*4.26</f>
        <v>664.81560000000002</v>
      </c>
      <c r="R241" s="27">
        <f t="shared" si="29"/>
        <v>135.18439999999998</v>
      </c>
    </row>
    <row r="242" spans="1:18" x14ac:dyDescent="0.25">
      <c r="A242" s="35">
        <f>+IF(B242="","",SUBTOTAL(3,B$235:B242))</f>
        <v>8</v>
      </c>
      <c r="B242" s="17">
        <f t="shared" si="30"/>
        <v>44230</v>
      </c>
      <c r="C242" s="7" t="s">
        <v>321</v>
      </c>
      <c r="D242" s="6">
        <v>1</v>
      </c>
      <c r="E242" s="6" t="s">
        <v>853</v>
      </c>
      <c r="F242" s="8" t="s">
        <v>854</v>
      </c>
      <c r="G242" s="8" t="s">
        <v>855</v>
      </c>
      <c r="H242" s="12"/>
      <c r="I242" s="12"/>
      <c r="J242" s="12">
        <v>156.06</v>
      </c>
      <c r="K242" s="12"/>
      <c r="L242" s="12"/>
      <c r="M242" s="12"/>
      <c r="N242" s="12"/>
      <c r="O242" s="109"/>
      <c r="P242" s="12">
        <v>800</v>
      </c>
      <c r="Q242" s="27">
        <f>J242*4.26</f>
        <v>664.81560000000002</v>
      </c>
      <c r="R242" s="27">
        <f t="shared" si="29"/>
        <v>135.18439999999998</v>
      </c>
    </row>
    <row r="243" spans="1:18" x14ac:dyDescent="0.25">
      <c r="A243" s="35">
        <f>+IF(B243="","",SUBTOTAL(3,B$235:B243))</f>
        <v>9</v>
      </c>
      <c r="B243" s="17">
        <f t="shared" si="30"/>
        <v>44230</v>
      </c>
      <c r="C243" s="7" t="s">
        <v>856</v>
      </c>
      <c r="D243" s="6">
        <v>3</v>
      </c>
      <c r="E243" s="6" t="s">
        <v>857</v>
      </c>
      <c r="F243" s="8" t="s">
        <v>858</v>
      </c>
      <c r="G243" s="8" t="s">
        <v>859</v>
      </c>
      <c r="H243" s="12"/>
      <c r="I243" s="12"/>
      <c r="J243" s="12"/>
      <c r="K243" s="12"/>
      <c r="L243" s="12"/>
      <c r="M243" s="12"/>
      <c r="N243" s="12"/>
      <c r="O243" s="109"/>
      <c r="P243" s="12">
        <v>150</v>
      </c>
      <c r="Q243" s="27"/>
      <c r="R243" s="27">
        <f>P243</f>
        <v>150</v>
      </c>
    </row>
    <row r="244" spans="1:18" x14ac:dyDescent="0.25">
      <c r="A244" s="35">
        <f>+IF(B244="","",SUBTOTAL(3,B$235:B244))</f>
        <v>10</v>
      </c>
      <c r="B244" s="17">
        <f t="shared" si="30"/>
        <v>44230</v>
      </c>
      <c r="C244" s="7" t="s">
        <v>620</v>
      </c>
      <c r="D244" s="6">
        <v>1</v>
      </c>
      <c r="E244" s="6" t="s">
        <v>860</v>
      </c>
      <c r="F244" s="8" t="s">
        <v>862</v>
      </c>
      <c r="G244" s="8" t="s">
        <v>861</v>
      </c>
      <c r="H244" s="12"/>
      <c r="I244" s="12"/>
      <c r="J244" s="12">
        <v>156.06</v>
      </c>
      <c r="K244" s="12"/>
      <c r="L244" s="12"/>
      <c r="M244" s="12"/>
      <c r="N244" s="12"/>
      <c r="O244" s="109"/>
      <c r="P244" s="12">
        <v>800</v>
      </c>
      <c r="Q244" s="27">
        <f>J244*4.26</f>
        <v>664.81560000000002</v>
      </c>
      <c r="R244" s="27">
        <f>P244-Q244</f>
        <v>135.18439999999998</v>
      </c>
    </row>
    <row r="245" spans="1:18" x14ac:dyDescent="0.25">
      <c r="A245" s="35">
        <f>+IF(B245="","",SUBTOTAL(3,B$235:B245))</f>
        <v>11</v>
      </c>
      <c r="B245" s="17">
        <f t="shared" si="30"/>
        <v>44230</v>
      </c>
      <c r="C245" s="7" t="s">
        <v>244</v>
      </c>
      <c r="D245" s="6">
        <v>1</v>
      </c>
      <c r="E245" s="6" t="s">
        <v>863</v>
      </c>
      <c r="F245" s="8" t="s">
        <v>864</v>
      </c>
      <c r="G245" s="8" t="s">
        <v>865</v>
      </c>
      <c r="H245" s="12"/>
      <c r="I245" s="12"/>
      <c r="J245" s="12">
        <v>156.06</v>
      </c>
      <c r="K245" s="12"/>
      <c r="L245" s="12"/>
      <c r="M245" s="12"/>
      <c r="N245" s="12"/>
      <c r="O245" s="109"/>
      <c r="P245" s="12">
        <v>800</v>
      </c>
      <c r="Q245" s="27">
        <f>J245*4.26</f>
        <v>664.81560000000002</v>
      </c>
      <c r="R245" s="27">
        <f>P245-Q245</f>
        <v>135.18439999999998</v>
      </c>
    </row>
    <row r="246" spans="1:18" x14ac:dyDescent="0.25">
      <c r="A246" s="35">
        <f>+IF(B246="","",SUBTOTAL(3,B$235:B246))</f>
        <v>12</v>
      </c>
      <c r="B246" s="17">
        <f t="shared" si="30"/>
        <v>44230</v>
      </c>
      <c r="C246" s="7" t="s">
        <v>419</v>
      </c>
      <c r="D246" s="6">
        <v>2</v>
      </c>
      <c r="E246" s="6" t="s">
        <v>866</v>
      </c>
      <c r="F246" s="8" t="s">
        <v>867</v>
      </c>
      <c r="G246" s="8" t="s">
        <v>868</v>
      </c>
      <c r="H246" s="12"/>
      <c r="I246" s="12"/>
      <c r="J246" s="12"/>
      <c r="K246" s="12"/>
      <c r="L246" s="12"/>
      <c r="M246" s="12"/>
      <c r="N246" s="12"/>
      <c r="O246" s="109"/>
      <c r="P246" s="12">
        <v>100</v>
      </c>
      <c r="Q246" s="27"/>
      <c r="R246" s="27">
        <f>P246</f>
        <v>100</v>
      </c>
    </row>
    <row r="247" spans="1:18" x14ac:dyDescent="0.25">
      <c r="A247" s="35">
        <f>+IF(B247="","",SUBTOTAL(3,B$235:B247))</f>
        <v>13</v>
      </c>
      <c r="B247" s="17">
        <f t="shared" si="30"/>
        <v>44230</v>
      </c>
      <c r="C247" s="7" t="s">
        <v>254</v>
      </c>
      <c r="D247" s="6">
        <v>2</v>
      </c>
      <c r="E247" s="6" t="s">
        <v>869</v>
      </c>
      <c r="F247" s="8" t="s">
        <v>870</v>
      </c>
      <c r="G247" s="8" t="s">
        <v>871</v>
      </c>
      <c r="H247" s="12"/>
      <c r="I247" s="12"/>
      <c r="J247" s="12">
        <v>309.06</v>
      </c>
      <c r="K247" s="12"/>
      <c r="L247" s="12"/>
      <c r="M247" s="12"/>
      <c r="N247" s="12"/>
      <c r="O247" s="109"/>
      <c r="P247" s="12">
        <v>1600</v>
      </c>
      <c r="Q247" s="27">
        <f>J247*4.26</f>
        <v>1316.5955999999999</v>
      </c>
      <c r="R247" s="27">
        <f>P247-Q247</f>
        <v>283.40440000000012</v>
      </c>
    </row>
    <row r="248" spans="1:18" x14ac:dyDescent="0.25">
      <c r="A248" s="35">
        <f>+IF(B248="","",SUBTOTAL(3,B$235:B248))</f>
        <v>14</v>
      </c>
      <c r="B248" s="17">
        <f t="shared" si="30"/>
        <v>44230</v>
      </c>
      <c r="C248" s="7" t="s">
        <v>872</v>
      </c>
      <c r="D248" s="6">
        <v>4</v>
      </c>
      <c r="E248" s="6" t="s">
        <v>873</v>
      </c>
      <c r="F248" s="8" t="s">
        <v>874</v>
      </c>
      <c r="G248" s="8" t="s">
        <v>875</v>
      </c>
      <c r="H248" s="12"/>
      <c r="I248" s="12"/>
      <c r="J248" s="12">
        <v>615.05999999999995</v>
      </c>
      <c r="K248" s="12"/>
      <c r="L248" s="12"/>
      <c r="M248" s="12"/>
      <c r="N248" s="12"/>
      <c r="O248" s="109"/>
      <c r="P248" s="12">
        <f>800*4</f>
        <v>3200</v>
      </c>
      <c r="Q248" s="27">
        <f>J248*4.26</f>
        <v>2620.1555999999996</v>
      </c>
      <c r="R248" s="27">
        <f>P248-Q248</f>
        <v>579.84440000000041</v>
      </c>
    </row>
    <row r="249" spans="1:18" x14ac:dyDescent="0.25">
      <c r="A249" s="35">
        <f>+IF(B249="","",SUBTOTAL(3,B$235:B249))</f>
        <v>15</v>
      </c>
      <c r="B249" s="17">
        <f t="shared" si="30"/>
        <v>44230</v>
      </c>
      <c r="C249" s="7" t="s">
        <v>877</v>
      </c>
      <c r="D249" s="6">
        <v>4</v>
      </c>
      <c r="E249" s="6" t="s">
        <v>876</v>
      </c>
      <c r="F249" s="8" t="s">
        <v>878</v>
      </c>
      <c r="G249" s="8" t="s">
        <v>879</v>
      </c>
      <c r="H249" s="12"/>
      <c r="I249" s="12"/>
      <c r="J249" s="12">
        <v>615.05999999999995</v>
      </c>
      <c r="K249" s="12"/>
      <c r="L249" s="12"/>
      <c r="M249" s="12"/>
      <c r="N249" s="12"/>
      <c r="O249" s="109"/>
      <c r="P249" s="12">
        <f>800*4</f>
        <v>3200</v>
      </c>
      <c r="Q249" s="27">
        <f>J249*4.26</f>
        <v>2620.1555999999996</v>
      </c>
      <c r="R249" s="27">
        <f>P249-Q249</f>
        <v>579.84440000000041</v>
      </c>
    </row>
    <row r="250" spans="1:18" x14ac:dyDescent="0.25">
      <c r="A250" s="43" t="str">
        <f>TEXT(B250,"DDD")</f>
        <v>Wed</v>
      </c>
      <c r="B250" s="10">
        <f>B235</f>
        <v>44230</v>
      </c>
      <c r="C250" s="5" t="s">
        <v>2</v>
      </c>
      <c r="D250" s="4">
        <f>SUM(D235:D249)</f>
        <v>28</v>
      </c>
      <c r="E250" s="4"/>
      <c r="F250" s="4"/>
      <c r="G250" s="4"/>
      <c r="H250" s="13">
        <f t="shared" ref="H250:R250" si="31">SUM(H235:H249)</f>
        <v>0</v>
      </c>
      <c r="I250" s="13">
        <f t="shared" si="31"/>
        <v>0</v>
      </c>
      <c r="J250" s="13">
        <f t="shared" si="31"/>
        <v>3558.7799999999997</v>
      </c>
      <c r="K250" s="13">
        <f t="shared" si="31"/>
        <v>0</v>
      </c>
      <c r="L250" s="13">
        <f t="shared" si="31"/>
        <v>0</v>
      </c>
      <c r="M250" s="13">
        <f t="shared" si="31"/>
        <v>0</v>
      </c>
      <c r="N250" s="44"/>
      <c r="O250" s="44"/>
      <c r="P250" s="13">
        <f t="shared" si="31"/>
        <v>18550</v>
      </c>
      <c r="Q250" s="13">
        <f t="shared" si="31"/>
        <v>15160.4028</v>
      </c>
      <c r="R250" s="13">
        <f t="shared" si="31"/>
        <v>3389.5972000000011</v>
      </c>
    </row>
    <row r="251" spans="1:18" x14ac:dyDescent="0.25">
      <c r="A251" s="35">
        <f>+IF(B251="","",SUBTOTAL(3,B$251:B251))</f>
        <v>1</v>
      </c>
      <c r="B251" s="17">
        <f>B236+1</f>
        <v>44231</v>
      </c>
      <c r="C251" s="7" t="s">
        <v>881</v>
      </c>
      <c r="D251" s="6">
        <v>1</v>
      </c>
      <c r="E251" s="6" t="s">
        <v>880</v>
      </c>
      <c r="F251" s="8" t="s">
        <v>882</v>
      </c>
      <c r="G251" s="8" t="s">
        <v>883</v>
      </c>
      <c r="H251" s="12"/>
      <c r="I251" s="12"/>
      <c r="J251" s="12">
        <v>156.06</v>
      </c>
      <c r="K251" s="12"/>
      <c r="L251" s="12"/>
      <c r="M251" s="12"/>
      <c r="N251" s="12"/>
      <c r="O251" s="109"/>
      <c r="P251" s="12">
        <v>800</v>
      </c>
      <c r="Q251" s="27">
        <f>J251*4.26</f>
        <v>664.81560000000002</v>
      </c>
      <c r="R251" s="27">
        <f>P251-Q251</f>
        <v>135.18439999999998</v>
      </c>
    </row>
    <row r="252" spans="1:18" x14ac:dyDescent="0.25">
      <c r="A252" s="43" t="str">
        <f>TEXT(B252,"DDD")</f>
        <v>Thu</v>
      </c>
      <c r="B252" s="10">
        <f>B251</f>
        <v>44231</v>
      </c>
      <c r="C252" s="5" t="s">
        <v>2</v>
      </c>
      <c r="D252" s="4">
        <f>SUM(D251)</f>
        <v>1</v>
      </c>
      <c r="E252" s="4"/>
      <c r="F252" s="4"/>
      <c r="G252" s="4"/>
      <c r="H252" s="13">
        <f t="shared" ref="H252:R252" si="32">SUM(H251:H251)</f>
        <v>0</v>
      </c>
      <c r="I252" s="13">
        <f t="shared" si="32"/>
        <v>0</v>
      </c>
      <c r="J252" s="13">
        <f t="shared" si="32"/>
        <v>156.06</v>
      </c>
      <c r="K252" s="13">
        <f t="shared" si="32"/>
        <v>0</v>
      </c>
      <c r="L252" s="13">
        <f t="shared" si="32"/>
        <v>0</v>
      </c>
      <c r="M252" s="13">
        <f t="shared" si="32"/>
        <v>0</v>
      </c>
      <c r="N252" s="44"/>
      <c r="O252" s="44"/>
      <c r="P252" s="13">
        <f t="shared" si="32"/>
        <v>800</v>
      </c>
      <c r="Q252" s="13">
        <f t="shared" si="32"/>
        <v>664.81560000000002</v>
      </c>
      <c r="R252" s="13">
        <f t="shared" si="32"/>
        <v>135.18439999999998</v>
      </c>
    </row>
    <row r="253" spans="1:18" x14ac:dyDescent="0.25">
      <c r="A253" s="35">
        <f>+IF(B253="","",SUBTOTAL(3,B$253:B253))</f>
        <v>1</v>
      </c>
      <c r="B253" s="17">
        <f>B251+3</f>
        <v>44234</v>
      </c>
      <c r="C253" s="7" t="s">
        <v>898</v>
      </c>
      <c r="D253" s="6">
        <v>1</v>
      </c>
      <c r="E253" s="6" t="s">
        <v>884</v>
      </c>
      <c r="F253" s="8" t="s">
        <v>885</v>
      </c>
      <c r="G253" s="8" t="s">
        <v>886</v>
      </c>
      <c r="H253" s="12"/>
      <c r="I253" s="12"/>
      <c r="J253" s="12">
        <v>156.06</v>
      </c>
      <c r="K253" s="12"/>
      <c r="L253" s="12"/>
      <c r="M253" s="12"/>
      <c r="N253" s="12"/>
      <c r="O253" s="109"/>
      <c r="P253" s="12">
        <v>800</v>
      </c>
      <c r="Q253" s="27">
        <f>J253*4.26</f>
        <v>664.81560000000002</v>
      </c>
      <c r="R253" s="27">
        <f>P253-Q253</f>
        <v>135.18439999999998</v>
      </c>
    </row>
    <row r="254" spans="1:18" x14ac:dyDescent="0.25">
      <c r="A254" s="35">
        <f>+IF(B254="","",SUBTOTAL(3,B$253:B254))</f>
        <v>2</v>
      </c>
      <c r="B254" s="17">
        <f>$B$253</f>
        <v>44234</v>
      </c>
      <c r="C254" s="7" t="s">
        <v>887</v>
      </c>
      <c r="D254" s="6">
        <v>1</v>
      </c>
      <c r="E254" s="6" t="s">
        <v>888</v>
      </c>
      <c r="F254" s="8" t="s">
        <v>889</v>
      </c>
      <c r="G254" s="8" t="s">
        <v>890</v>
      </c>
      <c r="H254" s="12"/>
      <c r="I254" s="12"/>
      <c r="J254" s="12">
        <v>156.06</v>
      </c>
      <c r="K254" s="12"/>
      <c r="L254" s="12"/>
      <c r="M254" s="12"/>
      <c r="N254" s="12"/>
      <c r="O254" s="109"/>
      <c r="P254" s="12">
        <v>800</v>
      </c>
      <c r="Q254" s="27">
        <f>J254*4.26</f>
        <v>664.81560000000002</v>
      </c>
      <c r="R254" s="27">
        <f>P254-Q254</f>
        <v>135.18439999999998</v>
      </c>
    </row>
    <row r="255" spans="1:18" x14ac:dyDescent="0.25">
      <c r="A255" s="35">
        <f>+IF(B255="","",SUBTOTAL(3,B$253:B255))</f>
        <v>3</v>
      </c>
      <c r="B255" s="17">
        <f t="shared" ref="B255:B256" si="33">$B$253</f>
        <v>44234</v>
      </c>
      <c r="C255" s="7" t="s">
        <v>897</v>
      </c>
      <c r="D255" s="6">
        <v>1</v>
      </c>
      <c r="E255" s="6" t="s">
        <v>891</v>
      </c>
      <c r="F255" s="8" t="s">
        <v>892</v>
      </c>
      <c r="G255" s="8" t="s">
        <v>893</v>
      </c>
      <c r="H255" s="12"/>
      <c r="I255" s="12"/>
      <c r="J255" s="12">
        <v>156.06</v>
      </c>
      <c r="K255" s="12"/>
      <c r="L255" s="12"/>
      <c r="M255" s="12"/>
      <c r="N255" s="12"/>
      <c r="O255" s="109"/>
      <c r="P255" s="12">
        <v>800</v>
      </c>
      <c r="Q255" s="27">
        <f>J255*4.26</f>
        <v>664.81560000000002</v>
      </c>
      <c r="R255" s="27">
        <f>P255-Q255</f>
        <v>135.18439999999998</v>
      </c>
    </row>
    <row r="256" spans="1:18" x14ac:dyDescent="0.25">
      <c r="A256" s="35">
        <f>+IF(B256="","",SUBTOTAL(3,B$253:B256))</f>
        <v>4</v>
      </c>
      <c r="B256" s="17">
        <f t="shared" si="33"/>
        <v>44234</v>
      </c>
      <c r="C256" s="7" t="s">
        <v>899</v>
      </c>
      <c r="D256" s="6">
        <v>2</v>
      </c>
      <c r="E256" s="6" t="s">
        <v>894</v>
      </c>
      <c r="F256" s="8" t="s">
        <v>895</v>
      </c>
      <c r="G256" s="8" t="s">
        <v>896</v>
      </c>
      <c r="H256" s="12"/>
      <c r="I256" s="12"/>
      <c r="J256" s="12">
        <v>309.06</v>
      </c>
      <c r="K256" s="12"/>
      <c r="L256" s="12"/>
      <c r="M256" s="12"/>
      <c r="N256" s="12"/>
      <c r="O256" s="109"/>
      <c r="P256" s="12">
        <v>1600</v>
      </c>
      <c r="Q256" s="27">
        <f>J256*4.26</f>
        <v>1316.5955999999999</v>
      </c>
      <c r="R256" s="27">
        <f>P256-Q256</f>
        <v>283.40440000000012</v>
      </c>
    </row>
    <row r="257" spans="1:18" x14ac:dyDescent="0.25">
      <c r="A257" s="43" t="str">
        <f>TEXT(B257,"DDD")</f>
        <v>Sun</v>
      </c>
      <c r="B257" s="10">
        <f>B253</f>
        <v>44234</v>
      </c>
      <c r="C257" s="5" t="s">
        <v>2</v>
      </c>
      <c r="D257" s="4">
        <f>SUM(D253:D256)</f>
        <v>5</v>
      </c>
      <c r="E257" s="4"/>
      <c r="F257" s="4"/>
      <c r="G257" s="4"/>
      <c r="H257" s="13">
        <f t="shared" ref="H257:R257" si="34">SUM(H253:H256)</f>
        <v>0</v>
      </c>
      <c r="I257" s="13">
        <f t="shared" si="34"/>
        <v>0</v>
      </c>
      <c r="J257" s="13">
        <f t="shared" si="34"/>
        <v>777.24</v>
      </c>
      <c r="K257" s="13">
        <f t="shared" si="34"/>
        <v>0</v>
      </c>
      <c r="L257" s="13">
        <f t="shared" si="34"/>
        <v>0</v>
      </c>
      <c r="M257" s="13">
        <f t="shared" si="34"/>
        <v>0</v>
      </c>
      <c r="N257" s="44"/>
      <c r="O257" s="44"/>
      <c r="P257" s="13">
        <f t="shared" si="34"/>
        <v>4000</v>
      </c>
      <c r="Q257" s="13">
        <f t="shared" si="34"/>
        <v>3311.0424000000003</v>
      </c>
      <c r="R257" s="13">
        <f t="shared" si="34"/>
        <v>688.95760000000007</v>
      </c>
    </row>
    <row r="258" spans="1:18" x14ac:dyDescent="0.25">
      <c r="A258" s="35">
        <f>+IF(B258="","",SUBTOTAL(3,B$258:B258))</f>
        <v>1</v>
      </c>
      <c r="B258" s="17">
        <f>B254+1</f>
        <v>44235</v>
      </c>
      <c r="C258" s="7" t="s">
        <v>903</v>
      </c>
      <c r="D258" s="6">
        <v>2</v>
      </c>
      <c r="E258" s="6" t="s">
        <v>900</v>
      </c>
      <c r="F258" s="8" t="s">
        <v>901</v>
      </c>
      <c r="G258" s="8" t="s">
        <v>902</v>
      </c>
      <c r="H258" s="12"/>
      <c r="I258" s="12"/>
      <c r="J258" s="12">
        <v>309.06</v>
      </c>
      <c r="K258" s="12"/>
      <c r="L258" s="12"/>
      <c r="M258" s="12"/>
      <c r="N258" s="12"/>
      <c r="O258" s="109"/>
      <c r="P258" s="12">
        <v>1600</v>
      </c>
      <c r="Q258" s="27">
        <f>J258*4.26</f>
        <v>1316.5955999999999</v>
      </c>
      <c r="R258" s="27">
        <f>P258-Q258</f>
        <v>283.40440000000012</v>
      </c>
    </row>
    <row r="259" spans="1:18" x14ac:dyDescent="0.25">
      <c r="A259" s="35">
        <f>+IF(B259="","",SUBTOTAL(3,B$258:B259))</f>
        <v>2</v>
      </c>
      <c r="B259" s="17">
        <f>$B$258</f>
        <v>44235</v>
      </c>
      <c r="C259" s="7" t="s">
        <v>906</v>
      </c>
      <c r="D259" s="6">
        <v>1</v>
      </c>
      <c r="E259" s="6" t="s">
        <v>904</v>
      </c>
      <c r="F259" s="8" t="s">
        <v>905</v>
      </c>
      <c r="G259" s="8" t="s">
        <v>907</v>
      </c>
      <c r="H259" s="12"/>
      <c r="I259" s="12"/>
      <c r="J259" s="12">
        <v>2043.06</v>
      </c>
      <c r="K259" s="12"/>
      <c r="L259" s="12"/>
      <c r="M259" s="12"/>
      <c r="N259" s="12"/>
      <c r="O259" s="109"/>
      <c r="P259" s="12">
        <v>10000</v>
      </c>
      <c r="Q259" s="27">
        <f>J259*4.26</f>
        <v>8703.4355999999989</v>
      </c>
      <c r="R259" s="27">
        <f>P259-Q259</f>
        <v>1296.5644000000011</v>
      </c>
    </row>
    <row r="260" spans="1:18" x14ac:dyDescent="0.25">
      <c r="A260" s="35">
        <f>+IF(B260="","",SUBTOTAL(3,B$258:B260))</f>
        <v>3</v>
      </c>
      <c r="B260" s="17">
        <f>$B$258</f>
        <v>44235</v>
      </c>
      <c r="C260" s="7" t="s">
        <v>911</v>
      </c>
      <c r="D260" s="6">
        <v>1</v>
      </c>
      <c r="E260" s="6" t="s">
        <v>908</v>
      </c>
      <c r="F260" s="8" t="s">
        <v>909</v>
      </c>
      <c r="G260" s="8" t="s">
        <v>910</v>
      </c>
      <c r="H260" s="12"/>
      <c r="I260" s="12"/>
      <c r="J260" s="12">
        <v>156.06</v>
      </c>
      <c r="K260" s="12"/>
      <c r="L260" s="12"/>
      <c r="M260" s="12"/>
      <c r="N260" s="12"/>
      <c r="O260" s="109"/>
      <c r="P260" s="12">
        <v>800</v>
      </c>
      <c r="Q260" s="27">
        <f>J260*4.26</f>
        <v>664.81560000000002</v>
      </c>
      <c r="R260" s="27">
        <f>P260-Q260</f>
        <v>135.18439999999998</v>
      </c>
    </row>
    <row r="261" spans="1:18" x14ac:dyDescent="0.25">
      <c r="A261" s="43" t="str">
        <f>TEXT(B261,"DDD")</f>
        <v>Mon</v>
      </c>
      <c r="B261" s="10">
        <f>B258</f>
        <v>44235</v>
      </c>
      <c r="C261" s="5" t="s">
        <v>2</v>
      </c>
      <c r="D261" s="4">
        <f>SUM(D258:D260)</f>
        <v>4</v>
      </c>
      <c r="E261" s="4"/>
      <c r="F261" s="4"/>
      <c r="G261" s="4"/>
      <c r="H261" s="13">
        <f t="shared" ref="H261:R261" si="35">SUM(H258:H260)</f>
        <v>0</v>
      </c>
      <c r="I261" s="13">
        <f t="shared" si="35"/>
        <v>0</v>
      </c>
      <c r="J261" s="13">
        <f t="shared" si="35"/>
        <v>2508.1799999999998</v>
      </c>
      <c r="K261" s="13">
        <f t="shared" si="35"/>
        <v>0</v>
      </c>
      <c r="L261" s="13">
        <f t="shared" si="35"/>
        <v>0</v>
      </c>
      <c r="M261" s="13">
        <f t="shared" si="35"/>
        <v>0</v>
      </c>
      <c r="N261" s="44"/>
      <c r="O261" s="44"/>
      <c r="P261" s="13">
        <f t="shared" si="35"/>
        <v>12400</v>
      </c>
      <c r="Q261" s="13">
        <f t="shared" si="35"/>
        <v>10684.846799999999</v>
      </c>
      <c r="R261" s="13">
        <f t="shared" si="35"/>
        <v>1715.1532000000011</v>
      </c>
    </row>
    <row r="262" spans="1:18" x14ac:dyDescent="0.25">
      <c r="A262" s="35">
        <f>+IF(B262="","",SUBTOTAL(3,B$262:B262))</f>
        <v>1</v>
      </c>
      <c r="B262" s="17">
        <f>B259+1</f>
        <v>44236</v>
      </c>
      <c r="C262" s="7" t="s">
        <v>818</v>
      </c>
      <c r="D262" s="6">
        <v>2</v>
      </c>
      <c r="E262" s="6" t="s">
        <v>912</v>
      </c>
      <c r="F262" s="8" t="s">
        <v>913</v>
      </c>
      <c r="G262" s="8" t="s">
        <v>914</v>
      </c>
      <c r="H262" s="12"/>
      <c r="I262" s="12"/>
      <c r="J262" s="12">
        <v>309.06</v>
      </c>
      <c r="K262" s="12"/>
      <c r="L262" s="12"/>
      <c r="M262" s="12"/>
      <c r="N262" s="12"/>
      <c r="O262" s="109"/>
      <c r="P262" s="12">
        <v>1600</v>
      </c>
      <c r="Q262" s="27">
        <f>J262*4.26</f>
        <v>1316.5955999999999</v>
      </c>
      <c r="R262" s="27">
        <f>P262-Q262</f>
        <v>283.40440000000012</v>
      </c>
    </row>
    <row r="263" spans="1:18" x14ac:dyDescent="0.25">
      <c r="A263" s="35">
        <f>+IF(B263="","",SUBTOTAL(3,B$262:B263))</f>
        <v>2</v>
      </c>
      <c r="B263" s="17">
        <f>$B$262</f>
        <v>44236</v>
      </c>
      <c r="C263" s="7" t="s">
        <v>918</v>
      </c>
      <c r="D263" s="6">
        <v>8</v>
      </c>
      <c r="E263" s="6" t="s">
        <v>915</v>
      </c>
      <c r="F263" s="8" t="s">
        <v>916</v>
      </c>
      <c r="G263" s="8" t="s">
        <v>917</v>
      </c>
      <c r="H263" s="12"/>
      <c r="I263" s="12"/>
      <c r="J263" s="12">
        <v>16323.06</v>
      </c>
      <c r="K263" s="12"/>
      <c r="L263" s="12"/>
      <c r="M263" s="12"/>
      <c r="N263" s="12"/>
      <c r="O263" s="109"/>
      <c r="P263" s="12">
        <v>80000</v>
      </c>
      <c r="Q263" s="27">
        <f>J263*4.26</f>
        <v>69536.2356</v>
      </c>
      <c r="R263" s="27">
        <f>P263-Q263</f>
        <v>10463.7644</v>
      </c>
    </row>
    <row r="264" spans="1:18" x14ac:dyDescent="0.25">
      <c r="A264" s="43" t="str">
        <f>TEXT(B264,"DDD")</f>
        <v>Tue</v>
      </c>
      <c r="B264" s="10">
        <f>B262</f>
        <v>44236</v>
      </c>
      <c r="C264" s="5" t="s">
        <v>2</v>
      </c>
      <c r="D264" s="4">
        <f>SUM(D262:D263)</f>
        <v>10</v>
      </c>
      <c r="E264" s="4"/>
      <c r="F264" s="4"/>
      <c r="G264" s="4"/>
      <c r="H264" s="13">
        <f t="shared" ref="H264:R264" si="36">SUM(H262:H263)</f>
        <v>0</v>
      </c>
      <c r="I264" s="13">
        <f t="shared" si="36"/>
        <v>0</v>
      </c>
      <c r="J264" s="13">
        <f t="shared" si="36"/>
        <v>16632.12</v>
      </c>
      <c r="K264" s="13">
        <f t="shared" si="36"/>
        <v>0</v>
      </c>
      <c r="L264" s="13">
        <f t="shared" si="36"/>
        <v>0</v>
      </c>
      <c r="M264" s="13">
        <f t="shared" si="36"/>
        <v>0</v>
      </c>
      <c r="N264" s="44"/>
      <c r="O264" s="44"/>
      <c r="P264" s="13">
        <f t="shared" si="36"/>
        <v>81600</v>
      </c>
      <c r="Q264" s="13">
        <f t="shared" si="36"/>
        <v>70852.831200000001</v>
      </c>
      <c r="R264" s="13">
        <f t="shared" si="36"/>
        <v>10747.168799999999</v>
      </c>
    </row>
    <row r="265" spans="1:18" x14ac:dyDescent="0.25">
      <c r="A265" s="35">
        <f>+IF(B265="","",SUBTOTAL(3,B$265:B265))</f>
        <v>1</v>
      </c>
      <c r="B265" s="17">
        <f>B262+1</f>
        <v>44237</v>
      </c>
      <c r="C265" s="7" t="s">
        <v>903</v>
      </c>
      <c r="D265" s="6">
        <v>2</v>
      </c>
      <c r="E265" s="6" t="s">
        <v>919</v>
      </c>
      <c r="F265" s="8" t="s">
        <v>920</v>
      </c>
      <c r="G265" s="8" t="s">
        <v>921</v>
      </c>
      <c r="H265" s="12"/>
      <c r="I265" s="12"/>
      <c r="J265" s="12"/>
      <c r="K265" s="12"/>
      <c r="L265" s="12"/>
      <c r="M265" s="12"/>
      <c r="N265" s="12"/>
      <c r="O265" s="109"/>
      <c r="P265" s="12">
        <v>100</v>
      </c>
      <c r="Q265" s="27"/>
      <c r="R265" s="27">
        <f>P265</f>
        <v>100</v>
      </c>
    </row>
    <row r="266" spans="1:18" x14ac:dyDescent="0.25">
      <c r="A266" s="35">
        <f>+IF(B266="","",SUBTOTAL(3,B$265:B266))</f>
        <v>2</v>
      </c>
      <c r="B266" s="17">
        <f>$B$265</f>
        <v>44237</v>
      </c>
      <c r="C266" s="7" t="s">
        <v>373</v>
      </c>
      <c r="D266" s="6">
        <v>1</v>
      </c>
      <c r="E266" s="6" t="s">
        <v>922</v>
      </c>
      <c r="F266" s="8" t="s">
        <v>923</v>
      </c>
      <c r="G266" s="8" t="s">
        <v>924</v>
      </c>
      <c r="H266" s="12"/>
      <c r="I266" s="12"/>
      <c r="J266" s="12">
        <v>156.06</v>
      </c>
      <c r="K266" s="12"/>
      <c r="L266" s="12"/>
      <c r="M266" s="12"/>
      <c r="N266" s="12"/>
      <c r="O266" s="109"/>
      <c r="P266" s="12">
        <v>800</v>
      </c>
      <c r="Q266" s="27">
        <f>J266*4.26</f>
        <v>664.81560000000002</v>
      </c>
      <c r="R266" s="27">
        <f t="shared" ref="R266:R272" si="37">P266-Q266</f>
        <v>135.18439999999998</v>
      </c>
    </row>
    <row r="267" spans="1:18" x14ac:dyDescent="0.25">
      <c r="A267" s="35">
        <f>+IF(B267="","",SUBTOTAL(3,B$265:B267))</f>
        <v>3</v>
      </c>
      <c r="B267" s="17">
        <f t="shared" ref="B267:B272" si="38">$B$265</f>
        <v>44237</v>
      </c>
      <c r="C267" s="7" t="s">
        <v>926</v>
      </c>
      <c r="D267" s="6">
        <v>1</v>
      </c>
      <c r="E267" s="6" t="s">
        <v>925</v>
      </c>
      <c r="F267" s="8" t="s">
        <v>927</v>
      </c>
      <c r="G267" s="8" t="s">
        <v>928</v>
      </c>
      <c r="H267" s="12"/>
      <c r="I267" s="12"/>
      <c r="J267" s="12">
        <v>156.06</v>
      </c>
      <c r="K267" s="12"/>
      <c r="L267" s="12"/>
      <c r="M267" s="12"/>
      <c r="N267" s="12"/>
      <c r="O267" s="109"/>
      <c r="P267" s="12">
        <v>800</v>
      </c>
      <c r="Q267" s="27">
        <f>J267*4.26</f>
        <v>664.81560000000002</v>
      </c>
      <c r="R267" s="27">
        <f t="shared" si="37"/>
        <v>135.18439999999998</v>
      </c>
    </row>
    <row r="268" spans="1:18" x14ac:dyDescent="0.25">
      <c r="A268" s="35">
        <f>+IF(B268="","",SUBTOTAL(3,B$265:B268))</f>
        <v>4</v>
      </c>
      <c r="B268" s="17">
        <f t="shared" si="38"/>
        <v>44237</v>
      </c>
      <c r="C268" s="7" t="s">
        <v>932</v>
      </c>
      <c r="D268" s="6">
        <v>4</v>
      </c>
      <c r="E268" s="6" t="s">
        <v>929</v>
      </c>
      <c r="F268" s="8" t="s">
        <v>930</v>
      </c>
      <c r="G268" s="8" t="s">
        <v>931</v>
      </c>
      <c r="H268" s="12"/>
      <c r="I268" s="12"/>
      <c r="J268" s="12">
        <v>615.05999999999995</v>
      </c>
      <c r="K268" s="12"/>
      <c r="L268" s="12"/>
      <c r="M268" s="12"/>
      <c r="N268" s="12"/>
      <c r="O268" s="109"/>
      <c r="P268" s="12">
        <f>800*4</f>
        <v>3200</v>
      </c>
      <c r="Q268" s="27">
        <f>J268*4.26</f>
        <v>2620.1555999999996</v>
      </c>
      <c r="R268" s="27">
        <f t="shared" si="37"/>
        <v>579.84440000000041</v>
      </c>
    </row>
    <row r="269" spans="1:18" x14ac:dyDescent="0.25">
      <c r="A269" s="35">
        <f>+IF(B269="","",SUBTOTAL(3,B$265:B269))</f>
        <v>5</v>
      </c>
      <c r="B269" s="17">
        <f t="shared" si="38"/>
        <v>44237</v>
      </c>
      <c r="C269" s="7" t="s">
        <v>392</v>
      </c>
      <c r="D269" s="6">
        <v>1</v>
      </c>
      <c r="E269" s="6" t="s">
        <v>933</v>
      </c>
      <c r="F269" s="8" t="s">
        <v>934</v>
      </c>
      <c r="G269" s="8" t="s">
        <v>935</v>
      </c>
      <c r="H269" s="12"/>
      <c r="I269" s="12"/>
      <c r="J269" s="12">
        <v>156.06</v>
      </c>
      <c r="K269" s="12"/>
      <c r="L269" s="12"/>
      <c r="M269" s="12"/>
      <c r="N269" s="12"/>
      <c r="O269" s="109"/>
      <c r="P269" s="12">
        <v>800</v>
      </c>
      <c r="Q269" s="27">
        <f>J269*4.26</f>
        <v>664.81560000000002</v>
      </c>
      <c r="R269" s="27">
        <f t="shared" si="37"/>
        <v>135.18439999999998</v>
      </c>
    </row>
    <row r="270" spans="1:18" x14ac:dyDescent="0.25">
      <c r="A270" s="35">
        <f>+IF(B270="","",SUBTOTAL(3,B$265:B270))</f>
        <v>6</v>
      </c>
      <c r="B270" s="17">
        <f t="shared" si="38"/>
        <v>44237</v>
      </c>
      <c r="C270" s="7" t="s">
        <v>396</v>
      </c>
      <c r="D270" s="6">
        <v>2</v>
      </c>
      <c r="E270" s="6" t="s">
        <v>936</v>
      </c>
      <c r="F270" s="8" t="s">
        <v>937</v>
      </c>
      <c r="G270" s="8" t="s">
        <v>938</v>
      </c>
      <c r="H270" s="12"/>
      <c r="I270" s="12"/>
      <c r="J270" s="12">
        <v>309.06</v>
      </c>
      <c r="K270" s="12"/>
      <c r="L270" s="12"/>
      <c r="M270" s="12"/>
      <c r="N270" s="12"/>
      <c r="O270" s="109"/>
      <c r="P270" s="12">
        <v>1600</v>
      </c>
      <c r="Q270" s="27">
        <f>J270*4.26</f>
        <v>1316.5955999999999</v>
      </c>
      <c r="R270" s="27">
        <f t="shared" si="37"/>
        <v>283.40440000000012</v>
      </c>
    </row>
    <row r="271" spans="1:18" x14ac:dyDescent="0.25">
      <c r="A271" s="35">
        <f>+IF(B271="","",SUBTOTAL(3,B$265:B271))</f>
        <v>7</v>
      </c>
      <c r="B271" s="17">
        <f t="shared" si="38"/>
        <v>44237</v>
      </c>
      <c r="C271" s="7" t="s">
        <v>400</v>
      </c>
      <c r="D271" s="6">
        <v>1</v>
      </c>
      <c r="E271" s="6" t="s">
        <v>941</v>
      </c>
      <c r="F271" s="8" t="s">
        <v>939</v>
      </c>
      <c r="G271" s="8" t="s">
        <v>940</v>
      </c>
      <c r="H271" s="12"/>
      <c r="I271" s="12"/>
      <c r="J271" s="12">
        <v>156.06</v>
      </c>
      <c r="K271" s="12"/>
      <c r="L271" s="12"/>
      <c r="M271" s="12"/>
      <c r="N271" s="12"/>
      <c r="O271" s="109"/>
      <c r="P271" s="12">
        <v>800</v>
      </c>
      <c r="Q271" s="27">
        <f>J271*4.26</f>
        <v>664.81560000000002</v>
      </c>
      <c r="R271" s="27">
        <f t="shared" si="37"/>
        <v>135.18439999999998</v>
      </c>
    </row>
    <row r="272" spans="1:18" x14ac:dyDescent="0.25">
      <c r="A272" s="35">
        <f>+IF(B272="","",SUBTOTAL(3,B$265:B272))</f>
        <v>8</v>
      </c>
      <c r="B272" s="17">
        <f t="shared" si="38"/>
        <v>44237</v>
      </c>
      <c r="C272" s="7" t="s">
        <v>716</v>
      </c>
      <c r="D272" s="6">
        <v>1</v>
      </c>
      <c r="E272" s="6" t="s">
        <v>942</v>
      </c>
      <c r="F272" s="8" t="s">
        <v>943</v>
      </c>
      <c r="G272" s="8" t="s">
        <v>944</v>
      </c>
      <c r="H272" s="12"/>
      <c r="I272" s="12"/>
      <c r="J272" s="12">
        <v>156.06</v>
      </c>
      <c r="K272" s="12"/>
      <c r="L272" s="12"/>
      <c r="M272" s="12"/>
      <c r="N272" s="12"/>
      <c r="O272" s="109"/>
      <c r="P272" s="12">
        <v>800</v>
      </c>
      <c r="Q272" s="27">
        <f>J272*4.26</f>
        <v>664.81560000000002</v>
      </c>
      <c r="R272" s="27">
        <f t="shared" si="37"/>
        <v>135.18439999999998</v>
      </c>
    </row>
    <row r="273" spans="1:18" x14ac:dyDescent="0.25">
      <c r="A273" s="43" t="str">
        <f>TEXT(B273,"DDD")</f>
        <v>Wed</v>
      </c>
      <c r="B273" s="10">
        <f>B265</f>
        <v>44237</v>
      </c>
      <c r="C273" s="5" t="s">
        <v>2</v>
      </c>
      <c r="D273" s="4">
        <f>SUM(D265:D272)</f>
        <v>13</v>
      </c>
      <c r="E273" s="4"/>
      <c r="F273" s="4"/>
      <c r="G273" s="4"/>
      <c r="H273" s="13">
        <f t="shared" ref="H273:R273" si="39">SUM(H265:H272)</f>
        <v>0</v>
      </c>
      <c r="I273" s="13">
        <f t="shared" si="39"/>
        <v>0</v>
      </c>
      <c r="J273" s="13">
        <f t="shared" si="39"/>
        <v>1704.4199999999998</v>
      </c>
      <c r="K273" s="13">
        <f t="shared" si="39"/>
        <v>0</v>
      </c>
      <c r="L273" s="13">
        <f t="shared" si="39"/>
        <v>0</v>
      </c>
      <c r="M273" s="13">
        <f t="shared" si="39"/>
        <v>0</v>
      </c>
      <c r="N273" s="44"/>
      <c r="O273" s="44"/>
      <c r="P273" s="13">
        <f t="shared" si="39"/>
        <v>8900</v>
      </c>
      <c r="Q273" s="13">
        <f t="shared" si="39"/>
        <v>7260.8291999999992</v>
      </c>
      <c r="R273" s="13">
        <f t="shared" si="39"/>
        <v>1639.1708000000003</v>
      </c>
    </row>
    <row r="274" spans="1:18" x14ac:dyDescent="0.25">
      <c r="A274" s="35">
        <f>+IF(B274="","",SUBTOTAL(3,B$274:B274))</f>
        <v>1</v>
      </c>
      <c r="B274" s="17">
        <f>B265+1</f>
        <v>44238</v>
      </c>
      <c r="C274" s="7" t="s">
        <v>822</v>
      </c>
      <c r="D274" s="6">
        <v>1</v>
      </c>
      <c r="E274" s="6" t="s">
        <v>945</v>
      </c>
      <c r="F274" s="8" t="s">
        <v>946</v>
      </c>
      <c r="G274" s="8" t="s">
        <v>947</v>
      </c>
      <c r="H274" s="12"/>
      <c r="I274" s="12"/>
      <c r="J274" s="12">
        <v>156.06</v>
      </c>
      <c r="K274" s="12"/>
      <c r="L274" s="12"/>
      <c r="M274" s="12"/>
      <c r="N274" s="12"/>
      <c r="O274" s="109"/>
      <c r="P274" s="12">
        <v>780</v>
      </c>
      <c r="Q274" s="27">
        <f>J274*4.26</f>
        <v>664.81560000000002</v>
      </c>
      <c r="R274" s="27">
        <f>P274-Q274</f>
        <v>115.18439999999998</v>
      </c>
    </row>
    <row r="275" spans="1:18" x14ac:dyDescent="0.25">
      <c r="A275" s="43" t="str">
        <f>TEXT(B275,"DDD")</f>
        <v>Thu</v>
      </c>
      <c r="B275" s="10">
        <f>B274</f>
        <v>44238</v>
      </c>
      <c r="C275" s="5" t="s">
        <v>2</v>
      </c>
      <c r="D275" s="4">
        <f>SUM(D274)</f>
        <v>1</v>
      </c>
      <c r="E275" s="4"/>
      <c r="F275" s="4"/>
      <c r="G275" s="4"/>
      <c r="H275" s="13">
        <f t="shared" ref="H275:R275" si="40">SUM(H274:H274)</f>
        <v>0</v>
      </c>
      <c r="I275" s="13">
        <f t="shared" si="40"/>
        <v>0</v>
      </c>
      <c r="J275" s="13">
        <f t="shared" si="40"/>
        <v>156.06</v>
      </c>
      <c r="K275" s="13">
        <f t="shared" si="40"/>
        <v>0</v>
      </c>
      <c r="L275" s="13">
        <f t="shared" si="40"/>
        <v>0</v>
      </c>
      <c r="M275" s="13">
        <f t="shared" si="40"/>
        <v>0</v>
      </c>
      <c r="N275" s="44"/>
      <c r="O275" s="44"/>
      <c r="P275" s="13">
        <f t="shared" si="40"/>
        <v>780</v>
      </c>
      <c r="Q275" s="13">
        <f t="shared" si="40"/>
        <v>664.81560000000002</v>
      </c>
      <c r="R275" s="13">
        <f t="shared" si="40"/>
        <v>115.18439999999998</v>
      </c>
    </row>
    <row r="276" spans="1:18" x14ac:dyDescent="0.25">
      <c r="A276" s="35">
        <f>+IF(B276="","",SUBTOTAL(3,B$276:B276))</f>
        <v>1</v>
      </c>
      <c r="B276" s="17">
        <f>B274+3</f>
        <v>44241</v>
      </c>
      <c r="C276" s="7" t="s">
        <v>948</v>
      </c>
      <c r="D276" s="6">
        <v>1</v>
      </c>
      <c r="E276" s="6" t="s">
        <v>949</v>
      </c>
      <c r="F276" s="8" t="s">
        <v>950</v>
      </c>
      <c r="G276" s="8" t="s">
        <v>951</v>
      </c>
      <c r="H276" s="12"/>
      <c r="I276" s="12"/>
      <c r="J276" s="12">
        <v>156.06</v>
      </c>
      <c r="K276" s="12"/>
      <c r="L276" s="12"/>
      <c r="M276" s="12"/>
      <c r="N276" s="12"/>
      <c r="O276" s="109"/>
      <c r="P276" s="12">
        <v>800</v>
      </c>
      <c r="Q276" s="27">
        <f>J276*4.26</f>
        <v>664.81560000000002</v>
      </c>
      <c r="R276" s="27">
        <f>P276-Q276</f>
        <v>135.18439999999998</v>
      </c>
    </row>
    <row r="277" spans="1:18" x14ac:dyDescent="0.25">
      <c r="A277" s="43" t="str">
        <f>TEXT(B277,"DDD")</f>
        <v>Sun</v>
      </c>
      <c r="B277" s="10">
        <f>B276</f>
        <v>44241</v>
      </c>
      <c r="C277" s="5" t="s">
        <v>2</v>
      </c>
      <c r="D277" s="4">
        <f>SUM(D276)</f>
        <v>1</v>
      </c>
      <c r="E277" s="4"/>
      <c r="F277" s="4"/>
      <c r="G277" s="4"/>
      <c r="H277" s="13">
        <f t="shared" ref="H277:R277" si="41">SUM(H276:H276)</f>
        <v>0</v>
      </c>
      <c r="I277" s="13">
        <f t="shared" si="41"/>
        <v>0</v>
      </c>
      <c r="J277" s="13">
        <f t="shared" si="41"/>
        <v>156.06</v>
      </c>
      <c r="K277" s="13">
        <f t="shared" si="41"/>
        <v>0</v>
      </c>
      <c r="L277" s="13">
        <f t="shared" si="41"/>
        <v>0</v>
      </c>
      <c r="M277" s="13">
        <f t="shared" si="41"/>
        <v>0</v>
      </c>
      <c r="N277" s="44"/>
      <c r="O277" s="44"/>
      <c r="P277" s="13">
        <f t="shared" si="41"/>
        <v>800</v>
      </c>
      <c r="Q277" s="13">
        <f t="shared" si="41"/>
        <v>664.81560000000002</v>
      </c>
      <c r="R277" s="13">
        <f t="shared" si="41"/>
        <v>135.18439999999998</v>
      </c>
    </row>
    <row r="278" spans="1:18" x14ac:dyDescent="0.25">
      <c r="A278" s="35">
        <f>+IF(B278="","",SUBTOTAL(3,B$278:B278))</f>
        <v>1</v>
      </c>
      <c r="B278" s="17">
        <f>B276+1</f>
        <v>44242</v>
      </c>
      <c r="C278" s="7" t="s">
        <v>952</v>
      </c>
      <c r="D278" s="6">
        <v>1</v>
      </c>
      <c r="E278" s="6"/>
      <c r="F278" s="8"/>
      <c r="G278" s="8"/>
      <c r="H278" s="12"/>
      <c r="I278" s="12"/>
      <c r="J278" s="12"/>
      <c r="K278" s="12"/>
      <c r="L278" s="12"/>
      <c r="M278" s="12"/>
      <c r="N278" s="12"/>
      <c r="O278" s="109"/>
      <c r="P278" s="12">
        <v>50</v>
      </c>
      <c r="Q278" s="27"/>
      <c r="R278" s="27">
        <f>P278</f>
        <v>50</v>
      </c>
    </row>
    <row r="279" spans="1:18" x14ac:dyDescent="0.25">
      <c r="A279" s="43" t="str">
        <f>TEXT(B279,"DDD")</f>
        <v>Mon</v>
      </c>
      <c r="B279" s="10">
        <f>B278</f>
        <v>44242</v>
      </c>
      <c r="C279" s="5" t="s">
        <v>2</v>
      </c>
      <c r="D279" s="4">
        <f>SUM(D278)</f>
        <v>1</v>
      </c>
      <c r="E279" s="4"/>
      <c r="F279" s="4"/>
      <c r="G279" s="4"/>
      <c r="H279" s="13">
        <f t="shared" ref="H279:R279" si="42">SUM(H278:H278)</f>
        <v>0</v>
      </c>
      <c r="I279" s="13">
        <f t="shared" si="42"/>
        <v>0</v>
      </c>
      <c r="J279" s="13">
        <f t="shared" si="42"/>
        <v>0</v>
      </c>
      <c r="K279" s="13">
        <f t="shared" si="42"/>
        <v>0</v>
      </c>
      <c r="L279" s="13">
        <f t="shared" si="42"/>
        <v>0</v>
      </c>
      <c r="M279" s="13">
        <f t="shared" si="42"/>
        <v>0</v>
      </c>
      <c r="N279" s="44"/>
      <c r="O279" s="44"/>
      <c r="P279" s="13">
        <f t="shared" si="42"/>
        <v>50</v>
      </c>
      <c r="Q279" s="13">
        <f t="shared" si="42"/>
        <v>0</v>
      </c>
      <c r="R279" s="13">
        <f t="shared" si="42"/>
        <v>50</v>
      </c>
    </row>
    <row r="280" spans="1:18" x14ac:dyDescent="0.25">
      <c r="A280" s="35">
        <f>+IF(B280="","",SUBTOTAL(3,B$280:B280))</f>
        <v>1</v>
      </c>
      <c r="B280" s="17">
        <f>B278+1</f>
        <v>44243</v>
      </c>
      <c r="C280" s="7" t="s">
        <v>953</v>
      </c>
      <c r="D280" s="6"/>
      <c r="E280" s="6"/>
      <c r="F280" s="8"/>
      <c r="G280" s="8"/>
      <c r="H280" s="12"/>
      <c r="I280" s="12"/>
      <c r="J280" s="12"/>
      <c r="K280" s="12"/>
      <c r="L280" s="12"/>
      <c r="M280" s="12"/>
      <c r="N280" s="12"/>
      <c r="O280" s="109"/>
      <c r="P280" s="12">
        <v>5</v>
      </c>
      <c r="Q280" s="27"/>
      <c r="R280" s="27">
        <f>P280</f>
        <v>5</v>
      </c>
    </row>
    <row r="281" spans="1:18" x14ac:dyDescent="0.25">
      <c r="A281" s="43" t="str">
        <f>TEXT(B281,"DDD")</f>
        <v>Tue</v>
      </c>
      <c r="B281" s="10">
        <f>B280</f>
        <v>44243</v>
      </c>
      <c r="C281" s="5" t="s">
        <v>2</v>
      </c>
      <c r="D281" s="4">
        <f>SUM(D280)</f>
        <v>0</v>
      </c>
      <c r="E281" s="4"/>
      <c r="F281" s="4"/>
      <c r="G281" s="4"/>
      <c r="H281" s="13">
        <f t="shared" ref="H281:R281" si="43">SUM(H280:H280)</f>
        <v>0</v>
      </c>
      <c r="I281" s="13">
        <f t="shared" si="43"/>
        <v>0</v>
      </c>
      <c r="J281" s="13">
        <f t="shared" si="43"/>
        <v>0</v>
      </c>
      <c r="K281" s="13">
        <f t="shared" si="43"/>
        <v>0</v>
      </c>
      <c r="L281" s="13">
        <f t="shared" si="43"/>
        <v>0</v>
      </c>
      <c r="M281" s="13">
        <f t="shared" si="43"/>
        <v>0</v>
      </c>
      <c r="N281" s="44"/>
      <c r="O281" s="44"/>
      <c r="P281" s="13">
        <f t="shared" si="43"/>
        <v>5</v>
      </c>
      <c r="Q281" s="13">
        <f t="shared" si="43"/>
        <v>0</v>
      </c>
      <c r="R281" s="13">
        <f t="shared" si="43"/>
        <v>5</v>
      </c>
    </row>
    <row r="282" spans="1:18" x14ac:dyDescent="0.25">
      <c r="A282" s="35">
        <f>+IF(B282="","",SUBTOTAL(3,B$282:B282))</f>
        <v>1</v>
      </c>
      <c r="B282" s="17">
        <f>B280+1</f>
        <v>44244</v>
      </c>
      <c r="C282" s="7" t="s">
        <v>822</v>
      </c>
      <c r="D282" s="6">
        <v>1</v>
      </c>
      <c r="E282" s="6" t="s">
        <v>954</v>
      </c>
      <c r="F282" s="8" t="s">
        <v>957</v>
      </c>
      <c r="G282" s="8" t="s">
        <v>956</v>
      </c>
      <c r="H282" s="12"/>
      <c r="I282" s="12"/>
      <c r="J282" s="12">
        <v>156.06</v>
      </c>
      <c r="K282" s="12"/>
      <c r="L282" s="12"/>
      <c r="M282" s="12"/>
      <c r="N282" s="12"/>
      <c r="O282" s="109"/>
      <c r="P282" s="12">
        <v>800</v>
      </c>
      <c r="Q282" s="27">
        <f>J282*4.26</f>
        <v>664.81560000000002</v>
      </c>
      <c r="R282" s="27">
        <f>P282-Q282</f>
        <v>135.18439999999998</v>
      </c>
    </row>
    <row r="283" spans="1:18" x14ac:dyDescent="0.25">
      <c r="A283" s="35">
        <f>+IF(B283="","",SUBTOTAL(3,B$282:B283))</f>
        <v>2</v>
      </c>
      <c r="B283" s="17">
        <f>B282</f>
        <v>44244</v>
      </c>
      <c r="C283" s="7" t="s">
        <v>887</v>
      </c>
      <c r="D283" s="6">
        <v>1</v>
      </c>
      <c r="E283" s="6" t="s">
        <v>955</v>
      </c>
      <c r="F283" s="8" t="s">
        <v>958</v>
      </c>
      <c r="G283" s="8" t="s">
        <v>959</v>
      </c>
      <c r="H283" s="12"/>
      <c r="I283" s="12"/>
      <c r="J283" s="12">
        <v>156.06</v>
      </c>
      <c r="K283" s="12"/>
      <c r="L283" s="12"/>
      <c r="M283" s="12"/>
      <c r="N283" s="12"/>
      <c r="O283" s="109"/>
      <c r="P283" s="12">
        <v>800</v>
      </c>
      <c r="Q283" s="27">
        <f>J283*4.26</f>
        <v>664.81560000000002</v>
      </c>
      <c r="R283" s="27">
        <f>P283-Q283</f>
        <v>135.18439999999998</v>
      </c>
    </row>
    <row r="284" spans="1:18" x14ac:dyDescent="0.25">
      <c r="A284" s="35">
        <f>+IF(B284="","",SUBTOTAL(3,B$282:B284))</f>
        <v>3</v>
      </c>
      <c r="B284" s="17">
        <f>B282</f>
        <v>44244</v>
      </c>
      <c r="C284" s="7" t="s">
        <v>373</v>
      </c>
      <c r="D284" s="6">
        <v>1</v>
      </c>
      <c r="E284" s="6" t="s">
        <v>960</v>
      </c>
      <c r="F284" s="8" t="s">
        <v>961</v>
      </c>
      <c r="G284" s="8" t="s">
        <v>962</v>
      </c>
      <c r="H284" s="12"/>
      <c r="I284" s="12"/>
      <c r="J284" s="12">
        <v>156.06</v>
      </c>
      <c r="K284" s="12"/>
      <c r="L284" s="12"/>
      <c r="M284" s="12"/>
      <c r="N284" s="12"/>
      <c r="O284" s="109"/>
      <c r="P284" s="12">
        <v>800</v>
      </c>
      <c r="Q284" s="27">
        <f>J284*4.26</f>
        <v>664.81560000000002</v>
      </c>
      <c r="R284" s="27">
        <f>P284-Q284</f>
        <v>135.18439999999998</v>
      </c>
    </row>
    <row r="285" spans="1:18" x14ac:dyDescent="0.25">
      <c r="A285" s="35">
        <f>+IF(B285="","",SUBTOTAL(3,B$282:B285))</f>
        <v>4</v>
      </c>
      <c r="B285" s="17">
        <f>B282</f>
        <v>44244</v>
      </c>
      <c r="C285" s="7" t="s">
        <v>926</v>
      </c>
      <c r="D285" s="6">
        <v>1</v>
      </c>
      <c r="E285" s="6" t="s">
        <v>963</v>
      </c>
      <c r="F285" s="8" t="s">
        <v>964</v>
      </c>
      <c r="G285" s="8" t="s">
        <v>965</v>
      </c>
      <c r="H285" s="12"/>
      <c r="I285" s="12"/>
      <c r="J285" s="12"/>
      <c r="K285" s="12"/>
      <c r="L285" s="12"/>
      <c r="M285" s="12"/>
      <c r="N285" s="12"/>
      <c r="O285" s="109"/>
      <c r="P285" s="12">
        <v>65</v>
      </c>
      <c r="Q285" s="27"/>
      <c r="R285" s="27">
        <f>P285</f>
        <v>65</v>
      </c>
    </row>
    <row r="286" spans="1:18" x14ac:dyDescent="0.25">
      <c r="A286" s="43" t="str">
        <f>TEXT(B286,"DDD")</f>
        <v>Wed</v>
      </c>
      <c r="B286" s="10">
        <f>B282</f>
        <v>44244</v>
      </c>
      <c r="C286" s="5" t="s">
        <v>2</v>
      </c>
      <c r="D286" s="4">
        <f>SUM(D282:D285)</f>
        <v>4</v>
      </c>
      <c r="E286" s="4"/>
      <c r="F286" s="4"/>
      <c r="G286" s="4"/>
      <c r="H286" s="13">
        <f t="shared" ref="H286:R286" si="44">SUM(H282:H285)</f>
        <v>0</v>
      </c>
      <c r="I286" s="13">
        <f t="shared" si="44"/>
        <v>0</v>
      </c>
      <c r="J286" s="13">
        <f t="shared" si="44"/>
        <v>468.18</v>
      </c>
      <c r="K286" s="13">
        <f t="shared" si="44"/>
        <v>0</v>
      </c>
      <c r="L286" s="13">
        <f t="shared" si="44"/>
        <v>0</v>
      </c>
      <c r="M286" s="13">
        <f t="shared" si="44"/>
        <v>0</v>
      </c>
      <c r="N286" s="44"/>
      <c r="O286" s="44"/>
      <c r="P286" s="13">
        <f t="shared" si="44"/>
        <v>2465</v>
      </c>
      <c r="Q286" s="13">
        <f t="shared" si="44"/>
        <v>1994.4468000000002</v>
      </c>
      <c r="R286" s="13">
        <f t="shared" si="44"/>
        <v>470.55319999999995</v>
      </c>
    </row>
    <row r="287" spans="1:18" x14ac:dyDescent="0.25">
      <c r="A287" s="35">
        <f>+IF(B287="","",SUBTOTAL(3,B$287:B287))</f>
        <v>1</v>
      </c>
      <c r="B287" s="17">
        <f>B282+1</f>
        <v>44245</v>
      </c>
      <c r="C287" s="7" t="s">
        <v>953</v>
      </c>
      <c r="D287" s="6"/>
      <c r="E287" s="6"/>
      <c r="F287" s="8"/>
      <c r="G287" s="8"/>
      <c r="H287" s="12"/>
      <c r="I287" s="12"/>
      <c r="J287" s="12"/>
      <c r="K287" s="12"/>
      <c r="L287" s="12"/>
      <c r="M287" s="12"/>
      <c r="N287" s="12"/>
      <c r="O287" s="109"/>
      <c r="P287" s="12">
        <v>10</v>
      </c>
      <c r="Q287" s="27"/>
      <c r="R287" s="27">
        <f>P287</f>
        <v>10</v>
      </c>
    </row>
    <row r="288" spans="1:18" x14ac:dyDescent="0.25">
      <c r="A288" s="43" t="str">
        <f>TEXT(B288,"DDD")</f>
        <v>Thu</v>
      </c>
      <c r="B288" s="10">
        <f>B287</f>
        <v>44245</v>
      </c>
      <c r="C288" s="5" t="s">
        <v>2</v>
      </c>
      <c r="D288" s="4">
        <f>SUM(D287)</f>
        <v>0</v>
      </c>
      <c r="E288" s="4"/>
      <c r="F288" s="4"/>
      <c r="G288" s="4"/>
      <c r="H288" s="13">
        <f t="shared" ref="H288:R288" si="45">SUM(H287:H287)</f>
        <v>0</v>
      </c>
      <c r="I288" s="13">
        <f t="shared" si="45"/>
        <v>0</v>
      </c>
      <c r="J288" s="13">
        <f t="shared" si="45"/>
        <v>0</v>
      </c>
      <c r="K288" s="13">
        <f t="shared" si="45"/>
        <v>0</v>
      </c>
      <c r="L288" s="13">
        <f t="shared" si="45"/>
        <v>0</v>
      </c>
      <c r="M288" s="13">
        <f t="shared" si="45"/>
        <v>0</v>
      </c>
      <c r="N288" s="44"/>
      <c r="O288" s="44"/>
      <c r="P288" s="13">
        <f t="shared" si="45"/>
        <v>10</v>
      </c>
      <c r="Q288" s="13">
        <f t="shared" si="45"/>
        <v>0</v>
      </c>
      <c r="R288" s="13">
        <f t="shared" si="45"/>
        <v>10</v>
      </c>
    </row>
    <row r="289" spans="1:18" x14ac:dyDescent="0.25">
      <c r="A289" s="35">
        <f>+IF(B289="","",SUBTOTAL(3,B$289:B289))</f>
        <v>1</v>
      </c>
      <c r="B289" s="17">
        <f>B287+3</f>
        <v>44248</v>
      </c>
      <c r="C289" s="7" t="s">
        <v>969</v>
      </c>
      <c r="D289" s="6">
        <v>1</v>
      </c>
      <c r="E289" s="6" t="s">
        <v>966</v>
      </c>
      <c r="F289" s="8" t="s">
        <v>967</v>
      </c>
      <c r="G289" s="8" t="s">
        <v>968</v>
      </c>
      <c r="H289" s="12"/>
      <c r="I289" s="12"/>
      <c r="J289" s="12">
        <v>156.06</v>
      </c>
      <c r="K289" s="12"/>
      <c r="L289" s="12"/>
      <c r="M289" s="12"/>
      <c r="N289" s="12"/>
      <c r="O289" s="109"/>
      <c r="P289" s="12">
        <v>800</v>
      </c>
      <c r="Q289" s="27">
        <f>J289*4.26</f>
        <v>664.81560000000002</v>
      </c>
      <c r="R289" s="27">
        <f t="shared" ref="R289:R296" si="46">P289-Q289</f>
        <v>135.18439999999998</v>
      </c>
    </row>
    <row r="290" spans="1:18" x14ac:dyDescent="0.25">
      <c r="A290" s="35">
        <f>+IF(B290="","",SUBTOTAL(3,B$289:B290))</f>
        <v>2</v>
      </c>
      <c r="B290" s="17">
        <f>B289</f>
        <v>44248</v>
      </c>
      <c r="C290" s="7" t="s">
        <v>1003</v>
      </c>
      <c r="D290" s="6">
        <v>1</v>
      </c>
      <c r="E290" s="6" t="s">
        <v>970</v>
      </c>
      <c r="F290" s="8" t="s">
        <v>971</v>
      </c>
      <c r="G290" s="8" t="s">
        <v>972</v>
      </c>
      <c r="H290" s="12"/>
      <c r="I290" s="12"/>
      <c r="J290" s="12">
        <v>156.06</v>
      </c>
      <c r="K290" s="12"/>
      <c r="L290" s="12"/>
      <c r="M290" s="12"/>
      <c r="N290" s="12"/>
      <c r="O290" s="109"/>
      <c r="P290" s="12">
        <v>800</v>
      </c>
      <c r="Q290" s="27">
        <f>J290*4.26</f>
        <v>664.81560000000002</v>
      </c>
      <c r="R290" s="27">
        <f t="shared" si="46"/>
        <v>135.18439999999998</v>
      </c>
    </row>
    <row r="291" spans="1:18" x14ac:dyDescent="0.25">
      <c r="A291" s="35">
        <f>+IF(B291="","",SUBTOTAL(3,B$289:B291))</f>
        <v>3</v>
      </c>
      <c r="B291" s="17">
        <f>B289</f>
        <v>44248</v>
      </c>
      <c r="C291" s="7" t="s">
        <v>373</v>
      </c>
      <c r="D291" s="6">
        <v>1</v>
      </c>
      <c r="E291" s="6" t="s">
        <v>973</v>
      </c>
      <c r="F291" s="8" t="s">
        <v>974</v>
      </c>
      <c r="G291" s="8" t="s">
        <v>975</v>
      </c>
      <c r="H291" s="12"/>
      <c r="I291" s="12"/>
      <c r="J291" s="12">
        <v>156.06</v>
      </c>
      <c r="K291" s="12"/>
      <c r="L291" s="12"/>
      <c r="M291" s="12"/>
      <c r="N291" s="12"/>
      <c r="O291" s="109"/>
      <c r="P291" s="12">
        <v>800</v>
      </c>
      <c r="Q291" s="27">
        <f>J291*4.26</f>
        <v>664.81560000000002</v>
      </c>
      <c r="R291" s="27">
        <f t="shared" si="46"/>
        <v>135.18439999999998</v>
      </c>
    </row>
    <row r="292" spans="1:18" x14ac:dyDescent="0.25">
      <c r="A292" s="35">
        <f>+IF(B292="","",SUBTOTAL(3,B$289:B292))</f>
        <v>4</v>
      </c>
      <c r="B292" s="17">
        <f>B289</f>
        <v>44248</v>
      </c>
      <c r="C292" s="7" t="s">
        <v>982</v>
      </c>
      <c r="D292" s="6">
        <v>2</v>
      </c>
      <c r="E292" s="6" t="s">
        <v>976</v>
      </c>
      <c r="F292" s="8" t="s">
        <v>977</v>
      </c>
      <c r="G292" s="8" t="s">
        <v>978</v>
      </c>
      <c r="H292" s="12"/>
      <c r="I292" s="12"/>
      <c r="J292" s="12">
        <v>309.06</v>
      </c>
      <c r="K292" s="12"/>
      <c r="L292" s="12"/>
      <c r="M292" s="12"/>
      <c r="N292" s="12"/>
      <c r="O292" s="109"/>
      <c r="P292" s="12">
        <v>1600</v>
      </c>
      <c r="Q292" s="27">
        <f>J292*4.26</f>
        <v>1316.5955999999999</v>
      </c>
      <c r="R292" s="27">
        <f t="shared" si="46"/>
        <v>283.40440000000012</v>
      </c>
    </row>
    <row r="293" spans="1:18" x14ac:dyDescent="0.25">
      <c r="A293" s="35">
        <f>+IF(B293="","",SUBTOTAL(3,B$289:B293))</f>
        <v>5</v>
      </c>
      <c r="B293" s="17">
        <f>B289</f>
        <v>44248</v>
      </c>
      <c r="C293" s="7" t="s">
        <v>1002</v>
      </c>
      <c r="D293" s="6">
        <v>1</v>
      </c>
      <c r="E293" s="6" t="s">
        <v>979</v>
      </c>
      <c r="F293" s="8" t="s">
        <v>980</v>
      </c>
      <c r="G293" s="8" t="s">
        <v>981</v>
      </c>
      <c r="H293" s="12"/>
      <c r="I293" s="12"/>
      <c r="J293" s="12">
        <v>156.06</v>
      </c>
      <c r="K293" s="12"/>
      <c r="L293" s="12"/>
      <c r="M293" s="12"/>
      <c r="N293" s="12"/>
      <c r="O293" s="109"/>
      <c r="P293" s="12">
        <v>800</v>
      </c>
      <c r="Q293" s="27">
        <f>J293*4.26</f>
        <v>664.81560000000002</v>
      </c>
      <c r="R293" s="27">
        <f t="shared" si="46"/>
        <v>135.18439999999998</v>
      </c>
    </row>
    <row r="294" spans="1:18" x14ac:dyDescent="0.25">
      <c r="A294" s="35">
        <f>+IF(B294="","",SUBTOTAL(3,B$289:B294))</f>
        <v>6</v>
      </c>
      <c r="B294" s="17">
        <f>B289</f>
        <v>44248</v>
      </c>
      <c r="C294" s="7" t="s">
        <v>1001</v>
      </c>
      <c r="D294" s="6">
        <v>1</v>
      </c>
      <c r="E294" s="6" t="s">
        <v>983</v>
      </c>
      <c r="F294" s="8" t="s">
        <v>984</v>
      </c>
      <c r="G294" s="8" t="s">
        <v>985</v>
      </c>
      <c r="H294" s="12"/>
      <c r="I294" s="12"/>
      <c r="J294" s="12">
        <v>156.06</v>
      </c>
      <c r="K294" s="12"/>
      <c r="L294" s="12"/>
      <c r="M294" s="12"/>
      <c r="N294" s="12"/>
      <c r="O294" s="109"/>
      <c r="P294" s="12">
        <v>800</v>
      </c>
      <c r="Q294" s="27">
        <f>J294*4.26</f>
        <v>664.81560000000002</v>
      </c>
      <c r="R294" s="27">
        <f t="shared" si="46"/>
        <v>135.18439999999998</v>
      </c>
    </row>
    <row r="295" spans="1:18" x14ac:dyDescent="0.25">
      <c r="A295" s="35">
        <f>+IF(B295="","",SUBTOTAL(3,B$289:B295))</f>
        <v>7</v>
      </c>
      <c r="B295" s="17">
        <f>B289</f>
        <v>44248</v>
      </c>
      <c r="C295" s="7" t="s">
        <v>463</v>
      </c>
      <c r="D295" s="6">
        <v>1</v>
      </c>
      <c r="E295" s="6" t="s">
        <v>986</v>
      </c>
      <c r="F295" s="8" t="s">
        <v>987</v>
      </c>
      <c r="G295" s="8" t="s">
        <v>988</v>
      </c>
      <c r="H295" s="12"/>
      <c r="I295" s="12"/>
      <c r="J295" s="12">
        <v>156.06</v>
      </c>
      <c r="K295" s="12"/>
      <c r="L295" s="12"/>
      <c r="M295" s="12"/>
      <c r="N295" s="12"/>
      <c r="O295" s="109"/>
      <c r="P295" s="12">
        <v>800</v>
      </c>
      <c r="Q295" s="27">
        <f>J295*4.26</f>
        <v>664.81560000000002</v>
      </c>
      <c r="R295" s="27">
        <f t="shared" si="46"/>
        <v>135.18439999999998</v>
      </c>
    </row>
    <row r="296" spans="1:18" x14ac:dyDescent="0.25">
      <c r="A296" s="35">
        <f>+IF(B296="","",SUBTOTAL(3,B$289:B296))</f>
        <v>8</v>
      </c>
      <c r="B296" s="17">
        <f>B289</f>
        <v>44248</v>
      </c>
      <c r="C296" s="7" t="s">
        <v>990</v>
      </c>
      <c r="D296" s="6">
        <v>1</v>
      </c>
      <c r="E296" s="6" t="s">
        <v>989</v>
      </c>
      <c r="F296" s="8" t="s">
        <v>991</v>
      </c>
      <c r="G296" s="8" t="s">
        <v>992</v>
      </c>
      <c r="H296" s="12"/>
      <c r="I296" s="12"/>
      <c r="J296" s="12">
        <v>156.06</v>
      </c>
      <c r="K296" s="12"/>
      <c r="L296" s="12"/>
      <c r="M296" s="12"/>
      <c r="N296" s="12"/>
      <c r="O296" s="109"/>
      <c r="P296" s="12">
        <v>800</v>
      </c>
      <c r="Q296" s="27">
        <f>J296*4.26</f>
        <v>664.81560000000002</v>
      </c>
      <c r="R296" s="27">
        <f t="shared" si="46"/>
        <v>135.18439999999998</v>
      </c>
    </row>
    <row r="297" spans="1:18" x14ac:dyDescent="0.25">
      <c r="A297" s="35">
        <f>+IF(B297="","",SUBTOTAL(3,B$289:B297))</f>
        <v>9</v>
      </c>
      <c r="B297" s="17">
        <f>B289</f>
        <v>44248</v>
      </c>
      <c r="C297" s="7" t="s">
        <v>168</v>
      </c>
      <c r="D297" s="6">
        <v>1</v>
      </c>
      <c r="E297" s="6" t="s">
        <v>993</v>
      </c>
      <c r="F297" s="8"/>
      <c r="G297" s="8"/>
      <c r="H297" s="12"/>
      <c r="I297" s="12"/>
      <c r="J297" s="12"/>
      <c r="K297" s="12"/>
      <c r="L297" s="12"/>
      <c r="M297" s="12"/>
      <c r="N297" s="12"/>
      <c r="O297" s="109"/>
      <c r="P297" s="12"/>
      <c r="Q297" s="27"/>
      <c r="R297" s="27">
        <v>0</v>
      </c>
    </row>
    <row r="298" spans="1:18" x14ac:dyDescent="0.25">
      <c r="A298" s="35">
        <f>+IF(B298="","",SUBTOTAL(3,B$289:B298))</f>
        <v>10</v>
      </c>
      <c r="B298" s="17">
        <f>B289</f>
        <v>44248</v>
      </c>
      <c r="C298" s="7" t="s">
        <v>396</v>
      </c>
      <c r="D298" s="6">
        <v>2</v>
      </c>
      <c r="E298" s="6" t="s">
        <v>994</v>
      </c>
      <c r="F298" s="8" t="s">
        <v>995</v>
      </c>
      <c r="G298" s="8" t="s">
        <v>996</v>
      </c>
      <c r="H298" s="12"/>
      <c r="I298" s="12"/>
      <c r="J298" s="12">
        <v>309.06</v>
      </c>
      <c r="K298" s="12"/>
      <c r="L298" s="12"/>
      <c r="M298" s="12"/>
      <c r="N298" s="12"/>
      <c r="O298" s="109"/>
      <c r="P298" s="12">
        <v>1600</v>
      </c>
      <c r="Q298" s="27">
        <f>J298*4.26</f>
        <v>1316.5955999999999</v>
      </c>
      <c r="R298" s="27">
        <f>P298-Q298</f>
        <v>283.40440000000012</v>
      </c>
    </row>
    <row r="299" spans="1:18" x14ac:dyDescent="0.25">
      <c r="A299" s="35">
        <f>+IF(B299="","",SUBTOTAL(3,B$289:B299))</f>
        <v>11</v>
      </c>
      <c r="B299" s="17">
        <f>B289</f>
        <v>44248</v>
      </c>
      <c r="C299" s="7" t="s">
        <v>1000</v>
      </c>
      <c r="D299" s="6">
        <v>1</v>
      </c>
      <c r="E299" s="6" t="s">
        <v>997</v>
      </c>
      <c r="F299" s="8" t="s">
        <v>998</v>
      </c>
      <c r="G299" s="8" t="s">
        <v>999</v>
      </c>
      <c r="H299" s="12"/>
      <c r="I299" s="12"/>
      <c r="J299" s="12">
        <v>156.06</v>
      </c>
      <c r="K299" s="12"/>
      <c r="L299" s="12"/>
      <c r="M299" s="12"/>
      <c r="N299" s="12"/>
      <c r="O299" s="109"/>
      <c r="P299" s="12">
        <v>800</v>
      </c>
      <c r="Q299" s="27">
        <f>J299*4.26</f>
        <v>664.81560000000002</v>
      </c>
      <c r="R299" s="27">
        <f>P299-Q299</f>
        <v>135.18439999999998</v>
      </c>
    </row>
    <row r="300" spans="1:18" x14ac:dyDescent="0.25">
      <c r="A300" s="43" t="str">
        <f>TEXT(B300,"DDD")</f>
        <v>Sun</v>
      </c>
      <c r="B300" s="10">
        <f>B289</f>
        <v>44248</v>
      </c>
      <c r="C300" s="5" t="s">
        <v>2</v>
      </c>
      <c r="D300" s="4">
        <f>SUM(D289:D299)</f>
        <v>13</v>
      </c>
      <c r="E300" s="4"/>
      <c r="F300" s="4"/>
      <c r="G300" s="4"/>
      <c r="H300" s="13">
        <f t="shared" ref="H300:R300" si="47">SUM(H289:H299)</f>
        <v>0</v>
      </c>
      <c r="I300" s="13">
        <f t="shared" si="47"/>
        <v>0</v>
      </c>
      <c r="J300" s="13">
        <f t="shared" si="47"/>
        <v>1866.5999999999997</v>
      </c>
      <c r="K300" s="13">
        <f t="shared" si="47"/>
        <v>0</v>
      </c>
      <c r="L300" s="13">
        <f t="shared" si="47"/>
        <v>0</v>
      </c>
      <c r="M300" s="13">
        <f t="shared" si="47"/>
        <v>0</v>
      </c>
      <c r="N300" s="44"/>
      <c r="O300" s="44"/>
      <c r="P300" s="13">
        <f t="shared" si="47"/>
        <v>9600</v>
      </c>
      <c r="Q300" s="13">
        <f t="shared" si="47"/>
        <v>7951.7159999999994</v>
      </c>
      <c r="R300" s="13">
        <f t="shared" si="47"/>
        <v>1648.2840000000001</v>
      </c>
    </row>
    <row r="301" spans="1:18" x14ac:dyDescent="0.25">
      <c r="A301" s="35">
        <f>+IF(B301="","",SUBTOTAL(3,B$301:B301))</f>
        <v>1</v>
      </c>
      <c r="B301" s="17">
        <f>B289+1</f>
        <v>44249</v>
      </c>
      <c r="C301" s="7" t="s">
        <v>969</v>
      </c>
      <c r="D301" s="6">
        <v>1</v>
      </c>
      <c r="E301" s="6" t="s">
        <v>1004</v>
      </c>
      <c r="F301" s="8" t="s">
        <v>1005</v>
      </c>
      <c r="G301" s="8" t="s">
        <v>1006</v>
      </c>
      <c r="H301" s="12"/>
      <c r="I301" s="12"/>
      <c r="J301" s="12">
        <v>156.06</v>
      </c>
      <c r="K301" s="12"/>
      <c r="L301" s="12"/>
      <c r="M301" s="12"/>
      <c r="N301" s="12"/>
      <c r="O301" s="109"/>
      <c r="P301" s="12">
        <v>800</v>
      </c>
      <c r="Q301" s="27">
        <f>J301*4.26</f>
        <v>664.81560000000002</v>
      </c>
      <c r="R301" s="27">
        <f>P301-Q301</f>
        <v>135.18439999999998</v>
      </c>
    </row>
    <row r="302" spans="1:18" x14ac:dyDescent="0.25">
      <c r="A302" s="35">
        <f>+IF(B302="","",SUBTOTAL(3,B$301:B302))</f>
        <v>2</v>
      </c>
      <c r="B302" s="17">
        <f>B301</f>
        <v>44249</v>
      </c>
      <c r="C302" s="7" t="s">
        <v>1014</v>
      </c>
      <c r="D302" s="6">
        <v>2</v>
      </c>
      <c r="E302" s="6" t="s">
        <v>1007</v>
      </c>
      <c r="F302" s="8" t="s">
        <v>1008</v>
      </c>
      <c r="G302" s="8" t="s">
        <v>1009</v>
      </c>
      <c r="H302" s="12"/>
      <c r="I302" s="12"/>
      <c r="J302" s="12">
        <v>309.06</v>
      </c>
      <c r="K302" s="12"/>
      <c r="L302" s="12"/>
      <c r="M302" s="12"/>
      <c r="N302" s="12"/>
      <c r="O302" s="109"/>
      <c r="P302" s="12">
        <v>1600</v>
      </c>
      <c r="Q302" s="27">
        <f>J302*4.26</f>
        <v>1316.5955999999999</v>
      </c>
      <c r="R302" s="27">
        <f>P302-Q302</f>
        <v>283.40440000000012</v>
      </c>
    </row>
    <row r="303" spans="1:18" x14ac:dyDescent="0.25">
      <c r="A303" s="35">
        <f>+IF(B303="","",SUBTOTAL(3,B$301:B303))</f>
        <v>3</v>
      </c>
      <c r="B303" s="17">
        <f>B301</f>
        <v>44249</v>
      </c>
      <c r="C303" s="7" t="s">
        <v>1013</v>
      </c>
      <c r="D303" s="6">
        <v>4</v>
      </c>
      <c r="E303" s="6" t="s">
        <v>1010</v>
      </c>
      <c r="F303" s="8" t="s">
        <v>1011</v>
      </c>
      <c r="G303" s="8" t="s">
        <v>1012</v>
      </c>
      <c r="H303" s="12"/>
      <c r="I303" s="12"/>
      <c r="J303" s="12">
        <v>615.05999999999995</v>
      </c>
      <c r="K303" s="12"/>
      <c r="L303" s="12"/>
      <c r="M303" s="12"/>
      <c r="N303" s="12"/>
      <c r="O303" s="109"/>
      <c r="P303" s="12">
        <f>800*4</f>
        <v>3200</v>
      </c>
      <c r="Q303" s="27">
        <f>J303*4.26</f>
        <v>2620.1555999999996</v>
      </c>
      <c r="R303" s="27">
        <f>P303-Q303</f>
        <v>579.84440000000041</v>
      </c>
    </row>
    <row r="304" spans="1:18" x14ac:dyDescent="0.25">
      <c r="A304" s="35">
        <f>+IF(B304="","",SUBTOTAL(3,B$301:B304))</f>
        <v>4</v>
      </c>
      <c r="B304" s="17">
        <f>B301</f>
        <v>44249</v>
      </c>
      <c r="C304" s="7" t="s">
        <v>1015</v>
      </c>
      <c r="D304" s="6">
        <v>2</v>
      </c>
      <c r="E304" s="6" t="s">
        <v>1016</v>
      </c>
      <c r="F304" s="8" t="s">
        <v>1017</v>
      </c>
      <c r="G304" s="8" t="s">
        <v>1018</v>
      </c>
      <c r="H304" s="12"/>
      <c r="I304" s="12"/>
      <c r="J304" s="12">
        <v>309.06</v>
      </c>
      <c r="K304" s="12"/>
      <c r="L304" s="12"/>
      <c r="M304" s="12"/>
      <c r="N304" s="12"/>
      <c r="O304" s="109"/>
      <c r="P304" s="12">
        <v>1600</v>
      </c>
      <c r="Q304" s="27">
        <f>J304*4.26</f>
        <v>1316.5955999999999</v>
      </c>
      <c r="R304" s="27">
        <f>P304-Q304</f>
        <v>283.40440000000012</v>
      </c>
    </row>
    <row r="305" spans="1:18" x14ac:dyDescent="0.25">
      <c r="A305" s="43" t="str">
        <f>TEXT(B305,"DDD")</f>
        <v>Mon</v>
      </c>
      <c r="B305" s="10">
        <f>B301</f>
        <v>44249</v>
      </c>
      <c r="C305" s="5" t="s">
        <v>2</v>
      </c>
      <c r="D305" s="4">
        <f>SUM(D301:D304)</f>
        <v>9</v>
      </c>
      <c r="E305" s="4"/>
      <c r="F305" s="4"/>
      <c r="G305" s="4"/>
      <c r="H305" s="13">
        <f t="shared" ref="H305:R305" si="48">SUM(H301:H304)</f>
        <v>0</v>
      </c>
      <c r="I305" s="13">
        <f t="shared" si="48"/>
        <v>0</v>
      </c>
      <c r="J305" s="13">
        <f t="shared" si="48"/>
        <v>1389.2399999999998</v>
      </c>
      <c r="K305" s="13">
        <f t="shared" si="48"/>
        <v>0</v>
      </c>
      <c r="L305" s="13">
        <f t="shared" si="48"/>
        <v>0</v>
      </c>
      <c r="M305" s="13">
        <f t="shared" si="48"/>
        <v>0</v>
      </c>
      <c r="N305" s="44"/>
      <c r="O305" s="44"/>
      <c r="P305" s="13">
        <f t="shared" si="48"/>
        <v>7200</v>
      </c>
      <c r="Q305" s="13">
        <f t="shared" si="48"/>
        <v>5918.1623999999993</v>
      </c>
      <c r="R305" s="13">
        <f t="shared" si="48"/>
        <v>1281.8376000000007</v>
      </c>
    </row>
    <row r="306" spans="1:18" x14ac:dyDescent="0.25">
      <c r="A306" s="35">
        <f>+IF(B306="","",SUBTOTAL(3,B$306:B306))</f>
        <v>1</v>
      </c>
      <c r="B306" s="17">
        <f>B301+1</f>
        <v>44250</v>
      </c>
      <c r="C306" s="7" t="s">
        <v>1023</v>
      </c>
      <c r="D306" s="6">
        <v>3</v>
      </c>
      <c r="E306" s="6" t="s">
        <v>1019</v>
      </c>
      <c r="F306" s="8" t="s">
        <v>1020</v>
      </c>
      <c r="G306" s="8" t="s">
        <v>1021</v>
      </c>
      <c r="H306" s="12"/>
      <c r="I306" s="12"/>
      <c r="J306" s="12">
        <v>462.06</v>
      </c>
      <c r="K306" s="12"/>
      <c r="L306" s="12"/>
      <c r="M306" s="12"/>
      <c r="N306" s="12"/>
      <c r="O306" s="109"/>
      <c r="P306" s="12">
        <f>3*800</f>
        <v>2400</v>
      </c>
      <c r="Q306" s="27">
        <f>J306*4.26</f>
        <v>1968.3755999999998</v>
      </c>
      <c r="R306" s="27">
        <f>P306-Q306</f>
        <v>431.62440000000015</v>
      </c>
    </row>
    <row r="307" spans="1:18" x14ac:dyDescent="0.25">
      <c r="A307" s="35">
        <f>+IF(B307="","",SUBTOTAL(3,B$306:B307))</f>
        <v>2</v>
      </c>
      <c r="B307" s="17">
        <f>B306</f>
        <v>44250</v>
      </c>
      <c r="C307" s="7" t="s">
        <v>926</v>
      </c>
      <c r="D307" s="6">
        <v>1</v>
      </c>
      <c r="E307" s="6" t="s">
        <v>1022</v>
      </c>
      <c r="F307" s="8" t="s">
        <v>1024</v>
      </c>
      <c r="G307" s="8" t="s">
        <v>1025</v>
      </c>
      <c r="H307" s="12"/>
      <c r="I307" s="12"/>
      <c r="J307" s="12">
        <v>2043.06</v>
      </c>
      <c r="K307" s="12"/>
      <c r="L307" s="12"/>
      <c r="M307" s="12"/>
      <c r="N307" s="12"/>
      <c r="O307" s="109"/>
      <c r="P307" s="12">
        <v>9800</v>
      </c>
      <c r="Q307" s="27">
        <f>J307*4.26</f>
        <v>8703.4355999999989</v>
      </c>
      <c r="R307" s="27">
        <f>P307-Q307</f>
        <v>1096.5644000000011</v>
      </c>
    </row>
    <row r="308" spans="1:18" x14ac:dyDescent="0.25">
      <c r="A308" s="43" t="str">
        <f>TEXT(B308,"DDD")</f>
        <v>Tue</v>
      </c>
      <c r="B308" s="10">
        <f>B306</f>
        <v>44250</v>
      </c>
      <c r="C308" s="5" t="s">
        <v>2</v>
      </c>
      <c r="D308" s="4">
        <f>SUM(D306:D307)</f>
        <v>4</v>
      </c>
      <c r="E308" s="4"/>
      <c r="F308" s="4"/>
      <c r="G308" s="4"/>
      <c r="H308" s="13">
        <f t="shared" ref="H308:R308" si="49">SUM(H306:H307)</f>
        <v>0</v>
      </c>
      <c r="I308" s="13">
        <f t="shared" si="49"/>
        <v>0</v>
      </c>
      <c r="J308" s="13">
        <f t="shared" si="49"/>
        <v>2505.12</v>
      </c>
      <c r="K308" s="13">
        <f t="shared" si="49"/>
        <v>0</v>
      </c>
      <c r="L308" s="13">
        <f t="shared" si="49"/>
        <v>0</v>
      </c>
      <c r="M308" s="13">
        <f t="shared" si="49"/>
        <v>0</v>
      </c>
      <c r="N308" s="44"/>
      <c r="O308" s="44"/>
      <c r="P308" s="13">
        <f t="shared" si="49"/>
        <v>12200</v>
      </c>
      <c r="Q308" s="13">
        <f t="shared" si="49"/>
        <v>10671.811199999998</v>
      </c>
      <c r="R308" s="13">
        <f t="shared" si="49"/>
        <v>1528.1888000000013</v>
      </c>
    </row>
    <row r="309" spans="1:18" x14ac:dyDescent="0.25">
      <c r="A309" s="35">
        <f>+IF(B309="","",SUBTOTAL(3,B$309:B309))</f>
        <v>1</v>
      </c>
      <c r="B309" s="17">
        <f>B306+1</f>
        <v>44251</v>
      </c>
      <c r="C309" s="7" t="s">
        <v>822</v>
      </c>
      <c r="D309" s="6">
        <v>1</v>
      </c>
      <c r="E309" s="6" t="s">
        <v>1026</v>
      </c>
      <c r="F309" s="8" t="s">
        <v>1027</v>
      </c>
      <c r="G309" s="8" t="s">
        <v>1028</v>
      </c>
      <c r="H309" s="12"/>
      <c r="I309" s="12"/>
      <c r="J309" s="12">
        <v>156.06</v>
      </c>
      <c r="K309" s="12"/>
      <c r="L309" s="12"/>
      <c r="M309" s="12"/>
      <c r="N309" s="12"/>
      <c r="O309" s="109"/>
      <c r="P309" s="12">
        <v>800</v>
      </c>
      <c r="Q309" s="27">
        <f>J309*4.26</f>
        <v>664.81560000000002</v>
      </c>
      <c r="R309" s="27">
        <f>P309-Q309</f>
        <v>135.18439999999998</v>
      </c>
    </row>
    <row r="310" spans="1:18" x14ac:dyDescent="0.25">
      <c r="A310" s="35">
        <f>+IF(B310="","",SUBTOTAL(3,B$309:B310))</f>
        <v>2</v>
      </c>
      <c r="B310" s="17">
        <f>B309</f>
        <v>44251</v>
      </c>
      <c r="C310" s="7" t="s">
        <v>887</v>
      </c>
      <c r="D310" s="6">
        <v>1</v>
      </c>
      <c r="E310" s="6" t="s">
        <v>1029</v>
      </c>
      <c r="F310" s="8" t="s">
        <v>1030</v>
      </c>
      <c r="G310" s="8" t="s">
        <v>1031</v>
      </c>
      <c r="H310" s="12"/>
      <c r="I310" s="12"/>
      <c r="J310" s="12">
        <v>156.06</v>
      </c>
      <c r="K310" s="12"/>
      <c r="L310" s="12"/>
      <c r="M310" s="12"/>
      <c r="N310" s="12"/>
      <c r="O310" s="109"/>
      <c r="P310" s="12">
        <v>800</v>
      </c>
      <c r="Q310" s="27">
        <f>J310*4.26</f>
        <v>664.81560000000002</v>
      </c>
      <c r="R310" s="27">
        <f>P310-Q310</f>
        <v>135.18439999999998</v>
      </c>
    </row>
    <row r="311" spans="1:18" x14ac:dyDescent="0.25">
      <c r="A311" s="35">
        <f>+IF(B311="","",SUBTOTAL(3,B$309:B311))</f>
        <v>3</v>
      </c>
      <c r="B311" s="17">
        <f>B309</f>
        <v>44251</v>
      </c>
      <c r="C311" s="7" t="s">
        <v>373</v>
      </c>
      <c r="D311" s="6">
        <v>1</v>
      </c>
      <c r="E311" s="6" t="s">
        <v>1032</v>
      </c>
      <c r="F311" s="8" t="s">
        <v>1033</v>
      </c>
      <c r="G311" s="8" t="s">
        <v>1034</v>
      </c>
      <c r="H311" s="12"/>
      <c r="I311" s="12"/>
      <c r="J311" s="12">
        <v>156.06</v>
      </c>
      <c r="K311" s="12"/>
      <c r="L311" s="12"/>
      <c r="M311" s="12"/>
      <c r="N311" s="12"/>
      <c r="O311" s="109"/>
      <c r="P311" s="12">
        <v>800</v>
      </c>
      <c r="Q311" s="27">
        <f>J311*4.26</f>
        <v>664.81560000000002</v>
      </c>
      <c r="R311" s="27">
        <f>P311-Q311</f>
        <v>135.18439999999998</v>
      </c>
    </row>
    <row r="312" spans="1:18" x14ac:dyDescent="0.25">
      <c r="A312" s="35">
        <f>+IF(B312="","",SUBTOTAL(3,B$309:B312))</f>
        <v>4</v>
      </c>
      <c r="B312" s="17">
        <f>B309</f>
        <v>44251</v>
      </c>
      <c r="C312" s="7" t="s">
        <v>376</v>
      </c>
      <c r="D312" s="6">
        <v>1</v>
      </c>
      <c r="E312" s="6" t="s">
        <v>1035</v>
      </c>
      <c r="F312" s="8" t="s">
        <v>1036</v>
      </c>
      <c r="G312" s="8" t="s">
        <v>1037</v>
      </c>
      <c r="H312" s="12"/>
      <c r="I312" s="12"/>
      <c r="J312" s="12">
        <v>156.06</v>
      </c>
      <c r="K312" s="12"/>
      <c r="L312" s="12"/>
      <c r="M312" s="12"/>
      <c r="N312" s="12"/>
      <c r="O312" s="109"/>
      <c r="P312" s="12">
        <v>800</v>
      </c>
      <c r="Q312" s="27">
        <f>J312*4.26</f>
        <v>664.81560000000002</v>
      </c>
      <c r="R312" s="27">
        <f>P312-Q312</f>
        <v>135.18439999999998</v>
      </c>
    </row>
    <row r="313" spans="1:18" x14ac:dyDescent="0.25">
      <c r="A313" s="35">
        <f>+IF(B313="","",SUBTOTAL(3,B$309:B313))</f>
        <v>5</v>
      </c>
      <c r="B313" s="17">
        <f>B309</f>
        <v>44251</v>
      </c>
      <c r="C313" s="7" t="s">
        <v>1039</v>
      </c>
      <c r="D313" s="6">
        <v>1</v>
      </c>
      <c r="E313" s="6" t="s">
        <v>1038</v>
      </c>
      <c r="F313" s="8" t="s">
        <v>1040</v>
      </c>
      <c r="G313" s="8" t="s">
        <v>1041</v>
      </c>
      <c r="H313" s="12"/>
      <c r="I313" s="12"/>
      <c r="J313" s="12">
        <v>156.06</v>
      </c>
      <c r="K313" s="12"/>
      <c r="L313" s="12"/>
      <c r="M313" s="12"/>
      <c r="N313" s="12"/>
      <c r="O313" s="109"/>
      <c r="P313" s="12">
        <v>800</v>
      </c>
      <c r="Q313" s="27">
        <f>J313*4.26</f>
        <v>664.81560000000002</v>
      </c>
      <c r="R313" s="27">
        <f>P313-Q313</f>
        <v>135.18439999999998</v>
      </c>
    </row>
    <row r="314" spans="1:18" x14ac:dyDescent="0.25">
      <c r="A314" s="43" t="str">
        <f>TEXT(B314,"DDD")</f>
        <v>Wed</v>
      </c>
      <c r="B314" s="10">
        <f>B309</f>
        <v>44251</v>
      </c>
      <c r="C314" s="5" t="s">
        <v>2</v>
      </c>
      <c r="D314" s="4">
        <f>SUM(D309:D313)</f>
        <v>5</v>
      </c>
      <c r="E314" s="4"/>
      <c r="F314" s="4"/>
      <c r="G314" s="4"/>
      <c r="H314" s="13">
        <f t="shared" ref="H314:R314" si="50">SUM(H309:H313)</f>
        <v>0</v>
      </c>
      <c r="I314" s="13">
        <f t="shared" si="50"/>
        <v>0</v>
      </c>
      <c r="J314" s="13">
        <f t="shared" si="50"/>
        <v>780.3</v>
      </c>
      <c r="K314" s="13">
        <f t="shared" si="50"/>
        <v>0</v>
      </c>
      <c r="L314" s="13">
        <f t="shared" si="50"/>
        <v>0</v>
      </c>
      <c r="M314" s="13">
        <f t="shared" si="50"/>
        <v>0</v>
      </c>
      <c r="N314" s="44"/>
      <c r="O314" s="44"/>
      <c r="P314" s="13">
        <f t="shared" si="50"/>
        <v>4000</v>
      </c>
      <c r="Q314" s="13">
        <f t="shared" si="50"/>
        <v>3324.078</v>
      </c>
      <c r="R314" s="13">
        <f t="shared" si="50"/>
        <v>675.92199999999991</v>
      </c>
    </row>
    <row r="315" spans="1:18" x14ac:dyDescent="0.25">
      <c r="A315" s="35">
        <f>+IF(B315="","",SUBTOTAL(3,B$315:B315))</f>
        <v>1</v>
      </c>
      <c r="B315" s="17">
        <f>B309+1</f>
        <v>44252</v>
      </c>
      <c r="C315" s="7" t="s">
        <v>1045</v>
      </c>
      <c r="D315" s="6">
        <v>4</v>
      </c>
      <c r="E315" s="6" t="s">
        <v>1042</v>
      </c>
      <c r="F315" s="8" t="s">
        <v>1043</v>
      </c>
      <c r="G315" s="8" t="s">
        <v>1044</v>
      </c>
      <c r="H315" s="12"/>
      <c r="I315" s="12"/>
      <c r="J315" s="12">
        <v>615.05999999999995</v>
      </c>
      <c r="K315" s="12"/>
      <c r="L315" s="12"/>
      <c r="M315" s="12"/>
      <c r="N315" s="12"/>
      <c r="O315" s="109"/>
      <c r="P315" s="12">
        <f>4*800</f>
        <v>3200</v>
      </c>
      <c r="Q315" s="27">
        <f>J315*4.26</f>
        <v>2620.1555999999996</v>
      </c>
      <c r="R315" s="27">
        <f>P315-Q315</f>
        <v>579.84440000000041</v>
      </c>
    </row>
    <row r="316" spans="1:18" x14ac:dyDescent="0.25">
      <c r="A316" s="43" t="str">
        <f>TEXT(B316,"DDD")</f>
        <v>Thu</v>
      </c>
      <c r="B316" s="10">
        <f>B315</f>
        <v>44252</v>
      </c>
      <c r="C316" s="5" t="s">
        <v>2</v>
      </c>
      <c r="D316" s="4">
        <f>SUM(D315)</f>
        <v>4</v>
      </c>
      <c r="E316" s="4"/>
      <c r="F316" s="4"/>
      <c r="G316" s="4"/>
      <c r="H316" s="13">
        <f t="shared" ref="H316:R316" si="51">SUM(H315:H315)</f>
        <v>0</v>
      </c>
      <c r="I316" s="13">
        <f t="shared" si="51"/>
        <v>0</v>
      </c>
      <c r="J316" s="13">
        <f t="shared" si="51"/>
        <v>615.05999999999995</v>
      </c>
      <c r="K316" s="13">
        <f t="shared" si="51"/>
        <v>0</v>
      </c>
      <c r="L316" s="13">
        <f t="shared" si="51"/>
        <v>0</v>
      </c>
      <c r="M316" s="13">
        <f t="shared" si="51"/>
        <v>0</v>
      </c>
      <c r="N316" s="44"/>
      <c r="O316" s="44"/>
      <c r="P316" s="13">
        <f t="shared" si="51"/>
        <v>3200</v>
      </c>
      <c r="Q316" s="13">
        <f t="shared" si="51"/>
        <v>2620.1555999999996</v>
      </c>
      <c r="R316" s="13">
        <f t="shared" si="51"/>
        <v>579.84440000000041</v>
      </c>
    </row>
    <row r="317" spans="1:18" x14ac:dyDescent="0.25">
      <c r="A317" s="35">
        <f>+IF(B317="","",SUBTOTAL(3,B$317:B317))</f>
        <v>1</v>
      </c>
      <c r="B317" s="17">
        <f>B315+3</f>
        <v>44255</v>
      </c>
      <c r="C317" s="7" t="s">
        <v>822</v>
      </c>
      <c r="D317" s="6">
        <v>1</v>
      </c>
      <c r="E317" s="6" t="s">
        <v>1046</v>
      </c>
      <c r="F317" s="8" t="s">
        <v>1047</v>
      </c>
      <c r="G317" s="8" t="s">
        <v>1048</v>
      </c>
      <c r="H317" s="12"/>
      <c r="I317" s="12"/>
      <c r="J317" s="12">
        <v>156.06</v>
      </c>
      <c r="K317" s="12"/>
      <c r="L317" s="12"/>
      <c r="M317" s="12"/>
      <c r="N317" s="12"/>
      <c r="O317" s="109"/>
      <c r="P317" s="12">
        <v>800</v>
      </c>
      <c r="Q317" s="27">
        <f>J317*4.26</f>
        <v>664.81560000000002</v>
      </c>
      <c r="R317" s="27">
        <f>P317-Q317</f>
        <v>135.18439999999998</v>
      </c>
    </row>
    <row r="318" spans="1:18" x14ac:dyDescent="0.25">
      <c r="A318" s="35">
        <f>+IF(B318="","",SUBTOTAL(3,B$317:B318))</f>
        <v>2</v>
      </c>
      <c r="B318" s="17">
        <f>B317</f>
        <v>44255</v>
      </c>
      <c r="C318" s="7" t="s">
        <v>1049</v>
      </c>
      <c r="D318" s="6">
        <v>1</v>
      </c>
      <c r="E318" s="6"/>
      <c r="F318" s="8"/>
      <c r="G318" s="8"/>
      <c r="H318" s="12"/>
      <c r="I318" s="12"/>
      <c r="J318" s="12"/>
      <c r="K318" s="12"/>
      <c r="L318" s="12"/>
      <c r="M318" s="12"/>
      <c r="N318" s="12"/>
      <c r="O318" s="109"/>
      <c r="P318" s="12">
        <v>50</v>
      </c>
      <c r="Q318" s="27"/>
      <c r="R318" s="27">
        <f>P318</f>
        <v>50</v>
      </c>
    </row>
    <row r="319" spans="1:18" x14ac:dyDescent="0.25">
      <c r="A319" s="43" t="str">
        <f>TEXT(B319,"DDD")</f>
        <v>Sun</v>
      </c>
      <c r="B319" s="10">
        <f>B317</f>
        <v>44255</v>
      </c>
      <c r="C319" s="5" t="s">
        <v>2</v>
      </c>
      <c r="D319" s="4">
        <f>SUM(D317:D318)</f>
        <v>2</v>
      </c>
      <c r="E319" s="4"/>
      <c r="F319" s="4"/>
      <c r="G319" s="4"/>
      <c r="H319" s="13">
        <f t="shared" ref="H319:R319" si="52">SUM(H317:H318)</f>
        <v>0</v>
      </c>
      <c r="I319" s="13">
        <f t="shared" si="52"/>
        <v>0</v>
      </c>
      <c r="J319" s="13">
        <f t="shared" si="52"/>
        <v>156.06</v>
      </c>
      <c r="K319" s="13">
        <f t="shared" si="52"/>
        <v>0</v>
      </c>
      <c r="L319" s="13">
        <f t="shared" si="52"/>
        <v>0</v>
      </c>
      <c r="M319" s="13">
        <f t="shared" si="52"/>
        <v>0</v>
      </c>
      <c r="N319" s="44"/>
      <c r="O319" s="44"/>
      <c r="P319" s="13">
        <f t="shared" si="52"/>
        <v>850</v>
      </c>
      <c r="Q319" s="13">
        <f t="shared" si="52"/>
        <v>664.81560000000002</v>
      </c>
      <c r="R319" s="13">
        <f t="shared" si="52"/>
        <v>185.18439999999998</v>
      </c>
    </row>
    <row r="320" spans="1:18" x14ac:dyDescent="0.25">
      <c r="A320" s="35">
        <f>+IF(B320="","",SUBTOTAL(3,B$320:B320))</f>
        <v>1</v>
      </c>
      <c r="B320" s="17">
        <f>B317+1</f>
        <v>44256</v>
      </c>
      <c r="C320" s="7" t="s">
        <v>822</v>
      </c>
      <c r="D320" s="6">
        <v>1</v>
      </c>
      <c r="E320" s="6" t="s">
        <v>1050</v>
      </c>
      <c r="F320" s="8" t="s">
        <v>1051</v>
      </c>
      <c r="G320" s="8" t="s">
        <v>1052</v>
      </c>
      <c r="H320" s="12"/>
      <c r="I320" s="12"/>
      <c r="J320" s="12">
        <v>156.06</v>
      </c>
      <c r="K320" s="12"/>
      <c r="L320" s="12"/>
      <c r="M320" s="12"/>
      <c r="N320" s="12"/>
      <c r="O320" s="109"/>
      <c r="P320" s="12">
        <v>800</v>
      </c>
      <c r="Q320" s="27">
        <f>J320*4.26</f>
        <v>664.81560000000002</v>
      </c>
      <c r="R320" s="27">
        <f>P320-Q320</f>
        <v>135.18439999999998</v>
      </c>
    </row>
    <row r="321" spans="1:18" x14ac:dyDescent="0.25">
      <c r="A321" s="35">
        <f>+IF(B321="","",SUBTOTAL(3,B$320:B321))</f>
        <v>2</v>
      </c>
      <c r="B321" s="17">
        <f>B320</f>
        <v>44256</v>
      </c>
      <c r="C321" s="7" t="s">
        <v>1049</v>
      </c>
      <c r="D321" s="6">
        <v>1</v>
      </c>
      <c r="E321" s="6"/>
      <c r="F321" s="8"/>
      <c r="G321" s="8"/>
      <c r="H321" s="12"/>
      <c r="I321" s="12"/>
      <c r="J321" s="12"/>
      <c r="K321" s="12"/>
      <c r="L321" s="12"/>
      <c r="M321" s="12"/>
      <c r="N321" s="12"/>
      <c r="O321" s="109"/>
      <c r="P321" s="12">
        <v>70</v>
      </c>
      <c r="Q321" s="27"/>
      <c r="R321" s="27">
        <f>P321</f>
        <v>70</v>
      </c>
    </row>
    <row r="322" spans="1:18" x14ac:dyDescent="0.25">
      <c r="A322" s="43" t="str">
        <f>TEXT(B322,"DDD")</f>
        <v>Mon</v>
      </c>
      <c r="B322" s="10">
        <f>B320</f>
        <v>44256</v>
      </c>
      <c r="C322" s="5" t="s">
        <v>2</v>
      </c>
      <c r="D322" s="4">
        <f>SUM(D320:D321)</f>
        <v>2</v>
      </c>
      <c r="E322" s="4"/>
      <c r="F322" s="4"/>
      <c r="G322" s="4"/>
      <c r="H322" s="13">
        <f t="shared" ref="H322:R322" si="53">SUM(H320:H321)</f>
        <v>0</v>
      </c>
      <c r="I322" s="13">
        <f t="shared" si="53"/>
        <v>0</v>
      </c>
      <c r="J322" s="13">
        <f t="shared" si="53"/>
        <v>156.06</v>
      </c>
      <c r="K322" s="13">
        <f t="shared" si="53"/>
        <v>0</v>
      </c>
      <c r="L322" s="13">
        <f t="shared" si="53"/>
        <v>0</v>
      </c>
      <c r="M322" s="13">
        <f t="shared" si="53"/>
        <v>0</v>
      </c>
      <c r="N322" s="44"/>
      <c r="O322" s="44"/>
      <c r="P322" s="13">
        <f t="shared" si="53"/>
        <v>870</v>
      </c>
      <c r="Q322" s="13">
        <f t="shared" si="53"/>
        <v>664.81560000000002</v>
      </c>
      <c r="R322" s="13">
        <f t="shared" si="53"/>
        <v>205.18439999999998</v>
      </c>
    </row>
    <row r="323" spans="1:18" x14ac:dyDescent="0.25">
      <c r="A323" s="35">
        <f>+IF(B323="","",SUBTOTAL(3,B$323:B323))</f>
        <v>1</v>
      </c>
      <c r="B323" s="17">
        <f>B320+1</f>
        <v>44257</v>
      </c>
      <c r="C323" s="7" t="s">
        <v>822</v>
      </c>
      <c r="D323" s="6"/>
      <c r="E323" s="6"/>
      <c r="F323" s="8"/>
      <c r="G323" s="8"/>
      <c r="H323" s="12"/>
      <c r="I323" s="12"/>
      <c r="J323" s="12"/>
      <c r="K323" s="12"/>
      <c r="L323" s="12"/>
      <c r="M323" s="12"/>
      <c r="N323" s="12"/>
      <c r="O323" s="109"/>
      <c r="P323" s="12"/>
      <c r="Q323" s="27"/>
      <c r="R323" s="27">
        <v>0</v>
      </c>
    </row>
    <row r="324" spans="1:18" x14ac:dyDescent="0.25">
      <c r="A324" s="43" t="str">
        <f>TEXT(B324,"DDD")</f>
        <v>Tue</v>
      </c>
      <c r="B324" s="10">
        <f>B323</f>
        <v>44257</v>
      </c>
      <c r="C324" s="5" t="s">
        <v>2</v>
      </c>
      <c r="D324" s="4">
        <f>SUM(D323:D323)</f>
        <v>0</v>
      </c>
      <c r="E324" s="4"/>
      <c r="F324" s="4"/>
      <c r="G324" s="4"/>
      <c r="H324" s="13">
        <f t="shared" ref="H324:R324" si="54">SUM(H323:H323)</f>
        <v>0</v>
      </c>
      <c r="I324" s="13">
        <f t="shared" si="54"/>
        <v>0</v>
      </c>
      <c r="J324" s="13">
        <f t="shared" si="54"/>
        <v>0</v>
      </c>
      <c r="K324" s="13">
        <f t="shared" si="54"/>
        <v>0</v>
      </c>
      <c r="L324" s="13">
        <f t="shared" si="54"/>
        <v>0</v>
      </c>
      <c r="M324" s="13">
        <f t="shared" si="54"/>
        <v>0</v>
      </c>
      <c r="N324" s="44"/>
      <c r="O324" s="44"/>
      <c r="P324" s="13">
        <f t="shared" si="54"/>
        <v>0</v>
      </c>
      <c r="Q324" s="13">
        <f t="shared" si="54"/>
        <v>0</v>
      </c>
      <c r="R324" s="13">
        <f t="shared" si="54"/>
        <v>0</v>
      </c>
    </row>
    <row r="325" spans="1:18" x14ac:dyDescent="0.25">
      <c r="A325" s="35">
        <f>+IF(B325="","",SUBTOTAL(3,B$325:B325))</f>
        <v>1</v>
      </c>
      <c r="B325" s="17">
        <f>B323+1</f>
        <v>44258</v>
      </c>
      <c r="C325" s="7" t="s">
        <v>822</v>
      </c>
      <c r="D325" s="6"/>
      <c r="E325" s="6"/>
      <c r="F325" s="8"/>
      <c r="G325" s="8"/>
      <c r="H325" s="12"/>
      <c r="I325" s="12"/>
      <c r="J325" s="12"/>
      <c r="K325" s="12"/>
      <c r="L325" s="12"/>
      <c r="M325" s="12"/>
      <c r="N325" s="12"/>
      <c r="O325" s="109"/>
      <c r="P325" s="12"/>
      <c r="Q325" s="27"/>
      <c r="R325" s="27">
        <v>0</v>
      </c>
    </row>
    <row r="326" spans="1:18" x14ac:dyDescent="0.25">
      <c r="A326" s="43" t="str">
        <f>TEXT(B326,"DDD")</f>
        <v>Wed</v>
      </c>
      <c r="B326" s="10">
        <f>B325</f>
        <v>44258</v>
      </c>
      <c r="C326" s="5" t="s">
        <v>2</v>
      </c>
      <c r="D326" s="4">
        <f>SUM(D325:D325)</f>
        <v>0</v>
      </c>
      <c r="E326" s="4"/>
      <c r="F326" s="4"/>
      <c r="G326" s="4"/>
      <c r="H326" s="13">
        <f t="shared" ref="H326:R326" si="55">SUM(H325:H325)</f>
        <v>0</v>
      </c>
      <c r="I326" s="13">
        <f t="shared" si="55"/>
        <v>0</v>
      </c>
      <c r="J326" s="13">
        <f t="shared" si="55"/>
        <v>0</v>
      </c>
      <c r="K326" s="13">
        <f t="shared" si="55"/>
        <v>0</v>
      </c>
      <c r="L326" s="13">
        <f t="shared" si="55"/>
        <v>0</v>
      </c>
      <c r="M326" s="13">
        <f t="shared" si="55"/>
        <v>0</v>
      </c>
      <c r="N326" s="44"/>
      <c r="O326" s="44"/>
      <c r="P326" s="13">
        <f t="shared" si="55"/>
        <v>0</v>
      </c>
      <c r="Q326" s="13">
        <f t="shared" si="55"/>
        <v>0</v>
      </c>
      <c r="R326" s="13">
        <f t="shared" si="55"/>
        <v>0</v>
      </c>
    </row>
    <row r="327" spans="1:18" x14ac:dyDescent="0.25">
      <c r="A327" s="35">
        <f>+IF(B327="","",SUBTOTAL(3,B$327:B327))</f>
        <v>1</v>
      </c>
      <c r="B327" s="17">
        <f>B325+1</f>
        <v>44259</v>
      </c>
      <c r="C327" s="7" t="s">
        <v>1045</v>
      </c>
      <c r="D327" s="6">
        <v>4</v>
      </c>
      <c r="E327" s="6" t="s">
        <v>1053</v>
      </c>
      <c r="F327" s="8" t="s">
        <v>1054</v>
      </c>
      <c r="G327" s="8" t="s">
        <v>1055</v>
      </c>
      <c r="H327" s="12"/>
      <c r="I327" s="12"/>
      <c r="J327" s="12">
        <v>615.05999999999995</v>
      </c>
      <c r="K327" s="12"/>
      <c r="L327" s="12"/>
      <c r="M327" s="12"/>
      <c r="N327" s="12"/>
      <c r="O327" s="109"/>
      <c r="P327" s="12">
        <f>800*4</f>
        <v>3200</v>
      </c>
      <c r="Q327" s="27">
        <f>J327*4.26</f>
        <v>2620.1555999999996</v>
      </c>
      <c r="R327" s="27">
        <f>P327-Q327</f>
        <v>579.84440000000041</v>
      </c>
    </row>
    <row r="328" spans="1:18" x14ac:dyDescent="0.25">
      <c r="A328" s="35">
        <f>+IF(B328="","",SUBTOTAL(3,B$327:B328))</f>
        <v>2</v>
      </c>
      <c r="B328" s="17">
        <f>B327</f>
        <v>44259</v>
      </c>
      <c r="C328" s="7" t="s">
        <v>1059</v>
      </c>
      <c r="D328" s="6">
        <v>1</v>
      </c>
      <c r="E328" s="6" t="s">
        <v>1056</v>
      </c>
      <c r="F328" s="8" t="s">
        <v>1058</v>
      </c>
      <c r="G328" s="8" t="s">
        <v>1057</v>
      </c>
      <c r="H328" s="12"/>
      <c r="I328" s="12"/>
      <c r="J328" s="12">
        <v>2043.06</v>
      </c>
      <c r="K328" s="12"/>
      <c r="L328" s="12"/>
      <c r="M328" s="12"/>
      <c r="N328" s="12"/>
      <c r="O328" s="109"/>
      <c r="P328" s="12">
        <v>10000</v>
      </c>
      <c r="Q328" s="27">
        <f>J328*4.26</f>
        <v>8703.4355999999989</v>
      </c>
      <c r="R328" s="27">
        <f>P328-Q328</f>
        <v>1296.5644000000011</v>
      </c>
    </row>
    <row r="329" spans="1:18" x14ac:dyDescent="0.25">
      <c r="A329" s="43" t="str">
        <f>TEXT(B329,"DDD")</f>
        <v>Thu</v>
      </c>
      <c r="B329" s="10">
        <f>B327</f>
        <v>44259</v>
      </c>
      <c r="C329" s="5" t="s">
        <v>2</v>
      </c>
      <c r="D329" s="4">
        <f>SUM(D327:D328)</f>
        <v>5</v>
      </c>
      <c r="E329" s="4"/>
      <c r="F329" s="4"/>
      <c r="G329" s="4"/>
      <c r="H329" s="13">
        <f t="shared" ref="H329:R329" si="56">SUM(H327:H328)</f>
        <v>0</v>
      </c>
      <c r="I329" s="13">
        <f t="shared" si="56"/>
        <v>0</v>
      </c>
      <c r="J329" s="13">
        <f t="shared" si="56"/>
        <v>2658.12</v>
      </c>
      <c r="K329" s="13">
        <f t="shared" si="56"/>
        <v>0</v>
      </c>
      <c r="L329" s="13">
        <f t="shared" si="56"/>
        <v>0</v>
      </c>
      <c r="M329" s="13">
        <f t="shared" si="56"/>
        <v>0</v>
      </c>
      <c r="N329" s="44"/>
      <c r="O329" s="44"/>
      <c r="P329" s="13">
        <f t="shared" si="56"/>
        <v>13200</v>
      </c>
      <c r="Q329" s="13">
        <f t="shared" si="56"/>
        <v>11323.591199999999</v>
      </c>
      <c r="R329" s="13">
        <f t="shared" si="56"/>
        <v>1876.4088000000015</v>
      </c>
    </row>
    <row r="330" spans="1:18" x14ac:dyDescent="0.25">
      <c r="A330" s="35">
        <f>+IF(B330="","",SUBTOTAL(3,B$330:B330))</f>
        <v>1</v>
      </c>
      <c r="B330" s="17">
        <f>B327+3</f>
        <v>44262</v>
      </c>
      <c r="C330" s="7" t="s">
        <v>1060</v>
      </c>
      <c r="D330" s="6">
        <v>6</v>
      </c>
      <c r="E330" s="6" t="s">
        <v>1061</v>
      </c>
      <c r="F330" s="8" t="s">
        <v>1062</v>
      </c>
      <c r="G330" s="8" t="s">
        <v>1063</v>
      </c>
      <c r="H330" s="12"/>
      <c r="I330" s="12"/>
      <c r="J330" s="12"/>
      <c r="K330" s="12">
        <v>921.06</v>
      </c>
      <c r="L330" s="12"/>
      <c r="M330" s="12"/>
      <c r="N330" s="12"/>
      <c r="O330" s="109"/>
      <c r="P330" s="12">
        <f>6*800</f>
        <v>4800</v>
      </c>
      <c r="Q330" s="27">
        <f>D330*691</f>
        <v>4146</v>
      </c>
      <c r="R330" s="27">
        <f>P330-Q330</f>
        <v>654</v>
      </c>
    </row>
    <row r="331" spans="1:18" x14ac:dyDescent="0.25">
      <c r="A331" s="43" t="str">
        <f>TEXT(B331,"DDD")</f>
        <v>Sun</v>
      </c>
      <c r="B331" s="10">
        <f>B330</f>
        <v>44262</v>
      </c>
      <c r="C331" s="5" t="s">
        <v>2</v>
      </c>
      <c r="D331" s="4">
        <f>SUM(D330:D330)</f>
        <v>6</v>
      </c>
      <c r="E331" s="4"/>
      <c r="F331" s="4"/>
      <c r="G331" s="4"/>
      <c r="H331" s="13">
        <f t="shared" ref="H331:R331" si="57">SUM(H330:H330)</f>
        <v>0</v>
      </c>
      <c r="I331" s="13">
        <f t="shared" si="57"/>
        <v>0</v>
      </c>
      <c r="J331" s="13">
        <f t="shared" si="57"/>
        <v>0</v>
      </c>
      <c r="K331" s="13">
        <f t="shared" si="57"/>
        <v>921.06</v>
      </c>
      <c r="L331" s="13">
        <f t="shared" si="57"/>
        <v>0</v>
      </c>
      <c r="M331" s="13">
        <f t="shared" si="57"/>
        <v>0</v>
      </c>
      <c r="N331" s="44"/>
      <c r="O331" s="44"/>
      <c r="P331" s="13">
        <f t="shared" si="57"/>
        <v>4800</v>
      </c>
      <c r="Q331" s="13">
        <f t="shared" si="57"/>
        <v>4146</v>
      </c>
      <c r="R331" s="13">
        <f t="shared" si="57"/>
        <v>654</v>
      </c>
    </row>
    <row r="332" spans="1:18" x14ac:dyDescent="0.25">
      <c r="A332" s="35">
        <f>+IF(B332="","",SUBTOTAL(3,B$332:B332))</f>
        <v>1</v>
      </c>
      <c r="B332" s="17">
        <f>B330+1</f>
        <v>44263</v>
      </c>
      <c r="C332" s="7" t="s">
        <v>1064</v>
      </c>
      <c r="D332" s="6">
        <v>1</v>
      </c>
      <c r="E332" s="6" t="s">
        <v>1065</v>
      </c>
      <c r="F332" s="8" t="s">
        <v>1066</v>
      </c>
      <c r="G332" s="8" t="s">
        <v>1067</v>
      </c>
      <c r="H332" s="12"/>
      <c r="I332" s="12"/>
      <c r="J332" s="12"/>
      <c r="K332" s="12">
        <v>156.06</v>
      </c>
      <c r="L332" s="12"/>
      <c r="M332" s="12"/>
      <c r="N332" s="12"/>
      <c r="O332" s="109"/>
      <c r="P332" s="12">
        <v>800</v>
      </c>
      <c r="Q332" s="27">
        <f>D332*691</f>
        <v>691</v>
      </c>
      <c r="R332" s="27">
        <f>P332-Q332</f>
        <v>109</v>
      </c>
    </row>
    <row r="333" spans="1:18" x14ac:dyDescent="0.25">
      <c r="A333" s="35">
        <f>+IF(B333="","",SUBTOTAL(3,B$332:B333))</f>
        <v>2</v>
      </c>
      <c r="B333" s="17">
        <f>B332</f>
        <v>44263</v>
      </c>
      <c r="C333" s="7" t="s">
        <v>1003</v>
      </c>
      <c r="D333" s="6">
        <v>1</v>
      </c>
      <c r="E333" s="6" t="s">
        <v>1068</v>
      </c>
      <c r="F333" s="8" t="s">
        <v>1069</v>
      </c>
      <c r="G333" s="8" t="s">
        <v>1070</v>
      </c>
      <c r="H333" s="12"/>
      <c r="I333" s="12"/>
      <c r="J333" s="12"/>
      <c r="K333" s="12">
        <v>156.06</v>
      </c>
      <c r="L333" s="12"/>
      <c r="M333" s="12"/>
      <c r="N333" s="12"/>
      <c r="O333" s="109"/>
      <c r="P333" s="12">
        <v>800</v>
      </c>
      <c r="Q333" s="27">
        <f>D333*691</f>
        <v>691</v>
      </c>
      <c r="R333" s="27">
        <f>P333-Q333</f>
        <v>109</v>
      </c>
    </row>
    <row r="334" spans="1:18" x14ac:dyDescent="0.25">
      <c r="A334" s="35">
        <f>+IF(B334="","",SUBTOTAL(3,B$332:B334))</f>
        <v>3</v>
      </c>
      <c r="B334" s="17">
        <f>B332</f>
        <v>44263</v>
      </c>
      <c r="C334" s="7" t="s">
        <v>373</v>
      </c>
      <c r="D334" s="6">
        <v>1</v>
      </c>
      <c r="E334" s="6" t="s">
        <v>1071</v>
      </c>
      <c r="F334" s="8" t="s">
        <v>1072</v>
      </c>
      <c r="G334" s="8" t="s">
        <v>1073</v>
      </c>
      <c r="H334" s="12"/>
      <c r="I334" s="12"/>
      <c r="J334" s="12"/>
      <c r="K334" s="12">
        <v>156.06</v>
      </c>
      <c r="L334" s="12"/>
      <c r="M334" s="12"/>
      <c r="N334" s="12"/>
      <c r="O334" s="109"/>
      <c r="P334" s="12">
        <v>800</v>
      </c>
      <c r="Q334" s="27">
        <f>D334*691</f>
        <v>691</v>
      </c>
      <c r="R334" s="27">
        <f>P334-Q334</f>
        <v>109</v>
      </c>
    </row>
    <row r="335" spans="1:18" x14ac:dyDescent="0.25">
      <c r="A335" s="35">
        <f>+IF(B335="","",SUBTOTAL(3,B$332:B335))</f>
        <v>4</v>
      </c>
      <c r="B335" s="17">
        <f>B332</f>
        <v>44263</v>
      </c>
      <c r="C335" s="7" t="s">
        <v>376</v>
      </c>
      <c r="D335" s="6">
        <v>1</v>
      </c>
      <c r="E335" s="6" t="s">
        <v>1074</v>
      </c>
      <c r="F335" s="8" t="s">
        <v>1075</v>
      </c>
      <c r="G335" s="8" t="s">
        <v>1076</v>
      </c>
      <c r="H335" s="12"/>
      <c r="I335" s="12"/>
      <c r="J335" s="12"/>
      <c r="K335" s="12">
        <v>156.06</v>
      </c>
      <c r="L335" s="12"/>
      <c r="M335" s="12"/>
      <c r="N335" s="12"/>
      <c r="O335" s="109"/>
      <c r="P335" s="12">
        <v>800</v>
      </c>
      <c r="Q335" s="27">
        <f>D335*691</f>
        <v>691</v>
      </c>
      <c r="R335" s="27">
        <f>P335-Q335</f>
        <v>109</v>
      </c>
    </row>
    <row r="336" spans="1:18" x14ac:dyDescent="0.25">
      <c r="A336" s="35">
        <f>+IF(B336="","",SUBTOTAL(3,B$332:B336))</f>
        <v>5</v>
      </c>
      <c r="B336" s="17">
        <f>B332</f>
        <v>44263</v>
      </c>
      <c r="C336" s="7" t="s">
        <v>1078</v>
      </c>
      <c r="D336" s="6">
        <v>1</v>
      </c>
      <c r="E336" s="6" t="s">
        <v>1077</v>
      </c>
      <c r="F336" s="8" t="s">
        <v>1079</v>
      </c>
      <c r="G336" s="8" t="s">
        <v>1080</v>
      </c>
      <c r="H336" s="12"/>
      <c r="I336" s="12"/>
      <c r="J336" s="12"/>
      <c r="K336" s="12">
        <v>156.06</v>
      </c>
      <c r="L336" s="12"/>
      <c r="M336" s="12"/>
      <c r="N336" s="12"/>
      <c r="O336" s="109"/>
      <c r="P336" s="12">
        <v>800</v>
      </c>
      <c r="Q336" s="27">
        <f>D336*691</f>
        <v>691</v>
      </c>
      <c r="R336" s="27">
        <f>P336-Q336</f>
        <v>109</v>
      </c>
    </row>
    <row r="337" spans="1:18" x14ac:dyDescent="0.25">
      <c r="A337" s="35">
        <f>+IF(B337="","",SUBTOTAL(3,B$332:B337))</f>
        <v>6</v>
      </c>
      <c r="B337" s="17">
        <f>B332</f>
        <v>44263</v>
      </c>
      <c r="C337" s="7" t="s">
        <v>1081</v>
      </c>
      <c r="D337" s="6">
        <v>1</v>
      </c>
      <c r="E337" s="6" t="s">
        <v>1086</v>
      </c>
      <c r="F337" s="8" t="s">
        <v>1086</v>
      </c>
      <c r="G337" s="8" t="s">
        <v>1086</v>
      </c>
      <c r="H337" s="12"/>
      <c r="I337" s="12"/>
      <c r="J337" s="12"/>
      <c r="K337" s="12"/>
      <c r="L337" s="12"/>
      <c r="M337" s="12"/>
      <c r="N337" s="12"/>
      <c r="O337" s="109"/>
      <c r="P337" s="12">
        <v>5</v>
      </c>
      <c r="Q337" s="27"/>
      <c r="R337" s="27">
        <f>P337</f>
        <v>5</v>
      </c>
    </row>
    <row r="338" spans="1:18" x14ac:dyDescent="0.25">
      <c r="A338" s="35">
        <f>+IF(B338="","",SUBTOTAL(3,B$332:B338))</f>
        <v>7</v>
      </c>
      <c r="B338" s="17">
        <f>B332</f>
        <v>44263</v>
      </c>
      <c r="C338" s="7" t="s">
        <v>1085</v>
      </c>
      <c r="D338" s="6">
        <v>1</v>
      </c>
      <c r="E338" s="6" t="s">
        <v>1082</v>
      </c>
      <c r="F338" s="8" t="s">
        <v>1083</v>
      </c>
      <c r="G338" s="8" t="s">
        <v>1084</v>
      </c>
      <c r="H338" s="12"/>
      <c r="I338" s="12"/>
      <c r="J338" s="12"/>
      <c r="K338" s="12">
        <v>156.06</v>
      </c>
      <c r="L338" s="12"/>
      <c r="M338" s="12"/>
      <c r="N338" s="12"/>
      <c r="O338" s="109"/>
      <c r="P338" s="12">
        <v>800</v>
      </c>
      <c r="Q338" s="27">
        <f>D338*691</f>
        <v>691</v>
      </c>
      <c r="R338" s="27">
        <f>P338-Q338</f>
        <v>109</v>
      </c>
    </row>
    <row r="339" spans="1:18" x14ac:dyDescent="0.25">
      <c r="A339" s="43" t="str">
        <f>TEXT(B339,"DDD")</f>
        <v>Mon</v>
      </c>
      <c r="B339" s="10">
        <f>B332</f>
        <v>44263</v>
      </c>
      <c r="C339" s="5" t="s">
        <v>2</v>
      </c>
      <c r="D339" s="4">
        <f>SUM(D332:D338)</f>
        <v>7</v>
      </c>
      <c r="E339" s="4"/>
      <c r="F339" s="4"/>
      <c r="G339" s="4"/>
      <c r="H339" s="13">
        <f t="shared" ref="H339:R339" si="58">SUM(H332:H338)</f>
        <v>0</v>
      </c>
      <c r="I339" s="13">
        <f t="shared" si="58"/>
        <v>0</v>
      </c>
      <c r="J339" s="13">
        <f t="shared" si="58"/>
        <v>0</v>
      </c>
      <c r="K339" s="13">
        <f t="shared" si="58"/>
        <v>936.3599999999999</v>
      </c>
      <c r="L339" s="13">
        <f t="shared" si="58"/>
        <v>0</v>
      </c>
      <c r="M339" s="13">
        <f t="shared" si="58"/>
        <v>0</v>
      </c>
      <c r="N339" s="44"/>
      <c r="O339" s="44"/>
      <c r="P339" s="13">
        <f t="shared" si="58"/>
        <v>4805</v>
      </c>
      <c r="Q339" s="13">
        <f t="shared" si="58"/>
        <v>4146</v>
      </c>
      <c r="R339" s="13">
        <f t="shared" si="58"/>
        <v>659</v>
      </c>
    </row>
    <row r="340" spans="1:18" x14ac:dyDescent="0.25">
      <c r="A340" s="35">
        <f>+IF(B340="","",SUBTOTAL(3,B340:B$340))</f>
        <v>1</v>
      </c>
      <c r="B340" s="17">
        <f>B332+1</f>
        <v>44264</v>
      </c>
      <c r="C340" s="7" t="s">
        <v>969</v>
      </c>
      <c r="D340" s="6">
        <v>1</v>
      </c>
      <c r="E340" s="6" t="s">
        <v>1087</v>
      </c>
      <c r="F340" s="8" t="s">
        <v>1088</v>
      </c>
      <c r="G340" s="8" t="s">
        <v>1089</v>
      </c>
      <c r="H340" s="12"/>
      <c r="I340" s="12">
        <v>156.06</v>
      </c>
      <c r="J340" s="12"/>
      <c r="K340" s="12"/>
      <c r="L340" s="12"/>
      <c r="M340" s="12"/>
      <c r="N340" s="12"/>
      <c r="O340" s="109"/>
      <c r="P340" s="12">
        <v>800</v>
      </c>
      <c r="Q340" s="27">
        <f>D340*691</f>
        <v>691</v>
      </c>
      <c r="R340" s="27">
        <f>P340-Q340</f>
        <v>109</v>
      </c>
    </row>
    <row r="341" spans="1:18" x14ac:dyDescent="0.25">
      <c r="A341" s="35">
        <f>+IF(B341="","",SUBTOTAL(3,B$340:B341))</f>
        <v>2</v>
      </c>
      <c r="B341" s="17">
        <f>B340</f>
        <v>44264</v>
      </c>
      <c r="C341" s="7" t="s">
        <v>1090</v>
      </c>
      <c r="D341" s="6">
        <v>1</v>
      </c>
      <c r="E341" s="6" t="s">
        <v>1091</v>
      </c>
      <c r="F341" s="8" t="s">
        <v>1092</v>
      </c>
      <c r="G341" s="8" t="s">
        <v>1093</v>
      </c>
      <c r="H341" s="12"/>
      <c r="I341" s="12">
        <v>156.06</v>
      </c>
      <c r="J341" s="12"/>
      <c r="K341" s="12"/>
      <c r="L341" s="12"/>
      <c r="M341" s="12"/>
      <c r="N341" s="12"/>
      <c r="O341" s="109"/>
      <c r="P341" s="12">
        <v>800</v>
      </c>
      <c r="Q341" s="27">
        <f>D341*691</f>
        <v>691</v>
      </c>
      <c r="R341" s="27">
        <f>P341-Q341</f>
        <v>109</v>
      </c>
    </row>
    <row r="342" spans="1:18" x14ac:dyDescent="0.25">
      <c r="A342" s="35">
        <f>+IF(B342="","",SUBTOTAL(3,B$340:B342))</f>
        <v>3</v>
      </c>
      <c r="B342" s="17">
        <f>B340</f>
        <v>44264</v>
      </c>
      <c r="C342" s="7" t="s">
        <v>373</v>
      </c>
      <c r="D342" s="6">
        <v>1</v>
      </c>
      <c r="E342" s="6" t="s">
        <v>1095</v>
      </c>
      <c r="F342" s="8" t="s">
        <v>1096</v>
      </c>
      <c r="G342" s="8" t="s">
        <v>1097</v>
      </c>
      <c r="H342" s="12"/>
      <c r="I342" s="12"/>
      <c r="J342" s="12"/>
      <c r="K342" s="12">
        <v>156.06</v>
      </c>
      <c r="L342" s="12"/>
      <c r="M342" s="12"/>
      <c r="N342" s="12"/>
      <c r="O342" s="109"/>
      <c r="P342" s="12">
        <v>800</v>
      </c>
      <c r="Q342" s="27">
        <f>D342*691</f>
        <v>691</v>
      </c>
      <c r="R342" s="27">
        <f>P342-Q342</f>
        <v>109</v>
      </c>
    </row>
    <row r="343" spans="1:18" x14ac:dyDescent="0.25">
      <c r="A343" s="35">
        <f>+IF(B343="","",SUBTOTAL(3,B$340:B343))</f>
        <v>4</v>
      </c>
      <c r="B343" s="17">
        <f>B340</f>
        <v>44264</v>
      </c>
      <c r="C343" s="7" t="s">
        <v>982</v>
      </c>
      <c r="D343" s="6">
        <v>2</v>
      </c>
      <c r="E343" s="6" t="s">
        <v>1098</v>
      </c>
      <c r="F343" s="8" t="s">
        <v>1099</v>
      </c>
      <c r="G343" s="8" t="s">
        <v>1100</v>
      </c>
      <c r="H343" s="12"/>
      <c r="I343" s="12"/>
      <c r="J343" s="12"/>
      <c r="K343" s="12">
        <v>309.06</v>
      </c>
      <c r="L343" s="12"/>
      <c r="M343" s="12"/>
      <c r="N343" s="12"/>
      <c r="O343" s="109"/>
      <c r="P343" s="12">
        <v>1600</v>
      </c>
      <c r="Q343" s="27">
        <f>D343*691</f>
        <v>1382</v>
      </c>
      <c r="R343" s="27">
        <f>P343-Q343</f>
        <v>218</v>
      </c>
    </row>
    <row r="344" spans="1:18" x14ac:dyDescent="0.25">
      <c r="A344" s="35">
        <f>+IF(B344="","",SUBTOTAL(3,B$340:B344))</f>
        <v>5</v>
      </c>
      <c r="B344" s="17">
        <f>B340</f>
        <v>44264</v>
      </c>
      <c r="C344" s="7" t="s">
        <v>1102</v>
      </c>
      <c r="D344" s="6">
        <v>2</v>
      </c>
      <c r="E344" s="6" t="s">
        <v>1101</v>
      </c>
      <c r="F344" s="8" t="s">
        <v>1103</v>
      </c>
      <c r="G344" s="8" t="s">
        <v>1104</v>
      </c>
      <c r="H344" s="12"/>
      <c r="I344" s="12"/>
      <c r="J344" s="12"/>
      <c r="K344" s="12">
        <v>309.06</v>
      </c>
      <c r="L344" s="12"/>
      <c r="M344" s="12"/>
      <c r="N344" s="12"/>
      <c r="O344" s="109"/>
      <c r="P344" s="12">
        <v>1600</v>
      </c>
      <c r="Q344" s="27">
        <f>D344*691</f>
        <v>1382</v>
      </c>
      <c r="R344" s="27">
        <f>P344-Q344</f>
        <v>218</v>
      </c>
    </row>
    <row r="345" spans="1:18" x14ac:dyDescent="0.25">
      <c r="A345" s="43" t="str">
        <f>TEXT(B345,"DDD")</f>
        <v>Tue</v>
      </c>
      <c r="B345" s="10">
        <f>B340</f>
        <v>44264</v>
      </c>
      <c r="C345" s="5" t="s">
        <v>2</v>
      </c>
      <c r="D345" s="4">
        <f>SUM(D340:D344)</f>
        <v>7</v>
      </c>
      <c r="E345" s="4"/>
      <c r="F345" s="4"/>
      <c r="G345" s="4"/>
      <c r="H345" s="13">
        <f t="shared" ref="H345:R345" si="59">SUM(H340:H344)</f>
        <v>0</v>
      </c>
      <c r="I345" s="13">
        <f t="shared" si="59"/>
        <v>312.12</v>
      </c>
      <c r="J345" s="13">
        <f t="shared" si="59"/>
        <v>0</v>
      </c>
      <c r="K345" s="13">
        <f t="shared" si="59"/>
        <v>774.18000000000006</v>
      </c>
      <c r="L345" s="13">
        <f t="shared" si="59"/>
        <v>0</v>
      </c>
      <c r="M345" s="13">
        <f t="shared" si="59"/>
        <v>0</v>
      </c>
      <c r="N345" s="44"/>
      <c r="O345" s="44"/>
      <c r="P345" s="13">
        <f t="shared" si="59"/>
        <v>5600</v>
      </c>
      <c r="Q345" s="13">
        <f t="shared" si="59"/>
        <v>4837</v>
      </c>
      <c r="R345" s="13">
        <f t="shared" si="59"/>
        <v>763</v>
      </c>
    </row>
    <row r="346" spans="1:18" x14ac:dyDescent="0.25">
      <c r="A346" s="35">
        <f>+IF(B346="","",SUBTOTAL(3,B$346:B346))</f>
        <v>1</v>
      </c>
      <c r="B346" s="17">
        <f>B340+1</f>
        <v>44265</v>
      </c>
      <c r="C346" s="7" t="s">
        <v>822</v>
      </c>
      <c r="D346" s="6">
        <v>1</v>
      </c>
      <c r="E346" s="6" t="s">
        <v>1105</v>
      </c>
      <c r="F346" s="8" t="s">
        <v>1107</v>
      </c>
      <c r="G346" s="8" t="s">
        <v>1106</v>
      </c>
      <c r="H346" s="12"/>
      <c r="I346" s="12"/>
      <c r="J346" s="12"/>
      <c r="K346" s="12">
        <v>156.06</v>
      </c>
      <c r="L346" s="12"/>
      <c r="M346" s="12"/>
      <c r="N346" s="12"/>
      <c r="O346" s="109"/>
      <c r="P346" s="12">
        <v>800</v>
      </c>
      <c r="Q346" s="27">
        <f>D346*691</f>
        <v>691</v>
      </c>
      <c r="R346" s="27">
        <f>P346-Q346</f>
        <v>109</v>
      </c>
    </row>
    <row r="347" spans="1:18" x14ac:dyDescent="0.25">
      <c r="A347" s="35">
        <f>+IF(B347="","",SUBTOTAL(3,B$346:B347))</f>
        <v>2</v>
      </c>
      <c r="B347" s="17">
        <f>B346</f>
        <v>44265</v>
      </c>
      <c r="C347" s="7" t="s">
        <v>1081</v>
      </c>
      <c r="D347" s="6">
        <v>6</v>
      </c>
      <c r="E347" s="6"/>
      <c r="F347" s="8"/>
      <c r="G347" s="8"/>
      <c r="H347" s="12"/>
      <c r="I347" s="12"/>
      <c r="J347" s="12"/>
      <c r="K347" s="12"/>
      <c r="L347" s="12"/>
      <c r="M347" s="12"/>
      <c r="N347" s="12"/>
      <c r="O347" s="109"/>
      <c r="P347" s="12">
        <v>30</v>
      </c>
      <c r="Q347" s="27"/>
      <c r="R347" s="27">
        <f>P347</f>
        <v>30</v>
      </c>
    </row>
    <row r="348" spans="1:18" x14ac:dyDescent="0.25">
      <c r="A348" s="35">
        <f>+IF(B348="","",SUBTOTAL(3,B$346:B348))</f>
        <v>3</v>
      </c>
      <c r="B348" s="17">
        <f>B346</f>
        <v>44265</v>
      </c>
      <c r="C348" s="7" t="s">
        <v>887</v>
      </c>
      <c r="D348" s="6">
        <v>1</v>
      </c>
      <c r="E348" s="6" t="s">
        <v>1108</v>
      </c>
      <c r="F348" s="8" t="s">
        <v>1109</v>
      </c>
      <c r="G348" s="8" t="s">
        <v>1110</v>
      </c>
      <c r="H348" s="12"/>
      <c r="I348" s="12"/>
      <c r="J348" s="12"/>
      <c r="K348" s="12"/>
      <c r="L348" s="12"/>
      <c r="M348" s="12"/>
      <c r="N348" s="12"/>
      <c r="O348" s="109"/>
      <c r="P348" s="12">
        <v>65</v>
      </c>
      <c r="Q348" s="27"/>
      <c r="R348" s="27">
        <f>P348</f>
        <v>65</v>
      </c>
    </row>
    <row r="349" spans="1:18" x14ac:dyDescent="0.25">
      <c r="A349" s="43" t="str">
        <f>TEXT(B349,"DDD")</f>
        <v>Wed</v>
      </c>
      <c r="B349" s="10">
        <f>B346</f>
        <v>44265</v>
      </c>
      <c r="C349" s="5" t="s">
        <v>2</v>
      </c>
      <c r="D349" s="4">
        <f>SUM(D346:D348)</f>
        <v>8</v>
      </c>
      <c r="E349" s="4"/>
      <c r="F349" s="4"/>
      <c r="G349" s="4"/>
      <c r="H349" s="13">
        <f t="shared" ref="H349:R349" si="60">SUM(H346:H348)</f>
        <v>0</v>
      </c>
      <c r="I349" s="13">
        <f t="shared" si="60"/>
        <v>0</v>
      </c>
      <c r="J349" s="13">
        <f t="shared" si="60"/>
        <v>0</v>
      </c>
      <c r="K349" s="13">
        <f t="shared" si="60"/>
        <v>156.06</v>
      </c>
      <c r="L349" s="13">
        <f t="shared" si="60"/>
        <v>0</v>
      </c>
      <c r="M349" s="13">
        <f t="shared" si="60"/>
        <v>0</v>
      </c>
      <c r="N349" s="44"/>
      <c r="O349" s="44"/>
      <c r="P349" s="13">
        <f t="shared" si="60"/>
        <v>895</v>
      </c>
      <c r="Q349" s="13">
        <f t="shared" si="60"/>
        <v>691</v>
      </c>
      <c r="R349" s="13">
        <f t="shared" si="60"/>
        <v>204</v>
      </c>
    </row>
    <row r="350" spans="1:18" x14ac:dyDescent="0.25">
      <c r="A350" s="35">
        <f>+IF(B350="","",SUBTOTAL(3,B$350:B350))</f>
        <v>1</v>
      </c>
      <c r="B350" s="17">
        <f>B346+1</f>
        <v>44266</v>
      </c>
      <c r="C350" s="7" t="s">
        <v>1114</v>
      </c>
      <c r="D350" s="6">
        <v>1</v>
      </c>
      <c r="E350" s="6" t="s">
        <v>1111</v>
      </c>
      <c r="F350" s="8" t="s">
        <v>1113</v>
      </c>
      <c r="G350" s="8" t="s">
        <v>1112</v>
      </c>
      <c r="H350" s="12"/>
      <c r="I350" s="12"/>
      <c r="J350" s="12"/>
      <c r="K350" s="12">
        <v>156.06</v>
      </c>
      <c r="L350" s="12"/>
      <c r="M350" s="12"/>
      <c r="N350" s="12"/>
      <c r="O350" s="109"/>
      <c r="P350" s="12">
        <v>800</v>
      </c>
      <c r="Q350" s="27">
        <f>D350*691</f>
        <v>691</v>
      </c>
      <c r="R350" s="27">
        <f>P350-Q350</f>
        <v>109</v>
      </c>
    </row>
    <row r="351" spans="1:18" x14ac:dyDescent="0.25">
      <c r="A351" s="35">
        <f>+IF(B351="","",SUBTOTAL(3,B$350:B351))</f>
        <v>2</v>
      </c>
      <c r="B351" s="17">
        <f>B350</f>
        <v>44266</v>
      </c>
      <c r="C351" s="7" t="s">
        <v>1118</v>
      </c>
      <c r="D351" s="6">
        <v>1</v>
      </c>
      <c r="E351" s="6" t="s">
        <v>1115</v>
      </c>
      <c r="F351" s="8" t="s">
        <v>1116</v>
      </c>
      <c r="G351" s="8" t="s">
        <v>1117</v>
      </c>
      <c r="H351" s="12"/>
      <c r="I351" s="12"/>
      <c r="J351" s="12"/>
      <c r="K351" s="12">
        <v>156.06</v>
      </c>
      <c r="L351" s="12"/>
      <c r="M351" s="12"/>
      <c r="N351" s="12"/>
      <c r="O351" s="109"/>
      <c r="P351" s="12">
        <v>800</v>
      </c>
      <c r="Q351" s="27">
        <f>D351*691</f>
        <v>691</v>
      </c>
      <c r="R351" s="27">
        <f>P351-Q351</f>
        <v>109</v>
      </c>
    </row>
    <row r="352" spans="1:18" x14ac:dyDescent="0.25">
      <c r="A352" s="35">
        <f>+IF(B352="","",SUBTOTAL(3,B$350:B352))</f>
        <v>3</v>
      </c>
      <c r="B352" s="17">
        <f>B350</f>
        <v>44266</v>
      </c>
      <c r="C352" s="7" t="s">
        <v>897</v>
      </c>
      <c r="D352" s="6">
        <v>1</v>
      </c>
      <c r="E352" s="6" t="s">
        <v>1119</v>
      </c>
      <c r="F352" s="8" t="s">
        <v>1120</v>
      </c>
      <c r="G352" s="8" t="s">
        <v>1121</v>
      </c>
      <c r="H352" s="12"/>
      <c r="I352" s="12">
        <v>156.06</v>
      </c>
      <c r="J352" s="12"/>
      <c r="K352" s="12"/>
      <c r="L352" s="12"/>
      <c r="M352" s="12"/>
      <c r="N352" s="12"/>
      <c r="O352" s="109"/>
      <c r="P352" s="12">
        <v>800</v>
      </c>
      <c r="Q352" s="27">
        <f>D352*691</f>
        <v>691</v>
      </c>
      <c r="R352" s="27">
        <f>P352-Q352</f>
        <v>109</v>
      </c>
    </row>
    <row r="353" spans="1:18" x14ac:dyDescent="0.25">
      <c r="A353" s="35">
        <f>+IF(B353="","",SUBTOTAL(3,B$350:B353))</f>
        <v>4</v>
      </c>
      <c r="B353" s="17">
        <f>B350</f>
        <v>44266</v>
      </c>
      <c r="C353" s="7" t="s">
        <v>376</v>
      </c>
      <c r="D353" s="6">
        <v>1</v>
      </c>
      <c r="E353" s="6" t="s">
        <v>1122</v>
      </c>
      <c r="F353" s="8" t="s">
        <v>1123</v>
      </c>
      <c r="G353" s="8" t="s">
        <v>1124</v>
      </c>
      <c r="H353" s="12">
        <v>156.06</v>
      </c>
      <c r="I353" s="12"/>
      <c r="J353" s="12"/>
      <c r="K353" s="12"/>
      <c r="L353" s="12"/>
      <c r="M353" s="12"/>
      <c r="N353" s="12"/>
      <c r="O353" s="109"/>
      <c r="P353" s="12">
        <v>800</v>
      </c>
      <c r="Q353" s="27">
        <f>D353*688</f>
        <v>688</v>
      </c>
      <c r="R353" s="27">
        <f>P353-Q353</f>
        <v>112</v>
      </c>
    </row>
    <row r="354" spans="1:18" x14ac:dyDescent="0.25">
      <c r="A354" s="43" t="str">
        <f>TEXT(B354,"DDD")</f>
        <v>Thu</v>
      </c>
      <c r="B354" s="10">
        <f>B350</f>
        <v>44266</v>
      </c>
      <c r="C354" s="5" t="s">
        <v>2</v>
      </c>
      <c r="D354" s="4">
        <f>SUM(D350:D353)</f>
        <v>4</v>
      </c>
      <c r="E354" s="4"/>
      <c r="F354" s="4"/>
      <c r="G354" s="4"/>
      <c r="H354" s="13">
        <f t="shared" ref="H354:R354" si="61">SUM(H350:H353)</f>
        <v>156.06</v>
      </c>
      <c r="I354" s="13">
        <f t="shared" si="61"/>
        <v>156.06</v>
      </c>
      <c r="J354" s="13">
        <f t="shared" si="61"/>
        <v>0</v>
      </c>
      <c r="K354" s="13">
        <f t="shared" si="61"/>
        <v>312.12</v>
      </c>
      <c r="L354" s="13">
        <f t="shared" si="61"/>
        <v>0</v>
      </c>
      <c r="M354" s="13">
        <f t="shared" si="61"/>
        <v>0</v>
      </c>
      <c r="N354" s="44"/>
      <c r="O354" s="44"/>
      <c r="P354" s="13">
        <f t="shared" si="61"/>
        <v>3200</v>
      </c>
      <c r="Q354" s="13">
        <f t="shared" si="61"/>
        <v>2761</v>
      </c>
      <c r="R354" s="13">
        <f t="shared" si="61"/>
        <v>439</v>
      </c>
    </row>
    <row r="355" spans="1:18" x14ac:dyDescent="0.25">
      <c r="A355" s="35">
        <f>+IF(B355="","",SUBTOTAL(3,B$355:B355))</f>
        <v>1</v>
      </c>
      <c r="B355" s="17">
        <f>B350+3</f>
        <v>44269</v>
      </c>
      <c r="C355" s="7" t="s">
        <v>1125</v>
      </c>
      <c r="D355" s="6">
        <v>4</v>
      </c>
      <c r="E355" s="6" t="s">
        <v>1126</v>
      </c>
      <c r="F355" s="8" t="s">
        <v>1127</v>
      </c>
      <c r="G355" s="8" t="s">
        <v>1128</v>
      </c>
      <c r="H355" s="12"/>
      <c r="I355" s="12"/>
      <c r="J355" s="12"/>
      <c r="K355" s="12">
        <v>615.05999999999995</v>
      </c>
      <c r="L355" s="12"/>
      <c r="M355" s="12"/>
      <c r="N355" s="12"/>
      <c r="O355" s="109"/>
      <c r="P355" s="12">
        <f>4*800</f>
        <v>3200</v>
      </c>
      <c r="Q355" s="27">
        <f>D355*691</f>
        <v>2764</v>
      </c>
      <c r="R355" s="27">
        <f>P355-Q355</f>
        <v>436</v>
      </c>
    </row>
    <row r="356" spans="1:18" x14ac:dyDescent="0.25">
      <c r="A356" s="35">
        <f>+IF(B356="","",SUBTOTAL(3,B$355:B356))</f>
        <v>2</v>
      </c>
      <c r="B356" s="17">
        <f>B355</f>
        <v>44269</v>
      </c>
      <c r="C356" s="7" t="s">
        <v>1039</v>
      </c>
      <c r="D356" s="6">
        <v>1</v>
      </c>
      <c r="E356" s="6" t="s">
        <v>1129</v>
      </c>
      <c r="F356" s="8" t="s">
        <v>1130</v>
      </c>
      <c r="G356" s="8" t="s">
        <v>1131</v>
      </c>
      <c r="H356" s="12"/>
      <c r="I356" s="12"/>
      <c r="J356" s="12"/>
      <c r="K356" s="12">
        <v>156.06</v>
      </c>
      <c r="L356" s="12"/>
      <c r="M356" s="12"/>
      <c r="N356" s="12"/>
      <c r="O356" s="109"/>
      <c r="P356" s="12">
        <v>800</v>
      </c>
      <c r="Q356" s="27">
        <f>D356*691</f>
        <v>691</v>
      </c>
      <c r="R356" s="27">
        <f>P356-Q356</f>
        <v>109</v>
      </c>
    </row>
    <row r="357" spans="1:18" x14ac:dyDescent="0.25">
      <c r="A357" s="35">
        <f>+IF(B357="","",SUBTOTAL(3,B$355:B357))</f>
        <v>3</v>
      </c>
      <c r="B357" s="17">
        <f>B355</f>
        <v>44269</v>
      </c>
      <c r="C357" s="7" t="s">
        <v>1081</v>
      </c>
      <c r="D357" s="6">
        <v>1</v>
      </c>
      <c r="E357" s="6"/>
      <c r="F357" s="8"/>
      <c r="G357" s="8"/>
      <c r="H357" s="12"/>
      <c r="I357" s="12"/>
      <c r="J357" s="12"/>
      <c r="K357" s="12"/>
      <c r="L357" s="12"/>
      <c r="M357" s="12"/>
      <c r="N357" s="12"/>
      <c r="O357" s="109"/>
      <c r="P357" s="12">
        <v>5</v>
      </c>
      <c r="Q357" s="27"/>
      <c r="R357" s="27">
        <f>P357</f>
        <v>5</v>
      </c>
    </row>
    <row r="358" spans="1:18" x14ac:dyDescent="0.25">
      <c r="A358" s="43" t="str">
        <f>TEXT(B358,"DDD")</f>
        <v>Sun</v>
      </c>
      <c r="B358" s="10">
        <f>B355</f>
        <v>44269</v>
      </c>
      <c r="C358" s="5" t="s">
        <v>2</v>
      </c>
      <c r="D358" s="4">
        <f>SUM(D355:D357)</f>
        <v>6</v>
      </c>
      <c r="E358" s="4"/>
      <c r="F358" s="4"/>
      <c r="G358" s="4"/>
      <c r="H358" s="13">
        <f t="shared" ref="H358:R358" si="62">SUM(H355:H357)</f>
        <v>0</v>
      </c>
      <c r="I358" s="13">
        <f t="shared" si="62"/>
        <v>0</v>
      </c>
      <c r="J358" s="13">
        <f t="shared" si="62"/>
        <v>0</v>
      </c>
      <c r="K358" s="13">
        <f t="shared" si="62"/>
        <v>771.11999999999989</v>
      </c>
      <c r="L358" s="13">
        <f t="shared" si="62"/>
        <v>0</v>
      </c>
      <c r="M358" s="13">
        <f t="shared" si="62"/>
        <v>0</v>
      </c>
      <c r="N358" s="44"/>
      <c r="O358" s="44"/>
      <c r="P358" s="13">
        <f t="shared" si="62"/>
        <v>4005</v>
      </c>
      <c r="Q358" s="13">
        <f t="shared" si="62"/>
        <v>3455</v>
      </c>
      <c r="R358" s="13">
        <f t="shared" si="62"/>
        <v>550</v>
      </c>
    </row>
    <row r="359" spans="1:18" x14ac:dyDescent="0.25">
      <c r="A359" s="35">
        <f>+IF(B359="","",SUBTOTAL(3,B$359:B359))</f>
        <v>1</v>
      </c>
      <c r="B359" s="17">
        <f>B355+1</f>
        <v>44270</v>
      </c>
      <c r="C359" s="7"/>
      <c r="D359" s="6"/>
      <c r="E359" s="6"/>
      <c r="F359" s="8"/>
      <c r="G359" s="8"/>
      <c r="H359" s="12"/>
      <c r="I359" s="12"/>
      <c r="J359" s="12"/>
      <c r="K359" s="12"/>
      <c r="L359" s="12"/>
      <c r="M359" s="12"/>
      <c r="N359" s="12"/>
      <c r="O359" s="109"/>
      <c r="P359" s="12"/>
      <c r="Q359" s="27"/>
      <c r="R359" s="27">
        <v>0</v>
      </c>
    </row>
    <row r="360" spans="1:18" x14ac:dyDescent="0.25">
      <c r="A360" s="43" t="str">
        <f>TEXT(B360,"DDD")</f>
        <v>Mon</v>
      </c>
      <c r="B360" s="10">
        <f>B359</f>
        <v>44270</v>
      </c>
      <c r="C360" s="5" t="s">
        <v>2</v>
      </c>
      <c r="D360" s="4">
        <f>SUM(D359)</f>
        <v>0</v>
      </c>
      <c r="E360" s="4"/>
      <c r="F360" s="4"/>
      <c r="G360" s="4"/>
      <c r="H360" s="13">
        <f t="shared" ref="H360:R360" si="63">SUM(H359:H359)</f>
        <v>0</v>
      </c>
      <c r="I360" s="13">
        <f t="shared" si="63"/>
        <v>0</v>
      </c>
      <c r="J360" s="13">
        <f t="shared" si="63"/>
        <v>0</v>
      </c>
      <c r="K360" s="13">
        <f t="shared" si="63"/>
        <v>0</v>
      </c>
      <c r="L360" s="13">
        <f t="shared" si="63"/>
        <v>0</v>
      </c>
      <c r="M360" s="13">
        <f t="shared" si="63"/>
        <v>0</v>
      </c>
      <c r="N360" s="44"/>
      <c r="O360" s="44"/>
      <c r="P360" s="13">
        <f t="shared" si="63"/>
        <v>0</v>
      </c>
      <c r="Q360" s="13">
        <f t="shared" si="63"/>
        <v>0</v>
      </c>
      <c r="R360" s="13">
        <f t="shared" si="63"/>
        <v>0</v>
      </c>
    </row>
    <row r="361" spans="1:18" x14ac:dyDescent="0.25">
      <c r="A361" s="29">
        <f>+IF(B361="","",SUBTOTAL(3,B$361:B361))</f>
        <v>1</v>
      </c>
      <c r="B361" s="30">
        <f>B359+1</f>
        <v>44271</v>
      </c>
      <c r="C361" s="24" t="s">
        <v>1133</v>
      </c>
      <c r="D361" s="31">
        <v>1</v>
      </c>
      <c r="E361" s="31" t="s">
        <v>1134</v>
      </c>
      <c r="F361" s="32" t="s">
        <v>1135</v>
      </c>
      <c r="G361" s="32" t="s">
        <v>1136</v>
      </c>
      <c r="H361" s="33"/>
      <c r="I361" s="33"/>
      <c r="J361" s="33"/>
      <c r="K361" s="33"/>
      <c r="L361" s="33"/>
      <c r="M361" s="33"/>
      <c r="N361" s="33"/>
      <c r="O361" s="75"/>
      <c r="P361" s="33">
        <v>60</v>
      </c>
      <c r="Q361" s="34"/>
      <c r="R361" s="34">
        <v>60</v>
      </c>
    </row>
    <row r="362" spans="1:18" x14ac:dyDescent="0.25">
      <c r="A362" s="35">
        <f>+IF(B362="","",SUBTOTAL(3,B$361:B362))</f>
        <v>2</v>
      </c>
      <c r="B362" s="17">
        <f>B361</f>
        <v>44271</v>
      </c>
      <c r="C362" s="7" t="s">
        <v>1132</v>
      </c>
      <c r="D362" s="6">
        <v>1</v>
      </c>
      <c r="E362" s="6" t="s">
        <v>1137</v>
      </c>
      <c r="F362" s="8" t="s">
        <v>1138</v>
      </c>
      <c r="G362" s="8" t="s">
        <v>1139</v>
      </c>
      <c r="H362" s="12"/>
      <c r="I362" s="12"/>
      <c r="J362" s="12"/>
      <c r="K362" s="12">
        <v>156.06</v>
      </c>
      <c r="L362" s="12"/>
      <c r="M362" s="12"/>
      <c r="N362" s="12"/>
      <c r="O362" s="109"/>
      <c r="P362" s="12">
        <v>800</v>
      </c>
      <c r="Q362" s="27">
        <f>D362*691</f>
        <v>691</v>
      </c>
      <c r="R362" s="27">
        <f>P362-Q362</f>
        <v>109</v>
      </c>
    </row>
    <row r="363" spans="1:18" x14ac:dyDescent="0.25">
      <c r="A363" s="35">
        <f>+IF(B363="","",SUBTOTAL(3,B$361:B363))</f>
        <v>3</v>
      </c>
      <c r="B363" s="17">
        <f>B361</f>
        <v>44271</v>
      </c>
      <c r="C363" s="7" t="s">
        <v>373</v>
      </c>
      <c r="D363" s="6">
        <v>1</v>
      </c>
      <c r="E363" s="6" t="s">
        <v>1140</v>
      </c>
      <c r="F363" s="8" t="s">
        <v>1141</v>
      </c>
      <c r="G363" s="8" t="s">
        <v>1142</v>
      </c>
      <c r="H363" s="12"/>
      <c r="I363" s="12"/>
      <c r="J363" s="12"/>
      <c r="K363" s="12">
        <v>156.06</v>
      </c>
      <c r="L363" s="12"/>
      <c r="M363" s="12"/>
      <c r="N363" s="12"/>
      <c r="O363" s="109"/>
      <c r="P363" s="12">
        <v>800</v>
      </c>
      <c r="Q363" s="27">
        <f>D363*691</f>
        <v>691</v>
      </c>
      <c r="R363" s="27">
        <f>P363-Q363</f>
        <v>109</v>
      </c>
    </row>
    <row r="364" spans="1:18" x14ac:dyDescent="0.25">
      <c r="A364" s="35">
        <f>+IF(B364="","",SUBTOTAL(3,B$361:B364))</f>
        <v>4</v>
      </c>
      <c r="B364" s="17">
        <f>B361</f>
        <v>44271</v>
      </c>
      <c r="C364" s="7" t="s">
        <v>376</v>
      </c>
      <c r="D364" s="6">
        <v>1</v>
      </c>
      <c r="E364" s="6" t="s">
        <v>1143</v>
      </c>
      <c r="F364" s="8" t="s">
        <v>1144</v>
      </c>
      <c r="G364" s="8" t="s">
        <v>1145</v>
      </c>
      <c r="H364" s="12"/>
      <c r="I364" s="12"/>
      <c r="J364" s="12"/>
      <c r="K364" s="12">
        <v>156.06</v>
      </c>
      <c r="L364" s="12"/>
      <c r="M364" s="12"/>
      <c r="N364" s="12"/>
      <c r="O364" s="109"/>
      <c r="P364" s="12">
        <v>800</v>
      </c>
      <c r="Q364" s="27">
        <f>D364*691</f>
        <v>691</v>
      </c>
      <c r="R364" s="27">
        <f>P364-Q364</f>
        <v>109</v>
      </c>
    </row>
    <row r="365" spans="1:18" x14ac:dyDescent="0.25">
      <c r="A365" s="35">
        <f>+IF(B365="","",SUBTOTAL(3,B$361:B365))</f>
        <v>5</v>
      </c>
      <c r="B365" s="17">
        <f>B361</f>
        <v>44271</v>
      </c>
      <c r="C365" s="7" t="s">
        <v>1081</v>
      </c>
      <c r="D365" s="6"/>
      <c r="E365" s="6"/>
      <c r="F365" s="8"/>
      <c r="G365" s="8"/>
      <c r="H365" s="12"/>
      <c r="I365" s="12"/>
      <c r="J365" s="12"/>
      <c r="K365" s="12"/>
      <c r="L365" s="12"/>
      <c r="M365" s="12"/>
      <c r="N365" s="12"/>
      <c r="O365" s="109"/>
      <c r="P365" s="12">
        <v>40</v>
      </c>
      <c r="Q365" s="27">
        <f>D365*691</f>
        <v>0</v>
      </c>
      <c r="R365" s="27">
        <f>P365-Q365</f>
        <v>40</v>
      </c>
    </row>
    <row r="366" spans="1:18" x14ac:dyDescent="0.25">
      <c r="A366" s="35">
        <f>+IF(B366="","",SUBTOTAL(3,B$361:B366))</f>
        <v>6</v>
      </c>
      <c r="B366" s="17">
        <f>B361</f>
        <v>44271</v>
      </c>
      <c r="C366" s="7" t="s">
        <v>1146</v>
      </c>
      <c r="D366" s="6">
        <v>2</v>
      </c>
      <c r="E366" s="6" t="s">
        <v>1147</v>
      </c>
      <c r="F366" s="8" t="s">
        <v>1148</v>
      </c>
      <c r="G366" s="8" t="s">
        <v>1149</v>
      </c>
      <c r="H366" s="12"/>
      <c r="I366" s="12"/>
      <c r="J366" s="12"/>
      <c r="K366" s="12">
        <v>309.06</v>
      </c>
      <c r="L366" s="12"/>
      <c r="M366" s="12"/>
      <c r="N366" s="12"/>
      <c r="O366" s="109"/>
      <c r="P366" s="12">
        <v>1600</v>
      </c>
      <c r="Q366" s="27">
        <f>D366*691</f>
        <v>1382</v>
      </c>
      <c r="R366" s="27">
        <f>P366-Q366</f>
        <v>218</v>
      </c>
    </row>
    <row r="367" spans="1:18" x14ac:dyDescent="0.25">
      <c r="A367" s="35">
        <f>+IF(B367="","",SUBTOTAL(3,B$361:B367))</f>
        <v>7</v>
      </c>
      <c r="B367" s="17">
        <f>B361</f>
        <v>44271</v>
      </c>
      <c r="C367" s="7" t="s">
        <v>1151</v>
      </c>
      <c r="D367" s="6">
        <v>3</v>
      </c>
      <c r="E367" s="6" t="s">
        <v>1150</v>
      </c>
      <c r="F367" s="8" t="s">
        <v>1152</v>
      </c>
      <c r="G367" s="8" t="s">
        <v>1153</v>
      </c>
      <c r="H367" s="12"/>
      <c r="I367" s="12"/>
      <c r="J367" s="12"/>
      <c r="K367" s="12"/>
      <c r="L367" s="12"/>
      <c r="M367" s="12"/>
      <c r="N367" s="12"/>
      <c r="O367" s="109"/>
      <c r="P367" s="12">
        <v>150</v>
      </c>
      <c r="Q367" s="27"/>
      <c r="R367" s="27">
        <v>150</v>
      </c>
    </row>
    <row r="368" spans="1:18" x14ac:dyDescent="0.25">
      <c r="A368" s="35">
        <f>+IF(B368="","",SUBTOTAL(3,B$361:B368))</f>
        <v>8</v>
      </c>
      <c r="B368" s="17">
        <f>B361</f>
        <v>44271</v>
      </c>
      <c r="C368" s="7" t="s">
        <v>168</v>
      </c>
      <c r="D368" s="6">
        <v>1</v>
      </c>
      <c r="E368" s="6" t="s">
        <v>1154</v>
      </c>
      <c r="F368" s="8" t="s">
        <v>1155</v>
      </c>
      <c r="G368" s="8" t="s">
        <v>1156</v>
      </c>
      <c r="H368" s="12">
        <v>156.06</v>
      </c>
      <c r="I368" s="12"/>
      <c r="J368" s="12"/>
      <c r="K368" s="12"/>
      <c r="L368" s="12"/>
      <c r="M368" s="12"/>
      <c r="N368" s="12"/>
      <c r="O368" s="109"/>
      <c r="P368" s="12">
        <v>800</v>
      </c>
      <c r="Q368" s="27">
        <f>D368*688</f>
        <v>688</v>
      </c>
      <c r="R368" s="27">
        <f>P368-Q368</f>
        <v>112</v>
      </c>
    </row>
    <row r="369" spans="1:18" x14ac:dyDescent="0.25">
      <c r="A369" s="35">
        <f>+IF(B369="","",SUBTOTAL(3,B$361:B369))</f>
        <v>9</v>
      </c>
      <c r="B369" s="17">
        <f>B361</f>
        <v>44271</v>
      </c>
      <c r="C369" s="7" t="s">
        <v>1157</v>
      </c>
      <c r="D369" s="6">
        <v>2</v>
      </c>
      <c r="E369" s="6" t="s">
        <v>1158</v>
      </c>
      <c r="F369" s="8" t="s">
        <v>1159</v>
      </c>
      <c r="G369" s="8" t="s">
        <v>1160</v>
      </c>
      <c r="H369" s="12">
        <v>309.06</v>
      </c>
      <c r="I369" s="12"/>
      <c r="J369" s="12"/>
      <c r="K369" s="12"/>
      <c r="L369" s="12"/>
      <c r="M369" s="12"/>
      <c r="N369" s="12"/>
      <c r="O369" s="109"/>
      <c r="P369" s="12">
        <v>1600</v>
      </c>
      <c r="Q369" s="27">
        <f>D369*688</f>
        <v>1376</v>
      </c>
      <c r="R369" s="27">
        <f>P369-Q369</f>
        <v>224</v>
      </c>
    </row>
    <row r="370" spans="1:18" x14ac:dyDescent="0.25">
      <c r="A370" s="35">
        <f>+IF(B370="","",SUBTOTAL(3,B$361:B370))</f>
        <v>10</v>
      </c>
      <c r="B370" s="17">
        <f>B361</f>
        <v>44271</v>
      </c>
      <c r="C370" s="7" t="s">
        <v>530</v>
      </c>
      <c r="D370" s="6">
        <v>2</v>
      </c>
      <c r="E370" s="6" t="s">
        <v>1161</v>
      </c>
      <c r="F370" s="8" t="s">
        <v>1162</v>
      </c>
      <c r="G370" s="8" t="s">
        <v>1163</v>
      </c>
      <c r="H370" s="12">
        <v>309.06</v>
      </c>
      <c r="I370" s="12"/>
      <c r="J370" s="12"/>
      <c r="K370" s="12"/>
      <c r="L370" s="12"/>
      <c r="M370" s="12"/>
      <c r="N370" s="12"/>
      <c r="O370" s="109"/>
      <c r="P370" s="12">
        <v>1600</v>
      </c>
      <c r="Q370" s="27">
        <f>D370*688</f>
        <v>1376</v>
      </c>
      <c r="R370" s="27">
        <f>P370-Q370</f>
        <v>224</v>
      </c>
    </row>
    <row r="371" spans="1:18" x14ac:dyDescent="0.25">
      <c r="A371" s="35">
        <f>+IF(B371="","",SUBTOTAL(3,B$361:B371))</f>
        <v>11</v>
      </c>
      <c r="B371" s="17">
        <f>B361</f>
        <v>44271</v>
      </c>
      <c r="C371" s="7" t="s">
        <v>1164</v>
      </c>
      <c r="D371" s="6">
        <v>1</v>
      </c>
      <c r="E371" s="6" t="s">
        <v>1165</v>
      </c>
      <c r="F371" s="8" t="s">
        <v>1166</v>
      </c>
      <c r="G371" s="8" t="s">
        <v>1167</v>
      </c>
      <c r="H371" s="12"/>
      <c r="I371" s="12"/>
      <c r="J371" s="12"/>
      <c r="K371" s="12"/>
      <c r="L371" s="12"/>
      <c r="M371" s="12"/>
      <c r="N371" s="12"/>
      <c r="O371" s="109"/>
      <c r="P371" s="12">
        <v>50</v>
      </c>
      <c r="Q371" s="27"/>
      <c r="R371" s="27">
        <v>50</v>
      </c>
    </row>
    <row r="372" spans="1:18" x14ac:dyDescent="0.25">
      <c r="A372" s="35">
        <f>+IF(B372="","",SUBTOTAL(3,B$361:B372))</f>
        <v>12</v>
      </c>
      <c r="B372" s="17">
        <f>B361</f>
        <v>44271</v>
      </c>
      <c r="C372" s="7" t="s">
        <v>1169</v>
      </c>
      <c r="D372" s="6">
        <v>2</v>
      </c>
      <c r="E372" s="6" t="s">
        <v>1168</v>
      </c>
      <c r="F372" s="8" t="s">
        <v>1170</v>
      </c>
      <c r="G372" s="8" t="s">
        <v>1171</v>
      </c>
      <c r="H372" s="12"/>
      <c r="I372" s="12"/>
      <c r="J372" s="12"/>
      <c r="K372" s="12">
        <v>309.06</v>
      </c>
      <c r="L372" s="12"/>
      <c r="M372" s="12"/>
      <c r="N372" s="12"/>
      <c r="O372" s="109"/>
      <c r="P372" s="12">
        <v>1600</v>
      </c>
      <c r="Q372" s="27">
        <f>D372*691</f>
        <v>1382</v>
      </c>
      <c r="R372" s="27">
        <f>P372-Q372</f>
        <v>218</v>
      </c>
    </row>
    <row r="373" spans="1:18" x14ac:dyDescent="0.25">
      <c r="A373" s="35">
        <f>+IF(B373="","",SUBTOTAL(3,B$361:B373))</f>
        <v>13</v>
      </c>
      <c r="B373" s="17">
        <f>B361</f>
        <v>44271</v>
      </c>
      <c r="C373" s="7" t="s">
        <v>1172</v>
      </c>
      <c r="D373" s="6">
        <v>1</v>
      </c>
      <c r="E373" s="6" t="s">
        <v>1173</v>
      </c>
      <c r="F373" s="8" t="s">
        <v>1174</v>
      </c>
      <c r="G373" s="8" t="s">
        <v>1175</v>
      </c>
      <c r="H373" s="12">
        <v>156.06</v>
      </c>
      <c r="I373" s="12"/>
      <c r="J373" s="12"/>
      <c r="K373" s="12"/>
      <c r="L373" s="12"/>
      <c r="M373" s="12"/>
      <c r="N373" s="12"/>
      <c r="O373" s="109"/>
      <c r="P373" s="12">
        <v>800</v>
      </c>
      <c r="Q373" s="27">
        <f>D373*688</f>
        <v>688</v>
      </c>
      <c r="R373" s="27">
        <f>P373-Q373</f>
        <v>112</v>
      </c>
    </row>
    <row r="374" spans="1:18" x14ac:dyDescent="0.25">
      <c r="A374" s="36">
        <f>+IF(B374="","",SUBTOTAL(3,B$361:B374))</f>
        <v>14</v>
      </c>
      <c r="B374" s="37">
        <f>B361</f>
        <v>44271</v>
      </c>
      <c r="C374" s="25" t="s">
        <v>1176</v>
      </c>
      <c r="D374" s="38">
        <v>1</v>
      </c>
      <c r="E374" s="38" t="s">
        <v>1177</v>
      </c>
      <c r="F374" s="39" t="s">
        <v>1178</v>
      </c>
      <c r="G374" s="39" t="s">
        <v>1179</v>
      </c>
      <c r="H374" s="40">
        <v>156.06</v>
      </c>
      <c r="I374" s="40"/>
      <c r="J374" s="40"/>
      <c r="K374" s="40"/>
      <c r="L374" s="40"/>
      <c r="M374" s="40"/>
      <c r="N374" s="40"/>
      <c r="O374" s="110"/>
      <c r="P374" s="40">
        <v>800</v>
      </c>
      <c r="Q374" s="27">
        <f>D374*688</f>
        <v>688</v>
      </c>
      <c r="R374" s="27">
        <f>P374-Q374</f>
        <v>112</v>
      </c>
    </row>
    <row r="375" spans="1:18" x14ac:dyDescent="0.25">
      <c r="A375" s="43" t="str">
        <f>TEXT(B375,"DDD")</f>
        <v>Tue</v>
      </c>
      <c r="B375" s="10">
        <f>B361</f>
        <v>44271</v>
      </c>
      <c r="C375" s="5" t="s">
        <v>2</v>
      </c>
      <c r="D375" s="4">
        <f>SUM(D361:D374)</f>
        <v>19</v>
      </c>
      <c r="E375" s="4"/>
      <c r="F375" s="4"/>
      <c r="G375" s="4"/>
      <c r="H375" s="13">
        <f t="shared" ref="H375:R375" si="64">SUM(H361:H374)</f>
        <v>1086.3</v>
      </c>
      <c r="I375" s="13">
        <f t="shared" si="64"/>
        <v>0</v>
      </c>
      <c r="J375" s="13">
        <f t="shared" si="64"/>
        <v>0</v>
      </c>
      <c r="K375" s="13">
        <f t="shared" si="64"/>
        <v>1086.3</v>
      </c>
      <c r="L375" s="13">
        <f t="shared" si="64"/>
        <v>0</v>
      </c>
      <c r="M375" s="13">
        <f t="shared" si="64"/>
        <v>0</v>
      </c>
      <c r="N375" s="44"/>
      <c r="O375" s="44"/>
      <c r="P375" s="13">
        <f t="shared" si="64"/>
        <v>11500</v>
      </c>
      <c r="Q375" s="13">
        <f t="shared" si="64"/>
        <v>9653</v>
      </c>
      <c r="R375" s="13">
        <f t="shared" si="64"/>
        <v>1847</v>
      </c>
    </row>
    <row r="376" spans="1:18" x14ac:dyDescent="0.25">
      <c r="A376" s="35">
        <f>+IF(B376="","",SUBTOTAL(3,B$376:B376))</f>
        <v>1</v>
      </c>
      <c r="B376" s="17">
        <f>B361+1</f>
        <v>44272</v>
      </c>
      <c r="C376" s="7" t="s">
        <v>1181</v>
      </c>
      <c r="D376" s="6">
        <v>1</v>
      </c>
      <c r="E376" s="6" t="s">
        <v>1180</v>
      </c>
      <c r="F376" s="8" t="s">
        <v>1182</v>
      </c>
      <c r="G376" s="8" t="s">
        <v>1183</v>
      </c>
      <c r="H376" s="12"/>
      <c r="I376" s="12">
        <v>156.06</v>
      </c>
      <c r="J376" s="12"/>
      <c r="K376" s="12"/>
      <c r="L376" s="12"/>
      <c r="M376" s="12"/>
      <c r="N376" s="12"/>
      <c r="O376" s="109"/>
      <c r="P376" s="12">
        <v>800</v>
      </c>
      <c r="Q376" s="27">
        <f>D376*691</f>
        <v>691</v>
      </c>
      <c r="R376" s="27">
        <f>P376-Q376</f>
        <v>109</v>
      </c>
    </row>
    <row r="377" spans="1:18" x14ac:dyDescent="0.25">
      <c r="A377" s="35">
        <f>+IF(B377="","",SUBTOTAL(3,B$376:B377))</f>
        <v>2</v>
      </c>
      <c r="B377" s="17">
        <f>B376</f>
        <v>44272</v>
      </c>
      <c r="C377" s="7" t="s">
        <v>887</v>
      </c>
      <c r="D377" s="6">
        <v>1</v>
      </c>
      <c r="E377" s="6" t="s">
        <v>1184</v>
      </c>
      <c r="F377" s="8" t="s">
        <v>1185</v>
      </c>
      <c r="G377" s="8" t="s">
        <v>1186</v>
      </c>
      <c r="H377" s="12"/>
      <c r="I377" s="12"/>
      <c r="J377" s="12"/>
      <c r="K377" s="12">
        <v>156.06</v>
      </c>
      <c r="L377" s="12"/>
      <c r="M377" s="12"/>
      <c r="N377" s="12"/>
      <c r="O377" s="109"/>
      <c r="P377" s="12">
        <v>800</v>
      </c>
      <c r="Q377" s="27">
        <f>D377*691</f>
        <v>691</v>
      </c>
      <c r="R377" s="27">
        <f>P377-Q377</f>
        <v>109</v>
      </c>
    </row>
    <row r="378" spans="1:18" x14ac:dyDescent="0.25">
      <c r="A378" s="35">
        <f>+IF(B378="","",SUBTOTAL(3,B$376:B378))</f>
        <v>3</v>
      </c>
      <c r="B378" s="17">
        <f>B376</f>
        <v>44272</v>
      </c>
      <c r="C378" s="7" t="s">
        <v>373</v>
      </c>
      <c r="D378" s="6">
        <v>1</v>
      </c>
      <c r="E378" s="6" t="s">
        <v>1187</v>
      </c>
      <c r="F378" s="8" t="s">
        <v>1188</v>
      </c>
      <c r="G378" s="8" t="s">
        <v>1189</v>
      </c>
      <c r="H378" s="12">
        <v>156.06</v>
      </c>
      <c r="I378" s="12"/>
      <c r="J378" s="12"/>
      <c r="K378" s="12"/>
      <c r="L378" s="12"/>
      <c r="M378" s="12"/>
      <c r="N378" s="12"/>
      <c r="O378" s="109"/>
      <c r="P378" s="12">
        <v>800</v>
      </c>
      <c r="Q378" s="27">
        <f>D378*688</f>
        <v>688</v>
      </c>
      <c r="R378" s="27">
        <f>P378-Q378</f>
        <v>112</v>
      </c>
    </row>
    <row r="379" spans="1:18" x14ac:dyDescent="0.25">
      <c r="A379" s="43" t="str">
        <f>TEXT(B379,"DDD")</f>
        <v>Wed</v>
      </c>
      <c r="B379" s="10">
        <f>B376</f>
        <v>44272</v>
      </c>
      <c r="C379" s="5" t="s">
        <v>2</v>
      </c>
      <c r="D379" s="4">
        <f>SUM(D376:D378)</f>
        <v>3</v>
      </c>
      <c r="E379" s="4"/>
      <c r="F379" s="4"/>
      <c r="G379" s="4"/>
      <c r="H379" s="13">
        <f t="shared" ref="H379:Q379" si="65">SUM(H376:H378)</f>
        <v>156.06</v>
      </c>
      <c r="I379" s="13">
        <f t="shared" si="65"/>
        <v>156.06</v>
      </c>
      <c r="J379" s="13">
        <f t="shared" si="65"/>
        <v>0</v>
      </c>
      <c r="K379" s="13">
        <f t="shared" si="65"/>
        <v>156.06</v>
      </c>
      <c r="L379" s="13">
        <f t="shared" si="65"/>
        <v>0</v>
      </c>
      <c r="M379" s="13">
        <f t="shared" si="65"/>
        <v>0</v>
      </c>
      <c r="N379" s="44"/>
      <c r="O379" s="44"/>
      <c r="P379" s="13">
        <f t="shared" si="65"/>
        <v>2400</v>
      </c>
      <c r="Q379" s="13">
        <f t="shared" si="65"/>
        <v>2070</v>
      </c>
      <c r="R379" s="13">
        <f>SUM(R376:R378)</f>
        <v>330</v>
      </c>
    </row>
    <row r="380" spans="1:18" x14ac:dyDescent="0.25">
      <c r="A380" s="35">
        <f>+IF(B380="","",SUBTOTAL(3,B$380:B380))</f>
        <v>1</v>
      </c>
      <c r="B380" s="17">
        <f>B376+1</f>
        <v>44273</v>
      </c>
      <c r="C380" s="7" t="s">
        <v>881</v>
      </c>
      <c r="D380" s="6">
        <v>1</v>
      </c>
      <c r="E380" s="6" t="s">
        <v>1190</v>
      </c>
      <c r="F380" s="8" t="s">
        <v>1191</v>
      </c>
      <c r="G380" s="8" t="s">
        <v>1192</v>
      </c>
      <c r="H380" s="12"/>
      <c r="I380" s="12"/>
      <c r="J380" s="12"/>
      <c r="K380" s="12">
        <v>156.06</v>
      </c>
      <c r="L380" s="12"/>
      <c r="M380" s="12"/>
      <c r="N380" s="12"/>
      <c r="O380" s="109"/>
      <c r="P380" s="12">
        <v>800</v>
      </c>
      <c r="Q380" s="27">
        <f>D380*691</f>
        <v>691</v>
      </c>
      <c r="R380" s="27">
        <f>P380-Q380</f>
        <v>109</v>
      </c>
    </row>
    <row r="381" spans="1:18" x14ac:dyDescent="0.25">
      <c r="A381" s="35">
        <f>+IF(B381="","",SUBTOTAL(3,B$380:B381))</f>
        <v>2</v>
      </c>
      <c r="B381" s="17">
        <f>B380</f>
        <v>44273</v>
      </c>
      <c r="C381" s="7" t="s">
        <v>1194</v>
      </c>
      <c r="D381" s="6">
        <v>2</v>
      </c>
      <c r="E381" s="6" t="s">
        <v>1193</v>
      </c>
      <c r="F381" s="8" t="s">
        <v>1195</v>
      </c>
      <c r="G381" s="8" t="s">
        <v>1196</v>
      </c>
      <c r="H381" s="12"/>
      <c r="I381" s="12"/>
      <c r="J381" s="12"/>
      <c r="K381" s="12">
        <v>309.06</v>
      </c>
      <c r="L381" s="12"/>
      <c r="M381" s="12"/>
      <c r="N381" s="12"/>
      <c r="O381" s="109"/>
      <c r="P381" s="12">
        <v>1600</v>
      </c>
      <c r="Q381" s="27">
        <f>D381*691</f>
        <v>1382</v>
      </c>
      <c r="R381" s="27">
        <f>P381-Q381</f>
        <v>218</v>
      </c>
    </row>
    <row r="382" spans="1:18" x14ac:dyDescent="0.25">
      <c r="A382" s="35">
        <f>+IF(B382="","",SUBTOTAL(3,B$380:B382))</f>
        <v>3</v>
      </c>
      <c r="B382" s="17">
        <f>B380</f>
        <v>44273</v>
      </c>
      <c r="C382" s="7" t="s">
        <v>376</v>
      </c>
      <c r="D382" s="6">
        <v>1</v>
      </c>
      <c r="E382" s="6" t="s">
        <v>1197</v>
      </c>
      <c r="F382" s="8" t="s">
        <v>1204</v>
      </c>
      <c r="G382" s="8" t="s">
        <v>1205</v>
      </c>
      <c r="H382" s="12"/>
      <c r="I382" s="12"/>
      <c r="J382" s="12"/>
      <c r="K382" s="12">
        <v>156.06</v>
      </c>
      <c r="L382" s="12"/>
      <c r="M382" s="12"/>
      <c r="N382" s="12"/>
      <c r="O382" s="109"/>
      <c r="P382" s="12">
        <v>800</v>
      </c>
      <c r="Q382" s="27">
        <f>D382*691</f>
        <v>691</v>
      </c>
      <c r="R382" s="27">
        <f>P382-Q382</f>
        <v>109</v>
      </c>
    </row>
    <row r="383" spans="1:18" x14ac:dyDescent="0.25">
      <c r="A383" s="35">
        <f>+IF(B383="","",SUBTOTAL(3,B$380:B383))</f>
        <v>4</v>
      </c>
      <c r="B383" s="17">
        <f>B380</f>
        <v>44273</v>
      </c>
      <c r="C383" s="7" t="s">
        <v>1039</v>
      </c>
      <c r="D383" s="6">
        <v>1</v>
      </c>
      <c r="E383" s="6" t="s">
        <v>1198</v>
      </c>
      <c r="F383" s="8" t="s">
        <v>1199</v>
      </c>
      <c r="G383" s="8" t="s">
        <v>1200</v>
      </c>
      <c r="H383" s="12"/>
      <c r="I383" s="12"/>
      <c r="J383" s="12"/>
      <c r="K383" s="12">
        <v>156.06</v>
      </c>
      <c r="L383" s="12"/>
      <c r="M383" s="12"/>
      <c r="N383" s="12"/>
      <c r="O383" s="109"/>
      <c r="P383" s="12">
        <v>800</v>
      </c>
      <c r="Q383" s="27">
        <f>D383*691</f>
        <v>691</v>
      </c>
      <c r="R383" s="27">
        <f>P383-Q383</f>
        <v>109</v>
      </c>
    </row>
    <row r="384" spans="1:18" x14ac:dyDescent="0.25">
      <c r="A384" s="35">
        <f>+IF(B384="","",SUBTOTAL(3,B$380:B384))</f>
        <v>5</v>
      </c>
      <c r="B384" s="17">
        <f>B380</f>
        <v>44273</v>
      </c>
      <c r="C384" s="7" t="s">
        <v>384</v>
      </c>
      <c r="D384" s="6">
        <v>1</v>
      </c>
      <c r="E384" s="6" t="s">
        <v>1201</v>
      </c>
      <c r="F384" s="8" t="s">
        <v>1202</v>
      </c>
      <c r="G384" s="8" t="s">
        <v>1203</v>
      </c>
      <c r="H384" s="12"/>
      <c r="I384" s="12"/>
      <c r="J384" s="12"/>
      <c r="K384" s="12">
        <v>156.06</v>
      </c>
      <c r="L384" s="12"/>
      <c r="M384" s="12"/>
      <c r="N384" s="12"/>
      <c r="O384" s="109"/>
      <c r="P384" s="12">
        <v>800</v>
      </c>
      <c r="Q384" s="27">
        <f>D384*691</f>
        <v>691</v>
      </c>
      <c r="R384" s="27">
        <f>P384-Q384</f>
        <v>109</v>
      </c>
    </row>
    <row r="385" spans="1:18" x14ac:dyDescent="0.25">
      <c r="A385" s="43" t="str">
        <f>TEXT(B385,"DDD")</f>
        <v>Thu</v>
      </c>
      <c r="B385" s="10">
        <f>B380</f>
        <v>44273</v>
      </c>
      <c r="C385" s="5" t="s">
        <v>2</v>
      </c>
      <c r="D385" s="4">
        <f>SUM(D380:D384)</f>
        <v>6</v>
      </c>
      <c r="E385" s="4"/>
      <c r="F385" s="4"/>
      <c r="G385" s="4"/>
      <c r="H385" s="13">
        <f t="shared" ref="H385:R385" si="66">SUM(H380:H384)</f>
        <v>0</v>
      </c>
      <c r="I385" s="13">
        <f t="shared" si="66"/>
        <v>0</v>
      </c>
      <c r="J385" s="13">
        <f t="shared" si="66"/>
        <v>0</v>
      </c>
      <c r="K385" s="13">
        <f t="shared" si="66"/>
        <v>933.3</v>
      </c>
      <c r="L385" s="13">
        <f t="shared" si="66"/>
        <v>0</v>
      </c>
      <c r="M385" s="13">
        <f t="shared" si="66"/>
        <v>0</v>
      </c>
      <c r="N385" s="44"/>
      <c r="O385" s="44"/>
      <c r="P385" s="13">
        <f t="shared" si="66"/>
        <v>4800</v>
      </c>
      <c r="Q385" s="13">
        <f t="shared" si="66"/>
        <v>4146</v>
      </c>
      <c r="R385" s="13">
        <f t="shared" si="66"/>
        <v>654</v>
      </c>
    </row>
    <row r="386" spans="1:18" x14ac:dyDescent="0.25">
      <c r="A386" s="35">
        <f>+IF(B386="","",SUBTOTAL(3,B$386:B386))</f>
        <v>1</v>
      </c>
      <c r="B386" s="17">
        <f>B380+3</f>
        <v>44276</v>
      </c>
      <c r="C386" s="7"/>
      <c r="D386" s="6"/>
      <c r="E386" s="6"/>
      <c r="F386" s="8"/>
      <c r="G386" s="8"/>
      <c r="H386" s="12"/>
      <c r="I386" s="12"/>
      <c r="J386" s="12"/>
      <c r="K386" s="12"/>
      <c r="L386" s="12"/>
      <c r="M386" s="12"/>
      <c r="N386" s="12"/>
      <c r="O386" s="109"/>
      <c r="P386" s="12"/>
      <c r="Q386" s="27"/>
      <c r="R386" s="27">
        <v>0</v>
      </c>
    </row>
    <row r="387" spans="1:18" x14ac:dyDescent="0.25">
      <c r="A387" s="43" t="str">
        <f>TEXT(B387,"DDD")</f>
        <v>Sun</v>
      </c>
      <c r="B387" s="10">
        <f>B386</f>
        <v>44276</v>
      </c>
      <c r="C387" s="5" t="s">
        <v>2</v>
      </c>
      <c r="D387" s="4">
        <f>SUM(D386)</f>
        <v>0</v>
      </c>
      <c r="E387" s="4"/>
      <c r="F387" s="4"/>
      <c r="G387" s="4"/>
      <c r="H387" s="13">
        <f t="shared" ref="H387:R387" si="67">SUM(H386:H386)</f>
        <v>0</v>
      </c>
      <c r="I387" s="13">
        <f t="shared" si="67"/>
        <v>0</v>
      </c>
      <c r="J387" s="13">
        <f t="shared" si="67"/>
        <v>0</v>
      </c>
      <c r="K387" s="13">
        <f t="shared" si="67"/>
        <v>0</v>
      </c>
      <c r="L387" s="13">
        <f t="shared" si="67"/>
        <v>0</v>
      </c>
      <c r="M387" s="13">
        <f t="shared" si="67"/>
        <v>0</v>
      </c>
      <c r="N387" s="44"/>
      <c r="O387" s="44"/>
      <c r="P387" s="13">
        <f t="shared" si="67"/>
        <v>0</v>
      </c>
      <c r="Q387" s="13">
        <f t="shared" si="67"/>
        <v>0</v>
      </c>
      <c r="R387" s="13">
        <f t="shared" si="67"/>
        <v>0</v>
      </c>
    </row>
    <row r="388" spans="1:18" x14ac:dyDescent="0.25">
      <c r="A388" s="35">
        <f>+IF(B388="","",SUBTOTAL(3,B$388:B388))</f>
        <v>1</v>
      </c>
      <c r="B388" s="17">
        <f>B386+1</f>
        <v>44277</v>
      </c>
      <c r="C388" s="7" t="s">
        <v>822</v>
      </c>
      <c r="D388" s="6">
        <v>1</v>
      </c>
      <c r="E388" s="6" t="s">
        <v>1206</v>
      </c>
      <c r="F388" s="8" t="s">
        <v>1207</v>
      </c>
      <c r="G388" s="8" t="s">
        <v>1208</v>
      </c>
      <c r="H388" s="12"/>
      <c r="I388" s="12"/>
      <c r="J388" s="12"/>
      <c r="K388" s="12">
        <v>156.06</v>
      </c>
      <c r="L388" s="12"/>
      <c r="M388" s="12"/>
      <c r="N388" s="12"/>
      <c r="O388" s="109"/>
      <c r="P388" s="12">
        <v>800</v>
      </c>
      <c r="Q388" s="27">
        <f>D388*691</f>
        <v>691</v>
      </c>
      <c r="R388" s="27">
        <f>P388-Q388</f>
        <v>109</v>
      </c>
    </row>
    <row r="389" spans="1:18" x14ac:dyDescent="0.25">
      <c r="A389" s="43" t="str">
        <f>TEXT(B389,"DDD")</f>
        <v>Mon</v>
      </c>
      <c r="B389" s="10">
        <f>B388</f>
        <v>44277</v>
      </c>
      <c r="C389" s="5" t="s">
        <v>2</v>
      </c>
      <c r="D389" s="4">
        <f>SUM(D388:D388)</f>
        <v>1</v>
      </c>
      <c r="E389" s="4"/>
      <c r="F389" s="4"/>
      <c r="G389" s="4"/>
      <c r="H389" s="13">
        <f t="shared" ref="H389:R389" si="68">SUM(H388:H388)</f>
        <v>0</v>
      </c>
      <c r="I389" s="13">
        <f t="shared" si="68"/>
        <v>0</v>
      </c>
      <c r="J389" s="13">
        <f t="shared" si="68"/>
        <v>0</v>
      </c>
      <c r="K389" s="13">
        <f t="shared" si="68"/>
        <v>156.06</v>
      </c>
      <c r="L389" s="13">
        <f t="shared" si="68"/>
        <v>0</v>
      </c>
      <c r="M389" s="13">
        <f t="shared" si="68"/>
        <v>0</v>
      </c>
      <c r="N389" s="44"/>
      <c r="O389" s="44"/>
      <c r="P389" s="13">
        <f t="shared" si="68"/>
        <v>800</v>
      </c>
      <c r="Q389" s="13">
        <f t="shared" si="68"/>
        <v>691</v>
      </c>
      <c r="R389" s="13">
        <f t="shared" si="68"/>
        <v>109</v>
      </c>
    </row>
    <row r="390" spans="1:18" x14ac:dyDescent="0.25">
      <c r="A390" s="35">
        <f>+IF(B390="","",SUBTOTAL(3,B$390:B390))</f>
        <v>1</v>
      </c>
      <c r="B390" s="17">
        <f>B388+1</f>
        <v>44278</v>
      </c>
      <c r="C390" s="7" t="s">
        <v>1209</v>
      </c>
      <c r="D390" s="6"/>
      <c r="E390" s="6"/>
      <c r="F390" s="8"/>
      <c r="G390" s="8"/>
      <c r="H390" s="12"/>
      <c r="I390" s="12"/>
      <c r="J390" s="12"/>
      <c r="K390" s="12"/>
      <c r="L390" s="12"/>
      <c r="M390" s="12"/>
      <c r="N390" s="12"/>
      <c r="O390" s="109"/>
      <c r="P390" s="12"/>
      <c r="Q390" s="27"/>
      <c r="R390" s="27"/>
    </row>
    <row r="391" spans="1:18" x14ac:dyDescent="0.25">
      <c r="A391" s="43" t="str">
        <f>TEXT(B391,"DDD")</f>
        <v>Tue</v>
      </c>
      <c r="B391" s="10">
        <f>B390</f>
        <v>44278</v>
      </c>
      <c r="C391" s="5" t="s">
        <v>2</v>
      </c>
      <c r="D391" s="4">
        <f>SUM(D390:D390)</f>
        <v>0</v>
      </c>
      <c r="E391" s="4"/>
      <c r="F391" s="4"/>
      <c r="G391" s="4"/>
      <c r="H391" s="13">
        <f t="shared" ref="H391:R391" si="69">SUM(H390:H390)</f>
        <v>0</v>
      </c>
      <c r="I391" s="13">
        <f t="shared" si="69"/>
        <v>0</v>
      </c>
      <c r="J391" s="13">
        <f t="shared" si="69"/>
        <v>0</v>
      </c>
      <c r="K391" s="13">
        <f t="shared" si="69"/>
        <v>0</v>
      </c>
      <c r="L391" s="13">
        <f t="shared" si="69"/>
        <v>0</v>
      </c>
      <c r="M391" s="13">
        <f t="shared" si="69"/>
        <v>0</v>
      </c>
      <c r="N391" s="44"/>
      <c r="O391" s="44"/>
      <c r="P391" s="13">
        <f t="shared" si="69"/>
        <v>0</v>
      </c>
      <c r="Q391" s="13">
        <f t="shared" si="69"/>
        <v>0</v>
      </c>
      <c r="R391" s="13">
        <f t="shared" si="69"/>
        <v>0</v>
      </c>
    </row>
    <row r="392" spans="1:18" x14ac:dyDescent="0.25">
      <c r="A392" s="35">
        <f>+IF(B392="","",SUBTOTAL(3,B$392:B392))</f>
        <v>1</v>
      </c>
      <c r="B392" s="17">
        <f>B390+1</f>
        <v>44279</v>
      </c>
      <c r="C392" s="7" t="s">
        <v>969</v>
      </c>
      <c r="D392" s="6">
        <v>1</v>
      </c>
      <c r="E392" s="6" t="s">
        <v>1210</v>
      </c>
      <c r="F392" s="8" t="s">
        <v>1212</v>
      </c>
      <c r="G392" s="8" t="s">
        <v>1211</v>
      </c>
      <c r="H392" s="12"/>
      <c r="I392" s="12"/>
      <c r="J392" s="12"/>
      <c r="K392" s="12">
        <v>156.06</v>
      </c>
      <c r="L392" s="12"/>
      <c r="M392" s="12"/>
      <c r="N392" s="12"/>
      <c r="O392" s="109"/>
      <c r="P392" s="12">
        <v>800</v>
      </c>
      <c r="Q392" s="27">
        <f>D392*691</f>
        <v>691</v>
      </c>
      <c r="R392" s="27">
        <f>P392-Q392</f>
        <v>109</v>
      </c>
    </row>
    <row r="393" spans="1:18" x14ac:dyDescent="0.25">
      <c r="A393" s="43" t="str">
        <f>TEXT(B393,"DDD")</f>
        <v>Wed</v>
      </c>
      <c r="B393" s="10">
        <f>B392</f>
        <v>44279</v>
      </c>
      <c r="C393" s="5" t="s">
        <v>2</v>
      </c>
      <c r="D393" s="4">
        <f>SUM(D392:D392)</f>
        <v>1</v>
      </c>
      <c r="E393" s="4"/>
      <c r="F393" s="4"/>
      <c r="G393" s="4"/>
      <c r="H393" s="13">
        <f t="shared" ref="H393:R393" si="70">SUM(H392:H392)</f>
        <v>0</v>
      </c>
      <c r="I393" s="13">
        <f t="shared" si="70"/>
        <v>0</v>
      </c>
      <c r="J393" s="13">
        <f t="shared" si="70"/>
        <v>0</v>
      </c>
      <c r="K393" s="13">
        <f t="shared" si="70"/>
        <v>156.06</v>
      </c>
      <c r="L393" s="13">
        <f t="shared" si="70"/>
        <v>0</v>
      </c>
      <c r="M393" s="13">
        <f t="shared" si="70"/>
        <v>0</v>
      </c>
      <c r="N393" s="44"/>
      <c r="O393" s="44"/>
      <c r="P393" s="13">
        <f t="shared" si="70"/>
        <v>800</v>
      </c>
      <c r="Q393" s="13">
        <f t="shared" si="70"/>
        <v>691</v>
      </c>
      <c r="R393" s="13">
        <f t="shared" si="70"/>
        <v>109</v>
      </c>
    </row>
    <row r="394" spans="1:18" x14ac:dyDescent="0.25">
      <c r="A394" s="35">
        <f>+IF(B394="","",SUBTOTAL(3,B$394:B394))</f>
        <v>1</v>
      </c>
      <c r="B394" s="17">
        <f>B392+1</f>
        <v>44280</v>
      </c>
      <c r="C394" s="7" t="s">
        <v>822</v>
      </c>
      <c r="D394" s="6"/>
      <c r="E394" s="6"/>
      <c r="F394" s="8"/>
      <c r="G394" s="8"/>
      <c r="H394" s="12"/>
      <c r="I394" s="12"/>
      <c r="J394" s="12"/>
      <c r="K394" s="12"/>
      <c r="L394" s="12"/>
      <c r="M394" s="12"/>
      <c r="N394" s="12"/>
      <c r="O394" s="109"/>
      <c r="P394" s="12"/>
      <c r="Q394" s="27"/>
      <c r="R394" s="27"/>
    </row>
    <row r="395" spans="1:18" x14ac:dyDescent="0.25">
      <c r="A395" s="43" t="str">
        <f>TEXT(B395,"DDD")</f>
        <v>Thu</v>
      </c>
      <c r="B395" s="10">
        <f>B394</f>
        <v>44280</v>
      </c>
      <c r="C395" s="5" t="s">
        <v>2</v>
      </c>
      <c r="D395" s="4">
        <f>SUM(D394:D394)</f>
        <v>0</v>
      </c>
      <c r="E395" s="4"/>
      <c r="F395" s="4"/>
      <c r="G395" s="4"/>
      <c r="H395" s="13">
        <f t="shared" ref="H395:R395" si="71">SUM(H394:H394)</f>
        <v>0</v>
      </c>
      <c r="I395" s="13">
        <f t="shared" si="71"/>
        <v>0</v>
      </c>
      <c r="J395" s="13">
        <f t="shared" si="71"/>
        <v>0</v>
      </c>
      <c r="K395" s="13">
        <f t="shared" si="71"/>
        <v>0</v>
      </c>
      <c r="L395" s="13">
        <f t="shared" si="71"/>
        <v>0</v>
      </c>
      <c r="M395" s="13">
        <f t="shared" si="71"/>
        <v>0</v>
      </c>
      <c r="N395" s="44"/>
      <c r="O395" s="44"/>
      <c r="P395" s="13">
        <f t="shared" si="71"/>
        <v>0</v>
      </c>
      <c r="Q395" s="13">
        <f t="shared" si="71"/>
        <v>0</v>
      </c>
      <c r="R395" s="13">
        <f t="shared" si="71"/>
        <v>0</v>
      </c>
    </row>
    <row r="396" spans="1:18" x14ac:dyDescent="0.25">
      <c r="A396" s="35">
        <f>+IF(B396="","",SUBTOTAL(3,B$396:B396))</f>
        <v>1</v>
      </c>
      <c r="B396" s="17">
        <f>B394+3</f>
        <v>44283</v>
      </c>
      <c r="C396" s="7" t="s">
        <v>822</v>
      </c>
      <c r="D396" s="6">
        <v>1</v>
      </c>
      <c r="E396" s="6" t="s">
        <v>1213</v>
      </c>
      <c r="F396" s="8" t="s">
        <v>1214</v>
      </c>
      <c r="G396" s="8" t="s">
        <v>1215</v>
      </c>
      <c r="H396" s="12"/>
      <c r="I396" s="12"/>
      <c r="J396" s="12"/>
      <c r="K396" s="12">
        <v>156.06</v>
      </c>
      <c r="L396" s="12"/>
      <c r="M396" s="12"/>
      <c r="N396" s="12"/>
      <c r="O396" s="109"/>
      <c r="P396" s="12">
        <v>800</v>
      </c>
      <c r="Q396" s="27">
        <f>D396*691</f>
        <v>691</v>
      </c>
      <c r="R396" s="27">
        <f>P396-Q396</f>
        <v>109</v>
      </c>
    </row>
    <row r="397" spans="1:18" x14ac:dyDescent="0.25">
      <c r="A397" s="43" t="str">
        <f>TEXT(B397,"DDD")</f>
        <v>Sun</v>
      </c>
      <c r="B397" s="10">
        <f>B396</f>
        <v>44283</v>
      </c>
      <c r="C397" s="5" t="s">
        <v>2</v>
      </c>
      <c r="D397" s="4">
        <f>SUM(D396:D396)</f>
        <v>1</v>
      </c>
      <c r="E397" s="4"/>
      <c r="F397" s="4"/>
      <c r="G397" s="4"/>
      <c r="H397" s="13">
        <f t="shared" ref="H397:R397" si="72">SUM(H396:H396)</f>
        <v>0</v>
      </c>
      <c r="I397" s="13">
        <f t="shared" si="72"/>
        <v>0</v>
      </c>
      <c r="J397" s="13">
        <f t="shared" si="72"/>
        <v>0</v>
      </c>
      <c r="K397" s="13">
        <f t="shared" si="72"/>
        <v>156.06</v>
      </c>
      <c r="L397" s="13">
        <f t="shared" si="72"/>
        <v>0</v>
      </c>
      <c r="M397" s="13">
        <f t="shared" si="72"/>
        <v>0</v>
      </c>
      <c r="N397" s="44"/>
      <c r="O397" s="44"/>
      <c r="P397" s="13">
        <f t="shared" si="72"/>
        <v>800</v>
      </c>
      <c r="Q397" s="13">
        <f t="shared" si="72"/>
        <v>691</v>
      </c>
      <c r="R397" s="13">
        <f t="shared" si="72"/>
        <v>109</v>
      </c>
    </row>
    <row r="398" spans="1:18" x14ac:dyDescent="0.25">
      <c r="A398" s="35">
        <f>+IF(B398="","",SUBTOTAL(3,B$398:B398))</f>
        <v>1</v>
      </c>
      <c r="B398" s="17">
        <f>B396+1</f>
        <v>44284</v>
      </c>
      <c r="C398" s="7" t="s">
        <v>822</v>
      </c>
      <c r="D398" s="6"/>
      <c r="E398" s="6"/>
      <c r="F398" s="8"/>
      <c r="G398" s="8"/>
      <c r="H398" s="12"/>
      <c r="I398" s="12"/>
      <c r="J398" s="12"/>
      <c r="K398" s="12"/>
      <c r="L398" s="12"/>
      <c r="M398" s="12"/>
      <c r="N398" s="12"/>
      <c r="O398" s="109"/>
      <c r="P398" s="12"/>
      <c r="Q398" s="27"/>
      <c r="R398" s="27"/>
    </row>
    <row r="399" spans="1:18" x14ac:dyDescent="0.25">
      <c r="A399" s="43" t="str">
        <f>TEXT(B399,"DDD")</f>
        <v>Mon</v>
      </c>
      <c r="B399" s="10">
        <f>B398</f>
        <v>44284</v>
      </c>
      <c r="C399" s="5" t="s">
        <v>2</v>
      </c>
      <c r="D399" s="4">
        <f>SUM(D398:D398)</f>
        <v>0</v>
      </c>
      <c r="E399" s="4"/>
      <c r="F399" s="4"/>
      <c r="G399" s="4"/>
      <c r="H399" s="13">
        <f t="shared" ref="H399:R399" si="73">SUM(H398:H398)</f>
        <v>0</v>
      </c>
      <c r="I399" s="13">
        <f t="shared" si="73"/>
        <v>0</v>
      </c>
      <c r="J399" s="13">
        <f t="shared" si="73"/>
        <v>0</v>
      </c>
      <c r="K399" s="13">
        <f t="shared" si="73"/>
        <v>0</v>
      </c>
      <c r="L399" s="13">
        <f t="shared" si="73"/>
        <v>0</v>
      </c>
      <c r="M399" s="13">
        <f t="shared" si="73"/>
        <v>0</v>
      </c>
      <c r="N399" s="44"/>
      <c r="O399" s="44"/>
      <c r="P399" s="13">
        <f t="shared" si="73"/>
        <v>0</v>
      </c>
      <c r="Q399" s="13">
        <f t="shared" si="73"/>
        <v>0</v>
      </c>
      <c r="R399" s="13">
        <f t="shared" si="73"/>
        <v>0</v>
      </c>
    </row>
    <row r="400" spans="1:18" x14ac:dyDescent="0.25">
      <c r="A400" s="35">
        <f>+IF(B400="","",SUBTOTAL(3,B$400:B400))</f>
        <v>1</v>
      </c>
      <c r="B400" s="17">
        <f>B398+1</f>
        <v>44285</v>
      </c>
      <c r="C400" s="7" t="s">
        <v>587</v>
      </c>
      <c r="D400" s="6">
        <v>4</v>
      </c>
      <c r="E400" s="6" t="s">
        <v>1216</v>
      </c>
      <c r="F400" s="8" t="s">
        <v>1218</v>
      </c>
      <c r="G400" s="8" t="s">
        <v>1217</v>
      </c>
      <c r="H400" s="12"/>
      <c r="I400" s="12"/>
      <c r="J400" s="12"/>
      <c r="K400" s="12">
        <v>615.05999999999995</v>
      </c>
      <c r="L400" s="12"/>
      <c r="M400" s="12"/>
      <c r="N400" s="12"/>
      <c r="O400" s="109"/>
      <c r="P400" s="12">
        <f>800*4</f>
        <v>3200</v>
      </c>
      <c r="Q400" s="27">
        <f>D400*691</f>
        <v>2764</v>
      </c>
      <c r="R400" s="27">
        <f>P400-Q400</f>
        <v>436</v>
      </c>
    </row>
    <row r="401" spans="1:18" x14ac:dyDescent="0.25">
      <c r="A401" s="35">
        <f>+IF(B401="","",SUBTOTAL(3,B$400:B401))</f>
        <v>2</v>
      </c>
      <c r="B401" s="17">
        <f>B400</f>
        <v>44285</v>
      </c>
      <c r="C401" s="7" t="s">
        <v>306</v>
      </c>
      <c r="D401" s="6">
        <v>1</v>
      </c>
      <c r="E401" s="6" t="s">
        <v>1219</v>
      </c>
      <c r="F401" s="8" t="s">
        <v>1220</v>
      </c>
      <c r="G401" s="8" t="s">
        <v>1221</v>
      </c>
      <c r="H401" s="12"/>
      <c r="I401" s="12"/>
      <c r="J401" s="12"/>
      <c r="K401" s="12">
        <v>156.06</v>
      </c>
      <c r="L401" s="12"/>
      <c r="M401" s="12"/>
      <c r="N401" s="12"/>
      <c r="O401" s="109"/>
      <c r="P401" s="12">
        <v>800</v>
      </c>
      <c r="Q401" s="27">
        <f>D401*691</f>
        <v>691</v>
      </c>
      <c r="R401" s="27">
        <f>P401-Q401</f>
        <v>109</v>
      </c>
    </row>
    <row r="402" spans="1:18" x14ac:dyDescent="0.25">
      <c r="A402" s="43" t="str">
        <f>TEXT(B402,"DDD")</f>
        <v>Tue</v>
      </c>
      <c r="B402" s="10">
        <f>B400</f>
        <v>44285</v>
      </c>
      <c r="C402" s="5" t="s">
        <v>2</v>
      </c>
      <c r="D402" s="4">
        <f>SUM(D400:D401)</f>
        <v>5</v>
      </c>
      <c r="E402" s="4"/>
      <c r="F402" s="4"/>
      <c r="G402" s="4"/>
      <c r="H402" s="13">
        <f t="shared" ref="H402:R402" si="74">SUM(H400:H401)</f>
        <v>0</v>
      </c>
      <c r="I402" s="13">
        <f t="shared" si="74"/>
        <v>0</v>
      </c>
      <c r="J402" s="13">
        <f t="shared" si="74"/>
        <v>0</v>
      </c>
      <c r="K402" s="13">
        <f t="shared" si="74"/>
        <v>771.11999999999989</v>
      </c>
      <c r="L402" s="13">
        <f t="shared" si="74"/>
        <v>0</v>
      </c>
      <c r="M402" s="13">
        <f t="shared" si="74"/>
        <v>0</v>
      </c>
      <c r="N402" s="44"/>
      <c r="O402" s="44"/>
      <c r="P402" s="13">
        <f t="shared" si="74"/>
        <v>4000</v>
      </c>
      <c r="Q402" s="13">
        <f t="shared" si="74"/>
        <v>3455</v>
      </c>
      <c r="R402" s="13">
        <f t="shared" si="74"/>
        <v>545</v>
      </c>
    </row>
    <row r="403" spans="1:18" x14ac:dyDescent="0.25">
      <c r="A403" s="35">
        <f>+IF(B403="","",SUBTOTAL(3,B$403:B403))</f>
        <v>1</v>
      </c>
      <c r="B403" s="17">
        <f>B400+1</f>
        <v>44286</v>
      </c>
      <c r="C403" s="7" t="s">
        <v>822</v>
      </c>
      <c r="D403" s="6">
        <v>1</v>
      </c>
      <c r="E403" s="6" t="s">
        <v>1222</v>
      </c>
      <c r="F403" s="8" t="s">
        <v>1224</v>
      </c>
      <c r="G403" s="8" t="s">
        <v>1223</v>
      </c>
      <c r="H403" s="12"/>
      <c r="I403" s="12"/>
      <c r="J403" s="12"/>
      <c r="K403" s="12">
        <v>156.06</v>
      </c>
      <c r="L403" s="12"/>
      <c r="M403" s="12"/>
      <c r="N403" s="12"/>
      <c r="O403" s="109"/>
      <c r="P403" s="12">
        <v>800</v>
      </c>
      <c r="Q403" s="27">
        <f>D403*691</f>
        <v>691</v>
      </c>
      <c r="R403" s="27">
        <f>P403-Q403</f>
        <v>109</v>
      </c>
    </row>
    <row r="404" spans="1:18" x14ac:dyDescent="0.25">
      <c r="A404" s="43" t="str">
        <f>TEXT(B404,"DDD")</f>
        <v>Wed</v>
      </c>
      <c r="B404" s="10">
        <f>B403</f>
        <v>44286</v>
      </c>
      <c r="C404" s="5" t="s">
        <v>2</v>
      </c>
      <c r="D404" s="4">
        <f>SUM(D403:D403)</f>
        <v>1</v>
      </c>
      <c r="E404" s="4"/>
      <c r="F404" s="4"/>
      <c r="G404" s="4"/>
      <c r="H404" s="13">
        <f t="shared" ref="H404:R404" si="75">SUM(H403:H403)</f>
        <v>0</v>
      </c>
      <c r="I404" s="13">
        <f t="shared" si="75"/>
        <v>0</v>
      </c>
      <c r="J404" s="13">
        <f t="shared" si="75"/>
        <v>0</v>
      </c>
      <c r="K404" s="13">
        <f t="shared" si="75"/>
        <v>156.06</v>
      </c>
      <c r="L404" s="13">
        <f t="shared" si="75"/>
        <v>0</v>
      </c>
      <c r="M404" s="13">
        <f t="shared" si="75"/>
        <v>0</v>
      </c>
      <c r="N404" s="44"/>
      <c r="O404" s="44"/>
      <c r="P404" s="13">
        <f t="shared" si="75"/>
        <v>800</v>
      </c>
      <c r="Q404" s="13">
        <f t="shared" si="75"/>
        <v>691</v>
      </c>
      <c r="R404" s="13">
        <f t="shared" si="75"/>
        <v>109</v>
      </c>
    </row>
    <row r="405" spans="1:18" x14ac:dyDescent="0.25">
      <c r="A405" s="35">
        <f>+IF(B405="","",SUBTOTAL(3,B$405:B405))</f>
        <v>1</v>
      </c>
      <c r="B405" s="17">
        <f>B403+1</f>
        <v>44287</v>
      </c>
      <c r="C405" s="7" t="s">
        <v>822</v>
      </c>
      <c r="D405" s="6"/>
      <c r="E405" s="6"/>
      <c r="F405" s="8"/>
      <c r="G405" s="8"/>
      <c r="H405" s="12"/>
      <c r="I405" s="12"/>
      <c r="J405" s="12"/>
      <c r="K405" s="12"/>
      <c r="L405" s="12"/>
      <c r="M405" s="12"/>
      <c r="N405" s="12"/>
      <c r="O405" s="109"/>
      <c r="P405" s="12"/>
      <c r="Q405" s="27">
        <f>D405*691</f>
        <v>0</v>
      </c>
      <c r="R405" s="27">
        <f>P405-Q405</f>
        <v>0</v>
      </c>
    </row>
    <row r="406" spans="1:18" x14ac:dyDescent="0.25">
      <c r="A406" s="43" t="str">
        <f>TEXT(B406,"DDD")</f>
        <v>Thu</v>
      </c>
      <c r="B406" s="10">
        <f>B405</f>
        <v>44287</v>
      </c>
      <c r="C406" s="5" t="s">
        <v>2</v>
      </c>
      <c r="D406" s="4">
        <f>SUM(D405:D405)</f>
        <v>0</v>
      </c>
      <c r="E406" s="4"/>
      <c r="F406" s="4"/>
      <c r="G406" s="4"/>
      <c r="H406" s="13">
        <f t="shared" ref="H406:M406" si="76">SUM(H405:H405)</f>
        <v>0</v>
      </c>
      <c r="I406" s="13">
        <f t="shared" si="76"/>
        <v>0</v>
      </c>
      <c r="J406" s="13">
        <f t="shared" si="76"/>
        <v>0</v>
      </c>
      <c r="K406" s="13">
        <f t="shared" si="76"/>
        <v>0</v>
      </c>
      <c r="L406" s="13">
        <f t="shared" si="76"/>
        <v>0</v>
      </c>
      <c r="M406" s="13">
        <f t="shared" si="76"/>
        <v>0</v>
      </c>
      <c r="N406" s="44"/>
      <c r="O406" s="44"/>
      <c r="P406" s="13">
        <f>SUM(P405:P405)</f>
        <v>0</v>
      </c>
      <c r="Q406" s="13">
        <f>SUM(Q405:Q405)</f>
        <v>0</v>
      </c>
      <c r="R406" s="13">
        <f>SUM(R405:R405)</f>
        <v>0</v>
      </c>
    </row>
    <row r="407" spans="1:18" x14ac:dyDescent="0.25">
      <c r="A407" s="35">
        <f>+IF(B407="","",SUBTOTAL(3,B$407:B407))</f>
        <v>1</v>
      </c>
      <c r="B407" s="17">
        <f>B405+3</f>
        <v>44290</v>
      </c>
      <c r="C407" s="7" t="s">
        <v>969</v>
      </c>
      <c r="D407" s="6">
        <v>1</v>
      </c>
      <c r="E407" s="6" t="s">
        <v>1225</v>
      </c>
      <c r="F407" s="8" t="s">
        <v>1227</v>
      </c>
      <c r="G407" s="8" t="s">
        <v>1226</v>
      </c>
      <c r="H407" s="12"/>
      <c r="I407" s="12"/>
      <c r="J407" s="12"/>
      <c r="K407" s="12"/>
      <c r="L407" s="12"/>
      <c r="M407" s="12"/>
      <c r="N407" s="12"/>
      <c r="O407" s="109"/>
      <c r="P407" s="12">
        <v>65</v>
      </c>
      <c r="Q407" s="27"/>
      <c r="R407" s="27">
        <f>P407-Q407</f>
        <v>65</v>
      </c>
    </row>
    <row r="408" spans="1:18" x14ac:dyDescent="0.25">
      <c r="A408" s="35">
        <f>+IF(B408="","",SUBTOTAL(3,B$407:B408))</f>
        <v>2</v>
      </c>
      <c r="B408" s="17">
        <f>B407</f>
        <v>44290</v>
      </c>
      <c r="C408" s="7" t="s">
        <v>1229</v>
      </c>
      <c r="D408" s="6">
        <v>5</v>
      </c>
      <c r="E408" s="6" t="s">
        <v>1228</v>
      </c>
      <c r="F408" s="8" t="s">
        <v>1230</v>
      </c>
      <c r="G408" s="8" t="s">
        <v>1231</v>
      </c>
      <c r="H408" s="12"/>
      <c r="I408" s="12"/>
      <c r="J408" s="12"/>
      <c r="K408" s="12"/>
      <c r="L408" s="12"/>
      <c r="M408" s="12"/>
      <c r="N408" s="12">
        <v>768.06</v>
      </c>
      <c r="O408" s="109"/>
      <c r="P408" s="12">
        <f>800*5</f>
        <v>4000</v>
      </c>
      <c r="Q408" s="27">
        <f>D408*691</f>
        <v>3455</v>
      </c>
      <c r="R408" s="27">
        <f>P408-Q408</f>
        <v>545</v>
      </c>
    </row>
    <row r="409" spans="1:18" x14ac:dyDescent="0.25">
      <c r="A409" s="35">
        <f>+IF(B409="","",SUBTOTAL(3,B$407:B409))</f>
        <v>3</v>
      </c>
      <c r="B409" s="17">
        <f>B407</f>
        <v>44290</v>
      </c>
      <c r="C409" s="7" t="s">
        <v>1235</v>
      </c>
      <c r="D409" s="6">
        <v>1</v>
      </c>
      <c r="E409" s="6" t="s">
        <v>1234</v>
      </c>
      <c r="F409" s="8" t="s">
        <v>1233</v>
      </c>
      <c r="G409" s="8" t="s">
        <v>1236</v>
      </c>
      <c r="H409" s="12"/>
      <c r="I409" s="12"/>
      <c r="J409" s="12"/>
      <c r="K409" s="12"/>
      <c r="L409" s="12"/>
      <c r="M409" s="12"/>
      <c r="N409" s="12">
        <v>156.06</v>
      </c>
      <c r="O409" s="109"/>
      <c r="P409" s="12">
        <v>800</v>
      </c>
      <c r="Q409" s="27">
        <f>D409*691</f>
        <v>691</v>
      </c>
      <c r="R409" s="27">
        <f>P409-Q409</f>
        <v>109</v>
      </c>
    </row>
    <row r="410" spans="1:18" x14ac:dyDescent="0.25">
      <c r="A410" s="35">
        <f>+IF(B410="","",SUBTOTAL(3,B$407:B410))</f>
        <v>4</v>
      </c>
      <c r="B410" s="17">
        <f>B407</f>
        <v>44290</v>
      </c>
      <c r="C410" s="7" t="s">
        <v>463</v>
      </c>
      <c r="D410" s="6">
        <v>1</v>
      </c>
      <c r="E410" s="6" t="s">
        <v>1237</v>
      </c>
      <c r="F410" s="8" t="s">
        <v>1238</v>
      </c>
      <c r="G410" s="8" t="s">
        <v>1239</v>
      </c>
      <c r="H410" s="12"/>
      <c r="I410" s="12"/>
      <c r="J410" s="12"/>
      <c r="K410" s="12">
        <v>156.06</v>
      </c>
      <c r="L410" s="12"/>
      <c r="M410" s="12"/>
      <c r="N410" s="12"/>
      <c r="O410" s="109"/>
      <c r="P410" s="12">
        <v>800</v>
      </c>
      <c r="Q410" s="27">
        <f>D410*691</f>
        <v>691</v>
      </c>
      <c r="R410" s="27">
        <f>P410-Q410</f>
        <v>109</v>
      </c>
    </row>
    <row r="411" spans="1:18" x14ac:dyDescent="0.25">
      <c r="A411" s="35">
        <f>+IF(B411="","",SUBTOTAL(3,B$407:B411))</f>
        <v>5</v>
      </c>
      <c r="B411" s="17">
        <f>B407</f>
        <v>44290</v>
      </c>
      <c r="C411" s="7" t="s">
        <v>392</v>
      </c>
      <c r="D411" s="6">
        <v>1</v>
      </c>
      <c r="E411" s="6" t="s">
        <v>1240</v>
      </c>
      <c r="F411" s="8" t="s">
        <v>1241</v>
      </c>
      <c r="G411" s="8" t="s">
        <v>1242</v>
      </c>
      <c r="H411" s="12"/>
      <c r="I411" s="12"/>
      <c r="J411" s="12"/>
      <c r="K411" s="12"/>
      <c r="L411" s="12"/>
      <c r="M411" s="12"/>
      <c r="N411" s="12">
        <v>156.06</v>
      </c>
      <c r="O411" s="109"/>
      <c r="P411" s="12">
        <v>800</v>
      </c>
      <c r="Q411" s="27">
        <f>D411*691</f>
        <v>691</v>
      </c>
      <c r="R411" s="27">
        <f>P411-Q411</f>
        <v>109</v>
      </c>
    </row>
    <row r="412" spans="1:18" x14ac:dyDescent="0.25">
      <c r="A412" s="43" t="str">
        <f>TEXT(B412,"DDD")</f>
        <v>Sun</v>
      </c>
      <c r="B412" s="10">
        <f>B407</f>
        <v>44290</v>
      </c>
      <c r="C412" s="5" t="s">
        <v>2</v>
      </c>
      <c r="D412" s="4">
        <f>SUM(D407:D411)</f>
        <v>9</v>
      </c>
      <c r="E412" s="4"/>
      <c r="F412" s="4"/>
      <c r="G412" s="4"/>
      <c r="H412" s="13">
        <f t="shared" ref="H412:M412" si="77">SUM(H407:H411)</f>
        <v>0</v>
      </c>
      <c r="I412" s="13">
        <f t="shared" si="77"/>
        <v>0</v>
      </c>
      <c r="J412" s="13">
        <f t="shared" si="77"/>
        <v>0</v>
      </c>
      <c r="K412" s="13">
        <f t="shared" si="77"/>
        <v>156.06</v>
      </c>
      <c r="L412" s="13">
        <f t="shared" si="77"/>
        <v>0</v>
      </c>
      <c r="M412" s="13">
        <f t="shared" si="77"/>
        <v>0</v>
      </c>
      <c r="N412" s="44"/>
      <c r="O412" s="44"/>
      <c r="P412" s="13">
        <f>SUM(P407:P411)</f>
        <v>6465</v>
      </c>
      <c r="Q412" s="13">
        <f>SUM(Q407:Q411)</f>
        <v>5528</v>
      </c>
      <c r="R412" s="13">
        <f>SUM(R407:R411)</f>
        <v>937</v>
      </c>
    </row>
    <row r="413" spans="1:18" x14ac:dyDescent="0.25">
      <c r="A413" s="35">
        <f>+IF(B413="","",SUBTOTAL(3,B$413:B413))</f>
        <v>1</v>
      </c>
      <c r="B413" s="17">
        <f>B407+1</f>
        <v>44291</v>
      </c>
      <c r="C413" s="7" t="s">
        <v>822</v>
      </c>
      <c r="D413" s="6">
        <v>1</v>
      </c>
      <c r="E413" s="6" t="s">
        <v>1243</v>
      </c>
      <c r="F413" s="8" t="s">
        <v>1244</v>
      </c>
      <c r="G413" s="8" t="s">
        <v>1245</v>
      </c>
      <c r="H413" s="12"/>
      <c r="I413" s="12"/>
      <c r="J413" s="12"/>
      <c r="K413" s="12">
        <v>156.06</v>
      </c>
      <c r="L413" s="12"/>
      <c r="M413" s="12"/>
      <c r="N413" s="12"/>
      <c r="O413" s="109"/>
      <c r="P413" s="12">
        <v>800</v>
      </c>
      <c r="Q413" s="27">
        <f>D413*691</f>
        <v>691</v>
      </c>
      <c r="R413" s="27">
        <f t="shared" ref="R413:R420" si="78">P413-Q413</f>
        <v>109</v>
      </c>
    </row>
    <row r="414" spans="1:18" x14ac:dyDescent="0.25">
      <c r="A414" s="35">
        <f>+IF(B414="","",SUBTOTAL(3,B$413:B414))</f>
        <v>2</v>
      </c>
      <c r="B414" s="17">
        <f>B413</f>
        <v>44291</v>
      </c>
      <c r="C414" s="7" t="s">
        <v>1090</v>
      </c>
      <c r="D414" s="6">
        <v>1</v>
      </c>
      <c r="E414" s="6" t="s">
        <v>1246</v>
      </c>
      <c r="F414" s="8" t="s">
        <v>1247</v>
      </c>
      <c r="G414" s="8" t="s">
        <v>1248</v>
      </c>
      <c r="H414" s="12"/>
      <c r="I414" s="12"/>
      <c r="J414" s="12"/>
      <c r="K414" s="12">
        <v>156.06</v>
      </c>
      <c r="L414" s="12"/>
      <c r="M414" s="12"/>
      <c r="N414" s="12"/>
      <c r="O414" s="109"/>
      <c r="P414" s="12">
        <v>800</v>
      </c>
      <c r="Q414" s="27">
        <f>D414*691</f>
        <v>691</v>
      </c>
      <c r="R414" s="27">
        <f t="shared" si="78"/>
        <v>109</v>
      </c>
    </row>
    <row r="415" spans="1:18" x14ac:dyDescent="0.25">
      <c r="A415" s="35">
        <f>+IF(B415="","",SUBTOTAL(3,B$413:B415))</f>
        <v>3</v>
      </c>
      <c r="B415" s="17">
        <f>B413</f>
        <v>44291</v>
      </c>
      <c r="C415" s="7" t="s">
        <v>373</v>
      </c>
      <c r="D415" s="6">
        <v>1</v>
      </c>
      <c r="E415" s="6" t="s">
        <v>1249</v>
      </c>
      <c r="F415" s="8" t="s">
        <v>1250</v>
      </c>
      <c r="G415" s="8" t="s">
        <v>1251</v>
      </c>
      <c r="H415" s="12"/>
      <c r="I415" s="12"/>
      <c r="J415" s="12">
        <v>156.06</v>
      </c>
      <c r="K415" s="12"/>
      <c r="L415" s="12"/>
      <c r="M415" s="12"/>
      <c r="N415" s="12"/>
      <c r="O415" s="109"/>
      <c r="P415" s="12">
        <v>800</v>
      </c>
      <c r="Q415" s="27">
        <f>J415*4.26</f>
        <v>664.81560000000002</v>
      </c>
      <c r="R415" s="27">
        <f t="shared" si="78"/>
        <v>135.18439999999998</v>
      </c>
    </row>
    <row r="416" spans="1:18" x14ac:dyDescent="0.25">
      <c r="A416" s="35">
        <f>+IF(B416="","",SUBTOTAL(3,B$413:B416))</f>
        <v>4</v>
      </c>
      <c r="B416" s="17">
        <f>B413</f>
        <v>44291</v>
      </c>
      <c r="C416" s="7" t="s">
        <v>1252</v>
      </c>
      <c r="D416" s="6">
        <v>3</v>
      </c>
      <c r="E416" s="6" t="s">
        <v>1253</v>
      </c>
      <c r="F416" s="8" t="s">
        <v>1254</v>
      </c>
      <c r="G416" s="8" t="s">
        <v>1255</v>
      </c>
      <c r="H416" s="12"/>
      <c r="I416" s="12"/>
      <c r="J416" s="12">
        <v>462.06</v>
      </c>
      <c r="K416" s="12"/>
      <c r="L416" s="12"/>
      <c r="M416" s="12"/>
      <c r="N416" s="12"/>
      <c r="O416" s="109"/>
      <c r="P416" s="12">
        <f>800*D416</f>
        <v>2400</v>
      </c>
      <c r="Q416" s="27">
        <f>J416*4.26</f>
        <v>1968.3755999999998</v>
      </c>
      <c r="R416" s="27">
        <f t="shared" si="78"/>
        <v>431.62440000000015</v>
      </c>
    </row>
    <row r="417" spans="1:18" x14ac:dyDescent="0.25">
      <c r="A417" s="35">
        <f>+IF(B417="","",SUBTOTAL(3,B$413:B417))</f>
        <v>5</v>
      </c>
      <c r="B417" s="46">
        <f>B413</f>
        <v>44291</v>
      </c>
      <c r="C417" s="47" t="s">
        <v>1256</v>
      </c>
      <c r="D417" s="48">
        <v>3</v>
      </c>
      <c r="E417" s="48" t="s">
        <v>1257</v>
      </c>
      <c r="F417" s="49" t="s">
        <v>1258</v>
      </c>
      <c r="G417" s="49" t="s">
        <v>1259</v>
      </c>
      <c r="H417" s="50"/>
      <c r="I417" s="50"/>
      <c r="J417" s="50"/>
      <c r="K417" s="50">
        <v>462.06</v>
      </c>
      <c r="L417" s="50"/>
      <c r="M417" s="50"/>
      <c r="N417" s="50"/>
      <c r="O417" s="111"/>
      <c r="P417" s="50">
        <v>2200</v>
      </c>
      <c r="Q417" s="51">
        <f>D417*691</f>
        <v>2073</v>
      </c>
      <c r="R417" s="51">
        <f t="shared" si="78"/>
        <v>127</v>
      </c>
    </row>
    <row r="418" spans="1:18" x14ac:dyDescent="0.25">
      <c r="A418" s="35">
        <f>+IF(B418="","",SUBTOTAL(3,B$413:B418))</f>
        <v>6</v>
      </c>
      <c r="B418" s="17">
        <f>B413</f>
        <v>44291</v>
      </c>
      <c r="C418" s="7" t="s">
        <v>168</v>
      </c>
      <c r="D418" s="6">
        <v>1</v>
      </c>
      <c r="E418" s="6" t="s">
        <v>1260</v>
      </c>
      <c r="F418" s="8" t="s">
        <v>1261</v>
      </c>
      <c r="G418" s="8" t="s">
        <v>1262</v>
      </c>
      <c r="H418" s="12"/>
      <c r="I418" s="12"/>
      <c r="J418" s="12">
        <v>156.06</v>
      </c>
      <c r="K418" s="12"/>
      <c r="L418" s="12"/>
      <c r="M418" s="12"/>
      <c r="N418" s="12"/>
      <c r="O418" s="109"/>
      <c r="P418" s="12">
        <v>790</v>
      </c>
      <c r="Q418" s="27">
        <f>J418*4.26</f>
        <v>664.81560000000002</v>
      </c>
      <c r="R418" s="27">
        <f t="shared" si="78"/>
        <v>125.18439999999998</v>
      </c>
    </row>
    <row r="419" spans="1:18" x14ac:dyDescent="0.25">
      <c r="A419" s="35">
        <f>+IF(B419="","",SUBTOTAL(3,B$413:B419))</f>
        <v>7</v>
      </c>
      <c r="B419" s="17">
        <f>B414</f>
        <v>44291</v>
      </c>
      <c r="C419" s="7" t="s">
        <v>321</v>
      </c>
      <c r="D419" s="6">
        <v>1</v>
      </c>
      <c r="E419" s="6" t="s">
        <v>1263</v>
      </c>
      <c r="F419" s="8" t="s">
        <v>1264</v>
      </c>
      <c r="G419" s="8" t="s">
        <v>1265</v>
      </c>
      <c r="H419" s="12"/>
      <c r="I419" s="12"/>
      <c r="J419" s="12">
        <v>156.06</v>
      </c>
      <c r="K419" s="12"/>
      <c r="L419" s="12"/>
      <c r="M419" s="12"/>
      <c r="N419" s="12"/>
      <c r="O419" s="109"/>
      <c r="P419" s="12">
        <v>800</v>
      </c>
      <c r="Q419" s="27">
        <f>J419*4.26</f>
        <v>664.81560000000002</v>
      </c>
      <c r="R419" s="27">
        <f t="shared" si="78"/>
        <v>135.18439999999998</v>
      </c>
    </row>
    <row r="420" spans="1:18" x14ac:dyDescent="0.25">
      <c r="A420" s="35">
        <f>+IF(B420="","",SUBTOTAL(3,B$413:B420))</f>
        <v>8</v>
      </c>
      <c r="B420" s="17">
        <f>B415</f>
        <v>44291</v>
      </c>
      <c r="C420" s="7" t="s">
        <v>400</v>
      </c>
      <c r="D420" s="6">
        <v>1</v>
      </c>
      <c r="E420" s="6" t="s">
        <v>1266</v>
      </c>
      <c r="F420" s="8" t="s">
        <v>1267</v>
      </c>
      <c r="G420" s="8" t="s">
        <v>1268</v>
      </c>
      <c r="H420" s="12"/>
      <c r="I420" s="12"/>
      <c r="J420" s="12">
        <v>156.06</v>
      </c>
      <c r="K420" s="12"/>
      <c r="L420" s="12"/>
      <c r="M420" s="12"/>
      <c r="N420" s="12"/>
      <c r="O420" s="109"/>
      <c r="P420" s="12">
        <v>800</v>
      </c>
      <c r="Q420" s="27">
        <f>J420*4.26</f>
        <v>664.81560000000002</v>
      </c>
      <c r="R420" s="27">
        <f t="shared" si="78"/>
        <v>135.18439999999998</v>
      </c>
    </row>
    <row r="421" spans="1:18" x14ac:dyDescent="0.25">
      <c r="A421" s="43" t="str">
        <f>TEXT(B421,"DDD")</f>
        <v>Mon</v>
      </c>
      <c r="B421" s="10">
        <f>B413</f>
        <v>44291</v>
      </c>
      <c r="C421" s="5" t="s">
        <v>2</v>
      </c>
      <c r="D421" s="4">
        <f>SUM(D413:D420)</f>
        <v>12</v>
      </c>
      <c r="E421" s="4"/>
      <c r="F421" s="4"/>
      <c r="G421" s="4"/>
      <c r="H421" s="13">
        <f t="shared" ref="H421:M421" si="79">SUM(H413:H420)</f>
        <v>0</v>
      </c>
      <c r="I421" s="13">
        <f t="shared" si="79"/>
        <v>0</v>
      </c>
      <c r="J421" s="13">
        <f t="shared" si="79"/>
        <v>1086.3</v>
      </c>
      <c r="K421" s="13">
        <f t="shared" si="79"/>
        <v>774.18000000000006</v>
      </c>
      <c r="L421" s="13">
        <f t="shared" si="79"/>
        <v>0</v>
      </c>
      <c r="M421" s="13">
        <f t="shared" si="79"/>
        <v>0</v>
      </c>
      <c r="N421" s="44"/>
      <c r="O421" s="44"/>
      <c r="P421" s="13">
        <f>SUM(P413:P420)</f>
        <v>9390</v>
      </c>
      <c r="Q421" s="13">
        <f>SUM(Q413:Q420)</f>
        <v>8082.637999999999</v>
      </c>
      <c r="R421" s="13">
        <f>SUM(R413:R420)</f>
        <v>1307.3620000000001</v>
      </c>
    </row>
    <row r="422" spans="1:18" x14ac:dyDescent="0.25">
      <c r="A422" s="35">
        <f>+IF(B422="","",SUBTOTAL(3,B$422:B422))</f>
        <v>1</v>
      </c>
      <c r="B422" s="17">
        <f>B413+1</f>
        <v>44292</v>
      </c>
      <c r="C422" s="7" t="s">
        <v>1269</v>
      </c>
      <c r="D422" s="6">
        <v>1</v>
      </c>
      <c r="E422" s="6" t="s">
        <v>1270</v>
      </c>
      <c r="F422" s="8" t="s">
        <v>1272</v>
      </c>
      <c r="G422" s="8" t="s">
        <v>1271</v>
      </c>
      <c r="H422" s="12"/>
      <c r="I422" s="12"/>
      <c r="J422" s="12">
        <v>156.06</v>
      </c>
      <c r="K422" s="12"/>
      <c r="L422" s="12"/>
      <c r="M422" s="12"/>
      <c r="N422" s="12"/>
      <c r="O422" s="109"/>
      <c r="P422" s="12">
        <v>800</v>
      </c>
      <c r="Q422" s="27">
        <f>J422*4.26</f>
        <v>664.81560000000002</v>
      </c>
      <c r="R422" s="27">
        <f t="shared" ref="R422:R427" si="80">P422-Q422</f>
        <v>135.18439999999998</v>
      </c>
    </row>
    <row r="423" spans="1:18" x14ac:dyDescent="0.25">
      <c r="A423" s="35">
        <f>+IF(B423="","",SUBTOTAL(3,B$422:B423))</f>
        <v>2</v>
      </c>
      <c r="B423" s="17">
        <f>B422</f>
        <v>44292</v>
      </c>
      <c r="C423" s="7" t="s">
        <v>1273</v>
      </c>
      <c r="D423" s="6">
        <v>1</v>
      </c>
      <c r="E423" s="6" t="s">
        <v>1274</v>
      </c>
      <c r="F423" s="8" t="s">
        <v>1275</v>
      </c>
      <c r="G423" s="8" t="s">
        <v>1276</v>
      </c>
      <c r="H423" s="12"/>
      <c r="I423" s="12"/>
      <c r="J423" s="12">
        <v>156.06</v>
      </c>
      <c r="K423" s="12"/>
      <c r="L423" s="12"/>
      <c r="M423" s="12"/>
      <c r="N423" s="12"/>
      <c r="O423" s="109"/>
      <c r="P423" s="12">
        <v>800</v>
      </c>
      <c r="Q423" s="27">
        <f>J423*4.26</f>
        <v>664.81560000000002</v>
      </c>
      <c r="R423" s="27">
        <f t="shared" si="80"/>
        <v>135.18439999999998</v>
      </c>
    </row>
    <row r="424" spans="1:18" x14ac:dyDescent="0.25">
      <c r="A424" s="35">
        <f>+IF(B424="","",SUBTOTAL(3,B$422:B424))</f>
        <v>3</v>
      </c>
      <c r="B424" s="17">
        <f>B422</f>
        <v>44292</v>
      </c>
      <c r="C424" s="7" t="s">
        <v>1278</v>
      </c>
      <c r="D424" s="6">
        <v>1</v>
      </c>
      <c r="E424" s="6" t="s">
        <v>1277</v>
      </c>
      <c r="F424" s="8" t="s">
        <v>1280</v>
      </c>
      <c r="G424" s="8" t="s">
        <v>1279</v>
      </c>
      <c r="H424" s="12"/>
      <c r="I424" s="12"/>
      <c r="J424" s="12">
        <v>156.06</v>
      </c>
      <c r="K424" s="12"/>
      <c r="L424" s="12"/>
      <c r="M424" s="12"/>
      <c r="N424" s="12"/>
      <c r="O424" s="109"/>
      <c r="P424" s="12">
        <v>800</v>
      </c>
      <c r="Q424" s="27">
        <f>J424*4.26</f>
        <v>664.81560000000002</v>
      </c>
      <c r="R424" s="27">
        <f t="shared" si="80"/>
        <v>135.18439999999998</v>
      </c>
    </row>
    <row r="425" spans="1:18" x14ac:dyDescent="0.25">
      <c r="A425" s="35">
        <f>+IF(B425="","",SUBTOTAL(3,B$422:B425))</f>
        <v>4</v>
      </c>
      <c r="B425" s="17">
        <f>B422</f>
        <v>44292</v>
      </c>
      <c r="C425" s="7" t="s">
        <v>1282</v>
      </c>
      <c r="D425" s="6">
        <v>1</v>
      </c>
      <c r="E425" s="6" t="s">
        <v>1281</v>
      </c>
      <c r="F425" s="8" t="s">
        <v>1284</v>
      </c>
      <c r="G425" s="8" t="s">
        <v>1283</v>
      </c>
      <c r="H425" s="12"/>
      <c r="I425" s="12"/>
      <c r="J425" s="12">
        <v>156.06</v>
      </c>
      <c r="K425" s="12"/>
      <c r="L425" s="12"/>
      <c r="M425" s="12"/>
      <c r="N425" s="12"/>
      <c r="O425" s="109"/>
      <c r="P425" s="12">
        <v>800</v>
      </c>
      <c r="Q425" s="27">
        <f>J425*4.26</f>
        <v>664.81560000000002</v>
      </c>
      <c r="R425" s="27">
        <f t="shared" si="80"/>
        <v>135.18439999999998</v>
      </c>
    </row>
    <row r="426" spans="1:18" x14ac:dyDescent="0.25">
      <c r="A426" s="35">
        <f>+IF(B426="","",SUBTOTAL(3,B$422:B426))</f>
        <v>5</v>
      </c>
      <c r="B426" s="17">
        <f>B422</f>
        <v>44292</v>
      </c>
      <c r="C426" s="7" t="s">
        <v>1285</v>
      </c>
      <c r="D426" s="6">
        <v>1</v>
      </c>
      <c r="E426" s="6" t="s">
        <v>1286</v>
      </c>
      <c r="F426" s="8" t="s">
        <v>1287</v>
      </c>
      <c r="G426" s="8" t="s">
        <v>1288</v>
      </c>
      <c r="H426" s="12"/>
      <c r="I426" s="12"/>
      <c r="J426" s="12">
        <v>156.06</v>
      </c>
      <c r="K426" s="12"/>
      <c r="L426" s="12"/>
      <c r="M426" s="12"/>
      <c r="N426" s="12"/>
      <c r="O426" s="109"/>
      <c r="P426" s="12">
        <v>800</v>
      </c>
      <c r="Q426" s="27">
        <f>J426*4.26</f>
        <v>664.81560000000002</v>
      </c>
      <c r="R426" s="27">
        <f t="shared" si="80"/>
        <v>135.18439999999998</v>
      </c>
    </row>
    <row r="427" spans="1:18" x14ac:dyDescent="0.25">
      <c r="A427" s="35">
        <f>+IF(B427="","",SUBTOTAL(3,B$422:B427))</f>
        <v>6</v>
      </c>
      <c r="B427" s="17">
        <f>B422</f>
        <v>44292</v>
      </c>
      <c r="C427" s="7" t="s">
        <v>1290</v>
      </c>
      <c r="D427" s="6">
        <v>1</v>
      </c>
      <c r="E427" s="6" t="s">
        <v>1289</v>
      </c>
      <c r="F427" s="8" t="s">
        <v>1291</v>
      </c>
      <c r="G427" s="8" t="s">
        <v>1292</v>
      </c>
      <c r="H427" s="12"/>
      <c r="I427" s="12"/>
      <c r="J427" s="12">
        <v>156.06</v>
      </c>
      <c r="K427" s="12"/>
      <c r="L427" s="12"/>
      <c r="M427" s="12"/>
      <c r="N427" s="12"/>
      <c r="O427" s="109"/>
      <c r="P427" s="12">
        <v>800</v>
      </c>
      <c r="Q427" s="27">
        <f>J427*4.26</f>
        <v>664.81560000000002</v>
      </c>
      <c r="R427" s="27">
        <f t="shared" si="80"/>
        <v>135.18439999999998</v>
      </c>
    </row>
    <row r="428" spans="1:18" x14ac:dyDescent="0.25">
      <c r="A428" s="35">
        <f>+IF(B428="","",SUBTOTAL(3,B$422:B428))</f>
        <v>7</v>
      </c>
      <c r="B428" s="17">
        <f>B422</f>
        <v>44292</v>
      </c>
      <c r="C428" s="7" t="s">
        <v>1293</v>
      </c>
      <c r="D428" s="6">
        <v>1</v>
      </c>
      <c r="E428" s="6" t="s">
        <v>1294</v>
      </c>
      <c r="F428" s="8" t="s">
        <v>1296</v>
      </c>
      <c r="G428" s="8" t="s">
        <v>1295</v>
      </c>
      <c r="H428" s="12"/>
      <c r="I428" s="12"/>
      <c r="J428" s="12">
        <v>156.06</v>
      </c>
      <c r="K428" s="12"/>
      <c r="L428" s="12"/>
      <c r="M428" s="12"/>
      <c r="N428" s="12"/>
      <c r="O428" s="109"/>
      <c r="P428" s="12">
        <v>800</v>
      </c>
      <c r="Q428" s="27">
        <f>J428*4.26</f>
        <v>664.81560000000002</v>
      </c>
      <c r="R428" s="27">
        <f t="shared" ref="R428:R434" si="81">P428-Q428</f>
        <v>135.18439999999998</v>
      </c>
    </row>
    <row r="429" spans="1:18" x14ac:dyDescent="0.25">
      <c r="A429" s="35">
        <f>+IF(B429="","",SUBTOTAL(3,B$422:B429))</f>
        <v>8</v>
      </c>
      <c r="B429" s="17">
        <f>B422</f>
        <v>44292</v>
      </c>
      <c r="C429" s="7" t="s">
        <v>1015</v>
      </c>
      <c r="D429" s="6">
        <v>2</v>
      </c>
      <c r="E429" s="6" t="s">
        <v>1297</v>
      </c>
      <c r="F429" s="8" t="s">
        <v>1299</v>
      </c>
      <c r="G429" s="8" t="s">
        <v>1298</v>
      </c>
      <c r="H429" s="12"/>
      <c r="I429" s="12"/>
      <c r="J429" s="12">
        <v>309.06</v>
      </c>
      <c r="K429" s="12"/>
      <c r="L429" s="12"/>
      <c r="M429" s="12"/>
      <c r="N429" s="12"/>
      <c r="O429" s="109"/>
      <c r="P429" s="12">
        <v>1600</v>
      </c>
      <c r="Q429" s="27">
        <f>J429*4.26</f>
        <v>1316.5955999999999</v>
      </c>
      <c r="R429" s="27">
        <f t="shared" si="81"/>
        <v>283.40440000000012</v>
      </c>
    </row>
    <row r="430" spans="1:18" x14ac:dyDescent="0.25">
      <c r="A430" s="35">
        <f>+IF(B430="","",SUBTOTAL(3,B$422:B430))</f>
        <v>9</v>
      </c>
      <c r="B430" s="17">
        <f>B422</f>
        <v>44292</v>
      </c>
      <c r="C430" s="7" t="s">
        <v>1301</v>
      </c>
      <c r="D430" s="6">
        <v>1</v>
      </c>
      <c r="E430" s="6" t="s">
        <v>1300</v>
      </c>
      <c r="F430" s="8" t="s">
        <v>1302</v>
      </c>
      <c r="G430" s="8" t="s">
        <v>1303</v>
      </c>
      <c r="H430" s="12"/>
      <c r="I430" s="12"/>
      <c r="J430" s="12">
        <v>156.06</v>
      </c>
      <c r="K430" s="12"/>
      <c r="L430" s="12"/>
      <c r="M430" s="12"/>
      <c r="N430" s="12"/>
      <c r="O430" s="109"/>
      <c r="P430" s="12">
        <v>800</v>
      </c>
      <c r="Q430" s="27">
        <f>J430*4.26</f>
        <v>664.81560000000002</v>
      </c>
      <c r="R430" s="27">
        <f t="shared" si="81"/>
        <v>135.18439999999998</v>
      </c>
    </row>
    <row r="431" spans="1:18" x14ac:dyDescent="0.25">
      <c r="A431" s="35">
        <f>+IF(B431="","",SUBTOTAL(3,B$422:B431))</f>
        <v>10</v>
      </c>
      <c r="B431" s="17">
        <f>B422</f>
        <v>44292</v>
      </c>
      <c r="C431" s="7" t="s">
        <v>1304</v>
      </c>
      <c r="D431" s="6">
        <v>1</v>
      </c>
      <c r="E431" s="6" t="s">
        <v>1307</v>
      </c>
      <c r="F431" s="8" t="s">
        <v>1306</v>
      </c>
      <c r="G431" s="8" t="s">
        <v>1305</v>
      </c>
      <c r="H431" s="12"/>
      <c r="I431" s="12"/>
      <c r="J431" s="12">
        <v>156.06</v>
      </c>
      <c r="K431" s="12"/>
      <c r="L431" s="12"/>
      <c r="M431" s="12"/>
      <c r="N431" s="12"/>
      <c r="O431" s="109"/>
      <c r="P431" s="12">
        <v>800</v>
      </c>
      <c r="Q431" s="27">
        <f>J431*4.26</f>
        <v>664.81560000000002</v>
      </c>
      <c r="R431" s="27">
        <f t="shared" si="81"/>
        <v>135.18439999999998</v>
      </c>
    </row>
    <row r="432" spans="1:18" x14ac:dyDescent="0.25">
      <c r="A432" s="35">
        <f>+IF(B432="","",SUBTOTAL(3,B$422:B432))</f>
        <v>11</v>
      </c>
      <c r="B432" s="17">
        <f>B422</f>
        <v>44292</v>
      </c>
      <c r="C432" s="7" t="s">
        <v>1309</v>
      </c>
      <c r="D432" s="6">
        <v>1</v>
      </c>
      <c r="E432" s="6" t="s">
        <v>1308</v>
      </c>
      <c r="F432" s="8" t="s">
        <v>1310</v>
      </c>
      <c r="G432" s="8" t="s">
        <v>1311</v>
      </c>
      <c r="H432" s="12"/>
      <c r="I432" s="12"/>
      <c r="J432" s="12">
        <v>156.06</v>
      </c>
      <c r="K432" s="12"/>
      <c r="L432" s="12"/>
      <c r="M432" s="12"/>
      <c r="N432" s="12"/>
      <c r="O432" s="109"/>
      <c r="P432" s="12">
        <v>800</v>
      </c>
      <c r="Q432" s="27">
        <f>J432*4.26</f>
        <v>664.81560000000002</v>
      </c>
      <c r="R432" s="27">
        <f t="shared" si="81"/>
        <v>135.18439999999998</v>
      </c>
    </row>
    <row r="433" spans="1:18" x14ac:dyDescent="0.25">
      <c r="A433" s="35">
        <f>+IF(B433="","",SUBTOTAL(3,B$422:B433))</f>
        <v>12</v>
      </c>
      <c r="B433" s="17">
        <f>B422</f>
        <v>44292</v>
      </c>
      <c r="C433" s="7" t="s">
        <v>1313</v>
      </c>
      <c r="D433" s="6">
        <v>1</v>
      </c>
      <c r="E433" s="6" t="s">
        <v>1312</v>
      </c>
      <c r="F433" s="8" t="s">
        <v>1314</v>
      </c>
      <c r="G433" s="8" t="s">
        <v>1315</v>
      </c>
      <c r="H433" s="12"/>
      <c r="I433" s="12"/>
      <c r="J433" s="12">
        <v>156.06</v>
      </c>
      <c r="K433" s="12"/>
      <c r="L433" s="12"/>
      <c r="M433" s="12"/>
      <c r="N433" s="12"/>
      <c r="O433" s="109"/>
      <c r="P433" s="12">
        <v>800</v>
      </c>
      <c r="Q433" s="27">
        <f>J433*4.26</f>
        <v>664.81560000000002</v>
      </c>
      <c r="R433" s="27">
        <f t="shared" si="81"/>
        <v>135.18439999999998</v>
      </c>
    </row>
    <row r="434" spans="1:18" x14ac:dyDescent="0.25">
      <c r="A434" s="35">
        <f>+IF(B434="","",SUBTOTAL(3,B$422:B434))</f>
        <v>13</v>
      </c>
      <c r="B434" s="17">
        <f>B422</f>
        <v>44292</v>
      </c>
      <c r="C434" s="7" t="s">
        <v>1081</v>
      </c>
      <c r="D434" s="6">
        <v>2</v>
      </c>
      <c r="E434" s="6"/>
      <c r="F434" s="8"/>
      <c r="G434" s="8"/>
      <c r="H434" s="12"/>
      <c r="I434" s="12"/>
      <c r="J434" s="12"/>
      <c r="K434" s="12"/>
      <c r="L434" s="12"/>
      <c r="M434" s="12"/>
      <c r="N434" s="12"/>
      <c r="O434" s="109"/>
      <c r="P434" s="12">
        <v>10</v>
      </c>
      <c r="Q434" s="27"/>
      <c r="R434" s="27">
        <f t="shared" si="81"/>
        <v>10</v>
      </c>
    </row>
    <row r="435" spans="1:18" x14ac:dyDescent="0.25">
      <c r="A435" s="43" t="str">
        <f>TEXT(B435,"DDD")</f>
        <v>Tue</v>
      </c>
      <c r="B435" s="10">
        <f>B422</f>
        <v>44292</v>
      </c>
      <c r="C435" s="5" t="s">
        <v>2</v>
      </c>
      <c r="D435" s="4">
        <f>SUM(D422:D434)</f>
        <v>15</v>
      </c>
      <c r="E435" s="4"/>
      <c r="F435" s="4"/>
      <c r="G435" s="4"/>
      <c r="H435" s="13">
        <f t="shared" ref="H435:M435" si="82">SUM(H422:H434)</f>
        <v>0</v>
      </c>
      <c r="I435" s="13">
        <f t="shared" si="82"/>
        <v>0</v>
      </c>
      <c r="J435" s="13">
        <f t="shared" si="82"/>
        <v>2025.7199999999996</v>
      </c>
      <c r="K435" s="13">
        <f t="shared" si="82"/>
        <v>0</v>
      </c>
      <c r="L435" s="13">
        <f t="shared" si="82"/>
        <v>0</v>
      </c>
      <c r="M435" s="13">
        <f t="shared" si="82"/>
        <v>0</v>
      </c>
      <c r="N435" s="44"/>
      <c r="O435" s="44"/>
      <c r="P435" s="13">
        <f>SUM(P422:P434)</f>
        <v>10410</v>
      </c>
      <c r="Q435" s="13">
        <f>SUM(Q422:Q434)</f>
        <v>8629.5671999999995</v>
      </c>
      <c r="R435" s="13">
        <f>SUM(R422:R434)</f>
        <v>1780.4328000000005</v>
      </c>
    </row>
    <row r="436" spans="1:18" x14ac:dyDescent="0.25">
      <c r="A436" s="35">
        <f>+IF(B436="","",SUBTOTAL(3,B$436:B436))</f>
        <v>1</v>
      </c>
      <c r="B436" s="17">
        <f>B422+1</f>
        <v>44293</v>
      </c>
      <c r="C436" s="7" t="s">
        <v>818</v>
      </c>
      <c r="D436" s="6">
        <v>2</v>
      </c>
      <c r="E436" s="6" t="s">
        <v>1318</v>
      </c>
      <c r="F436" s="8" t="s">
        <v>1319</v>
      </c>
      <c r="G436" s="8" t="s">
        <v>1320</v>
      </c>
      <c r="H436" s="12"/>
      <c r="I436" s="12"/>
      <c r="J436" s="12">
        <v>309.06</v>
      </c>
      <c r="K436" s="12"/>
      <c r="L436" s="12"/>
      <c r="M436" s="12"/>
      <c r="N436" s="12"/>
      <c r="O436" s="109"/>
      <c r="P436" s="12">
        <v>1600</v>
      </c>
      <c r="Q436" s="27">
        <f>J436*4.291</f>
        <v>1326.1764600000001</v>
      </c>
      <c r="R436" s="27">
        <f t="shared" ref="R436:R449" si="83">P436-Q436</f>
        <v>273.82353999999987</v>
      </c>
    </row>
    <row r="437" spans="1:18" x14ac:dyDescent="0.25">
      <c r="A437" s="35">
        <f>+IF(B437="","",SUBTOTAL(3,B$436:B437))</f>
        <v>2</v>
      </c>
      <c r="B437" s="17">
        <f>B436</f>
        <v>44293</v>
      </c>
      <c r="C437" s="7" t="s">
        <v>373</v>
      </c>
      <c r="D437" s="6">
        <v>1</v>
      </c>
      <c r="E437" s="6" t="s">
        <v>1321</v>
      </c>
      <c r="F437" s="8" t="s">
        <v>1322</v>
      </c>
      <c r="G437" s="8" t="s">
        <v>1323</v>
      </c>
      <c r="H437" s="12"/>
      <c r="I437" s="12"/>
      <c r="J437" s="12">
        <v>156.06</v>
      </c>
      <c r="K437" s="12"/>
      <c r="L437" s="12"/>
      <c r="M437" s="12"/>
      <c r="N437" s="12"/>
      <c r="O437" s="109"/>
      <c r="P437" s="12">
        <v>800</v>
      </c>
      <c r="Q437" s="27">
        <f>J437*4.291</f>
        <v>669.65346000000011</v>
      </c>
      <c r="R437" s="27">
        <f t="shared" si="83"/>
        <v>130.34653999999989</v>
      </c>
    </row>
    <row r="438" spans="1:18" x14ac:dyDescent="0.25">
      <c r="A438" s="35">
        <f>+IF(B438="","",SUBTOTAL(3,B$436:B438))</f>
        <v>3</v>
      </c>
      <c r="B438" s="17">
        <f>B436</f>
        <v>44293</v>
      </c>
      <c r="C438" s="7" t="s">
        <v>899</v>
      </c>
      <c r="D438" s="6">
        <v>3</v>
      </c>
      <c r="E438" s="6" t="s">
        <v>1324</v>
      </c>
      <c r="F438" s="8" t="s">
        <v>1325</v>
      </c>
      <c r="G438" s="8" t="s">
        <v>1326</v>
      </c>
      <c r="H438" s="12"/>
      <c r="I438" s="12"/>
      <c r="J438" s="12">
        <v>462.06</v>
      </c>
      <c r="K438" s="12"/>
      <c r="L438" s="12"/>
      <c r="M438" s="12"/>
      <c r="N438" s="12"/>
      <c r="O438" s="109"/>
      <c r="P438" s="12">
        <f>800*3</f>
        <v>2400</v>
      </c>
      <c r="Q438" s="27">
        <f>J438*4.291</f>
        <v>1982.6994600000003</v>
      </c>
      <c r="R438" s="27">
        <f t="shared" si="83"/>
        <v>417.30053999999973</v>
      </c>
    </row>
    <row r="439" spans="1:18" x14ac:dyDescent="0.25">
      <c r="A439" s="35">
        <f>+IF(B439="","",SUBTOTAL(3,B$436:B439))</f>
        <v>4</v>
      </c>
      <c r="B439" s="17">
        <f>B436</f>
        <v>44293</v>
      </c>
      <c r="C439" s="7" t="s">
        <v>1235</v>
      </c>
      <c r="D439" s="6">
        <v>1</v>
      </c>
      <c r="E439" s="6" t="s">
        <v>1327</v>
      </c>
      <c r="F439" s="8" t="s">
        <v>1328</v>
      </c>
      <c r="G439" s="8" t="s">
        <v>1329</v>
      </c>
      <c r="H439" s="12"/>
      <c r="I439" s="12"/>
      <c r="J439" s="12">
        <v>156.06</v>
      </c>
      <c r="K439" s="12"/>
      <c r="L439" s="12"/>
      <c r="M439" s="12"/>
      <c r="N439" s="12"/>
      <c r="O439" s="109"/>
      <c r="P439" s="12">
        <v>800</v>
      </c>
      <c r="Q439" s="27">
        <f>J439*4.291</f>
        <v>669.65346000000011</v>
      </c>
      <c r="R439" s="27">
        <f t="shared" si="83"/>
        <v>130.34653999999989</v>
      </c>
    </row>
    <row r="440" spans="1:18" x14ac:dyDescent="0.25">
      <c r="A440" s="35">
        <f>+IF(B440="","",SUBTOTAL(3,B$436:B440))</f>
        <v>5</v>
      </c>
      <c r="B440" s="17">
        <f>B436</f>
        <v>44293</v>
      </c>
      <c r="C440" s="7" t="s">
        <v>463</v>
      </c>
      <c r="D440" s="6">
        <v>1</v>
      </c>
      <c r="E440" s="6" t="s">
        <v>1330</v>
      </c>
      <c r="F440" s="8" t="s">
        <v>1332</v>
      </c>
      <c r="G440" s="8" t="s">
        <v>1331</v>
      </c>
      <c r="H440" s="12"/>
      <c r="I440" s="12"/>
      <c r="J440" s="12">
        <v>156.06</v>
      </c>
      <c r="K440" s="12"/>
      <c r="L440" s="12"/>
      <c r="M440" s="12"/>
      <c r="N440" s="12"/>
      <c r="O440" s="109"/>
      <c r="P440" s="12">
        <v>800</v>
      </c>
      <c r="Q440" s="27">
        <f>J440*4.291</f>
        <v>669.65346000000011</v>
      </c>
      <c r="R440" s="27">
        <f t="shared" si="83"/>
        <v>130.34653999999989</v>
      </c>
    </row>
    <row r="441" spans="1:18" x14ac:dyDescent="0.25">
      <c r="A441" s="35">
        <f>+IF(B441="","",SUBTOTAL(3,B$436:B441))</f>
        <v>6</v>
      </c>
      <c r="B441" s="17">
        <f>B436</f>
        <v>44293</v>
      </c>
      <c r="C441" s="7" t="s">
        <v>990</v>
      </c>
      <c r="D441" s="6">
        <v>1</v>
      </c>
      <c r="E441" s="6" t="s">
        <v>1333</v>
      </c>
      <c r="F441" s="8" t="s">
        <v>1334</v>
      </c>
      <c r="G441" s="8" t="s">
        <v>1335</v>
      </c>
      <c r="H441" s="12"/>
      <c r="I441" s="12"/>
      <c r="J441" s="12">
        <v>156.06</v>
      </c>
      <c r="K441" s="12"/>
      <c r="L441" s="12"/>
      <c r="M441" s="12"/>
      <c r="N441" s="12"/>
      <c r="O441" s="109"/>
      <c r="P441" s="12">
        <v>800</v>
      </c>
      <c r="Q441" s="27">
        <f>J441*4.291</f>
        <v>669.65346000000011</v>
      </c>
      <c r="R441" s="27">
        <f t="shared" si="83"/>
        <v>130.34653999999989</v>
      </c>
    </row>
    <row r="442" spans="1:18" x14ac:dyDescent="0.25">
      <c r="A442" s="35">
        <f>+IF(B442="","",SUBTOTAL(3,B$436:B442))</f>
        <v>7</v>
      </c>
      <c r="B442" s="17">
        <f>B437</f>
        <v>44293</v>
      </c>
      <c r="C442" s="7" t="s">
        <v>168</v>
      </c>
      <c r="D442" s="6">
        <v>1</v>
      </c>
      <c r="E442" s="6" t="s">
        <v>1336</v>
      </c>
      <c r="F442" s="8" t="s">
        <v>1337</v>
      </c>
      <c r="G442" s="8" t="s">
        <v>1338</v>
      </c>
      <c r="H442" s="12"/>
      <c r="I442" s="12"/>
      <c r="J442" s="12">
        <v>156.06</v>
      </c>
      <c r="K442" s="12"/>
      <c r="L442" s="12"/>
      <c r="M442" s="12"/>
      <c r="N442" s="12"/>
      <c r="O442" s="109"/>
      <c r="P442" s="12">
        <v>800</v>
      </c>
      <c r="Q442" s="27">
        <f>J442*4.291</f>
        <v>669.65346000000011</v>
      </c>
      <c r="R442" s="27">
        <f t="shared" si="83"/>
        <v>130.34653999999989</v>
      </c>
    </row>
    <row r="443" spans="1:18" x14ac:dyDescent="0.25">
      <c r="A443" s="35">
        <f>+IF(B443="","",SUBTOTAL(3,B$436:B443))</f>
        <v>8</v>
      </c>
      <c r="B443" s="17">
        <f>B438</f>
        <v>44293</v>
      </c>
      <c r="C443" s="7" t="s">
        <v>1339</v>
      </c>
      <c r="D443" s="6">
        <v>1</v>
      </c>
      <c r="E443" s="6" t="s">
        <v>1340</v>
      </c>
      <c r="F443" s="8" t="s">
        <v>1341</v>
      </c>
      <c r="G443" s="8" t="s">
        <v>1342</v>
      </c>
      <c r="H443" s="12"/>
      <c r="I443" s="12"/>
      <c r="J443" s="12">
        <v>156.06</v>
      </c>
      <c r="K443" s="12"/>
      <c r="L443" s="12"/>
      <c r="M443" s="12"/>
      <c r="N443" s="12"/>
      <c r="O443" s="109"/>
      <c r="P443" s="12">
        <v>800</v>
      </c>
      <c r="Q443" s="27">
        <f>J443*4.291</f>
        <v>669.65346000000011</v>
      </c>
      <c r="R443" s="27">
        <f t="shared" si="83"/>
        <v>130.34653999999989</v>
      </c>
    </row>
    <row r="444" spans="1:18" x14ac:dyDescent="0.25">
      <c r="A444" s="35">
        <f>+IF(B444="","",SUBTOTAL(3,B$436:B444))</f>
        <v>9</v>
      </c>
      <c r="B444" s="17">
        <f>B439</f>
        <v>44293</v>
      </c>
      <c r="C444" s="7" t="s">
        <v>400</v>
      </c>
      <c r="D444" s="6">
        <v>1</v>
      </c>
      <c r="E444" s="6" t="s">
        <v>1343</v>
      </c>
      <c r="F444" s="8" t="s">
        <v>1344</v>
      </c>
      <c r="G444" s="8" t="s">
        <v>1345</v>
      </c>
      <c r="H444" s="12"/>
      <c r="I444" s="12"/>
      <c r="J444" s="12">
        <v>156.06</v>
      </c>
      <c r="K444" s="12"/>
      <c r="L444" s="12"/>
      <c r="M444" s="12"/>
      <c r="N444" s="12"/>
      <c r="O444" s="109"/>
      <c r="P444" s="12">
        <v>800</v>
      </c>
      <c r="Q444" s="27">
        <f>J444*4.291</f>
        <v>669.65346000000011</v>
      </c>
      <c r="R444" s="27">
        <f t="shared" si="83"/>
        <v>130.34653999999989</v>
      </c>
    </row>
    <row r="445" spans="1:18" x14ac:dyDescent="0.25">
      <c r="A445" s="35">
        <f>+IF(B445="","",SUBTOTAL(3,B$436:B445))</f>
        <v>10</v>
      </c>
      <c r="B445" s="17">
        <f>B436</f>
        <v>44293</v>
      </c>
      <c r="C445" s="7" t="s">
        <v>716</v>
      </c>
      <c r="D445" s="6">
        <v>1</v>
      </c>
      <c r="E445" s="6" t="s">
        <v>1346</v>
      </c>
      <c r="F445" s="8" t="s">
        <v>1347</v>
      </c>
      <c r="G445" s="8" t="s">
        <v>1348</v>
      </c>
      <c r="H445" s="12"/>
      <c r="I445" s="12"/>
      <c r="J445" s="12">
        <v>156.06</v>
      </c>
      <c r="K445" s="12"/>
      <c r="L445" s="12"/>
      <c r="M445" s="12"/>
      <c r="N445" s="12"/>
      <c r="O445" s="109"/>
      <c r="P445" s="12">
        <v>800</v>
      </c>
      <c r="Q445" s="27">
        <f>J445*4.291</f>
        <v>669.65346000000011</v>
      </c>
      <c r="R445" s="27">
        <f t="shared" si="83"/>
        <v>130.34653999999989</v>
      </c>
    </row>
    <row r="446" spans="1:18" x14ac:dyDescent="0.25">
      <c r="A446" s="35">
        <f>+IF(B446="","",SUBTOTAL(3,B$436:B446))</f>
        <v>11</v>
      </c>
      <c r="B446" s="17">
        <f>B437</f>
        <v>44293</v>
      </c>
      <c r="C446" s="7" t="s">
        <v>236</v>
      </c>
      <c r="D446" s="6">
        <v>1</v>
      </c>
      <c r="E446" s="6" t="s">
        <v>1349</v>
      </c>
      <c r="F446" s="8" t="s">
        <v>1350</v>
      </c>
      <c r="G446" s="8" t="s">
        <v>1351</v>
      </c>
      <c r="H446" s="12"/>
      <c r="I446" s="12"/>
      <c r="J446" s="12">
        <v>156.06</v>
      </c>
      <c r="K446" s="12"/>
      <c r="L446" s="12"/>
      <c r="M446" s="12"/>
      <c r="N446" s="12"/>
      <c r="O446" s="109"/>
      <c r="P446" s="12">
        <v>800</v>
      </c>
      <c r="Q446" s="27">
        <f>J446*4.291</f>
        <v>669.65346000000011</v>
      </c>
      <c r="R446" s="27">
        <f t="shared" si="83"/>
        <v>130.34653999999989</v>
      </c>
    </row>
    <row r="447" spans="1:18" x14ac:dyDescent="0.25">
      <c r="A447" s="35">
        <f>+IF(B447="","",SUBTOTAL(3,B$436:B447))</f>
        <v>12</v>
      </c>
      <c r="B447" s="17">
        <f>B436</f>
        <v>44293</v>
      </c>
      <c r="C447" s="7" t="s">
        <v>620</v>
      </c>
      <c r="D447" s="6">
        <v>1</v>
      </c>
      <c r="E447" s="6" t="s">
        <v>1352</v>
      </c>
      <c r="F447" s="8" t="s">
        <v>1353</v>
      </c>
      <c r="G447" s="8" t="s">
        <v>1354</v>
      </c>
      <c r="H447" s="12"/>
      <c r="I447" s="12"/>
      <c r="J447" s="12"/>
      <c r="K447" s="12">
        <v>156.06</v>
      </c>
      <c r="L447" s="12"/>
      <c r="M447" s="12"/>
      <c r="N447" s="12"/>
      <c r="O447" s="109"/>
      <c r="P447" s="12">
        <v>800</v>
      </c>
      <c r="Q447" s="27">
        <f>D447*691</f>
        <v>691</v>
      </c>
      <c r="R447" s="27">
        <f t="shared" si="83"/>
        <v>109</v>
      </c>
    </row>
    <row r="448" spans="1:18" x14ac:dyDescent="0.25">
      <c r="A448" s="35">
        <f>+IF(B448="","",SUBTOTAL(3,B$436:B448))</f>
        <v>13</v>
      </c>
      <c r="B448" s="17">
        <f>B436</f>
        <v>44293</v>
      </c>
      <c r="C448" s="7" t="s">
        <v>615</v>
      </c>
      <c r="D448" s="6">
        <v>1</v>
      </c>
      <c r="E448" s="6" t="s">
        <v>1355</v>
      </c>
      <c r="F448" s="8" t="s">
        <v>1356</v>
      </c>
      <c r="G448" s="8" t="s">
        <v>1357</v>
      </c>
      <c r="H448" s="12"/>
      <c r="I448" s="12"/>
      <c r="J448" s="12"/>
      <c r="K448" s="12">
        <v>156.06</v>
      </c>
      <c r="L448" s="12"/>
      <c r="M448" s="12"/>
      <c r="N448" s="12"/>
      <c r="O448" s="109"/>
      <c r="P448" s="12">
        <v>800</v>
      </c>
      <c r="Q448" s="27">
        <f>D448*691</f>
        <v>691</v>
      </c>
      <c r="R448" s="27">
        <f t="shared" si="83"/>
        <v>109</v>
      </c>
    </row>
    <row r="449" spans="1:18" x14ac:dyDescent="0.25">
      <c r="A449" s="35">
        <f>+IF(B449="","",SUBTOTAL(3,B$436:B449))</f>
        <v>14</v>
      </c>
      <c r="B449" s="17">
        <f>B436</f>
        <v>44293</v>
      </c>
      <c r="C449" s="7" t="s">
        <v>249</v>
      </c>
      <c r="D449" s="6">
        <v>1</v>
      </c>
      <c r="E449" s="6" t="s">
        <v>1358</v>
      </c>
      <c r="F449" s="8" t="s">
        <v>1359</v>
      </c>
      <c r="G449" s="8" t="s">
        <v>1360</v>
      </c>
      <c r="H449" s="12"/>
      <c r="I449" s="12"/>
      <c r="J449" s="12"/>
      <c r="K449" s="12">
        <v>156.06</v>
      </c>
      <c r="L449" s="12"/>
      <c r="M449" s="12"/>
      <c r="N449" s="12"/>
      <c r="O449" s="109"/>
      <c r="P449" s="12">
        <v>800</v>
      </c>
      <c r="Q449" s="27">
        <f>D449*691</f>
        <v>691</v>
      </c>
      <c r="R449" s="27">
        <f t="shared" si="83"/>
        <v>109</v>
      </c>
    </row>
    <row r="450" spans="1:18" x14ac:dyDescent="0.25">
      <c r="A450" s="43" t="str">
        <f>TEXT(B450,"DDD")</f>
        <v>Wed</v>
      </c>
      <c r="B450" s="10">
        <f>B436</f>
        <v>44293</v>
      </c>
      <c r="C450" s="5" t="s">
        <v>2</v>
      </c>
      <c r="D450" s="4">
        <f>SUM(D436:D449)</f>
        <v>17</v>
      </c>
      <c r="E450" s="4"/>
      <c r="F450" s="4"/>
      <c r="G450" s="4"/>
      <c r="H450" s="13">
        <f t="shared" ref="H450:M450" si="84">SUM(H436:H449)</f>
        <v>0</v>
      </c>
      <c r="I450" s="13">
        <f t="shared" si="84"/>
        <v>0</v>
      </c>
      <c r="J450" s="13">
        <f t="shared" si="84"/>
        <v>2175.66</v>
      </c>
      <c r="K450" s="13">
        <f t="shared" si="84"/>
        <v>468.18</v>
      </c>
      <c r="L450" s="13">
        <f t="shared" si="84"/>
        <v>0</v>
      </c>
      <c r="M450" s="13">
        <f t="shared" si="84"/>
        <v>0</v>
      </c>
      <c r="N450" s="44"/>
      <c r="O450" s="44"/>
      <c r="P450" s="13">
        <f>SUM(P436:P449)</f>
        <v>13600</v>
      </c>
      <c r="Q450" s="13">
        <f>SUM(Q436:Q449)</f>
        <v>11408.757060000002</v>
      </c>
      <c r="R450" s="13">
        <f>SUM(R436:R449)</f>
        <v>2191.2429399999992</v>
      </c>
    </row>
    <row r="451" spans="1:18" x14ac:dyDescent="0.25">
      <c r="A451" s="35">
        <f>+IF(B451="","",SUBTOTAL(3,B$451:B451))</f>
        <v>1</v>
      </c>
      <c r="B451" s="17">
        <f>B436+1</f>
        <v>44294</v>
      </c>
      <c r="C451" s="7" t="s">
        <v>822</v>
      </c>
      <c r="D451" s="6">
        <v>1</v>
      </c>
      <c r="E451" s="6" t="s">
        <v>1361</v>
      </c>
      <c r="F451" s="8" t="s">
        <v>1362</v>
      </c>
      <c r="G451" s="8" t="s">
        <v>1363</v>
      </c>
      <c r="H451" s="12"/>
      <c r="I451" s="12"/>
      <c r="J451" s="12">
        <v>156.06</v>
      </c>
      <c r="K451" s="12"/>
      <c r="L451" s="12"/>
      <c r="M451" s="12"/>
      <c r="N451" s="12"/>
      <c r="O451" s="109"/>
      <c r="P451" s="12">
        <v>800</v>
      </c>
      <c r="Q451" s="27">
        <f>J451*4.291</f>
        <v>669.65346000000011</v>
      </c>
      <c r="R451" s="27">
        <f t="shared" ref="R451:R453" si="85">P451-Q451</f>
        <v>130.34653999999989</v>
      </c>
    </row>
    <row r="452" spans="1:18" x14ac:dyDescent="0.25">
      <c r="A452" s="35">
        <f>+IF(B452="","",SUBTOTAL(3,B$451:B452))</f>
        <v>2</v>
      </c>
      <c r="B452" s="17">
        <f>B451</f>
        <v>44294</v>
      </c>
      <c r="C452" s="7" t="s">
        <v>1133</v>
      </c>
      <c r="D452" s="6">
        <v>1</v>
      </c>
      <c r="E452" s="6" t="s">
        <v>1364</v>
      </c>
      <c r="F452" s="8" t="s">
        <v>1365</v>
      </c>
      <c r="G452" s="8" t="s">
        <v>1366</v>
      </c>
      <c r="H452" s="12"/>
      <c r="I452" s="12"/>
      <c r="J452" s="12">
        <v>156.06</v>
      </c>
      <c r="K452" s="12"/>
      <c r="L452" s="12"/>
      <c r="M452" s="12"/>
      <c r="N452" s="12"/>
      <c r="O452" s="109"/>
      <c r="P452" s="12">
        <v>800</v>
      </c>
      <c r="Q452" s="27">
        <f>J452*4.291</f>
        <v>669.65346000000011</v>
      </c>
      <c r="R452" s="27">
        <f t="shared" si="85"/>
        <v>130.34653999999989</v>
      </c>
    </row>
    <row r="453" spans="1:18" x14ac:dyDescent="0.25">
      <c r="A453" s="35">
        <f>+IF(B453="","",SUBTOTAL(3,B$451:B453))</f>
        <v>3</v>
      </c>
      <c r="B453" s="17">
        <f>B451</f>
        <v>44294</v>
      </c>
      <c r="C453" s="7" t="s">
        <v>1367</v>
      </c>
      <c r="D453" s="6">
        <v>2</v>
      </c>
      <c r="E453" s="6" t="s">
        <v>1368</v>
      </c>
      <c r="F453" s="8" t="s">
        <v>1369</v>
      </c>
      <c r="G453" s="8" t="s">
        <v>1370</v>
      </c>
      <c r="H453" s="12"/>
      <c r="I453" s="12"/>
      <c r="J453" s="12">
        <v>309.06</v>
      </c>
      <c r="K453" s="12"/>
      <c r="L453" s="12"/>
      <c r="M453" s="12"/>
      <c r="N453" s="12"/>
      <c r="O453" s="109"/>
      <c r="P453" s="12">
        <v>1600</v>
      </c>
      <c r="Q453" s="27">
        <f>J453*4.291</f>
        <v>1326.1764600000001</v>
      </c>
      <c r="R453" s="27">
        <f t="shared" si="85"/>
        <v>273.82353999999987</v>
      </c>
    </row>
    <row r="454" spans="1:18" x14ac:dyDescent="0.25">
      <c r="A454" s="43" t="str">
        <f>TEXT(B454,"DDD")</f>
        <v>Thu</v>
      </c>
      <c r="B454" s="10">
        <f>B451</f>
        <v>44294</v>
      </c>
      <c r="C454" s="5" t="s">
        <v>2</v>
      </c>
      <c r="D454" s="4">
        <f>SUM(D451:D453)</f>
        <v>4</v>
      </c>
      <c r="E454" s="13"/>
      <c r="F454" s="13"/>
      <c r="G454" s="13"/>
      <c r="H454" s="13">
        <f t="shared" ref="H454:M454" si="86">SUM(H451:H453)</f>
        <v>0</v>
      </c>
      <c r="I454" s="13">
        <f t="shared" si="86"/>
        <v>0</v>
      </c>
      <c r="J454" s="13">
        <f t="shared" si="86"/>
        <v>621.18000000000006</v>
      </c>
      <c r="K454" s="13">
        <f t="shared" si="86"/>
        <v>0</v>
      </c>
      <c r="L454" s="13">
        <f t="shared" si="86"/>
        <v>0</v>
      </c>
      <c r="M454" s="13">
        <f t="shared" si="86"/>
        <v>0</v>
      </c>
      <c r="N454" s="44"/>
      <c r="O454" s="44"/>
      <c r="P454" s="13">
        <f>SUM(P451:P453)</f>
        <v>3200</v>
      </c>
      <c r="Q454" s="13">
        <f>SUM(Q451:Q453)</f>
        <v>2665.4833800000006</v>
      </c>
      <c r="R454" s="13">
        <f>SUM(R451:R453)</f>
        <v>534.51661999999965</v>
      </c>
    </row>
    <row r="455" spans="1:18" x14ac:dyDescent="0.25">
      <c r="A455" s="35">
        <f>+IF(B455="","",SUBTOTAL(3,B$455:B455))</f>
        <v>1</v>
      </c>
      <c r="B455" s="17">
        <f>B451+3</f>
        <v>44297</v>
      </c>
      <c r="C455" s="7" t="s">
        <v>368</v>
      </c>
      <c r="D455" s="6">
        <v>2</v>
      </c>
      <c r="E455" s="6" t="s">
        <v>1371</v>
      </c>
      <c r="F455" s="8" t="s">
        <v>1372</v>
      </c>
      <c r="G455" s="8" t="s">
        <v>1373</v>
      </c>
      <c r="H455" s="12"/>
      <c r="I455" s="12"/>
      <c r="J455" s="12">
        <v>309.06</v>
      </c>
      <c r="K455" s="12"/>
      <c r="L455" s="12"/>
      <c r="M455" s="12"/>
      <c r="N455" s="12"/>
      <c r="O455" s="109"/>
      <c r="P455" s="12">
        <v>1650</v>
      </c>
      <c r="Q455" s="27">
        <f>J455*4.291</f>
        <v>1326.1764600000001</v>
      </c>
      <c r="R455" s="27">
        <f t="shared" ref="R455:R460" si="87">P455-Q455</f>
        <v>323.82353999999987</v>
      </c>
    </row>
    <row r="456" spans="1:18" x14ac:dyDescent="0.25">
      <c r="A456" s="35">
        <f>+IF(B456="","",SUBTOTAL(3,B$455:B456))</f>
        <v>2</v>
      </c>
      <c r="B456" s="17">
        <f>B455</f>
        <v>44297</v>
      </c>
      <c r="C456" s="7" t="s">
        <v>1374</v>
      </c>
      <c r="D456" s="6">
        <v>2</v>
      </c>
      <c r="E456" s="6" t="s">
        <v>1375</v>
      </c>
      <c r="F456" s="8" t="s">
        <v>1376</v>
      </c>
      <c r="G456" s="8" t="s">
        <v>1377</v>
      </c>
      <c r="H456" s="12"/>
      <c r="I456" s="12"/>
      <c r="J456" s="12">
        <v>309.06</v>
      </c>
      <c r="K456" s="12"/>
      <c r="L456" s="12"/>
      <c r="M456" s="12"/>
      <c r="N456" s="12"/>
      <c r="O456" s="109"/>
      <c r="P456" s="12">
        <v>1600</v>
      </c>
      <c r="Q456" s="27">
        <f>J456*4.291</f>
        <v>1326.1764600000001</v>
      </c>
      <c r="R456" s="27">
        <f>P456-Q456</f>
        <v>273.82353999999987</v>
      </c>
    </row>
    <row r="457" spans="1:18" x14ac:dyDescent="0.25">
      <c r="A457" s="35">
        <f>+IF(B457="","",SUBTOTAL(3,B$455:B457))</f>
        <v>3</v>
      </c>
      <c r="B457" s="17">
        <f>B455</f>
        <v>44297</v>
      </c>
      <c r="C457" s="7" t="s">
        <v>1078</v>
      </c>
      <c r="D457" s="6">
        <v>1</v>
      </c>
      <c r="E457" s="6" t="s">
        <v>1378</v>
      </c>
      <c r="F457" s="8" t="s">
        <v>1380</v>
      </c>
      <c r="G457" s="8" t="s">
        <v>1379</v>
      </c>
      <c r="H457" s="12"/>
      <c r="I457" s="12"/>
      <c r="J457" s="12">
        <v>156.06</v>
      </c>
      <c r="K457" s="12"/>
      <c r="L457" s="12"/>
      <c r="M457" s="12"/>
      <c r="N457" s="12"/>
      <c r="O457" s="109"/>
      <c r="P457" s="12">
        <v>800</v>
      </c>
      <c r="Q457" s="27">
        <f>J457*4.291</f>
        <v>669.65346000000011</v>
      </c>
      <c r="R457" s="27">
        <f>P457-Q457</f>
        <v>130.34653999999989</v>
      </c>
    </row>
    <row r="458" spans="1:18" x14ac:dyDescent="0.25">
      <c r="A458" s="35">
        <f>+IF(B458="","",SUBTOTAL(3,B$455:B458))</f>
        <v>4</v>
      </c>
      <c r="B458" s="17">
        <f>B455</f>
        <v>44297</v>
      </c>
      <c r="C458" s="7" t="s">
        <v>1081</v>
      </c>
      <c r="D458" s="6"/>
      <c r="E458" s="6"/>
      <c r="F458" s="8"/>
      <c r="G458" s="8"/>
      <c r="H458" s="12"/>
      <c r="I458" s="12"/>
      <c r="J458" s="12"/>
      <c r="K458" s="12"/>
      <c r="L458" s="12"/>
      <c r="M458" s="12"/>
      <c r="N458" s="12"/>
      <c r="O458" s="109"/>
      <c r="P458" s="12">
        <v>5</v>
      </c>
      <c r="Q458" s="27">
        <f>J458*4.291</f>
        <v>0</v>
      </c>
      <c r="R458" s="27">
        <f>P458-Q458</f>
        <v>5</v>
      </c>
    </row>
    <row r="459" spans="1:18" x14ac:dyDescent="0.25">
      <c r="A459" s="35">
        <f>+IF(B459="","",SUBTOTAL(3,B$455:B459))</f>
        <v>5</v>
      </c>
      <c r="B459" s="17">
        <f t="shared" ref="B459:B469" si="88">B456</f>
        <v>44297</v>
      </c>
      <c r="C459" s="7" t="s">
        <v>1002</v>
      </c>
      <c r="D459" s="6">
        <v>1</v>
      </c>
      <c r="E459" s="6" t="s">
        <v>1381</v>
      </c>
      <c r="F459" s="8" t="s">
        <v>1382</v>
      </c>
      <c r="G459" s="8" t="s">
        <v>1383</v>
      </c>
      <c r="H459" s="12"/>
      <c r="I459" s="12"/>
      <c r="J459" s="12"/>
      <c r="K459" s="12">
        <v>156.06</v>
      </c>
      <c r="L459" s="12"/>
      <c r="M459" s="12"/>
      <c r="N459" s="12"/>
      <c r="O459" s="109"/>
      <c r="P459" s="12">
        <v>800</v>
      </c>
      <c r="Q459" s="27">
        <f>D459*691</f>
        <v>691</v>
      </c>
      <c r="R459" s="27">
        <f t="shared" si="87"/>
        <v>109</v>
      </c>
    </row>
    <row r="460" spans="1:18" x14ac:dyDescent="0.25">
      <c r="A460" s="35">
        <f>+IF(B460="","",SUBTOTAL(3,B$455:B460))</f>
        <v>6</v>
      </c>
      <c r="B460" s="17">
        <f t="shared" si="88"/>
        <v>44297</v>
      </c>
      <c r="C460" s="7" t="s">
        <v>1001</v>
      </c>
      <c r="D460" s="6">
        <v>1</v>
      </c>
      <c r="E460" s="6" t="s">
        <v>1384</v>
      </c>
      <c r="F460" s="8" t="s">
        <v>1385</v>
      </c>
      <c r="G460" s="8" t="s">
        <v>1386</v>
      </c>
      <c r="H460" s="12"/>
      <c r="I460" s="12"/>
      <c r="J460" s="12"/>
      <c r="K460" s="12">
        <v>156.06</v>
      </c>
      <c r="L460" s="12"/>
      <c r="M460" s="12"/>
      <c r="N460" s="12"/>
      <c r="O460" s="109"/>
      <c r="P460" s="12">
        <v>800</v>
      </c>
      <c r="Q460" s="27">
        <f>D460*691</f>
        <v>691</v>
      </c>
      <c r="R460" s="27">
        <f t="shared" si="87"/>
        <v>109</v>
      </c>
    </row>
    <row r="461" spans="1:18" x14ac:dyDescent="0.25">
      <c r="A461" s="35">
        <f>+IF(B461="","",SUBTOTAL(3,B$455:B461))</f>
        <v>7</v>
      </c>
      <c r="B461" s="17">
        <f t="shared" si="88"/>
        <v>44297</v>
      </c>
      <c r="C461" s="7" t="s">
        <v>1390</v>
      </c>
      <c r="D461" s="6">
        <v>1</v>
      </c>
      <c r="E461" s="6" t="s">
        <v>1387</v>
      </c>
      <c r="F461" s="8" t="s">
        <v>1388</v>
      </c>
      <c r="G461" s="8" t="s">
        <v>1389</v>
      </c>
      <c r="H461" s="12"/>
      <c r="I461" s="12"/>
      <c r="J461" s="12">
        <v>156.06</v>
      </c>
      <c r="K461" s="12"/>
      <c r="L461" s="12"/>
      <c r="M461" s="12"/>
      <c r="N461" s="12"/>
      <c r="O461" s="109"/>
      <c r="P461" s="12">
        <v>800</v>
      </c>
      <c r="Q461" s="27">
        <f>J461*4.291</f>
        <v>669.65346000000011</v>
      </c>
      <c r="R461" s="27">
        <f t="shared" ref="R461:R474" si="89">P461-Q461</f>
        <v>130.34653999999989</v>
      </c>
    </row>
    <row r="462" spans="1:18" x14ac:dyDescent="0.25">
      <c r="A462" s="35">
        <f>+IF(B462="","",SUBTOTAL(3,B$455:B462))</f>
        <v>8</v>
      </c>
      <c r="B462" s="17">
        <f t="shared" si="88"/>
        <v>44297</v>
      </c>
      <c r="C462" s="7" t="s">
        <v>392</v>
      </c>
      <c r="D462" s="6">
        <v>1</v>
      </c>
      <c r="E462" s="6" t="s">
        <v>1391</v>
      </c>
      <c r="F462" s="8" t="s">
        <v>1392</v>
      </c>
      <c r="G462" s="8" t="s">
        <v>1393</v>
      </c>
      <c r="H462" s="12"/>
      <c r="I462" s="12"/>
      <c r="J462" s="12">
        <v>156.06</v>
      </c>
      <c r="K462" s="12"/>
      <c r="L462" s="12"/>
      <c r="M462" s="12"/>
      <c r="N462" s="12"/>
      <c r="O462" s="109"/>
      <c r="P462" s="12">
        <v>800</v>
      </c>
      <c r="Q462" s="27">
        <f>J462*4.291</f>
        <v>669.65346000000011</v>
      </c>
      <c r="R462" s="27">
        <f t="shared" si="89"/>
        <v>130.34653999999989</v>
      </c>
    </row>
    <row r="463" spans="1:18" x14ac:dyDescent="0.25">
      <c r="A463" s="35">
        <f>+IF(B463="","",SUBTOTAL(3,B$455:B463))</f>
        <v>9</v>
      </c>
      <c r="B463" s="17">
        <f t="shared" si="88"/>
        <v>44297</v>
      </c>
      <c r="C463" s="7" t="s">
        <v>168</v>
      </c>
      <c r="D463" s="6">
        <v>1</v>
      </c>
      <c r="E463" s="6" t="s">
        <v>1394</v>
      </c>
      <c r="F463" s="8" t="s">
        <v>1395</v>
      </c>
      <c r="G463" s="8" t="s">
        <v>1396</v>
      </c>
      <c r="H463" s="12"/>
      <c r="I463" s="12"/>
      <c r="J463" s="12">
        <v>156.06</v>
      </c>
      <c r="K463" s="12"/>
      <c r="L463" s="12"/>
      <c r="M463" s="12"/>
      <c r="N463" s="12"/>
      <c r="O463" s="109"/>
      <c r="P463" s="12">
        <v>800</v>
      </c>
      <c r="Q463" s="27">
        <f>J463*4.291</f>
        <v>669.65346000000011</v>
      </c>
      <c r="R463" s="27">
        <f t="shared" si="89"/>
        <v>130.34653999999989</v>
      </c>
    </row>
    <row r="464" spans="1:18" x14ac:dyDescent="0.25">
      <c r="A464" s="35">
        <f>+IF(B464="","",SUBTOTAL(3,B$455:B464))</f>
        <v>10</v>
      </c>
      <c r="B464" s="17">
        <f t="shared" si="88"/>
        <v>44297</v>
      </c>
      <c r="C464" s="7" t="s">
        <v>786</v>
      </c>
      <c r="D464" s="6">
        <v>2</v>
      </c>
      <c r="E464" s="6" t="s">
        <v>1397</v>
      </c>
      <c r="F464" s="8" t="s">
        <v>1398</v>
      </c>
      <c r="G464" s="8" t="s">
        <v>1399</v>
      </c>
      <c r="H464" s="12"/>
      <c r="I464" s="12"/>
      <c r="J464" s="12">
        <v>309.06</v>
      </c>
      <c r="K464" s="12"/>
      <c r="L464" s="12"/>
      <c r="M464" s="12"/>
      <c r="N464" s="12"/>
      <c r="O464" s="109"/>
      <c r="P464" s="12">
        <v>1600</v>
      </c>
      <c r="Q464" s="27">
        <f>J464*4.291</f>
        <v>1326.1764600000001</v>
      </c>
      <c r="R464" s="27">
        <f t="shared" si="89"/>
        <v>273.82353999999987</v>
      </c>
    </row>
    <row r="465" spans="1:18" x14ac:dyDescent="0.25">
      <c r="A465" s="35">
        <f>+IF(B465="","",SUBTOTAL(3,B$455:B465))</f>
        <v>11</v>
      </c>
      <c r="B465" s="17">
        <f t="shared" si="88"/>
        <v>44297</v>
      </c>
      <c r="C465" s="7" t="s">
        <v>1401</v>
      </c>
      <c r="D465" s="6">
        <v>1</v>
      </c>
      <c r="E465" s="6" t="s">
        <v>1400</v>
      </c>
      <c r="F465" s="8" t="s">
        <v>1402</v>
      </c>
      <c r="G465" s="8" t="s">
        <v>1403</v>
      </c>
      <c r="H465" s="12"/>
      <c r="I465" s="12"/>
      <c r="J465" s="12">
        <v>156.06</v>
      </c>
      <c r="K465" s="12"/>
      <c r="L465" s="12"/>
      <c r="M465" s="12"/>
      <c r="N465" s="12"/>
      <c r="O465" s="109"/>
      <c r="P465" s="12">
        <v>800</v>
      </c>
      <c r="Q465" s="27">
        <f>J465*4.291</f>
        <v>669.65346000000011</v>
      </c>
      <c r="R465" s="27">
        <f t="shared" si="89"/>
        <v>130.34653999999989</v>
      </c>
    </row>
    <row r="466" spans="1:18" x14ac:dyDescent="0.25">
      <c r="A466" s="35">
        <f>+IF(B466="","",SUBTOTAL(3,B$455:B466))</f>
        <v>12</v>
      </c>
      <c r="B466" s="17">
        <f t="shared" si="88"/>
        <v>44297</v>
      </c>
      <c r="C466" s="7" t="s">
        <v>1404</v>
      </c>
      <c r="D466" s="6">
        <v>1</v>
      </c>
      <c r="E466" s="6" t="s">
        <v>1405</v>
      </c>
      <c r="F466" s="8" t="s">
        <v>1406</v>
      </c>
      <c r="G466" s="8" t="s">
        <v>1407</v>
      </c>
      <c r="H466" s="12"/>
      <c r="I466" s="12"/>
      <c r="J466" s="12">
        <v>156.06</v>
      </c>
      <c r="K466" s="12"/>
      <c r="L466" s="12"/>
      <c r="M466" s="12"/>
      <c r="N466" s="12"/>
      <c r="O466" s="109"/>
      <c r="P466" s="12">
        <v>800</v>
      </c>
      <c r="Q466" s="27">
        <f>J466*4.291</f>
        <v>669.65346000000011</v>
      </c>
      <c r="R466" s="27">
        <f t="shared" si="89"/>
        <v>130.34653999999989</v>
      </c>
    </row>
    <row r="467" spans="1:18" x14ac:dyDescent="0.25">
      <c r="A467" s="35">
        <f>+IF(B467="","",SUBTOTAL(3,B$455:B467))</f>
        <v>13</v>
      </c>
      <c r="B467" s="17">
        <f t="shared" si="88"/>
        <v>44297</v>
      </c>
      <c r="C467" s="7" t="s">
        <v>411</v>
      </c>
      <c r="D467" s="6">
        <v>2</v>
      </c>
      <c r="E467" s="6" t="s">
        <v>1408</v>
      </c>
      <c r="F467" s="8" t="s">
        <v>1409</v>
      </c>
      <c r="G467" s="8" t="s">
        <v>1410</v>
      </c>
      <c r="H467" s="12"/>
      <c r="I467" s="12"/>
      <c r="J467" s="12">
        <v>309.06</v>
      </c>
      <c r="K467" s="12"/>
      <c r="L467" s="12"/>
      <c r="M467" s="12"/>
      <c r="N467" s="12"/>
      <c r="O467" s="109"/>
      <c r="P467" s="12">
        <v>1600</v>
      </c>
      <c r="Q467" s="27">
        <f>J467*4.291</f>
        <v>1326.1764600000001</v>
      </c>
      <c r="R467" s="27">
        <f t="shared" si="89"/>
        <v>273.82353999999987</v>
      </c>
    </row>
    <row r="468" spans="1:18" x14ac:dyDescent="0.25">
      <c r="A468" s="35">
        <f>+IF(B468="","",SUBTOTAL(3,B$455:B468))</f>
        <v>14</v>
      </c>
      <c r="B468" s="17">
        <f t="shared" si="88"/>
        <v>44297</v>
      </c>
      <c r="C468" s="7" t="s">
        <v>1411</v>
      </c>
      <c r="D468" s="6">
        <v>1</v>
      </c>
      <c r="E468" s="6" t="s">
        <v>1412</v>
      </c>
      <c r="F468" s="8" t="s">
        <v>1414</v>
      </c>
      <c r="G468" s="8" t="s">
        <v>1415</v>
      </c>
      <c r="H468" s="12"/>
      <c r="I468" s="12"/>
      <c r="J468" s="12">
        <v>156.06</v>
      </c>
      <c r="K468" s="12"/>
      <c r="L468" s="12"/>
      <c r="M468" s="12"/>
      <c r="N468" s="12"/>
      <c r="O468" s="109"/>
      <c r="P468" s="12">
        <v>800</v>
      </c>
      <c r="Q468" s="27">
        <f>J468*4.291</f>
        <v>669.65346000000011</v>
      </c>
      <c r="R468" s="27">
        <f t="shared" si="89"/>
        <v>130.34653999999989</v>
      </c>
    </row>
    <row r="469" spans="1:18" x14ac:dyDescent="0.25">
      <c r="A469" s="35">
        <f>+IF(B469="","",SUBTOTAL(3,B$455:B469))</f>
        <v>15</v>
      </c>
      <c r="B469" s="17">
        <f t="shared" si="88"/>
        <v>44297</v>
      </c>
      <c r="C469" s="7" t="s">
        <v>1413</v>
      </c>
      <c r="D469" s="6">
        <v>2</v>
      </c>
      <c r="E469" s="6" t="s">
        <v>1416</v>
      </c>
      <c r="F469" s="8" t="s">
        <v>1417</v>
      </c>
      <c r="G469" s="8" t="s">
        <v>1418</v>
      </c>
      <c r="H469" s="12"/>
      <c r="I469" s="12"/>
      <c r="J469" s="12">
        <v>309.06</v>
      </c>
      <c r="K469" s="12"/>
      <c r="L469" s="12"/>
      <c r="M469" s="12"/>
      <c r="N469" s="12"/>
      <c r="O469" s="109"/>
      <c r="P469" s="12">
        <v>1600</v>
      </c>
      <c r="Q469" s="27">
        <f>J469*4.291</f>
        <v>1326.1764600000001</v>
      </c>
      <c r="R469" s="27">
        <f t="shared" si="89"/>
        <v>273.82353999999987</v>
      </c>
    </row>
    <row r="470" spans="1:18" x14ac:dyDescent="0.25">
      <c r="A470" s="35">
        <f>+IF(B470="","",SUBTOTAL(3,B$455:B470))</f>
        <v>16</v>
      </c>
      <c r="B470" s="17">
        <f t="shared" ref="B470:B474" si="90">B455</f>
        <v>44297</v>
      </c>
      <c r="C470" s="7" t="s">
        <v>39</v>
      </c>
      <c r="D470" s="6">
        <v>1</v>
      </c>
      <c r="E470" s="6" t="s">
        <v>1419</v>
      </c>
      <c r="F470" s="8" t="s">
        <v>1420</v>
      </c>
      <c r="G470" s="8" t="s">
        <v>1421</v>
      </c>
      <c r="H470" s="12"/>
      <c r="I470" s="12"/>
      <c r="J470" s="12">
        <v>156.06</v>
      </c>
      <c r="K470" s="12"/>
      <c r="L470" s="12"/>
      <c r="M470" s="12"/>
      <c r="N470" s="12"/>
      <c r="O470" s="109"/>
      <c r="P470" s="12">
        <v>800</v>
      </c>
      <c r="Q470" s="27">
        <f>J470*4.291</f>
        <v>669.65346000000011</v>
      </c>
      <c r="R470" s="27">
        <f t="shared" si="89"/>
        <v>130.34653999999989</v>
      </c>
    </row>
    <row r="471" spans="1:18" x14ac:dyDescent="0.25">
      <c r="A471" s="35">
        <f>+IF(B471="","",SUBTOTAL(3,B$455:B471))</f>
        <v>17</v>
      </c>
      <c r="B471" s="17">
        <f t="shared" si="90"/>
        <v>44297</v>
      </c>
      <c r="C471" s="7" t="s">
        <v>426</v>
      </c>
      <c r="D471" s="6">
        <v>1</v>
      </c>
      <c r="E471" s="6" t="s">
        <v>1422</v>
      </c>
      <c r="F471" s="8" t="s">
        <v>1423</v>
      </c>
      <c r="G471" s="8" t="s">
        <v>1424</v>
      </c>
      <c r="H471" s="12"/>
      <c r="I471" s="12"/>
      <c r="J471" s="12">
        <v>156.06</v>
      </c>
      <c r="K471" s="12"/>
      <c r="L471" s="12"/>
      <c r="M471" s="12"/>
      <c r="N471" s="12"/>
      <c r="O471" s="109"/>
      <c r="P471" s="12">
        <v>800</v>
      </c>
      <c r="Q471" s="27">
        <f>J471*4.291</f>
        <v>669.65346000000011</v>
      </c>
      <c r="R471" s="27">
        <f t="shared" si="89"/>
        <v>130.34653999999989</v>
      </c>
    </row>
    <row r="472" spans="1:18" x14ac:dyDescent="0.25">
      <c r="A472" s="35">
        <f>+IF(B472="","",SUBTOTAL(3,B$455:B472))</f>
        <v>18</v>
      </c>
      <c r="B472" s="17">
        <f t="shared" si="90"/>
        <v>44297</v>
      </c>
      <c r="C472" s="7" t="s">
        <v>1425</v>
      </c>
      <c r="D472" s="6">
        <v>2</v>
      </c>
      <c r="E472" s="6" t="s">
        <v>1426</v>
      </c>
      <c r="F472" s="8" t="s">
        <v>1427</v>
      </c>
      <c r="G472" s="8" t="s">
        <v>1428</v>
      </c>
      <c r="H472" s="12"/>
      <c r="I472" s="12"/>
      <c r="J472" s="12">
        <v>309.06</v>
      </c>
      <c r="K472" s="12"/>
      <c r="L472" s="12"/>
      <c r="M472" s="12"/>
      <c r="N472" s="12"/>
      <c r="O472" s="109"/>
      <c r="P472" s="12">
        <v>1600</v>
      </c>
      <c r="Q472" s="27">
        <f>J472*4.291</f>
        <v>1326.1764600000001</v>
      </c>
      <c r="R472" s="27">
        <f t="shared" si="89"/>
        <v>273.82353999999987</v>
      </c>
    </row>
    <row r="473" spans="1:18" x14ac:dyDescent="0.25">
      <c r="A473" s="35">
        <f>+IF(B473="","",SUBTOTAL(3,B$455:B473))</f>
        <v>19</v>
      </c>
      <c r="B473" s="17">
        <f t="shared" si="90"/>
        <v>44297</v>
      </c>
      <c r="C473" s="7" t="s">
        <v>1429</v>
      </c>
      <c r="D473" s="6">
        <v>6</v>
      </c>
      <c r="E473" s="6" t="s">
        <v>1431</v>
      </c>
      <c r="F473" s="8" t="s">
        <v>1430</v>
      </c>
      <c r="G473" s="8" t="s">
        <v>1432</v>
      </c>
      <c r="H473" s="12"/>
      <c r="I473" s="12"/>
      <c r="J473" s="12">
        <v>921.06</v>
      </c>
      <c r="K473" s="12"/>
      <c r="L473" s="12"/>
      <c r="M473" s="12"/>
      <c r="N473" s="12"/>
      <c r="O473" s="109"/>
      <c r="P473" s="12">
        <f>800*D473</f>
        <v>4800</v>
      </c>
      <c r="Q473" s="27">
        <f>J473*4.291</f>
        <v>3952.2684600000002</v>
      </c>
      <c r="R473" s="27">
        <f t="shared" si="89"/>
        <v>847.73153999999977</v>
      </c>
    </row>
    <row r="474" spans="1:18" x14ac:dyDescent="0.25">
      <c r="A474" s="35">
        <f>+IF(B474="","",SUBTOTAL(3,B$455:B474))</f>
        <v>20</v>
      </c>
      <c r="B474" s="17">
        <f t="shared" si="90"/>
        <v>44297</v>
      </c>
      <c r="C474" s="7" t="s">
        <v>1434</v>
      </c>
      <c r="D474" s="6">
        <v>1</v>
      </c>
      <c r="E474" s="6" t="s">
        <v>1433</v>
      </c>
      <c r="F474" s="8" t="s">
        <v>1435</v>
      </c>
      <c r="G474" s="8" t="s">
        <v>1436</v>
      </c>
      <c r="H474" s="12"/>
      <c r="I474" s="12"/>
      <c r="J474" s="12">
        <v>156.06</v>
      </c>
      <c r="K474" s="12"/>
      <c r="L474" s="12"/>
      <c r="M474" s="12"/>
      <c r="N474" s="12"/>
      <c r="O474" s="109"/>
      <c r="P474" s="12">
        <v>800</v>
      </c>
      <c r="Q474" s="27">
        <f>J474*4.291</f>
        <v>669.65346000000011</v>
      </c>
      <c r="R474" s="27">
        <f t="shared" si="89"/>
        <v>130.34653999999989</v>
      </c>
    </row>
    <row r="475" spans="1:18" x14ac:dyDescent="0.25">
      <c r="A475" s="43" t="str">
        <f>TEXT(B475,"DDD")</f>
        <v>Sun</v>
      </c>
      <c r="B475" s="10">
        <f>B455</f>
        <v>44297</v>
      </c>
      <c r="C475" s="5" t="s">
        <v>2</v>
      </c>
      <c r="D475" s="4">
        <f>SUM(D455:D474)</f>
        <v>30</v>
      </c>
      <c r="E475" s="4"/>
      <c r="F475" s="4"/>
      <c r="G475" s="4"/>
      <c r="H475" s="13">
        <f t="shared" ref="H475:R475" si="91">SUM(H455:H474)</f>
        <v>0</v>
      </c>
      <c r="I475" s="13">
        <f t="shared" si="91"/>
        <v>0</v>
      </c>
      <c r="J475" s="13">
        <f t="shared" si="91"/>
        <v>4336.0199999999995</v>
      </c>
      <c r="K475" s="13">
        <f t="shared" si="91"/>
        <v>312.12</v>
      </c>
      <c r="L475" s="13">
        <f t="shared" si="91"/>
        <v>0</v>
      </c>
      <c r="M475" s="13">
        <f t="shared" si="91"/>
        <v>0</v>
      </c>
      <c r="N475" s="13">
        <f t="shared" si="91"/>
        <v>0</v>
      </c>
      <c r="O475" s="44"/>
      <c r="P475" s="13">
        <f t="shared" si="91"/>
        <v>24055</v>
      </c>
      <c r="Q475" s="13">
        <f t="shared" si="91"/>
        <v>19987.861820000002</v>
      </c>
      <c r="R475" s="13">
        <f t="shared" si="91"/>
        <v>4067.1381799999986</v>
      </c>
    </row>
    <row r="476" spans="1:18" x14ac:dyDescent="0.25">
      <c r="A476" s="35">
        <f>+IF(B476="","",SUBTOTAL(3,B$476:B476))</f>
        <v>1</v>
      </c>
      <c r="B476" s="17">
        <f>B455+1</f>
        <v>44298</v>
      </c>
      <c r="C476" s="7" t="s">
        <v>1437</v>
      </c>
      <c r="D476" s="6"/>
      <c r="E476" s="6"/>
      <c r="F476" s="8"/>
      <c r="G476" s="8"/>
      <c r="H476" s="12"/>
      <c r="I476" s="12"/>
      <c r="J476" s="12"/>
      <c r="K476" s="12"/>
      <c r="L476" s="12"/>
      <c r="M476" s="12"/>
      <c r="N476" s="12"/>
      <c r="O476" s="109"/>
      <c r="P476" s="12">
        <v>70</v>
      </c>
      <c r="Q476" s="27">
        <f>J476*4.291</f>
        <v>0</v>
      </c>
      <c r="R476" s="27">
        <f t="shared" ref="R476" si="92">P476-Q476</f>
        <v>70</v>
      </c>
    </row>
    <row r="477" spans="1:18" x14ac:dyDescent="0.25">
      <c r="A477" s="35">
        <f>+IF(B477="","",SUBTOTAL(3,B$476:B477))</f>
        <v>2</v>
      </c>
      <c r="B477" s="17">
        <f>B476</f>
        <v>44298</v>
      </c>
      <c r="C477" s="7" t="s">
        <v>887</v>
      </c>
      <c r="D477" s="6">
        <v>1</v>
      </c>
      <c r="E477" s="6" t="s">
        <v>1438</v>
      </c>
      <c r="F477" s="8" t="s">
        <v>1440</v>
      </c>
      <c r="G477" s="8" t="s">
        <v>1439</v>
      </c>
      <c r="H477" s="12"/>
      <c r="I477" s="12"/>
      <c r="J477" s="12">
        <v>156.06</v>
      </c>
      <c r="K477" s="12"/>
      <c r="L477" s="12"/>
      <c r="M477" s="12"/>
      <c r="N477" s="12"/>
      <c r="O477" s="109"/>
      <c r="P477" s="12">
        <v>800</v>
      </c>
      <c r="Q477" s="27">
        <f>J477*4.291</f>
        <v>669.65346000000011</v>
      </c>
      <c r="R477" s="27">
        <f t="shared" ref="R477:R487" si="93">P477-Q477</f>
        <v>130.34653999999989</v>
      </c>
    </row>
    <row r="478" spans="1:18" x14ac:dyDescent="0.25">
      <c r="A478" s="35">
        <f>+IF(B478="","",SUBTOTAL(3,B$476:B478))</f>
        <v>3</v>
      </c>
      <c r="B478" s="17">
        <f t="shared" ref="B478:B487" si="94">B477</f>
        <v>44298</v>
      </c>
      <c r="C478" s="7" t="s">
        <v>1374</v>
      </c>
      <c r="D478" s="6">
        <v>2</v>
      </c>
      <c r="E478" s="6" t="s">
        <v>1441</v>
      </c>
      <c r="F478" s="8" t="s">
        <v>1442</v>
      </c>
      <c r="G478" s="8" t="s">
        <v>1443</v>
      </c>
      <c r="H478" s="12"/>
      <c r="I478" s="12"/>
      <c r="J478" s="12">
        <v>309.06</v>
      </c>
      <c r="K478" s="12"/>
      <c r="L478" s="12"/>
      <c r="M478" s="12"/>
      <c r="N478" s="12"/>
      <c r="O478" s="109"/>
      <c r="P478" s="12">
        <v>1600</v>
      </c>
      <c r="Q478" s="27">
        <f>J478*4.291</f>
        <v>1326.1764600000001</v>
      </c>
      <c r="R478" s="27">
        <f t="shared" si="93"/>
        <v>273.82353999999987</v>
      </c>
    </row>
    <row r="479" spans="1:18" x14ac:dyDescent="0.25">
      <c r="A479" s="35">
        <f>+IF(B479="","",SUBTOTAL(3,B$476:B479))</f>
        <v>4</v>
      </c>
      <c r="B479" s="17">
        <f t="shared" si="94"/>
        <v>44298</v>
      </c>
      <c r="C479" s="7" t="s">
        <v>306</v>
      </c>
      <c r="D479" s="6">
        <v>1</v>
      </c>
      <c r="E479" s="6" t="s">
        <v>1444</v>
      </c>
      <c r="F479" s="8" t="s">
        <v>1445</v>
      </c>
      <c r="G479" s="8" t="s">
        <v>1446</v>
      </c>
      <c r="H479" s="12"/>
      <c r="I479" s="12"/>
      <c r="J479" s="12">
        <v>156.06</v>
      </c>
      <c r="K479" s="12"/>
      <c r="L479" s="12"/>
      <c r="M479" s="12"/>
      <c r="N479" s="12"/>
      <c r="O479" s="109"/>
      <c r="P479" s="12">
        <v>800</v>
      </c>
      <c r="Q479" s="27">
        <f>J479*4.291</f>
        <v>669.65346000000011</v>
      </c>
      <c r="R479" s="27">
        <f t="shared" si="93"/>
        <v>130.34653999999989</v>
      </c>
    </row>
    <row r="480" spans="1:18" x14ac:dyDescent="0.25">
      <c r="A480" s="35">
        <f>+IF(B480="","",SUBTOTAL(3,B$476:B480))</f>
        <v>5</v>
      </c>
      <c r="B480" s="17">
        <f t="shared" si="94"/>
        <v>44298</v>
      </c>
      <c r="C480" s="7" t="s">
        <v>384</v>
      </c>
      <c r="D480" s="6">
        <v>1</v>
      </c>
      <c r="E480" s="6" t="s">
        <v>1447</v>
      </c>
      <c r="F480" s="8" t="s">
        <v>1448</v>
      </c>
      <c r="G480" s="8" t="s">
        <v>1449</v>
      </c>
      <c r="H480" s="12"/>
      <c r="I480" s="12"/>
      <c r="J480" s="12">
        <v>156.06</v>
      </c>
      <c r="K480" s="12"/>
      <c r="L480" s="12"/>
      <c r="M480" s="12"/>
      <c r="N480" s="12"/>
      <c r="O480" s="109"/>
      <c r="P480" s="12">
        <v>800</v>
      </c>
      <c r="Q480" s="27">
        <f>J480*4.291</f>
        <v>669.65346000000011</v>
      </c>
      <c r="R480" s="27">
        <f t="shared" si="93"/>
        <v>130.34653999999989</v>
      </c>
    </row>
    <row r="481" spans="1:18" x14ac:dyDescent="0.25">
      <c r="A481" s="35">
        <f>+IF(B481="","",SUBTOTAL(3,B$476:B481))</f>
        <v>6</v>
      </c>
      <c r="B481" s="17">
        <f t="shared" si="94"/>
        <v>44298</v>
      </c>
      <c r="C481" s="7" t="s">
        <v>1001</v>
      </c>
      <c r="D481" s="6">
        <v>1</v>
      </c>
      <c r="E481" s="6" t="s">
        <v>1450</v>
      </c>
      <c r="F481" s="8" t="s">
        <v>1451</v>
      </c>
      <c r="G481" s="8" t="s">
        <v>1452</v>
      </c>
      <c r="H481" s="12"/>
      <c r="I481" s="12"/>
      <c r="J481" s="12">
        <v>156.06</v>
      </c>
      <c r="K481" s="12"/>
      <c r="L481" s="12"/>
      <c r="M481" s="12"/>
      <c r="N481" s="12"/>
      <c r="O481" s="109"/>
      <c r="P481" s="12">
        <v>800</v>
      </c>
      <c r="Q481" s="27">
        <f>J481*4.291</f>
        <v>669.65346000000011</v>
      </c>
      <c r="R481" s="27">
        <f t="shared" si="93"/>
        <v>130.34653999999989</v>
      </c>
    </row>
    <row r="482" spans="1:18" x14ac:dyDescent="0.25">
      <c r="A482" s="35">
        <f>+IF(B482="","",SUBTOTAL(3,B$476:B482))</f>
        <v>7</v>
      </c>
      <c r="B482" s="17">
        <f t="shared" si="94"/>
        <v>44298</v>
      </c>
      <c r="C482" s="7" t="s">
        <v>1453</v>
      </c>
      <c r="D482" s="6">
        <v>2</v>
      </c>
      <c r="E482" s="6" t="s">
        <v>1454</v>
      </c>
      <c r="F482" s="8" t="s">
        <v>1455</v>
      </c>
      <c r="G482" s="8" t="s">
        <v>1456</v>
      </c>
      <c r="H482" s="12"/>
      <c r="I482" s="12"/>
      <c r="J482" s="12">
        <v>309.06</v>
      </c>
      <c r="K482" s="12"/>
      <c r="L482" s="12"/>
      <c r="M482" s="12"/>
      <c r="N482" s="12"/>
      <c r="O482" s="109"/>
      <c r="P482" s="12">
        <v>1600</v>
      </c>
      <c r="Q482" s="27">
        <f>J482*4.291</f>
        <v>1326.1764600000001</v>
      </c>
      <c r="R482" s="27">
        <f t="shared" si="93"/>
        <v>273.82353999999987</v>
      </c>
    </row>
    <row r="483" spans="1:18" x14ac:dyDescent="0.25">
      <c r="A483" s="35">
        <f>+IF(B483="","",SUBTOTAL(3,B$476:B483))</f>
        <v>8</v>
      </c>
      <c r="B483" s="17">
        <f t="shared" si="94"/>
        <v>44298</v>
      </c>
      <c r="C483" s="7" t="s">
        <v>396</v>
      </c>
      <c r="D483" s="6">
        <v>2</v>
      </c>
      <c r="E483" s="6" t="s">
        <v>1457</v>
      </c>
      <c r="F483" s="8" t="s">
        <v>1458</v>
      </c>
      <c r="G483" s="8" t="s">
        <v>1459</v>
      </c>
      <c r="H483" s="12"/>
      <c r="I483" s="12"/>
      <c r="J483" s="12">
        <v>309.06</v>
      </c>
      <c r="K483" s="12"/>
      <c r="L483" s="12"/>
      <c r="M483" s="12"/>
      <c r="N483" s="12"/>
      <c r="O483" s="109"/>
      <c r="P483" s="12">
        <v>1600</v>
      </c>
      <c r="Q483" s="27">
        <f>J483*4.291</f>
        <v>1326.1764600000001</v>
      </c>
      <c r="R483" s="27">
        <f t="shared" si="93"/>
        <v>273.82353999999987</v>
      </c>
    </row>
    <row r="484" spans="1:18" x14ac:dyDescent="0.25">
      <c r="A484" s="35">
        <f>+IF(B484="","",SUBTOTAL(3,B$476:B484))</f>
        <v>9</v>
      </c>
      <c r="B484" s="17">
        <f t="shared" si="94"/>
        <v>44298</v>
      </c>
      <c r="C484" s="7" t="s">
        <v>400</v>
      </c>
      <c r="D484" s="6">
        <v>1</v>
      </c>
      <c r="E484" s="6" t="s">
        <v>1460</v>
      </c>
      <c r="F484" s="8" t="s">
        <v>1461</v>
      </c>
      <c r="G484" s="8" t="s">
        <v>1462</v>
      </c>
      <c r="H484" s="12"/>
      <c r="I484" s="12"/>
      <c r="J484" s="12">
        <v>156.06</v>
      </c>
      <c r="K484" s="12"/>
      <c r="L484" s="12"/>
      <c r="M484" s="12"/>
      <c r="N484" s="12"/>
      <c r="O484" s="109"/>
      <c r="P484" s="12">
        <v>800</v>
      </c>
      <c r="Q484" s="27">
        <f>J484*4.291</f>
        <v>669.65346000000011</v>
      </c>
      <c r="R484" s="27">
        <f t="shared" si="93"/>
        <v>130.34653999999989</v>
      </c>
    </row>
    <row r="485" spans="1:18" x14ac:dyDescent="0.25">
      <c r="A485" s="35">
        <f>+IF(B485="","",SUBTOTAL(3,B$476:B485))</f>
        <v>10</v>
      </c>
      <c r="B485" s="17">
        <f t="shared" si="94"/>
        <v>44298</v>
      </c>
      <c r="C485" s="7" t="s">
        <v>530</v>
      </c>
      <c r="D485" s="6">
        <v>2</v>
      </c>
      <c r="E485" s="6" t="s">
        <v>1463</v>
      </c>
      <c r="F485" s="8" t="s">
        <v>1464</v>
      </c>
      <c r="G485" s="8" t="s">
        <v>1465</v>
      </c>
      <c r="H485" s="12"/>
      <c r="I485" s="12"/>
      <c r="J485" s="12">
        <v>309.06</v>
      </c>
      <c r="K485" s="12"/>
      <c r="L485" s="12"/>
      <c r="M485" s="12"/>
      <c r="N485" s="12"/>
      <c r="O485" s="109"/>
      <c r="P485" s="12">
        <v>1600</v>
      </c>
      <c r="Q485" s="27">
        <f>J485*4.291</f>
        <v>1326.1764600000001</v>
      </c>
      <c r="R485" s="27">
        <f t="shared" si="93"/>
        <v>273.82353999999987</v>
      </c>
    </row>
    <row r="486" spans="1:18" x14ac:dyDescent="0.25">
      <c r="A486" s="35">
        <f>+IF(B486="","",SUBTOTAL(3,B$476:B486))</f>
        <v>11</v>
      </c>
      <c r="B486" s="17">
        <f t="shared" si="94"/>
        <v>44298</v>
      </c>
      <c r="C486" s="7" t="s">
        <v>333</v>
      </c>
      <c r="D486" s="6">
        <v>1</v>
      </c>
      <c r="E486" s="6" t="s">
        <v>1466</v>
      </c>
      <c r="F486" s="8" t="s">
        <v>1467</v>
      </c>
      <c r="G486" s="8" t="s">
        <v>1468</v>
      </c>
      <c r="H486" s="12"/>
      <c r="I486" s="12"/>
      <c r="J486" s="12">
        <v>156.06</v>
      </c>
      <c r="K486" s="12"/>
      <c r="L486" s="12"/>
      <c r="M486" s="12"/>
      <c r="N486" s="12"/>
      <c r="O486" s="109"/>
      <c r="P486" s="12">
        <v>800</v>
      </c>
      <c r="Q486" s="27">
        <f>J486*4.291</f>
        <v>669.65346000000011</v>
      </c>
      <c r="R486" s="27">
        <f t="shared" si="93"/>
        <v>130.34653999999989</v>
      </c>
    </row>
    <row r="487" spans="1:18" x14ac:dyDescent="0.25">
      <c r="A487" s="35">
        <f>+IF(B487="","",SUBTOTAL(3,B$476:B487))</f>
        <v>12</v>
      </c>
      <c r="B487" s="17">
        <f t="shared" si="94"/>
        <v>44298</v>
      </c>
      <c r="C487" s="7" t="s">
        <v>615</v>
      </c>
      <c r="D487" s="6">
        <v>1</v>
      </c>
      <c r="E487" s="6" t="s">
        <v>1469</v>
      </c>
      <c r="F487" s="8" t="s">
        <v>1470</v>
      </c>
      <c r="G487" s="8" t="s">
        <v>1471</v>
      </c>
      <c r="H487" s="12"/>
      <c r="I487" s="12"/>
      <c r="J487" s="12">
        <v>156.06</v>
      </c>
      <c r="K487" s="12"/>
      <c r="L487" s="12"/>
      <c r="M487" s="12"/>
      <c r="N487" s="12"/>
      <c r="O487" s="109"/>
      <c r="P487" s="12">
        <v>800</v>
      </c>
      <c r="Q487" s="27">
        <f>J487*4.291</f>
        <v>669.65346000000011</v>
      </c>
      <c r="R487" s="27">
        <f t="shared" si="93"/>
        <v>130.34653999999989</v>
      </c>
    </row>
    <row r="488" spans="1:18" x14ac:dyDescent="0.25">
      <c r="A488" s="43" t="str">
        <f>TEXT(B488,"DDD")</f>
        <v>Mon</v>
      </c>
      <c r="B488" s="10">
        <f>B476</f>
        <v>44298</v>
      </c>
      <c r="C488" s="5" t="s">
        <v>2</v>
      </c>
      <c r="D488" s="4">
        <f>SUM(D476:D487)</f>
        <v>15</v>
      </c>
      <c r="E488" s="4"/>
      <c r="F488" s="4"/>
      <c r="G488" s="4"/>
      <c r="H488" s="13">
        <f t="shared" ref="H488:M488" si="95">SUM(H476:H487)</f>
        <v>0</v>
      </c>
      <c r="I488" s="13">
        <f t="shared" si="95"/>
        <v>0</v>
      </c>
      <c r="J488" s="13">
        <f t="shared" si="95"/>
        <v>2328.66</v>
      </c>
      <c r="K488" s="13">
        <f t="shared" si="95"/>
        <v>0</v>
      </c>
      <c r="L488" s="13">
        <f t="shared" si="95"/>
        <v>0</v>
      </c>
      <c r="M488" s="13">
        <f t="shared" si="95"/>
        <v>0</v>
      </c>
      <c r="N488" s="44"/>
      <c r="O488" s="44"/>
      <c r="P488" s="13">
        <f>SUM(P476:P487)</f>
        <v>12070</v>
      </c>
      <c r="Q488" s="13">
        <f>SUM(Q476:Q487)</f>
        <v>9992.2800599999991</v>
      </c>
      <c r="R488" s="13">
        <f>SUM(R476:R487)</f>
        <v>2077.719939999999</v>
      </c>
    </row>
    <row r="489" spans="1:18" x14ac:dyDescent="0.25">
      <c r="A489" s="35">
        <f>+IF(B489="","",SUBTOTAL(3,B$489:B489))</f>
        <v>1</v>
      </c>
      <c r="B489" s="17">
        <f>B476+1</f>
        <v>44299</v>
      </c>
      <c r="C489" s="7" t="s">
        <v>822</v>
      </c>
      <c r="D489" s="6">
        <v>1</v>
      </c>
      <c r="E489" s="6" t="s">
        <v>1472</v>
      </c>
      <c r="F489" s="8" t="s">
        <v>1473</v>
      </c>
      <c r="G489" s="8" t="s">
        <v>1474</v>
      </c>
      <c r="H489" s="12"/>
      <c r="I489" s="12"/>
      <c r="J489" s="12">
        <v>156.06</v>
      </c>
      <c r="K489" s="12"/>
      <c r="L489" s="12"/>
      <c r="M489" s="12"/>
      <c r="N489" s="12"/>
      <c r="O489" s="109"/>
      <c r="P489" s="12">
        <f>800*D489</f>
        <v>800</v>
      </c>
      <c r="Q489" s="27">
        <f>J489*4.26</f>
        <v>664.81560000000002</v>
      </c>
      <c r="R489" s="27">
        <f t="shared" ref="R489:R492" si="96">P489-Q489</f>
        <v>135.18439999999998</v>
      </c>
    </row>
    <row r="490" spans="1:18" x14ac:dyDescent="0.25">
      <c r="A490" s="35">
        <f>+IF(B490="","",SUBTOTAL(3,B$489:B490))</f>
        <v>2</v>
      </c>
      <c r="B490" s="17">
        <f>B489</f>
        <v>44299</v>
      </c>
      <c r="C490" s="7" t="s">
        <v>887</v>
      </c>
      <c r="D490" s="6">
        <v>1</v>
      </c>
      <c r="E490" s="6" t="s">
        <v>1475</v>
      </c>
      <c r="F490" s="8" t="s">
        <v>1476</v>
      </c>
      <c r="G490" s="8" t="s">
        <v>1477</v>
      </c>
      <c r="H490" s="12"/>
      <c r="I490" s="12"/>
      <c r="J490" s="12">
        <v>156.06</v>
      </c>
      <c r="K490" s="12"/>
      <c r="L490" s="12"/>
      <c r="M490" s="12"/>
      <c r="N490" s="12"/>
      <c r="O490" s="109"/>
      <c r="P490" s="12">
        <f>800*D490</f>
        <v>800</v>
      </c>
      <c r="Q490" s="27">
        <f>J490*4.26</f>
        <v>664.81560000000002</v>
      </c>
      <c r="R490" s="27">
        <f t="shared" si="96"/>
        <v>135.18439999999998</v>
      </c>
    </row>
    <row r="491" spans="1:18" x14ac:dyDescent="0.25">
      <c r="A491" s="35">
        <f>+IF(B491="","",SUBTOTAL(3,B$489:B491))</f>
        <v>3</v>
      </c>
      <c r="B491" s="17">
        <f>B489</f>
        <v>44299</v>
      </c>
      <c r="C491" s="7" t="s">
        <v>1478</v>
      </c>
      <c r="D491" s="6">
        <v>3</v>
      </c>
      <c r="E491" s="6" t="s">
        <v>1479</v>
      </c>
      <c r="F491" s="8" t="s">
        <v>1480</v>
      </c>
      <c r="G491" s="8" t="s">
        <v>1481</v>
      </c>
      <c r="H491" s="12"/>
      <c r="I491" s="12"/>
      <c r="J491" s="12">
        <v>462.06</v>
      </c>
      <c r="K491" s="12"/>
      <c r="L491" s="12"/>
      <c r="M491" s="12"/>
      <c r="N491" s="12"/>
      <c r="O491" s="109"/>
      <c r="P491" s="12">
        <f>800*D491</f>
        <v>2400</v>
      </c>
      <c r="Q491" s="27">
        <f>J491*4.26</f>
        <v>1968.3755999999998</v>
      </c>
      <c r="R491" s="27">
        <f t="shared" si="96"/>
        <v>431.62440000000015</v>
      </c>
    </row>
    <row r="492" spans="1:18" x14ac:dyDescent="0.25">
      <c r="A492" s="35">
        <f>+IF(B492="","",SUBTOTAL(3,B$489:B492))</f>
        <v>4</v>
      </c>
      <c r="B492" s="17">
        <f>B489</f>
        <v>44299</v>
      </c>
      <c r="C492" s="7" t="s">
        <v>384</v>
      </c>
      <c r="D492" s="6">
        <v>1</v>
      </c>
      <c r="E492" s="6" t="s">
        <v>1482</v>
      </c>
      <c r="F492" s="8" t="s">
        <v>1483</v>
      </c>
      <c r="G492" s="8" t="s">
        <v>1484</v>
      </c>
      <c r="H492" s="12"/>
      <c r="I492" s="12"/>
      <c r="J492" s="12">
        <v>156.06</v>
      </c>
      <c r="K492" s="12"/>
      <c r="L492" s="12"/>
      <c r="M492" s="12"/>
      <c r="N492" s="12"/>
      <c r="O492" s="109"/>
      <c r="P492" s="12">
        <f>800*D492</f>
        <v>800</v>
      </c>
      <c r="Q492" s="27">
        <f>J492*4.26</f>
        <v>664.81560000000002</v>
      </c>
      <c r="R492" s="27">
        <f t="shared" si="96"/>
        <v>135.18439999999998</v>
      </c>
    </row>
    <row r="493" spans="1:18" x14ac:dyDescent="0.25">
      <c r="A493" s="43" t="str">
        <f>TEXT(B493,"DDD")</f>
        <v>Tue</v>
      </c>
      <c r="B493" s="10">
        <f>B489</f>
        <v>44299</v>
      </c>
      <c r="C493" s="5" t="s">
        <v>2</v>
      </c>
      <c r="D493" s="4">
        <f>SUM(D489:D492)</f>
        <v>6</v>
      </c>
      <c r="E493" s="4"/>
      <c r="F493" s="4"/>
      <c r="G493" s="4"/>
      <c r="H493" s="13">
        <f t="shared" ref="H493:M493" si="97">SUM(H489:H492)</f>
        <v>0</v>
      </c>
      <c r="I493" s="13">
        <f t="shared" si="97"/>
        <v>0</v>
      </c>
      <c r="J493" s="13">
        <f t="shared" si="97"/>
        <v>930.24</v>
      </c>
      <c r="K493" s="13">
        <f t="shared" si="97"/>
        <v>0</v>
      </c>
      <c r="L493" s="13">
        <f t="shared" si="97"/>
        <v>0</v>
      </c>
      <c r="M493" s="13">
        <f t="shared" si="97"/>
        <v>0</v>
      </c>
      <c r="N493" s="44"/>
      <c r="O493" s="44"/>
      <c r="P493" s="13">
        <f>SUM(P489:P492)</f>
        <v>4800</v>
      </c>
      <c r="Q493" s="13">
        <f>SUM(Q489:Q492)</f>
        <v>3962.8224</v>
      </c>
      <c r="R493" s="13">
        <f>SUM(R489:R492)</f>
        <v>837.1776000000001</v>
      </c>
    </row>
    <row r="494" spans="1:18" x14ac:dyDescent="0.25">
      <c r="A494" s="35">
        <f>+IF(B494="","",SUBTOTAL(3,B$494:B494))</f>
        <v>1</v>
      </c>
      <c r="B494" s="17">
        <f>B489+1</f>
        <v>44300</v>
      </c>
      <c r="C494" s="7" t="s">
        <v>1181</v>
      </c>
      <c r="D494" s="6">
        <v>1</v>
      </c>
      <c r="E494" s="6" t="s">
        <v>1485</v>
      </c>
      <c r="F494" s="8" t="s">
        <v>1486</v>
      </c>
      <c r="G494" s="8" t="s">
        <v>1487</v>
      </c>
      <c r="H494" s="12"/>
      <c r="I494" s="12"/>
      <c r="J494" s="12">
        <v>156.06</v>
      </c>
      <c r="K494" s="12"/>
      <c r="L494" s="12"/>
      <c r="M494" s="12"/>
      <c r="N494" s="12"/>
      <c r="O494" s="109"/>
      <c r="P494" s="12">
        <f>800*D494</f>
        <v>800</v>
      </c>
      <c r="Q494" s="27">
        <f>J494*4.26</f>
        <v>664.81560000000002</v>
      </c>
      <c r="R494" s="27">
        <f t="shared" ref="R494:R496" si="98">P494-Q494</f>
        <v>135.18439999999998</v>
      </c>
    </row>
    <row r="495" spans="1:18" x14ac:dyDescent="0.25">
      <c r="A495" s="35">
        <f>+IF(B495="","",SUBTOTAL(3,B$494:B495))</f>
        <v>2</v>
      </c>
      <c r="B495" s="17">
        <f>B494</f>
        <v>44300</v>
      </c>
      <c r="C495" s="7" t="s">
        <v>887</v>
      </c>
      <c r="D495" s="6">
        <v>1</v>
      </c>
      <c r="E495" s="6" t="s">
        <v>1488</v>
      </c>
      <c r="F495" s="8" t="s">
        <v>1489</v>
      </c>
      <c r="G495" s="8" t="s">
        <v>1490</v>
      </c>
      <c r="H495" s="12"/>
      <c r="I495" s="12"/>
      <c r="J495" s="12">
        <v>156.06</v>
      </c>
      <c r="K495" s="12"/>
      <c r="L495" s="12"/>
      <c r="M495" s="12"/>
      <c r="N495" s="12"/>
      <c r="O495" s="109"/>
      <c r="P495" s="12">
        <f>800*D495</f>
        <v>800</v>
      </c>
      <c r="Q495" s="27">
        <f>J495*4.26</f>
        <v>664.81560000000002</v>
      </c>
      <c r="R495" s="27">
        <f t="shared" si="98"/>
        <v>135.18439999999998</v>
      </c>
    </row>
    <row r="496" spans="1:18" x14ac:dyDescent="0.25">
      <c r="A496" s="35">
        <f>+IF(B496="","",SUBTOTAL(3,B$494:B496))</f>
        <v>3</v>
      </c>
      <c r="B496" s="17">
        <f>B494</f>
        <v>44300</v>
      </c>
      <c r="C496" s="7" t="s">
        <v>373</v>
      </c>
      <c r="D496" s="6">
        <v>1</v>
      </c>
      <c r="E496" s="6" t="s">
        <v>1491</v>
      </c>
      <c r="F496" s="8" t="s">
        <v>1492</v>
      </c>
      <c r="G496" s="8" t="s">
        <v>1493</v>
      </c>
      <c r="H496" s="12"/>
      <c r="I496" s="12"/>
      <c r="J496" s="12">
        <v>156.06</v>
      </c>
      <c r="K496" s="12"/>
      <c r="L496" s="12"/>
      <c r="M496" s="12"/>
      <c r="N496" s="12"/>
      <c r="O496" s="109"/>
      <c r="P496" s="12">
        <f>800*D496</f>
        <v>800</v>
      </c>
      <c r="Q496" s="27">
        <f>J496*4.26</f>
        <v>664.81560000000002</v>
      </c>
      <c r="R496" s="27">
        <f t="shared" si="98"/>
        <v>135.18439999999998</v>
      </c>
    </row>
    <row r="497" spans="1:18" x14ac:dyDescent="0.25">
      <c r="A497" s="43" t="str">
        <f>TEXT(B497,"DDD")</f>
        <v>Wed</v>
      </c>
      <c r="B497" s="10">
        <f>B494</f>
        <v>44300</v>
      </c>
      <c r="C497" s="5" t="s">
        <v>2</v>
      </c>
      <c r="D497" s="4">
        <f>SUM(D494:D496)</f>
        <v>3</v>
      </c>
      <c r="E497" s="4"/>
      <c r="F497" s="4"/>
      <c r="G497" s="4"/>
      <c r="H497" s="13">
        <f t="shared" ref="H497:M497" si="99">SUM(H494:H496)</f>
        <v>0</v>
      </c>
      <c r="I497" s="13">
        <f t="shared" si="99"/>
        <v>0</v>
      </c>
      <c r="J497" s="13">
        <f t="shared" si="99"/>
        <v>468.18</v>
      </c>
      <c r="K497" s="13">
        <f t="shared" si="99"/>
        <v>0</v>
      </c>
      <c r="L497" s="13">
        <f t="shared" si="99"/>
        <v>0</v>
      </c>
      <c r="M497" s="13">
        <f t="shared" si="99"/>
        <v>0</v>
      </c>
      <c r="N497" s="44"/>
      <c r="O497" s="44"/>
      <c r="P497" s="13">
        <f>SUM(P494:P496)</f>
        <v>2400</v>
      </c>
      <c r="Q497" s="13">
        <f>SUM(Q494:Q496)</f>
        <v>1994.4468000000002</v>
      </c>
      <c r="R497" s="13">
        <f>SUM(R494:R496)</f>
        <v>405.55319999999995</v>
      </c>
    </row>
    <row r="498" spans="1:18" x14ac:dyDescent="0.25">
      <c r="A498" s="35">
        <f>+IF(B498="","",SUBTOTAL(3,B$498:B498))</f>
        <v>1</v>
      </c>
      <c r="B498" s="17">
        <f>B495+1</f>
        <v>44301</v>
      </c>
      <c r="C498" s="7" t="s">
        <v>822</v>
      </c>
      <c r="D498" s="6">
        <v>1</v>
      </c>
      <c r="E498" s="6" t="s">
        <v>1494</v>
      </c>
      <c r="F498" s="8" t="s">
        <v>1495</v>
      </c>
      <c r="G498" s="8" t="s">
        <v>1496</v>
      </c>
      <c r="H498" s="12"/>
      <c r="I498" s="12"/>
      <c r="J498" s="12">
        <v>156.06</v>
      </c>
      <c r="K498" s="12"/>
      <c r="L498" s="12"/>
      <c r="M498" s="12"/>
      <c r="N498" s="12"/>
      <c r="O498" s="109"/>
      <c r="P498" s="12">
        <f>800*D498</f>
        <v>800</v>
      </c>
      <c r="Q498" s="27">
        <f>J498*4.291</f>
        <v>669.65346000000011</v>
      </c>
      <c r="R498" s="27">
        <f t="shared" ref="R498:R499" si="100">P498-Q498</f>
        <v>130.34653999999989</v>
      </c>
    </row>
    <row r="499" spans="1:18" x14ac:dyDescent="0.25">
      <c r="A499" s="35">
        <f>+IF(B499="","",SUBTOTAL(3,B$498:B499))</f>
        <v>2</v>
      </c>
      <c r="B499" s="17">
        <f>B498</f>
        <v>44301</v>
      </c>
      <c r="C499" s="7" t="s">
        <v>887</v>
      </c>
      <c r="D499" s="6">
        <v>1</v>
      </c>
      <c r="E499" s="6" t="s">
        <v>1497</v>
      </c>
      <c r="F499" s="8" t="s">
        <v>1498</v>
      </c>
      <c r="G499" s="8" t="s">
        <v>1499</v>
      </c>
      <c r="H499" s="12"/>
      <c r="I499" s="12"/>
      <c r="J499" s="12">
        <v>156.06</v>
      </c>
      <c r="K499" s="12"/>
      <c r="L499" s="12"/>
      <c r="M499" s="12"/>
      <c r="N499" s="12"/>
      <c r="O499" s="109"/>
      <c r="P499" s="12">
        <f>800*D499</f>
        <v>800</v>
      </c>
      <c r="Q499" s="27">
        <f>J499*4.291</f>
        <v>669.65346000000011</v>
      </c>
      <c r="R499" s="27">
        <f t="shared" si="100"/>
        <v>130.34653999999989</v>
      </c>
    </row>
    <row r="500" spans="1:18" x14ac:dyDescent="0.25">
      <c r="A500" s="43" t="str">
        <f>TEXT(B500,"DDD")</f>
        <v>Thu</v>
      </c>
      <c r="B500" s="10">
        <f>B498</f>
        <v>44301</v>
      </c>
      <c r="C500" s="5" t="s">
        <v>2</v>
      </c>
      <c r="D500" s="4">
        <f>SUM(D498:D499)</f>
        <v>2</v>
      </c>
      <c r="E500" s="4"/>
      <c r="F500" s="4"/>
      <c r="G500" s="4"/>
      <c r="H500" s="13">
        <f t="shared" ref="H500:M500" si="101">SUM(H498:H499)</f>
        <v>0</v>
      </c>
      <c r="I500" s="13">
        <f t="shared" si="101"/>
        <v>0</v>
      </c>
      <c r="J500" s="13">
        <f t="shared" si="101"/>
        <v>312.12</v>
      </c>
      <c r="K500" s="13">
        <f t="shared" si="101"/>
        <v>0</v>
      </c>
      <c r="L500" s="13">
        <f t="shared" si="101"/>
        <v>0</v>
      </c>
      <c r="M500" s="13">
        <f t="shared" si="101"/>
        <v>0</v>
      </c>
      <c r="N500" s="44"/>
      <c r="O500" s="44"/>
      <c r="P500" s="13">
        <f>SUM(P498:P499)</f>
        <v>1600</v>
      </c>
      <c r="Q500" s="13">
        <f>SUM(Q498:Q499)</f>
        <v>1339.3069200000002</v>
      </c>
      <c r="R500" s="13">
        <f>SUM(R498:R499)</f>
        <v>260.69307999999978</v>
      </c>
    </row>
    <row r="501" spans="1:18" x14ac:dyDescent="0.25">
      <c r="A501" s="35">
        <f>+IF(B501="","",SUBTOTAL(3,B$501:B501))</f>
        <v>1</v>
      </c>
      <c r="B501" s="17">
        <f>B498+3</f>
        <v>44304</v>
      </c>
      <c r="C501" s="7" t="s">
        <v>1501</v>
      </c>
      <c r="D501" s="6"/>
      <c r="E501" s="6"/>
      <c r="F501" s="8"/>
      <c r="G501" s="8"/>
      <c r="H501" s="12"/>
      <c r="I501" s="12"/>
      <c r="J501" s="12"/>
      <c r="K501" s="12"/>
      <c r="L501" s="12"/>
      <c r="M501" s="12"/>
      <c r="N501" s="12"/>
      <c r="O501" s="109"/>
      <c r="P501" s="12"/>
      <c r="Q501" s="27">
        <f>J501*4.26</f>
        <v>0</v>
      </c>
      <c r="R501" s="27">
        <f>P501-Q501</f>
        <v>0</v>
      </c>
    </row>
    <row r="502" spans="1:18" x14ac:dyDescent="0.25">
      <c r="A502" s="43" t="str">
        <f>TEXT(B502,"DDD")</f>
        <v>Sun</v>
      </c>
      <c r="B502" s="10">
        <f>B501</f>
        <v>44304</v>
      </c>
      <c r="C502" s="5" t="s">
        <v>2</v>
      </c>
      <c r="D502" s="4">
        <f>SUM(D501:D501)</f>
        <v>0</v>
      </c>
      <c r="E502" s="4"/>
      <c r="F502" s="4"/>
      <c r="G502" s="4"/>
      <c r="H502" s="13">
        <f t="shared" ref="H502:R502" si="102">SUM(H501:H501)</f>
        <v>0</v>
      </c>
      <c r="I502" s="13">
        <f t="shared" si="102"/>
        <v>0</v>
      </c>
      <c r="J502" s="13">
        <f t="shared" si="102"/>
        <v>0</v>
      </c>
      <c r="K502" s="13">
        <f t="shared" si="102"/>
        <v>0</v>
      </c>
      <c r="L502" s="13">
        <f t="shared" si="102"/>
        <v>0</v>
      </c>
      <c r="M502" s="13">
        <f t="shared" si="102"/>
        <v>0</v>
      </c>
      <c r="N502" s="13">
        <f t="shared" si="102"/>
        <v>0</v>
      </c>
      <c r="O502" s="44"/>
      <c r="P502" s="13">
        <f t="shared" si="102"/>
        <v>0</v>
      </c>
      <c r="Q502" s="13">
        <f t="shared" si="102"/>
        <v>0</v>
      </c>
      <c r="R502" s="13">
        <f t="shared" si="102"/>
        <v>0</v>
      </c>
    </row>
    <row r="503" spans="1:18" x14ac:dyDescent="0.25">
      <c r="A503" s="35">
        <f>+IF(B503="","",SUBTOTAL(3,B$503:B503))</f>
        <v>1</v>
      </c>
      <c r="B503" s="17">
        <f>B501+1</f>
        <v>44305</v>
      </c>
      <c r="C503" s="7" t="s">
        <v>1502</v>
      </c>
      <c r="D503" s="6">
        <v>6</v>
      </c>
      <c r="E503" s="6" t="s">
        <v>1503</v>
      </c>
      <c r="F503" s="8" t="s">
        <v>1504</v>
      </c>
      <c r="G503" s="8" t="s">
        <v>1505</v>
      </c>
      <c r="H503" s="12"/>
      <c r="I503" s="12"/>
      <c r="J503" s="12">
        <v>921.42</v>
      </c>
      <c r="K503" s="12"/>
      <c r="L503" s="12"/>
      <c r="M503" s="12"/>
      <c r="N503" s="12"/>
      <c r="O503" s="109"/>
      <c r="P503" s="12">
        <f>800*D503</f>
        <v>4800</v>
      </c>
      <c r="Q503" s="27">
        <f>J503*4.26</f>
        <v>3925.2491999999997</v>
      </c>
      <c r="R503" s="27">
        <f t="shared" ref="R503:R504" si="103">P503-Q503</f>
        <v>874.75080000000025</v>
      </c>
    </row>
    <row r="504" spans="1:18" x14ac:dyDescent="0.25">
      <c r="A504" s="35">
        <f>+IF(B504="","",SUBTOTAL(3,B$503:B504))</f>
        <v>2</v>
      </c>
      <c r="B504" s="17">
        <f>B503</f>
        <v>44305</v>
      </c>
      <c r="C504" s="7" t="s">
        <v>1506</v>
      </c>
      <c r="D504" s="6">
        <v>2</v>
      </c>
      <c r="E504" s="6" t="s">
        <v>1507</v>
      </c>
      <c r="F504" s="8" t="s">
        <v>1508</v>
      </c>
      <c r="G504" s="8" t="s">
        <v>1509</v>
      </c>
      <c r="H504" s="12"/>
      <c r="I504" s="12"/>
      <c r="J504" s="12"/>
      <c r="K504" s="12"/>
      <c r="L504" s="12">
        <v>309.18</v>
      </c>
      <c r="M504" s="12"/>
      <c r="N504" s="12"/>
      <c r="O504" s="109"/>
      <c r="P504" s="12">
        <f>800*D504</f>
        <v>1600</v>
      </c>
      <c r="Q504" s="27">
        <f>L504*4.26</f>
        <v>1317.1068</v>
      </c>
      <c r="R504" s="27">
        <f t="shared" si="103"/>
        <v>282.89319999999998</v>
      </c>
    </row>
    <row r="505" spans="1:18" x14ac:dyDescent="0.25">
      <c r="A505" s="43" t="str">
        <f>TEXT(B505,"DDD")</f>
        <v>Mon</v>
      </c>
      <c r="B505" s="10">
        <f>B503</f>
        <v>44305</v>
      </c>
      <c r="C505" s="5" t="s">
        <v>2</v>
      </c>
      <c r="D505" s="4">
        <f>SUM(D503:D504)</f>
        <v>8</v>
      </c>
      <c r="E505" s="4"/>
      <c r="F505" s="4"/>
      <c r="G505" s="4"/>
      <c r="H505" s="13">
        <f t="shared" ref="H505:M505" si="104">SUM(H503:H504)</f>
        <v>0</v>
      </c>
      <c r="I505" s="13">
        <f t="shared" si="104"/>
        <v>0</v>
      </c>
      <c r="J505" s="13">
        <f t="shared" si="104"/>
        <v>921.42</v>
      </c>
      <c r="K505" s="13">
        <f t="shared" si="104"/>
        <v>0</v>
      </c>
      <c r="L505" s="13">
        <f t="shared" si="104"/>
        <v>309.18</v>
      </c>
      <c r="M505" s="13">
        <f t="shared" si="104"/>
        <v>0</v>
      </c>
      <c r="N505" s="44"/>
      <c r="O505" s="44"/>
      <c r="P505" s="13">
        <f>SUM(P503:P504)</f>
        <v>6400</v>
      </c>
      <c r="Q505" s="13">
        <f>SUM(Q503:Q504)</f>
        <v>5242.3559999999998</v>
      </c>
      <c r="R505" s="13">
        <f>SUM(R503:R504)</f>
        <v>1157.6440000000002</v>
      </c>
    </row>
    <row r="506" spans="1:18" x14ac:dyDescent="0.25">
      <c r="A506" s="35">
        <f>+IF(B506="","",SUBTOTAL(3,B$506:B506))</f>
        <v>1</v>
      </c>
      <c r="B506" s="17">
        <f>B503+1</f>
        <v>44306</v>
      </c>
      <c r="C506" s="7" t="s">
        <v>822</v>
      </c>
      <c r="D506" s="6">
        <v>1</v>
      </c>
      <c r="E506" s="6" t="s">
        <v>1510</v>
      </c>
      <c r="F506" s="8" t="s">
        <v>1511</v>
      </c>
      <c r="G506" s="8" t="s">
        <v>1512</v>
      </c>
      <c r="H506" s="12"/>
      <c r="I506" s="12"/>
      <c r="J506" s="12">
        <v>159.12</v>
      </c>
      <c r="K506" s="12"/>
      <c r="L506" s="12"/>
      <c r="M506" s="12"/>
      <c r="N506" s="12"/>
      <c r="O506" s="109"/>
      <c r="P506" s="12">
        <v>800</v>
      </c>
      <c r="Q506" s="27">
        <f>J506*4.26</f>
        <v>677.85119999999995</v>
      </c>
      <c r="R506" s="27">
        <f t="shared" ref="R506:R507" si="105">P506-Q506</f>
        <v>122.14880000000005</v>
      </c>
    </row>
    <row r="507" spans="1:18" x14ac:dyDescent="0.25">
      <c r="A507" s="35">
        <f>+IF(B507="","",SUBTOTAL(3,B$506:B507))</f>
        <v>2</v>
      </c>
      <c r="B507" s="17">
        <f>B506</f>
        <v>44306</v>
      </c>
      <c r="C507" s="7" t="s">
        <v>887</v>
      </c>
      <c r="D507" s="6">
        <v>1</v>
      </c>
      <c r="E507" s="6" t="s">
        <v>1514</v>
      </c>
      <c r="F507" s="8" t="s">
        <v>1515</v>
      </c>
      <c r="G507" s="8" t="s">
        <v>1516</v>
      </c>
      <c r="H507" s="12"/>
      <c r="I507" s="12"/>
      <c r="J507" s="12">
        <v>159.12</v>
      </c>
      <c r="K507" s="12"/>
      <c r="L507" s="12"/>
      <c r="M507" s="12"/>
      <c r="N507" s="12"/>
      <c r="O507" s="109"/>
      <c r="P507" s="12">
        <v>800</v>
      </c>
      <c r="Q507" s="27">
        <f>J507*4.26</f>
        <v>677.85119999999995</v>
      </c>
      <c r="R507" s="27">
        <f t="shared" si="105"/>
        <v>122.14880000000005</v>
      </c>
    </row>
    <row r="508" spans="1:18" x14ac:dyDescent="0.25">
      <c r="A508" s="35">
        <f>+IF(B508="","",SUBTOTAL(3,B$506:B508))</f>
        <v>3</v>
      </c>
      <c r="B508" s="17">
        <f>B506</f>
        <v>44306</v>
      </c>
      <c r="C508" s="7" t="s">
        <v>1517</v>
      </c>
      <c r="D508" s="6">
        <v>1</v>
      </c>
      <c r="E508" s="6" t="s">
        <v>1518</v>
      </c>
      <c r="F508" s="8" t="s">
        <v>1519</v>
      </c>
      <c r="G508" s="8" t="s">
        <v>1520</v>
      </c>
      <c r="H508" s="12"/>
      <c r="I508" s="12"/>
      <c r="J508" s="12">
        <v>159.12</v>
      </c>
      <c r="K508" s="12"/>
      <c r="L508" s="12"/>
      <c r="M508" s="12"/>
      <c r="N508" s="12"/>
      <c r="O508" s="109"/>
      <c r="P508" s="12">
        <v>800</v>
      </c>
      <c r="Q508" s="27">
        <f>J508*4.26</f>
        <v>677.85119999999995</v>
      </c>
      <c r="R508" s="27">
        <f t="shared" ref="R508" si="106">P508-Q508</f>
        <v>122.14880000000005</v>
      </c>
    </row>
    <row r="509" spans="1:18" x14ac:dyDescent="0.25">
      <c r="A509" s="43" t="str">
        <f>TEXT(B509,"DDD")</f>
        <v>Tue</v>
      </c>
      <c r="B509" s="10">
        <f>B506</f>
        <v>44306</v>
      </c>
      <c r="C509" s="5" t="s">
        <v>2</v>
      </c>
      <c r="D509" s="4">
        <f>SUM(D506:D508)</f>
        <v>3</v>
      </c>
      <c r="E509" s="4"/>
      <c r="F509" s="4"/>
      <c r="G509" s="4"/>
      <c r="H509" s="13">
        <f t="shared" ref="H509:M509" si="107">SUM(H506:H508)</f>
        <v>0</v>
      </c>
      <c r="I509" s="13">
        <f t="shared" si="107"/>
        <v>0</v>
      </c>
      <c r="J509" s="13">
        <f t="shared" si="107"/>
        <v>477.36</v>
      </c>
      <c r="K509" s="13">
        <f t="shared" si="107"/>
        <v>0</v>
      </c>
      <c r="L509" s="13">
        <f t="shared" si="107"/>
        <v>0</v>
      </c>
      <c r="M509" s="13">
        <f t="shared" si="107"/>
        <v>0</v>
      </c>
      <c r="N509" s="44"/>
      <c r="O509" s="44"/>
      <c r="P509" s="13">
        <f>SUM(P506:P508)</f>
        <v>2400</v>
      </c>
      <c r="Q509" s="13">
        <f>SUM(Q506:Q508)</f>
        <v>2033.5535999999997</v>
      </c>
      <c r="R509" s="13">
        <f>SUM(R506:R508)</f>
        <v>366.44640000000015</v>
      </c>
    </row>
    <row r="510" spans="1:18" x14ac:dyDescent="0.25">
      <c r="A510" s="35">
        <f>+IF(B510="","",SUBTOTAL(3,B$510:B510))</f>
        <v>1</v>
      </c>
      <c r="B510" s="17">
        <f>B506+1</f>
        <v>44307</v>
      </c>
      <c r="C510" s="7" t="s">
        <v>822</v>
      </c>
      <c r="D510" s="6"/>
      <c r="E510" s="6"/>
      <c r="F510" s="8"/>
      <c r="G510" s="8"/>
      <c r="H510" s="12"/>
      <c r="I510" s="12"/>
      <c r="J510" s="12"/>
      <c r="K510" s="12"/>
      <c r="L510" s="12"/>
      <c r="M510" s="12"/>
      <c r="N510" s="12"/>
      <c r="O510" s="109"/>
      <c r="P510" s="12"/>
      <c r="Q510" s="27">
        <f>J510*4.291</f>
        <v>0</v>
      </c>
      <c r="R510" s="27">
        <f t="shared" ref="R510" si="108">P510-Q510</f>
        <v>0</v>
      </c>
    </row>
    <row r="511" spans="1:18" x14ac:dyDescent="0.25">
      <c r="A511" s="43" t="str">
        <f>TEXT(B511,"DDD")</f>
        <v>Wed</v>
      </c>
      <c r="B511" s="10">
        <f>B510</f>
        <v>44307</v>
      </c>
      <c r="C511" s="5" t="s">
        <v>2</v>
      </c>
      <c r="D511" s="4">
        <f>SUM(D510:D510)</f>
        <v>0</v>
      </c>
      <c r="E511" s="4"/>
      <c r="F511" s="4"/>
      <c r="G511" s="4"/>
      <c r="H511" s="13">
        <f t="shared" ref="H511:M511" si="109">SUM(H510:H510)</f>
        <v>0</v>
      </c>
      <c r="I511" s="13">
        <f t="shared" si="109"/>
        <v>0</v>
      </c>
      <c r="J511" s="13">
        <f t="shared" si="109"/>
        <v>0</v>
      </c>
      <c r="K511" s="13">
        <f t="shared" si="109"/>
        <v>0</v>
      </c>
      <c r="L511" s="13">
        <f t="shared" si="109"/>
        <v>0</v>
      </c>
      <c r="M511" s="13">
        <f t="shared" si="109"/>
        <v>0</v>
      </c>
      <c r="N511" s="44"/>
      <c r="O511" s="44"/>
      <c r="P511" s="13">
        <f>SUM(P510:P510)</f>
        <v>0</v>
      </c>
      <c r="Q511" s="13">
        <f>SUM(Q510:Q510)</f>
        <v>0</v>
      </c>
      <c r="R511" s="13">
        <f>SUM(R510:R510)</f>
        <v>0</v>
      </c>
    </row>
    <row r="512" spans="1:18" x14ac:dyDescent="0.25">
      <c r="A512" s="35">
        <f>+IF(B512="","",SUBTOTAL(3,B$512:B512))</f>
        <v>1</v>
      </c>
      <c r="B512" s="17">
        <f>B510+1</f>
        <v>44308</v>
      </c>
      <c r="C512" s="7" t="s">
        <v>822</v>
      </c>
      <c r="D512" s="6"/>
      <c r="E512" s="6"/>
      <c r="F512" s="8"/>
      <c r="G512" s="8"/>
      <c r="H512" s="12"/>
      <c r="I512" s="12"/>
      <c r="J512" s="12"/>
      <c r="K512" s="12"/>
      <c r="L512" s="12"/>
      <c r="M512" s="12"/>
      <c r="N512" s="12"/>
      <c r="O512" s="109"/>
      <c r="P512" s="12"/>
      <c r="Q512" s="27">
        <f>J512*4.291</f>
        <v>0</v>
      </c>
      <c r="R512" s="27">
        <f t="shared" ref="R512" si="110">P512-Q512</f>
        <v>0</v>
      </c>
    </row>
    <row r="513" spans="1:18" x14ac:dyDescent="0.25">
      <c r="A513" s="43" t="str">
        <f>TEXT(B513,"DDD")</f>
        <v>Thu</v>
      </c>
      <c r="B513" s="10">
        <f>B512</f>
        <v>44308</v>
      </c>
      <c r="C513" s="5" t="s">
        <v>2</v>
      </c>
      <c r="D513" s="4">
        <f>SUM(D512:D512)</f>
        <v>0</v>
      </c>
      <c r="E513" s="4"/>
      <c r="F513" s="4"/>
      <c r="G513" s="4"/>
      <c r="H513" s="13">
        <f t="shared" ref="H513:M513" si="111">SUM(H512:H512)</f>
        <v>0</v>
      </c>
      <c r="I513" s="13">
        <f t="shared" si="111"/>
        <v>0</v>
      </c>
      <c r="J513" s="13">
        <f t="shared" si="111"/>
        <v>0</v>
      </c>
      <c r="K513" s="13">
        <f t="shared" si="111"/>
        <v>0</v>
      </c>
      <c r="L513" s="13">
        <f t="shared" si="111"/>
        <v>0</v>
      </c>
      <c r="M513" s="13">
        <f t="shared" si="111"/>
        <v>0</v>
      </c>
      <c r="N513" s="44"/>
      <c r="O513" s="44"/>
      <c r="P513" s="13">
        <f>SUM(P512:P512)</f>
        <v>0</v>
      </c>
      <c r="Q513" s="13">
        <f>SUM(Q512:Q512)</f>
        <v>0</v>
      </c>
      <c r="R513" s="13">
        <f>SUM(R512:R512)</f>
        <v>0</v>
      </c>
    </row>
    <row r="514" spans="1:18" x14ac:dyDescent="0.25">
      <c r="A514" s="35">
        <f>+IF(B514="","",SUBTOTAL(3,B$514:B514))</f>
        <v>1</v>
      </c>
      <c r="B514" s="17">
        <f>B512+3</f>
        <v>44311</v>
      </c>
      <c r="C514" s="7" t="s">
        <v>1181</v>
      </c>
      <c r="D514" s="6">
        <v>1</v>
      </c>
      <c r="E514" s="6" t="s">
        <v>1525</v>
      </c>
      <c r="F514" s="8" t="s">
        <v>1526</v>
      </c>
      <c r="G514" s="8" t="s">
        <v>1527</v>
      </c>
      <c r="H514" s="12"/>
      <c r="I514" s="12"/>
      <c r="J514" s="12">
        <v>159.12</v>
      </c>
      <c r="K514" s="12"/>
      <c r="L514" s="12"/>
      <c r="M514" s="12"/>
      <c r="N514" s="12"/>
      <c r="O514" s="109"/>
      <c r="P514" s="12">
        <v>800</v>
      </c>
      <c r="Q514" s="27">
        <f>J514*4.26</f>
        <v>677.85119999999995</v>
      </c>
      <c r="R514" s="27">
        <f>P514-Q514</f>
        <v>122.14880000000005</v>
      </c>
    </row>
    <row r="515" spans="1:18" x14ac:dyDescent="0.25">
      <c r="A515" s="35">
        <f>+IF(B515="","",SUBTOTAL(3,B$514:B515))</f>
        <v>2</v>
      </c>
      <c r="B515" s="17">
        <f>B514</f>
        <v>44311</v>
      </c>
      <c r="C515" s="7" t="s">
        <v>887</v>
      </c>
      <c r="D515" s="6">
        <v>1</v>
      </c>
      <c r="E515" s="6" t="s">
        <v>1524</v>
      </c>
      <c r="F515" s="8" t="s">
        <v>1528</v>
      </c>
      <c r="G515" s="8" t="s">
        <v>1529</v>
      </c>
      <c r="H515" s="12"/>
      <c r="I515" s="12"/>
      <c r="J515" s="12">
        <v>159.12</v>
      </c>
      <c r="K515" s="12"/>
      <c r="L515" s="12"/>
      <c r="M515" s="12"/>
      <c r="N515" s="12"/>
      <c r="O515" s="109"/>
      <c r="P515" s="12">
        <v>800</v>
      </c>
      <c r="Q515" s="27">
        <f>J515*4.26</f>
        <v>677.85119999999995</v>
      </c>
      <c r="R515" s="27">
        <f t="shared" ref="R515" si="112">P515-Q515</f>
        <v>122.14880000000005</v>
      </c>
    </row>
    <row r="516" spans="1:18" x14ac:dyDescent="0.25">
      <c r="A516" s="43" t="str">
        <f>TEXT(B516,"DDD")</f>
        <v>Sun</v>
      </c>
      <c r="B516" s="10">
        <f>B514</f>
        <v>44311</v>
      </c>
      <c r="C516" s="5" t="s">
        <v>2</v>
      </c>
      <c r="D516" s="4">
        <f>SUM(D514:D515)</f>
        <v>2</v>
      </c>
      <c r="E516" s="4"/>
      <c r="F516" s="4"/>
      <c r="G516" s="4"/>
      <c r="H516" s="13">
        <f t="shared" ref="H516:R516" si="113">SUM(H514:H515)</f>
        <v>0</v>
      </c>
      <c r="I516" s="13">
        <f>SUM(I514:I515)</f>
        <v>0</v>
      </c>
      <c r="J516" s="13">
        <f t="shared" si="113"/>
        <v>318.24</v>
      </c>
      <c r="K516" s="13">
        <f t="shared" si="113"/>
        <v>0</v>
      </c>
      <c r="L516" s="13">
        <f t="shared" si="113"/>
        <v>0</v>
      </c>
      <c r="M516" s="13">
        <f t="shared" si="113"/>
        <v>0</v>
      </c>
      <c r="N516" s="13">
        <f t="shared" si="113"/>
        <v>0</v>
      </c>
      <c r="O516" s="44"/>
      <c r="P516" s="13">
        <f t="shared" si="113"/>
        <v>1600</v>
      </c>
      <c r="Q516" s="13">
        <f t="shared" si="113"/>
        <v>1355.7023999999999</v>
      </c>
      <c r="R516" s="13">
        <f t="shared" si="113"/>
        <v>244.2976000000001</v>
      </c>
    </row>
    <row r="517" spans="1:18" x14ac:dyDescent="0.25">
      <c r="A517" s="35">
        <f>+IF(B517="","",SUBTOTAL(3,B$517:B517))</f>
        <v>1</v>
      </c>
      <c r="B517" s="17">
        <f>B514+1</f>
        <v>44312</v>
      </c>
      <c r="C517" s="7" t="s">
        <v>822</v>
      </c>
      <c r="D517" s="6">
        <v>2</v>
      </c>
      <c r="E517" s="6" t="s">
        <v>1530</v>
      </c>
      <c r="F517" s="8" t="s">
        <v>1531</v>
      </c>
      <c r="G517" s="8" t="s">
        <v>1532</v>
      </c>
      <c r="H517" s="12"/>
      <c r="I517" s="12"/>
      <c r="J517" s="12">
        <v>315.18</v>
      </c>
      <c r="K517" s="12"/>
      <c r="L517" s="12"/>
      <c r="M517" s="12"/>
      <c r="N517" s="12"/>
      <c r="O517" s="109"/>
      <c r="P517" s="12">
        <v>1600</v>
      </c>
      <c r="Q517" s="27">
        <f>J517*4.29</f>
        <v>1352.1222</v>
      </c>
      <c r="R517" s="27">
        <f t="shared" ref="R517" si="114">P517-Q517</f>
        <v>247.87779999999998</v>
      </c>
    </row>
    <row r="518" spans="1:18" x14ac:dyDescent="0.25">
      <c r="A518" s="43" t="str">
        <f>TEXT(B518,"DDD")</f>
        <v>Mon</v>
      </c>
      <c r="B518" s="10">
        <f>B517</f>
        <v>44312</v>
      </c>
      <c r="C518" s="5" t="s">
        <v>2</v>
      </c>
      <c r="D518" s="4">
        <f>SUM(D517:D517)</f>
        <v>2</v>
      </c>
      <c r="E518" s="4"/>
      <c r="F518" s="4"/>
      <c r="G518" s="4"/>
      <c r="H518" s="13">
        <f t="shared" ref="H518:M518" si="115">SUM(H517:H517)</f>
        <v>0</v>
      </c>
      <c r="I518" s="13">
        <f t="shared" si="115"/>
        <v>0</v>
      </c>
      <c r="J518" s="13">
        <f t="shared" si="115"/>
        <v>315.18</v>
      </c>
      <c r="K518" s="13">
        <f t="shared" si="115"/>
        <v>0</v>
      </c>
      <c r="L518" s="13">
        <f t="shared" si="115"/>
        <v>0</v>
      </c>
      <c r="M518" s="13">
        <f t="shared" si="115"/>
        <v>0</v>
      </c>
      <c r="N518" s="44"/>
      <c r="O518" s="44"/>
      <c r="P518" s="13">
        <f>SUM(P517:P517)</f>
        <v>1600</v>
      </c>
      <c r="Q518" s="13">
        <f>SUM(Q517:Q517)</f>
        <v>1352.1222</v>
      </c>
      <c r="R518" s="13">
        <f>SUM(R517:R517)</f>
        <v>247.87779999999998</v>
      </c>
    </row>
    <row r="519" spans="1:18" x14ac:dyDescent="0.25">
      <c r="A519" s="71">
        <f>+IF(B519="","",SUBTOTAL(3,B$519:B519))</f>
        <v>1</v>
      </c>
      <c r="B519" s="72">
        <f>B517+1</f>
        <v>44313</v>
      </c>
      <c r="C519" s="73" t="s">
        <v>818</v>
      </c>
      <c r="D519" s="71">
        <v>2</v>
      </c>
      <c r="E519" s="71" t="s">
        <v>1533</v>
      </c>
      <c r="F519" s="74" t="s">
        <v>1534</v>
      </c>
      <c r="G519" s="74" t="s">
        <v>1535</v>
      </c>
      <c r="H519" s="75"/>
      <c r="I519" s="75"/>
      <c r="J519" s="75"/>
      <c r="K519" s="75"/>
      <c r="L519" s="75">
        <v>315.18</v>
      </c>
      <c r="M519" s="75"/>
      <c r="N519" s="75"/>
      <c r="O519" s="75"/>
      <c r="P519" s="75">
        <f>800*D519</f>
        <v>1600</v>
      </c>
      <c r="Q519" s="76">
        <f>L519*4.29</f>
        <v>1352.1222</v>
      </c>
      <c r="R519" s="76">
        <f t="shared" ref="R519:R520" si="116">P519-Q519</f>
        <v>247.87779999999998</v>
      </c>
    </row>
    <row r="520" spans="1:18" x14ac:dyDescent="0.25">
      <c r="A520" s="35">
        <f>+IF(B520="","",SUBTOTAL(3,B$519:B520))</f>
        <v>2</v>
      </c>
      <c r="B520" s="17">
        <f>B519</f>
        <v>44313</v>
      </c>
      <c r="C520" s="7" t="s">
        <v>1478</v>
      </c>
      <c r="D520" s="35">
        <v>3</v>
      </c>
      <c r="E520" s="35" t="s">
        <v>1536</v>
      </c>
      <c r="F520" s="8" t="s">
        <v>1537</v>
      </c>
      <c r="G520" s="8" t="s">
        <v>1538</v>
      </c>
      <c r="H520" s="12"/>
      <c r="I520" s="12"/>
      <c r="J520" s="12"/>
      <c r="K520" s="12"/>
      <c r="L520" s="12">
        <v>471.24</v>
      </c>
      <c r="M520" s="12"/>
      <c r="N520" s="12"/>
      <c r="O520" s="109"/>
      <c r="P520" s="12">
        <f>800*D520</f>
        <v>2400</v>
      </c>
      <c r="Q520" s="27">
        <f>L520*4.29</f>
        <v>2021.6196</v>
      </c>
      <c r="R520" s="27">
        <f t="shared" si="116"/>
        <v>378.38040000000001</v>
      </c>
    </row>
    <row r="521" spans="1:18" x14ac:dyDescent="0.25">
      <c r="A521" s="35">
        <f>+IF(B521="","",SUBTOTAL(3,B$519:B521))</f>
        <v>3</v>
      </c>
      <c r="B521" s="17">
        <f>B519</f>
        <v>44313</v>
      </c>
      <c r="C521" s="7" t="s">
        <v>1085</v>
      </c>
      <c r="D521" s="35">
        <v>1</v>
      </c>
      <c r="E521" s="35" t="s">
        <v>1539</v>
      </c>
      <c r="F521" s="8" t="s">
        <v>1540</v>
      </c>
      <c r="G521" s="8" t="s">
        <v>1541</v>
      </c>
      <c r="H521" s="12"/>
      <c r="I521" s="12"/>
      <c r="J521" s="12"/>
      <c r="K521" s="12"/>
      <c r="L521" s="12">
        <v>159.12</v>
      </c>
      <c r="M521" s="12"/>
      <c r="N521" s="12"/>
      <c r="O521" s="109"/>
      <c r="P521" s="12">
        <f>800*D521</f>
        <v>800</v>
      </c>
      <c r="Q521" s="27">
        <f>L521*4.29</f>
        <v>682.62480000000005</v>
      </c>
      <c r="R521" s="27">
        <f t="shared" ref="R521:R523" si="117">P521-Q521</f>
        <v>117.37519999999995</v>
      </c>
    </row>
    <row r="522" spans="1:18" x14ac:dyDescent="0.25">
      <c r="A522" s="35">
        <f>+IF(B522="","",SUBTOTAL(3,B$519:B522))</f>
        <v>4</v>
      </c>
      <c r="B522" s="17">
        <f>B519</f>
        <v>44313</v>
      </c>
      <c r="C522" s="7" t="s">
        <v>1235</v>
      </c>
      <c r="D522" s="35">
        <v>1</v>
      </c>
      <c r="E522" s="35" t="s">
        <v>1542</v>
      </c>
      <c r="F522" s="8" t="s">
        <v>1543</v>
      </c>
      <c r="G522" s="8" t="s">
        <v>1544</v>
      </c>
      <c r="H522" s="12"/>
      <c r="I522" s="12"/>
      <c r="J522" s="12">
        <v>159.12</v>
      </c>
      <c r="K522" s="12"/>
      <c r="L522" s="12"/>
      <c r="M522" s="12"/>
      <c r="N522" s="12"/>
      <c r="O522" s="109"/>
      <c r="P522" s="12">
        <f>800*D522</f>
        <v>800</v>
      </c>
      <c r="Q522" s="27">
        <f>J522*4.29</f>
        <v>682.62480000000005</v>
      </c>
      <c r="R522" s="27">
        <f t="shared" si="117"/>
        <v>117.37519999999995</v>
      </c>
    </row>
    <row r="523" spans="1:18" x14ac:dyDescent="0.25">
      <c r="A523" s="35">
        <f>+IF(B523="","",SUBTOTAL(3,B$519:B523))</f>
        <v>5</v>
      </c>
      <c r="B523" s="17">
        <f>B519</f>
        <v>44313</v>
      </c>
      <c r="C523" s="7" t="s">
        <v>1015</v>
      </c>
      <c r="D523" s="35">
        <v>2</v>
      </c>
      <c r="E523" s="35" t="s">
        <v>1545</v>
      </c>
      <c r="F523" s="8" t="s">
        <v>1546</v>
      </c>
      <c r="G523" s="8" t="s">
        <v>1547</v>
      </c>
      <c r="H523" s="12"/>
      <c r="I523" s="12"/>
      <c r="J523" s="12"/>
      <c r="K523" s="12"/>
      <c r="L523" s="12">
        <v>315.18</v>
      </c>
      <c r="M523" s="12"/>
      <c r="N523" s="12"/>
      <c r="O523" s="109"/>
      <c r="P523" s="12">
        <f>800*D523</f>
        <v>1600</v>
      </c>
      <c r="Q523" s="27">
        <f>L523*4.29</f>
        <v>1352.1222</v>
      </c>
      <c r="R523" s="27">
        <f t="shared" si="117"/>
        <v>247.87779999999998</v>
      </c>
    </row>
    <row r="524" spans="1:18" x14ac:dyDescent="0.25">
      <c r="A524" s="43" t="str">
        <f>TEXT(B524,"DDD")</f>
        <v>Tue</v>
      </c>
      <c r="B524" s="10">
        <f>B519</f>
        <v>44313</v>
      </c>
      <c r="C524" s="5" t="s">
        <v>2</v>
      </c>
      <c r="D524" s="4">
        <f>SUM(D519:D523)</f>
        <v>9</v>
      </c>
      <c r="E524" s="4"/>
      <c r="F524" s="4"/>
      <c r="G524" s="4"/>
      <c r="H524" s="13">
        <f t="shared" ref="H524:N524" si="118">SUM(H519:H523)</f>
        <v>0</v>
      </c>
      <c r="I524" s="13">
        <f t="shared" si="118"/>
        <v>0</v>
      </c>
      <c r="J524" s="13">
        <f t="shared" si="118"/>
        <v>159.12</v>
      </c>
      <c r="K524" s="13">
        <f t="shared" si="118"/>
        <v>0</v>
      </c>
      <c r="L524" s="13">
        <f t="shared" si="118"/>
        <v>1260.72</v>
      </c>
      <c r="M524" s="13">
        <f t="shared" si="118"/>
        <v>0</v>
      </c>
      <c r="N524" s="13">
        <f t="shared" si="118"/>
        <v>0</v>
      </c>
      <c r="O524" s="44"/>
      <c r="P524" s="13">
        <f>SUM(P519:P523)</f>
        <v>7200</v>
      </c>
      <c r="Q524" s="13">
        <f>SUM(Q519:Q523)</f>
        <v>6091.1135999999997</v>
      </c>
      <c r="R524" s="13">
        <f>SUM(R519:R523)</f>
        <v>1108.8863999999999</v>
      </c>
    </row>
    <row r="525" spans="1:18" x14ac:dyDescent="0.25">
      <c r="A525" s="35">
        <f>+IF(B525="","",SUBTOTAL(3,B$525:B525))</f>
        <v>1</v>
      </c>
      <c r="B525" s="17">
        <f>B519+1</f>
        <v>44314</v>
      </c>
      <c r="C525" s="7" t="s">
        <v>969</v>
      </c>
      <c r="D525" s="6">
        <v>1</v>
      </c>
      <c r="E525" s="6" t="s">
        <v>1548</v>
      </c>
      <c r="F525" s="8" t="s">
        <v>1549</v>
      </c>
      <c r="G525" s="8" t="s">
        <v>1550</v>
      </c>
      <c r="H525" s="12"/>
      <c r="I525" s="12"/>
      <c r="J525" s="12"/>
      <c r="K525" s="12"/>
      <c r="L525" s="12">
        <v>159.12</v>
      </c>
      <c r="M525" s="12"/>
      <c r="N525" s="12"/>
      <c r="O525" s="109"/>
      <c r="P525" s="12">
        <v>800</v>
      </c>
      <c r="Q525" s="76">
        <f>L525*4.29</f>
        <v>682.62480000000005</v>
      </c>
      <c r="R525" s="76">
        <f t="shared" ref="R525:R526" si="119">P525-Q525</f>
        <v>117.37519999999995</v>
      </c>
    </row>
    <row r="526" spans="1:18" x14ac:dyDescent="0.25">
      <c r="A526" s="35">
        <f>+IF(B526="","",SUBTOTAL(3,B$525:B526))</f>
        <v>2</v>
      </c>
      <c r="B526" s="17">
        <f>B525</f>
        <v>44314</v>
      </c>
      <c r="C526" s="7" t="s">
        <v>887</v>
      </c>
      <c r="D526" s="6">
        <v>1</v>
      </c>
      <c r="E526" s="6" t="s">
        <v>1551</v>
      </c>
      <c r="F526" s="8" t="s">
        <v>1555</v>
      </c>
      <c r="G526" s="8" t="s">
        <v>1556</v>
      </c>
      <c r="H526" s="12"/>
      <c r="I526" s="12"/>
      <c r="J526" s="12"/>
      <c r="K526" s="12"/>
      <c r="L526" s="12">
        <v>159.12</v>
      </c>
      <c r="M526" s="12"/>
      <c r="N526" s="12"/>
      <c r="O526" s="109"/>
      <c r="P526" s="12">
        <v>800</v>
      </c>
      <c r="Q526" s="27">
        <f>L526*4.29</f>
        <v>682.62480000000005</v>
      </c>
      <c r="R526" s="27">
        <f t="shared" si="119"/>
        <v>117.37519999999995</v>
      </c>
    </row>
    <row r="527" spans="1:18" x14ac:dyDescent="0.25">
      <c r="A527" s="35">
        <f>+IF(B527="","",SUBTOTAL(3,B$525:B527))</f>
        <v>3</v>
      </c>
      <c r="B527" s="17">
        <f>B525</f>
        <v>44314</v>
      </c>
      <c r="C527" s="7" t="s">
        <v>373</v>
      </c>
      <c r="D527" s="6">
        <v>1</v>
      </c>
      <c r="E527" s="6" t="s">
        <v>1552</v>
      </c>
      <c r="F527" s="8" t="s">
        <v>1553</v>
      </c>
      <c r="G527" s="8" t="s">
        <v>1554</v>
      </c>
      <c r="H527" s="12"/>
      <c r="I527" s="12"/>
      <c r="J527" s="12"/>
      <c r="K527" s="12"/>
      <c r="L527" s="12">
        <v>159.12</v>
      </c>
      <c r="M527" s="12"/>
      <c r="N527" s="12"/>
      <c r="O527" s="109"/>
      <c r="P527" s="12">
        <v>800</v>
      </c>
      <c r="Q527" s="27">
        <f>L527*4.29</f>
        <v>682.62480000000005</v>
      </c>
      <c r="R527" s="27">
        <f t="shared" ref="R527" si="120">P527-Q527</f>
        <v>117.37519999999995</v>
      </c>
    </row>
    <row r="528" spans="1:18" x14ac:dyDescent="0.25">
      <c r="A528" s="43" t="str">
        <f>TEXT(B528,"DDD")</f>
        <v>Wed</v>
      </c>
      <c r="B528" s="10">
        <f>B525</f>
        <v>44314</v>
      </c>
      <c r="C528" s="5" t="s">
        <v>2</v>
      </c>
      <c r="D528" s="4">
        <f>SUM(D525:D527)</f>
        <v>3</v>
      </c>
      <c r="E528" s="4"/>
      <c r="F528" s="4"/>
      <c r="G528" s="4"/>
      <c r="H528" s="13">
        <f t="shared" ref="H528:N528" si="121">SUM(H525:H527)</f>
        <v>0</v>
      </c>
      <c r="I528" s="13">
        <f t="shared" si="121"/>
        <v>0</v>
      </c>
      <c r="J528" s="13">
        <f t="shared" si="121"/>
        <v>0</v>
      </c>
      <c r="K528" s="13">
        <f t="shared" si="121"/>
        <v>0</v>
      </c>
      <c r="L528" s="13">
        <f t="shared" si="121"/>
        <v>477.36</v>
      </c>
      <c r="M528" s="13">
        <f t="shared" si="121"/>
        <v>0</v>
      </c>
      <c r="N528" s="13">
        <f t="shared" si="121"/>
        <v>0</v>
      </c>
      <c r="O528" s="44"/>
      <c r="P528" s="13">
        <f>SUM(P525:P527)</f>
        <v>2400</v>
      </c>
      <c r="Q528" s="13">
        <f>SUM(Q525:Q527)</f>
        <v>2047.8744000000002</v>
      </c>
      <c r="R528" s="13">
        <f>SUM(R525:R527)</f>
        <v>352.12559999999985</v>
      </c>
    </row>
    <row r="529" spans="1:18" x14ac:dyDescent="0.25">
      <c r="A529" s="35">
        <f>+IF(B529="","",SUBTOTAL(3,B$529:B529))</f>
        <v>1</v>
      </c>
      <c r="B529" s="17">
        <f>B526+1</f>
        <v>44315</v>
      </c>
      <c r="C529" s="7" t="s">
        <v>822</v>
      </c>
      <c r="D529" s="6"/>
      <c r="E529" s="6"/>
      <c r="F529" s="8"/>
      <c r="G529" s="8"/>
      <c r="H529" s="12"/>
      <c r="I529" s="12"/>
      <c r="J529" s="12"/>
      <c r="K529" s="12"/>
      <c r="L529" s="12"/>
      <c r="M529" s="12"/>
      <c r="N529" s="12"/>
      <c r="O529" s="109"/>
      <c r="P529" s="12"/>
      <c r="Q529" s="76">
        <f>L529*4.29</f>
        <v>0</v>
      </c>
      <c r="R529" s="76">
        <f t="shared" ref="R529" si="122">P529-Q529</f>
        <v>0</v>
      </c>
    </row>
    <row r="530" spans="1:18" x14ac:dyDescent="0.25">
      <c r="A530" s="43" t="str">
        <f>TEXT(B530,"DDD")</f>
        <v>Thu</v>
      </c>
      <c r="B530" s="10">
        <f>B529</f>
        <v>44315</v>
      </c>
      <c r="C530" s="5" t="s">
        <v>2</v>
      </c>
      <c r="D530" s="4">
        <f>SUM(D529:D529)</f>
        <v>0</v>
      </c>
      <c r="E530" s="4"/>
      <c r="F530" s="4"/>
      <c r="G530" s="4"/>
      <c r="H530" s="13">
        <f t="shared" ref="H530:R530" si="123">SUM(H529:H529)</f>
        <v>0</v>
      </c>
      <c r="I530" s="13">
        <f t="shared" si="123"/>
        <v>0</v>
      </c>
      <c r="J530" s="13">
        <f t="shared" si="123"/>
        <v>0</v>
      </c>
      <c r="K530" s="13">
        <f t="shared" si="123"/>
        <v>0</v>
      </c>
      <c r="L530" s="13">
        <f t="shared" si="123"/>
        <v>0</v>
      </c>
      <c r="M530" s="13">
        <f t="shared" si="123"/>
        <v>0</v>
      </c>
      <c r="N530" s="13">
        <f t="shared" si="123"/>
        <v>0</v>
      </c>
      <c r="O530" s="44"/>
      <c r="P530" s="13">
        <f t="shared" si="123"/>
        <v>0</v>
      </c>
      <c r="Q530" s="13">
        <f t="shared" si="123"/>
        <v>0</v>
      </c>
      <c r="R530" s="13">
        <f t="shared" si="123"/>
        <v>0</v>
      </c>
    </row>
    <row r="531" spans="1:18" x14ac:dyDescent="0.25">
      <c r="A531" s="35">
        <f>+IF(B531="","",SUBTOTAL(3,B$531:B531))</f>
        <v>1</v>
      </c>
      <c r="B531" s="17">
        <f>B529+3</f>
        <v>44318</v>
      </c>
      <c r="C531" s="7" t="s">
        <v>822</v>
      </c>
      <c r="D531" s="6"/>
      <c r="E531" s="6"/>
      <c r="F531" s="8"/>
      <c r="G531" s="8"/>
      <c r="H531" s="12"/>
      <c r="I531" s="12"/>
      <c r="J531" s="12"/>
      <c r="K531" s="12"/>
      <c r="L531" s="12"/>
      <c r="M531" s="12"/>
      <c r="N531" s="12"/>
      <c r="O531" s="109"/>
      <c r="P531" s="12"/>
      <c r="Q531" s="76">
        <f>L531*4.29</f>
        <v>0</v>
      </c>
      <c r="R531" s="76">
        <f t="shared" ref="R531" si="124">P531-Q531</f>
        <v>0</v>
      </c>
    </row>
    <row r="532" spans="1:18" x14ac:dyDescent="0.25">
      <c r="A532" s="43" t="str">
        <f>TEXT(B532,"DDD")</f>
        <v>Sun</v>
      </c>
      <c r="B532" s="10">
        <f>B531</f>
        <v>44318</v>
      </c>
      <c r="C532" s="5" t="s">
        <v>2</v>
      </c>
      <c r="D532" s="4">
        <f>SUM(D531:D531)</f>
        <v>0</v>
      </c>
      <c r="E532" s="4"/>
      <c r="F532" s="4"/>
      <c r="G532" s="4"/>
      <c r="H532" s="13">
        <f t="shared" ref="H532:R532" si="125">SUM(H531:H531)</f>
        <v>0</v>
      </c>
      <c r="I532" s="13">
        <f t="shared" si="125"/>
        <v>0</v>
      </c>
      <c r="J532" s="13">
        <f t="shared" si="125"/>
        <v>0</v>
      </c>
      <c r="K532" s="13">
        <f t="shared" si="125"/>
        <v>0</v>
      </c>
      <c r="L532" s="13">
        <f t="shared" si="125"/>
        <v>0</v>
      </c>
      <c r="M532" s="13">
        <f t="shared" si="125"/>
        <v>0</v>
      </c>
      <c r="N532" s="13">
        <f t="shared" si="125"/>
        <v>0</v>
      </c>
      <c r="O532" s="44"/>
      <c r="P532" s="13">
        <f t="shared" si="125"/>
        <v>0</v>
      </c>
      <c r="Q532" s="13">
        <f t="shared" si="125"/>
        <v>0</v>
      </c>
      <c r="R532" s="13">
        <f t="shared" si="125"/>
        <v>0</v>
      </c>
    </row>
    <row r="533" spans="1:18" x14ac:dyDescent="0.25">
      <c r="A533" s="35">
        <f>+IF(B533="","",SUBTOTAL(3,B$533:B533))</f>
        <v>1</v>
      </c>
      <c r="B533" s="17">
        <f>B531+1</f>
        <v>44319</v>
      </c>
      <c r="C533" s="7" t="s">
        <v>822</v>
      </c>
      <c r="D533" s="6"/>
      <c r="E533" s="6"/>
      <c r="F533" s="8"/>
      <c r="G533" s="8"/>
      <c r="H533" s="12"/>
      <c r="I533" s="12"/>
      <c r="J533" s="12"/>
      <c r="K533" s="12"/>
      <c r="L533" s="12"/>
      <c r="M533" s="12"/>
      <c r="N533" s="12"/>
      <c r="O533" s="109"/>
      <c r="P533" s="12"/>
      <c r="Q533" s="76">
        <f>L533*4.29</f>
        <v>0</v>
      </c>
      <c r="R533" s="76">
        <f t="shared" ref="R533" si="126">P533-Q533</f>
        <v>0</v>
      </c>
    </row>
    <row r="534" spans="1:18" x14ac:dyDescent="0.25">
      <c r="A534" s="43" t="str">
        <f>TEXT(B534,"DDD")</f>
        <v>Mon</v>
      </c>
      <c r="B534" s="10">
        <f>B533</f>
        <v>44319</v>
      </c>
      <c r="C534" s="5" t="s">
        <v>2</v>
      </c>
      <c r="D534" s="4">
        <f>SUM(D533:D533)</f>
        <v>0</v>
      </c>
      <c r="E534" s="4"/>
      <c r="F534" s="4"/>
      <c r="G534" s="4"/>
      <c r="H534" s="13">
        <f t="shared" ref="H534:R534" si="127">SUM(H533:H533)</f>
        <v>0</v>
      </c>
      <c r="I534" s="13">
        <f t="shared" si="127"/>
        <v>0</v>
      </c>
      <c r="J534" s="13">
        <f t="shared" si="127"/>
        <v>0</v>
      </c>
      <c r="K534" s="13">
        <f t="shared" si="127"/>
        <v>0</v>
      </c>
      <c r="L534" s="13">
        <f t="shared" si="127"/>
        <v>0</v>
      </c>
      <c r="M534" s="13">
        <f t="shared" si="127"/>
        <v>0</v>
      </c>
      <c r="N534" s="13">
        <f t="shared" si="127"/>
        <v>0</v>
      </c>
      <c r="O534" s="44"/>
      <c r="P534" s="13">
        <f t="shared" si="127"/>
        <v>0</v>
      </c>
      <c r="Q534" s="13">
        <f t="shared" si="127"/>
        <v>0</v>
      </c>
      <c r="R534" s="13">
        <f t="shared" si="127"/>
        <v>0</v>
      </c>
    </row>
    <row r="535" spans="1:18" x14ac:dyDescent="0.25">
      <c r="A535" s="35">
        <f>+IF(B535="","",SUBTOTAL(3,B$535:B535))</f>
        <v>1</v>
      </c>
      <c r="B535" s="17">
        <f>B533+1</f>
        <v>44320</v>
      </c>
      <c r="C535" s="7" t="s">
        <v>822</v>
      </c>
      <c r="D535" s="6">
        <v>1</v>
      </c>
      <c r="E535" s="6" t="s">
        <v>1559</v>
      </c>
      <c r="F535" s="8" t="s">
        <v>1560</v>
      </c>
      <c r="G535" s="8" t="s">
        <v>1561</v>
      </c>
      <c r="H535" s="12"/>
      <c r="I535" s="12"/>
      <c r="J535" s="12"/>
      <c r="K535" s="12"/>
      <c r="L535" s="12">
        <v>159.12</v>
      </c>
      <c r="M535" s="12"/>
      <c r="N535" s="12"/>
      <c r="O535" s="109"/>
      <c r="P535" s="12">
        <v>800</v>
      </c>
      <c r="Q535" s="76">
        <f>L535*4.29</f>
        <v>682.62480000000005</v>
      </c>
      <c r="R535" s="76">
        <f t="shared" ref="R535:R545" si="128">P535-Q535</f>
        <v>117.37519999999995</v>
      </c>
    </row>
    <row r="536" spans="1:18" x14ac:dyDescent="0.25">
      <c r="A536" s="35">
        <f>+IF(B536="","",SUBTOTAL(3,B$535:B536))</f>
        <v>2</v>
      </c>
      <c r="B536" s="17">
        <f>B535</f>
        <v>44320</v>
      </c>
      <c r="C536" s="7" t="s">
        <v>1562</v>
      </c>
      <c r="D536" s="6">
        <v>2</v>
      </c>
      <c r="E536" s="6" t="s">
        <v>1563</v>
      </c>
      <c r="F536" s="8" t="s">
        <v>1564</v>
      </c>
      <c r="G536" s="8" t="s">
        <v>1565</v>
      </c>
      <c r="H536" s="12"/>
      <c r="I536" s="12"/>
      <c r="J536" s="12"/>
      <c r="K536" s="12"/>
      <c r="L536" s="12">
        <v>315.18</v>
      </c>
      <c r="M536" s="12"/>
      <c r="N536" s="12"/>
      <c r="O536" s="109"/>
      <c r="P536" s="12">
        <v>1600</v>
      </c>
      <c r="Q536" s="27">
        <f>L536*4.29</f>
        <v>1352.1222</v>
      </c>
      <c r="R536" s="27">
        <f t="shared" si="128"/>
        <v>247.87779999999998</v>
      </c>
    </row>
    <row r="537" spans="1:18" x14ac:dyDescent="0.25">
      <c r="A537" s="35">
        <f>+IF(B537="","",SUBTOTAL(3,B$535:B537))</f>
        <v>3</v>
      </c>
      <c r="B537" s="17">
        <f>B535</f>
        <v>44320</v>
      </c>
      <c r="C537" s="7" t="s">
        <v>376</v>
      </c>
      <c r="D537" s="6">
        <v>1</v>
      </c>
      <c r="E537" s="6" t="s">
        <v>1566</v>
      </c>
      <c r="F537" s="8" t="s">
        <v>1567</v>
      </c>
      <c r="G537" s="8" t="s">
        <v>1568</v>
      </c>
      <c r="H537" s="12"/>
      <c r="I537" s="12"/>
      <c r="J537" s="12"/>
      <c r="K537" s="12"/>
      <c r="L537" s="12">
        <v>159.12</v>
      </c>
      <c r="M537" s="12"/>
      <c r="N537" s="12"/>
      <c r="O537" s="109"/>
      <c r="P537" s="12">
        <v>800</v>
      </c>
      <c r="Q537" s="27">
        <f>L537*4.29</f>
        <v>682.62480000000005</v>
      </c>
      <c r="R537" s="27">
        <f t="shared" si="128"/>
        <v>117.37519999999995</v>
      </c>
    </row>
    <row r="538" spans="1:18" x14ac:dyDescent="0.25">
      <c r="A538" s="35">
        <f>+IF(B538="","",SUBTOTAL(3,B$535:B538))</f>
        <v>4</v>
      </c>
      <c r="B538" s="17">
        <f>B535</f>
        <v>44320</v>
      </c>
      <c r="C538" s="7" t="s">
        <v>306</v>
      </c>
      <c r="D538" s="6">
        <v>1</v>
      </c>
      <c r="E538" s="6" t="s">
        <v>1569</v>
      </c>
      <c r="F538" s="8" t="s">
        <v>1570</v>
      </c>
      <c r="G538" s="8" t="s">
        <v>1571</v>
      </c>
      <c r="H538" s="12"/>
      <c r="I538" s="12"/>
      <c r="J538" s="12"/>
      <c r="K538" s="12"/>
      <c r="L538" s="12">
        <v>159.12</v>
      </c>
      <c r="M538" s="12"/>
      <c r="N538" s="12"/>
      <c r="O538" s="109"/>
      <c r="P538" s="12">
        <v>800</v>
      </c>
      <c r="Q538" s="27">
        <f>L538*4.29</f>
        <v>682.62480000000005</v>
      </c>
      <c r="R538" s="27">
        <f t="shared" si="128"/>
        <v>117.37519999999995</v>
      </c>
    </row>
    <row r="539" spans="1:18" x14ac:dyDescent="0.25">
      <c r="A539" s="35">
        <f>+IF(B539="","",SUBTOTAL(3,B$535:B539))</f>
        <v>5</v>
      </c>
      <c r="B539" s="17">
        <f>B535</f>
        <v>44320</v>
      </c>
      <c r="C539" s="7" t="s">
        <v>1572</v>
      </c>
      <c r="D539" s="6">
        <v>2</v>
      </c>
      <c r="E539" s="6" t="s">
        <v>1573</v>
      </c>
      <c r="F539" s="8" t="s">
        <v>1574</v>
      </c>
      <c r="G539" s="8" t="s">
        <v>1575</v>
      </c>
      <c r="H539" s="12"/>
      <c r="I539" s="12"/>
      <c r="J539" s="12"/>
      <c r="K539" s="12"/>
      <c r="L539" s="12">
        <v>315.18</v>
      </c>
      <c r="M539" s="12"/>
      <c r="N539" s="12"/>
      <c r="O539" s="109"/>
      <c r="P539" s="12">
        <v>1600</v>
      </c>
      <c r="Q539" s="27">
        <f>L539*4.29</f>
        <v>1352.1222</v>
      </c>
      <c r="R539" s="27">
        <f t="shared" si="128"/>
        <v>247.87779999999998</v>
      </c>
    </row>
    <row r="540" spans="1:18" x14ac:dyDescent="0.25">
      <c r="A540" s="35">
        <f>+IF(B540="","",SUBTOTAL(3,B$535:B540))</f>
        <v>6</v>
      </c>
      <c r="B540" s="17">
        <f>B535</f>
        <v>44320</v>
      </c>
      <c r="C540" s="7" t="s">
        <v>1576</v>
      </c>
      <c r="D540" s="6">
        <v>3</v>
      </c>
      <c r="E540" s="6" t="s">
        <v>1577</v>
      </c>
      <c r="F540" s="8" t="s">
        <v>1578</v>
      </c>
      <c r="G540" s="8" t="s">
        <v>1579</v>
      </c>
      <c r="H540" s="12"/>
      <c r="I540" s="12"/>
      <c r="J540" s="12"/>
      <c r="K540" s="12"/>
      <c r="L540" s="12">
        <v>471.24</v>
      </c>
      <c r="M540" s="12"/>
      <c r="N540" s="12"/>
      <c r="O540" s="109"/>
      <c r="P540" s="12">
        <f>800*D540</f>
        <v>2400</v>
      </c>
      <c r="Q540" s="27">
        <f>L540*4.29</f>
        <v>2021.6196</v>
      </c>
      <c r="R540" s="27">
        <f t="shared" si="128"/>
        <v>378.38040000000001</v>
      </c>
    </row>
    <row r="541" spans="1:18" x14ac:dyDescent="0.25">
      <c r="A541" s="35">
        <f>+IF(B541="","",SUBTOTAL(3,B$535:B541))</f>
        <v>7</v>
      </c>
      <c r="B541" s="17">
        <f>B535</f>
        <v>44320</v>
      </c>
      <c r="C541" s="7" t="s">
        <v>786</v>
      </c>
      <c r="D541" s="6">
        <v>2</v>
      </c>
      <c r="E541" s="6" t="s">
        <v>1580</v>
      </c>
      <c r="F541" s="8" t="s">
        <v>1581</v>
      </c>
      <c r="G541" s="8" t="s">
        <v>1582</v>
      </c>
      <c r="H541" s="12"/>
      <c r="I541" s="12"/>
      <c r="J541" s="12"/>
      <c r="K541" s="12"/>
      <c r="L541" s="12">
        <v>315.18</v>
      </c>
      <c r="M541" s="12"/>
      <c r="N541" s="12"/>
      <c r="O541" s="109"/>
      <c r="P541" s="12">
        <f>800*D541</f>
        <v>1600</v>
      </c>
      <c r="Q541" s="27">
        <f>L541*4.29</f>
        <v>1352.1222</v>
      </c>
      <c r="R541" s="27">
        <f t="shared" si="128"/>
        <v>247.87779999999998</v>
      </c>
    </row>
    <row r="542" spans="1:18" x14ac:dyDescent="0.25">
      <c r="A542" s="35">
        <f>+IF(B542="","",SUBTOTAL(3,B$535:B542))</f>
        <v>8</v>
      </c>
      <c r="B542" s="17">
        <f>B535</f>
        <v>44320</v>
      </c>
      <c r="C542" s="7" t="s">
        <v>1583</v>
      </c>
      <c r="D542" s="6">
        <v>1</v>
      </c>
      <c r="E542" s="6" t="s">
        <v>1584</v>
      </c>
      <c r="F542" s="8" t="s">
        <v>1585</v>
      </c>
      <c r="G542" s="8" t="s">
        <v>1586</v>
      </c>
      <c r="H542" s="12"/>
      <c r="I542" s="12"/>
      <c r="J542" s="12">
        <v>159.12</v>
      </c>
      <c r="K542" s="12"/>
      <c r="L542" s="12"/>
      <c r="M542" s="12"/>
      <c r="N542" s="12"/>
      <c r="O542" s="109"/>
      <c r="P542" s="12">
        <f>800*D542</f>
        <v>800</v>
      </c>
      <c r="Q542" s="27">
        <f>J542*4.29</f>
        <v>682.62480000000005</v>
      </c>
      <c r="R542" s="27">
        <f t="shared" si="128"/>
        <v>117.37519999999995</v>
      </c>
    </row>
    <row r="543" spans="1:18" x14ac:dyDescent="0.25">
      <c r="A543" s="35">
        <f>+IF(B543="","",SUBTOTAL(3,B$535:B543))</f>
        <v>9</v>
      </c>
      <c r="B543" s="17">
        <f>B535</f>
        <v>44320</v>
      </c>
      <c r="C543" s="7" t="s">
        <v>236</v>
      </c>
      <c r="D543" s="6">
        <v>1</v>
      </c>
      <c r="E543" s="6" t="s">
        <v>1587</v>
      </c>
      <c r="F543" s="8" t="s">
        <v>1588</v>
      </c>
      <c r="G543" s="8" t="s">
        <v>1589</v>
      </c>
      <c r="H543" s="12"/>
      <c r="I543" s="12"/>
      <c r="J543" s="12"/>
      <c r="K543" s="12"/>
      <c r="L543" s="12">
        <v>159.12</v>
      </c>
      <c r="M543" s="12"/>
      <c r="N543" s="12"/>
      <c r="O543" s="109"/>
      <c r="P543" s="12">
        <f>800*D543</f>
        <v>800</v>
      </c>
      <c r="Q543" s="27">
        <f>L543*4.29</f>
        <v>682.62480000000005</v>
      </c>
      <c r="R543" s="27">
        <f t="shared" si="128"/>
        <v>117.37519999999995</v>
      </c>
    </row>
    <row r="544" spans="1:18" x14ac:dyDescent="0.25">
      <c r="A544" s="35">
        <f>+IF(B544="","",SUBTOTAL(3,B$535:B544))</f>
        <v>10</v>
      </c>
      <c r="B544" s="17">
        <f>B535</f>
        <v>44320</v>
      </c>
      <c r="C544" s="7" t="s">
        <v>1590</v>
      </c>
      <c r="D544" s="6">
        <v>1</v>
      </c>
      <c r="E544" s="6" t="s">
        <v>1591</v>
      </c>
      <c r="F544" s="8" t="s">
        <v>1592</v>
      </c>
      <c r="G544" s="8" t="s">
        <v>1593</v>
      </c>
      <c r="H544" s="12"/>
      <c r="I544" s="12"/>
      <c r="J544" s="12">
        <v>159.12</v>
      </c>
      <c r="K544" s="12"/>
      <c r="L544" s="12"/>
      <c r="M544" s="12"/>
      <c r="N544" s="12"/>
      <c r="O544" s="109"/>
      <c r="P544" s="12">
        <f>800*D544</f>
        <v>800</v>
      </c>
      <c r="Q544" s="27">
        <f>J544*4.29</f>
        <v>682.62480000000005</v>
      </c>
      <c r="R544" s="27">
        <f t="shared" si="128"/>
        <v>117.37519999999995</v>
      </c>
    </row>
    <row r="545" spans="1:18" x14ac:dyDescent="0.25">
      <c r="A545" s="35">
        <f>+IF(B545="","",SUBTOTAL(3,B$535:B545))</f>
        <v>11</v>
      </c>
      <c r="B545" s="17">
        <f>B535</f>
        <v>44320</v>
      </c>
      <c r="C545" s="7" t="s">
        <v>615</v>
      </c>
      <c r="D545" s="6">
        <v>1</v>
      </c>
      <c r="E545" s="6" t="s">
        <v>1596</v>
      </c>
      <c r="F545" s="8" t="s">
        <v>1594</v>
      </c>
      <c r="G545" s="8" t="s">
        <v>1595</v>
      </c>
      <c r="H545" s="12"/>
      <c r="I545" s="12"/>
      <c r="J545" s="12"/>
      <c r="K545" s="12"/>
      <c r="L545" s="12">
        <v>159.12</v>
      </c>
      <c r="M545" s="12"/>
      <c r="N545" s="12"/>
      <c r="O545" s="109"/>
      <c r="P545" s="12">
        <f>800*D545</f>
        <v>800</v>
      </c>
      <c r="Q545" s="27">
        <f>L545*4.29</f>
        <v>682.62480000000005</v>
      </c>
      <c r="R545" s="27">
        <f t="shared" si="128"/>
        <v>117.37519999999995</v>
      </c>
    </row>
    <row r="546" spans="1:18" x14ac:dyDescent="0.25">
      <c r="A546" s="35">
        <f>+IF(B546="","",SUBTOTAL(3,B$535:B546))</f>
        <v>12</v>
      </c>
      <c r="B546" s="17">
        <f>B536</f>
        <v>44320</v>
      </c>
      <c r="C546" s="7" t="s">
        <v>1597</v>
      </c>
      <c r="D546" s="6">
        <v>4</v>
      </c>
      <c r="E546" s="6" t="s">
        <v>1598</v>
      </c>
      <c r="F546" s="8" t="s">
        <v>1599</v>
      </c>
      <c r="G546" s="8" t="s">
        <v>1600</v>
      </c>
      <c r="H546" s="12"/>
      <c r="I546" s="12"/>
      <c r="J546" s="12"/>
      <c r="K546" s="12"/>
      <c r="L546" s="12">
        <v>627.29999999999995</v>
      </c>
      <c r="M546" s="12"/>
      <c r="N546" s="12"/>
      <c r="O546" s="109"/>
      <c r="P546" s="12">
        <f>800*D546</f>
        <v>3200</v>
      </c>
      <c r="Q546" s="27">
        <f>L546*4.29</f>
        <v>2691.1169999999997</v>
      </c>
      <c r="R546" s="27">
        <f t="shared" ref="R546" si="129">P546-Q546</f>
        <v>508.88300000000027</v>
      </c>
    </row>
    <row r="547" spans="1:18" x14ac:dyDescent="0.25">
      <c r="A547" s="43" t="str">
        <f>TEXT(B547,"DDD")</f>
        <v>Tue</v>
      </c>
      <c r="B547" s="10">
        <f>B535</f>
        <v>44320</v>
      </c>
      <c r="C547" s="5" t="s">
        <v>2</v>
      </c>
      <c r="D547" s="4">
        <f>SUM(D535:D546)</f>
        <v>20</v>
      </c>
      <c r="E547" s="4"/>
      <c r="F547" s="4"/>
      <c r="G547" s="4"/>
      <c r="H547" s="13">
        <f t="shared" ref="H547:R547" si="130">SUM(H535:H546)</f>
        <v>0</v>
      </c>
      <c r="I547" s="13">
        <f t="shared" si="130"/>
        <v>0</v>
      </c>
      <c r="J547" s="13">
        <f t="shared" si="130"/>
        <v>318.24</v>
      </c>
      <c r="K547" s="13">
        <f t="shared" si="130"/>
        <v>0</v>
      </c>
      <c r="L547" s="13">
        <f t="shared" si="130"/>
        <v>2839.6800000000003</v>
      </c>
      <c r="M547" s="13">
        <f t="shared" si="130"/>
        <v>0</v>
      </c>
      <c r="N547" s="13">
        <f t="shared" si="130"/>
        <v>0</v>
      </c>
      <c r="O547" s="44"/>
      <c r="P547" s="13">
        <f t="shared" si="130"/>
        <v>16000</v>
      </c>
      <c r="Q547" s="13">
        <f t="shared" si="130"/>
        <v>13547.476799999999</v>
      </c>
      <c r="R547" s="13">
        <f t="shared" si="130"/>
        <v>2452.5231999999996</v>
      </c>
    </row>
    <row r="548" spans="1:18" x14ac:dyDescent="0.25">
      <c r="A548" s="35">
        <f>+IF(B548="","",SUBTOTAL(3,B$548:B548))</f>
        <v>1</v>
      </c>
      <c r="B548" s="17">
        <f>B535+1</f>
        <v>44321</v>
      </c>
      <c r="C548" s="7" t="s">
        <v>1618</v>
      </c>
      <c r="D548" s="6">
        <v>1</v>
      </c>
      <c r="E548" s="6" t="s">
        <v>1601</v>
      </c>
      <c r="F548" s="8" t="s">
        <v>1603</v>
      </c>
      <c r="G548" s="8" t="s">
        <v>1602</v>
      </c>
      <c r="H548" s="12"/>
      <c r="I548" s="12"/>
      <c r="J548" s="12">
        <v>159.12</v>
      </c>
      <c r="K548" s="12"/>
      <c r="L548" s="12"/>
      <c r="M548" s="12"/>
      <c r="N548" s="12"/>
      <c r="O548" s="109"/>
      <c r="P548" s="12">
        <f>800*D548</f>
        <v>800</v>
      </c>
      <c r="Q548" s="34">
        <f>J548*4.27</f>
        <v>679.44239999999991</v>
      </c>
      <c r="R548" s="76">
        <f t="shared" ref="R548:R552" si="131">P548-Q548</f>
        <v>120.55760000000009</v>
      </c>
    </row>
    <row r="549" spans="1:18" x14ac:dyDescent="0.25">
      <c r="A549" s="35">
        <f>+IF(B549="","",SUBTOTAL(3,B$548:B549))</f>
        <v>2</v>
      </c>
      <c r="B549" s="17">
        <f>B548</f>
        <v>44321</v>
      </c>
      <c r="C549" s="7" t="s">
        <v>1605</v>
      </c>
      <c r="D549" s="6">
        <v>1</v>
      </c>
      <c r="E549" s="6" t="s">
        <v>1604</v>
      </c>
      <c r="F549" s="8" t="s">
        <v>1606</v>
      </c>
      <c r="G549" s="8" t="s">
        <v>1607</v>
      </c>
      <c r="H549" s="12"/>
      <c r="I549" s="12"/>
      <c r="J549" s="12">
        <v>159.12</v>
      </c>
      <c r="K549" s="12"/>
      <c r="L549" s="12"/>
      <c r="M549" s="12"/>
      <c r="N549" s="12"/>
      <c r="O549" s="109"/>
      <c r="P549" s="12">
        <f>800*D549</f>
        <v>800</v>
      </c>
      <c r="Q549" s="84">
        <f>J549*4.27</f>
        <v>679.44239999999991</v>
      </c>
      <c r="R549" s="27">
        <f t="shared" si="131"/>
        <v>120.55760000000009</v>
      </c>
    </row>
    <row r="550" spans="1:18" x14ac:dyDescent="0.25">
      <c r="A550" s="35">
        <f>+IF(B550="","",SUBTOTAL(3,B$548:B550))</f>
        <v>3</v>
      </c>
      <c r="B550" s="17">
        <f>B548</f>
        <v>44321</v>
      </c>
      <c r="C550" s="7" t="s">
        <v>1609</v>
      </c>
      <c r="D550" s="6">
        <v>1</v>
      </c>
      <c r="E550" s="6" t="s">
        <v>1608</v>
      </c>
      <c r="F550" s="8" t="s">
        <v>1610</v>
      </c>
      <c r="G550" s="8" t="s">
        <v>1611</v>
      </c>
      <c r="H550" s="12"/>
      <c r="I550" s="12"/>
      <c r="J550" s="12">
        <v>159.12</v>
      </c>
      <c r="K550" s="12"/>
      <c r="L550" s="12"/>
      <c r="M550" s="12"/>
      <c r="N550" s="12"/>
      <c r="O550" s="109"/>
      <c r="P550" s="12">
        <f>800*D550</f>
        <v>800</v>
      </c>
      <c r="Q550" s="84">
        <f>J550*4.27</f>
        <v>679.44239999999991</v>
      </c>
      <c r="R550" s="27">
        <f t="shared" si="131"/>
        <v>120.55760000000009</v>
      </c>
    </row>
    <row r="551" spans="1:18" x14ac:dyDescent="0.25">
      <c r="A551" s="35">
        <f>+IF(B551="","",SUBTOTAL(3,B$548:B551))</f>
        <v>4</v>
      </c>
      <c r="B551" s="17">
        <f>B548</f>
        <v>44321</v>
      </c>
      <c r="C551" s="7" t="s">
        <v>376</v>
      </c>
      <c r="D551" s="6">
        <v>1</v>
      </c>
      <c r="E551" s="6" t="s">
        <v>1612</v>
      </c>
      <c r="F551" s="8" t="s">
        <v>1613</v>
      </c>
      <c r="G551" s="8" t="s">
        <v>1614</v>
      </c>
      <c r="H551" s="12"/>
      <c r="I551" s="12"/>
      <c r="J551" s="12">
        <v>159.12</v>
      </c>
      <c r="K551" s="12"/>
      <c r="L551" s="12"/>
      <c r="M551" s="12"/>
      <c r="N551" s="12"/>
      <c r="O551" s="109"/>
      <c r="P551" s="12">
        <f>800*D551</f>
        <v>800</v>
      </c>
      <c r="Q551" s="84">
        <f>J551*4.27</f>
        <v>679.44239999999991</v>
      </c>
      <c r="R551" s="27">
        <f t="shared" si="131"/>
        <v>120.55760000000009</v>
      </c>
    </row>
    <row r="552" spans="1:18" x14ac:dyDescent="0.25">
      <c r="A552" s="35">
        <f>+IF(B552="","",SUBTOTAL(3,B$548:B552))</f>
        <v>5</v>
      </c>
      <c r="B552" s="17">
        <f>B548</f>
        <v>44321</v>
      </c>
      <c r="C552" s="7" t="s">
        <v>1078</v>
      </c>
      <c r="D552" s="6">
        <v>1</v>
      </c>
      <c r="E552" s="6" t="s">
        <v>1615</v>
      </c>
      <c r="F552" s="8" t="s">
        <v>1616</v>
      </c>
      <c r="G552" s="8" t="s">
        <v>1617</v>
      </c>
      <c r="H552" s="12"/>
      <c r="I552" s="12"/>
      <c r="J552" s="12">
        <v>159.12</v>
      </c>
      <c r="K552" s="12"/>
      <c r="L552" s="12"/>
      <c r="M552" s="12"/>
      <c r="N552" s="12"/>
      <c r="O552" s="109"/>
      <c r="P552" s="12">
        <f>800*D552</f>
        <v>800</v>
      </c>
      <c r="Q552" s="84">
        <f>J552*4.27</f>
        <v>679.44239999999991</v>
      </c>
      <c r="R552" s="27">
        <f t="shared" si="131"/>
        <v>120.55760000000009</v>
      </c>
    </row>
    <row r="553" spans="1:18" x14ac:dyDescent="0.25">
      <c r="A553" s="43" t="str">
        <f>TEXT(B553,"DDD")</f>
        <v>Wed</v>
      </c>
      <c r="B553" s="10">
        <f>B548</f>
        <v>44321</v>
      </c>
      <c r="C553" s="5" t="s">
        <v>2</v>
      </c>
      <c r="D553" s="4">
        <f>SUM(D548:D552)</f>
        <v>5</v>
      </c>
      <c r="E553" s="4"/>
      <c r="F553" s="4"/>
      <c r="G553" s="4"/>
      <c r="H553" s="13">
        <f t="shared" ref="H553:R553" si="132">SUM(H548:H552)</f>
        <v>0</v>
      </c>
      <c r="I553" s="13">
        <f t="shared" si="132"/>
        <v>0</v>
      </c>
      <c r="J553" s="13">
        <f t="shared" si="132"/>
        <v>795.6</v>
      </c>
      <c r="K553" s="13">
        <f t="shared" si="132"/>
        <v>0</v>
      </c>
      <c r="L553" s="13">
        <f t="shared" si="132"/>
        <v>0</v>
      </c>
      <c r="M553" s="13">
        <f t="shared" si="132"/>
        <v>0</v>
      </c>
      <c r="N553" s="13">
        <f t="shared" si="132"/>
        <v>0</v>
      </c>
      <c r="O553" s="44"/>
      <c r="P553" s="13">
        <f>SUM(P548:P552)</f>
        <v>4000</v>
      </c>
      <c r="Q553" s="13">
        <f t="shared" si="132"/>
        <v>3397.2119999999995</v>
      </c>
      <c r="R553" s="13">
        <f t="shared" si="132"/>
        <v>602.78800000000047</v>
      </c>
    </row>
    <row r="554" spans="1:18" x14ac:dyDescent="0.25">
      <c r="A554" s="29">
        <f>+IF(B554="","",SUBTOTAL(3,B$554:B554))</f>
        <v>1</v>
      </c>
      <c r="B554" s="30">
        <f>B549+1</f>
        <v>44322</v>
      </c>
      <c r="C554" s="24" t="s">
        <v>1619</v>
      </c>
      <c r="D554" s="29">
        <v>2</v>
      </c>
      <c r="E554" s="29" t="s">
        <v>1620</v>
      </c>
      <c r="F554" s="32" t="s">
        <v>1621</v>
      </c>
      <c r="G554" s="32" t="s">
        <v>1622</v>
      </c>
      <c r="H554" s="33"/>
      <c r="I554" s="33"/>
      <c r="J554" s="33">
        <v>315.18</v>
      </c>
      <c r="K554" s="33"/>
      <c r="L554" s="33"/>
      <c r="M554" s="33"/>
      <c r="N554" s="33"/>
      <c r="O554" s="75"/>
      <c r="P554" s="33">
        <f>800*D554</f>
        <v>1600</v>
      </c>
      <c r="Q554" s="34">
        <f>J554*4.27</f>
        <v>1345.8185999999998</v>
      </c>
      <c r="R554" s="34">
        <f t="shared" ref="R554:R558" si="133">P554-Q554</f>
        <v>254.18140000000017</v>
      </c>
    </row>
    <row r="555" spans="1:18" x14ac:dyDescent="0.25">
      <c r="A555" s="85">
        <f>+IF(B555="","",SUBTOTAL(3,B$554:B555))</f>
        <v>2</v>
      </c>
      <c r="B555" s="86">
        <f>B554</f>
        <v>44322</v>
      </c>
      <c r="C555" s="87" t="s">
        <v>1609</v>
      </c>
      <c r="D555" s="85">
        <v>1</v>
      </c>
      <c r="E555" s="85" t="s">
        <v>1623</v>
      </c>
      <c r="F555" s="82" t="s">
        <v>1624</v>
      </c>
      <c r="G555" s="82" t="s">
        <v>1625</v>
      </c>
      <c r="H555" s="83"/>
      <c r="I555" s="83"/>
      <c r="J555" s="83">
        <v>2046.12</v>
      </c>
      <c r="K555" s="83"/>
      <c r="L555" s="83"/>
      <c r="M555" s="83"/>
      <c r="N555" s="83"/>
      <c r="O555" s="109"/>
      <c r="P555" s="83">
        <v>10000</v>
      </c>
      <c r="Q555" s="84">
        <f>J555*4.27</f>
        <v>8736.9323999999979</v>
      </c>
      <c r="R555" s="84">
        <f>P555-Q555</f>
        <v>1263.0676000000021</v>
      </c>
    </row>
    <row r="556" spans="1:18" x14ac:dyDescent="0.25">
      <c r="A556" s="85">
        <f>+IF(B556="","",SUBTOTAL(3,B$554:B556))</f>
        <v>3</v>
      </c>
      <c r="B556" s="86">
        <f>B554</f>
        <v>44322</v>
      </c>
      <c r="C556" s="87" t="s">
        <v>1659</v>
      </c>
      <c r="D556" s="85">
        <v>1</v>
      </c>
      <c r="E556" s="85" t="s">
        <v>1626</v>
      </c>
      <c r="F556" s="82" t="s">
        <v>1627</v>
      </c>
      <c r="G556" s="82" t="s">
        <v>1628</v>
      </c>
      <c r="H556" s="83"/>
      <c r="I556" s="83"/>
      <c r="J556" s="83">
        <v>159.12</v>
      </c>
      <c r="K556" s="83"/>
      <c r="L556" s="83"/>
      <c r="M556" s="83"/>
      <c r="N556" s="83"/>
      <c r="O556" s="109"/>
      <c r="P556" s="83">
        <f>800*D556</f>
        <v>800</v>
      </c>
      <c r="Q556" s="84">
        <f>J556*4.27</f>
        <v>679.44239999999991</v>
      </c>
      <c r="R556" s="84">
        <f t="shared" si="133"/>
        <v>120.55760000000009</v>
      </c>
    </row>
    <row r="557" spans="1:18" x14ac:dyDescent="0.25">
      <c r="A557" s="85">
        <f>+IF(B557="","",SUBTOTAL(3,B$554:B557))</f>
        <v>4</v>
      </c>
      <c r="B557" s="86">
        <f>B554</f>
        <v>44322</v>
      </c>
      <c r="C557" s="87" t="s">
        <v>1660</v>
      </c>
      <c r="D557" s="85">
        <v>1</v>
      </c>
      <c r="E557" s="85" t="s">
        <v>1629</v>
      </c>
      <c r="F557" s="82" t="s">
        <v>1630</v>
      </c>
      <c r="G557" s="82" t="s">
        <v>1631</v>
      </c>
      <c r="H557" s="83"/>
      <c r="I557" s="83"/>
      <c r="J557" s="83">
        <v>159.12</v>
      </c>
      <c r="K557" s="83"/>
      <c r="L557" s="83"/>
      <c r="M557" s="83"/>
      <c r="N557" s="83"/>
      <c r="O557" s="109"/>
      <c r="P557" s="83">
        <f>800*D557</f>
        <v>800</v>
      </c>
      <c r="Q557" s="84">
        <f>J557*4.27</f>
        <v>679.44239999999991</v>
      </c>
      <c r="R557" s="84">
        <f t="shared" si="133"/>
        <v>120.55760000000009</v>
      </c>
    </row>
    <row r="558" spans="1:18" x14ac:dyDescent="0.25">
      <c r="A558" s="85">
        <f>+IF(B558="","",SUBTOTAL(3,B$554:B558))</f>
        <v>5</v>
      </c>
      <c r="B558" s="86">
        <f>B554</f>
        <v>44322</v>
      </c>
      <c r="C558" s="87" t="s">
        <v>384</v>
      </c>
      <c r="D558" s="85">
        <v>1</v>
      </c>
      <c r="E558" s="85" t="s">
        <v>1632</v>
      </c>
      <c r="F558" s="82" t="s">
        <v>1633</v>
      </c>
      <c r="G558" s="82" t="s">
        <v>1634</v>
      </c>
      <c r="H558" s="83"/>
      <c r="I558" s="83"/>
      <c r="J558" s="83">
        <v>159.12</v>
      </c>
      <c r="K558" s="83"/>
      <c r="L558" s="83"/>
      <c r="M558" s="83"/>
      <c r="N558" s="83"/>
      <c r="O558" s="109"/>
      <c r="P558" s="83">
        <f>800*D558</f>
        <v>800</v>
      </c>
      <c r="Q558" s="84">
        <f>J558*4.27</f>
        <v>679.44239999999991</v>
      </c>
      <c r="R558" s="84">
        <f t="shared" si="133"/>
        <v>120.55760000000009</v>
      </c>
    </row>
    <row r="559" spans="1:18" x14ac:dyDescent="0.25">
      <c r="A559" s="85">
        <f>+IF(B559="","",SUBTOTAL(3,B$554:B559))</f>
        <v>6</v>
      </c>
      <c r="B559" s="86">
        <f>B554</f>
        <v>44322</v>
      </c>
      <c r="C559" s="87" t="s">
        <v>1235</v>
      </c>
      <c r="D559" s="85">
        <v>1</v>
      </c>
      <c r="E559" s="85" t="s">
        <v>1635</v>
      </c>
      <c r="F559" s="82" t="s">
        <v>1636</v>
      </c>
      <c r="G559" s="82" t="s">
        <v>1637</v>
      </c>
      <c r="H559" s="83"/>
      <c r="I559" s="83"/>
      <c r="J559" s="83">
        <v>159.12</v>
      </c>
      <c r="K559" s="83"/>
      <c r="L559" s="83"/>
      <c r="M559" s="83"/>
      <c r="N559" s="83"/>
      <c r="O559" s="109"/>
      <c r="P559" s="83">
        <f>800*D559</f>
        <v>800</v>
      </c>
      <c r="Q559" s="84">
        <f>J559*4.27</f>
        <v>679.44239999999991</v>
      </c>
      <c r="R559" s="84">
        <f t="shared" ref="R559:R578" si="134">P559-Q559</f>
        <v>120.55760000000009</v>
      </c>
    </row>
    <row r="560" spans="1:18" x14ac:dyDescent="0.25">
      <c r="A560" s="85">
        <f>+IF(B560="","",SUBTOTAL(3,B$554:B560))</f>
        <v>7</v>
      </c>
      <c r="B560" s="86">
        <f>B554</f>
        <v>44322</v>
      </c>
      <c r="C560" s="87" t="s">
        <v>463</v>
      </c>
      <c r="D560" s="85">
        <v>1</v>
      </c>
      <c r="E560" s="85" t="s">
        <v>1638</v>
      </c>
      <c r="F560" s="82" t="s">
        <v>1639</v>
      </c>
      <c r="G560" s="82" t="s">
        <v>1640</v>
      </c>
      <c r="H560" s="83"/>
      <c r="I560" s="83"/>
      <c r="J560" s="83">
        <v>159.12</v>
      </c>
      <c r="K560" s="83"/>
      <c r="L560" s="83"/>
      <c r="M560" s="83"/>
      <c r="N560" s="83"/>
      <c r="O560" s="109"/>
      <c r="P560" s="83">
        <f>800*D560</f>
        <v>800</v>
      </c>
      <c r="Q560" s="84">
        <f>J560*4.27</f>
        <v>679.44239999999991</v>
      </c>
      <c r="R560" s="84">
        <f t="shared" si="134"/>
        <v>120.55760000000009</v>
      </c>
    </row>
    <row r="561" spans="1:18" x14ac:dyDescent="0.25">
      <c r="A561" s="85">
        <f>+IF(B561="","",SUBTOTAL(3,B$554:B561))</f>
        <v>8</v>
      </c>
      <c r="B561" s="86">
        <f>B554</f>
        <v>44322</v>
      </c>
      <c r="C561" s="87" t="s">
        <v>1661</v>
      </c>
      <c r="D561" s="85">
        <v>1</v>
      </c>
      <c r="E561" s="85" t="s">
        <v>1641</v>
      </c>
      <c r="F561" s="82" t="s">
        <v>1642</v>
      </c>
      <c r="G561" s="82" t="s">
        <v>1643</v>
      </c>
      <c r="H561" s="83"/>
      <c r="I561" s="83"/>
      <c r="J561" s="83">
        <v>159.12</v>
      </c>
      <c r="K561" s="83"/>
      <c r="L561" s="83"/>
      <c r="M561" s="83"/>
      <c r="N561" s="83"/>
      <c r="O561" s="109"/>
      <c r="P561" s="83">
        <f>800*D561</f>
        <v>800</v>
      </c>
      <c r="Q561" s="84">
        <f>J561*4.27</f>
        <v>679.44239999999991</v>
      </c>
      <c r="R561" s="84">
        <f t="shared" si="134"/>
        <v>120.55760000000009</v>
      </c>
    </row>
    <row r="562" spans="1:18" x14ac:dyDescent="0.25">
      <c r="A562" s="85">
        <f>+IF(B562="","",SUBTOTAL(3,B$554:B562))</f>
        <v>9</v>
      </c>
      <c r="B562" s="86">
        <f>B554</f>
        <v>44322</v>
      </c>
      <c r="C562" s="87" t="s">
        <v>168</v>
      </c>
      <c r="D562" s="85">
        <v>1</v>
      </c>
      <c r="E562" s="85" t="s">
        <v>1644</v>
      </c>
      <c r="F562" s="82" t="s">
        <v>1645</v>
      </c>
      <c r="G562" s="82" t="s">
        <v>1646</v>
      </c>
      <c r="H562" s="83"/>
      <c r="I562" s="83"/>
      <c r="J562" s="83">
        <v>159.12</v>
      </c>
      <c r="K562" s="83"/>
      <c r="L562" s="83"/>
      <c r="M562" s="83"/>
      <c r="N562" s="83"/>
      <c r="O562" s="109"/>
      <c r="P562" s="83">
        <f>800*D562</f>
        <v>800</v>
      </c>
      <c r="Q562" s="84">
        <f>J562*4.27</f>
        <v>679.44239999999991</v>
      </c>
      <c r="R562" s="84">
        <f t="shared" si="134"/>
        <v>120.55760000000009</v>
      </c>
    </row>
    <row r="563" spans="1:18" x14ac:dyDescent="0.25">
      <c r="A563" s="85">
        <f>+IF(B563="","",SUBTOTAL(3,B$554:B563))</f>
        <v>10</v>
      </c>
      <c r="B563" s="86">
        <f>B554</f>
        <v>44322</v>
      </c>
      <c r="C563" s="87" t="s">
        <v>321</v>
      </c>
      <c r="D563" s="85">
        <v>1</v>
      </c>
      <c r="E563" s="85" t="s">
        <v>1647</v>
      </c>
      <c r="F563" s="82" t="s">
        <v>1648</v>
      </c>
      <c r="G563" s="82" t="s">
        <v>1649</v>
      </c>
      <c r="H563" s="83"/>
      <c r="I563" s="83"/>
      <c r="J563" s="83">
        <v>159.12</v>
      </c>
      <c r="K563" s="83"/>
      <c r="L563" s="83"/>
      <c r="M563" s="83"/>
      <c r="N563" s="83"/>
      <c r="O563" s="109"/>
      <c r="P563" s="83">
        <f>800*D563</f>
        <v>800</v>
      </c>
      <c r="Q563" s="84">
        <f>J563*4.27</f>
        <v>679.44239999999991</v>
      </c>
      <c r="R563" s="84">
        <f t="shared" si="134"/>
        <v>120.55760000000009</v>
      </c>
    </row>
    <row r="564" spans="1:18" x14ac:dyDescent="0.25">
      <c r="A564" s="85">
        <f>+IF(B564="","",SUBTOTAL(3,B$554:B564))</f>
        <v>11</v>
      </c>
      <c r="B564" s="86">
        <f>B554</f>
        <v>44322</v>
      </c>
      <c r="C564" s="87" t="s">
        <v>400</v>
      </c>
      <c r="D564" s="85">
        <v>1</v>
      </c>
      <c r="E564" s="85" t="s">
        <v>1650</v>
      </c>
      <c r="F564" s="82" t="s">
        <v>1651</v>
      </c>
      <c r="G564" s="82" t="s">
        <v>1652</v>
      </c>
      <c r="H564" s="83"/>
      <c r="I564" s="83"/>
      <c r="J564" s="83">
        <v>159.12</v>
      </c>
      <c r="K564" s="83"/>
      <c r="L564" s="83"/>
      <c r="M564" s="83"/>
      <c r="N564" s="83"/>
      <c r="O564" s="109"/>
      <c r="P564" s="83">
        <f>800*D564</f>
        <v>800</v>
      </c>
      <c r="Q564" s="84">
        <f>J564*4.27</f>
        <v>679.44239999999991</v>
      </c>
      <c r="R564" s="84">
        <f t="shared" si="134"/>
        <v>120.55760000000009</v>
      </c>
    </row>
    <row r="565" spans="1:18" x14ac:dyDescent="0.25">
      <c r="A565" s="85">
        <f>+IF(B565="","",SUBTOTAL(3,B$554:B565))</f>
        <v>12</v>
      </c>
      <c r="B565" s="86">
        <f>B554</f>
        <v>44322</v>
      </c>
      <c r="C565" s="87" t="s">
        <v>1662</v>
      </c>
      <c r="D565" s="85">
        <v>1</v>
      </c>
      <c r="E565" s="85" t="s">
        <v>1653</v>
      </c>
      <c r="F565" s="82" t="s">
        <v>1654</v>
      </c>
      <c r="G565" s="82" t="s">
        <v>1655</v>
      </c>
      <c r="H565" s="83"/>
      <c r="I565" s="83"/>
      <c r="J565" s="83">
        <v>159.12</v>
      </c>
      <c r="K565" s="83"/>
      <c r="L565" s="83"/>
      <c r="M565" s="83"/>
      <c r="N565" s="83"/>
      <c r="O565" s="109"/>
      <c r="P565" s="83">
        <f>800*D565</f>
        <v>800</v>
      </c>
      <c r="Q565" s="84">
        <f>J565*4.27</f>
        <v>679.44239999999991</v>
      </c>
      <c r="R565" s="84">
        <f t="shared" si="134"/>
        <v>120.55760000000009</v>
      </c>
    </row>
    <row r="566" spans="1:18" x14ac:dyDescent="0.25">
      <c r="A566" s="85">
        <f>+IF(B566="","",SUBTOTAL(3,B$554:B566))</f>
        <v>13</v>
      </c>
      <c r="B566" s="86">
        <f>B554</f>
        <v>44322</v>
      </c>
      <c r="C566" s="87" t="s">
        <v>1663</v>
      </c>
      <c r="D566" s="85">
        <v>1</v>
      </c>
      <c r="E566" s="85" t="s">
        <v>1656</v>
      </c>
      <c r="F566" s="82" t="s">
        <v>1657</v>
      </c>
      <c r="G566" s="82" t="s">
        <v>1658</v>
      </c>
      <c r="H566" s="83"/>
      <c r="I566" s="83"/>
      <c r="J566" s="83">
        <v>159.12</v>
      </c>
      <c r="K566" s="83"/>
      <c r="L566" s="83"/>
      <c r="M566" s="83"/>
      <c r="N566" s="83"/>
      <c r="O566" s="109"/>
      <c r="P566" s="83">
        <f>800*D566</f>
        <v>800</v>
      </c>
      <c r="Q566" s="84">
        <f>J566*4.27</f>
        <v>679.44239999999991</v>
      </c>
      <c r="R566" s="84">
        <f t="shared" si="134"/>
        <v>120.55760000000009</v>
      </c>
    </row>
    <row r="567" spans="1:18" x14ac:dyDescent="0.25">
      <c r="A567" s="85">
        <f>+IF(B567="","",SUBTOTAL(3,B$554:B567))</f>
        <v>14</v>
      </c>
      <c r="B567" s="86">
        <f>B554</f>
        <v>44322</v>
      </c>
      <c r="C567" s="87" t="s">
        <v>620</v>
      </c>
      <c r="D567" s="85">
        <v>1</v>
      </c>
      <c r="E567" s="85" t="s">
        <v>1664</v>
      </c>
      <c r="F567" s="82" t="s">
        <v>1665</v>
      </c>
      <c r="G567" s="82" t="s">
        <v>1666</v>
      </c>
      <c r="H567" s="83"/>
      <c r="I567" s="83"/>
      <c r="J567" s="83">
        <v>159.12</v>
      </c>
      <c r="K567" s="83"/>
      <c r="L567" s="83"/>
      <c r="M567" s="83"/>
      <c r="N567" s="83"/>
      <c r="O567" s="109"/>
      <c r="P567" s="83">
        <f>800*D567</f>
        <v>800</v>
      </c>
      <c r="Q567" s="84">
        <f>J567*4.27</f>
        <v>679.44239999999991</v>
      </c>
      <c r="R567" s="84">
        <f t="shared" si="134"/>
        <v>120.55760000000009</v>
      </c>
    </row>
    <row r="568" spans="1:18" x14ac:dyDescent="0.25">
      <c r="A568" s="85">
        <f>+IF(B568="","",SUBTOTAL(3,B$554:B568))</f>
        <v>15</v>
      </c>
      <c r="B568" s="86">
        <f>B554</f>
        <v>44322</v>
      </c>
      <c r="C568" s="87" t="s">
        <v>1668</v>
      </c>
      <c r="D568" s="85">
        <v>1</v>
      </c>
      <c r="E568" s="85" t="s">
        <v>1667</v>
      </c>
      <c r="F568" s="82" t="s">
        <v>1669</v>
      </c>
      <c r="G568" s="82" t="s">
        <v>1670</v>
      </c>
      <c r="H568" s="83"/>
      <c r="I568" s="83"/>
      <c r="J568" s="83">
        <v>159.12</v>
      </c>
      <c r="K568" s="83"/>
      <c r="L568" s="83"/>
      <c r="M568" s="83"/>
      <c r="N568" s="83"/>
      <c r="O568" s="109"/>
      <c r="P568" s="83">
        <f>800*D568</f>
        <v>800</v>
      </c>
      <c r="Q568" s="84">
        <f>J568*4.27</f>
        <v>679.44239999999991</v>
      </c>
      <c r="R568" s="84">
        <f t="shared" si="134"/>
        <v>120.55760000000009</v>
      </c>
    </row>
    <row r="569" spans="1:18" x14ac:dyDescent="0.25">
      <c r="A569" s="85">
        <f>+IF(B569="","",SUBTOTAL(3,B$554:B569))</f>
        <v>16</v>
      </c>
      <c r="B569" s="86">
        <f t="shared" ref="B569:B576" si="135">B554</f>
        <v>44322</v>
      </c>
      <c r="C569" s="87" t="s">
        <v>249</v>
      </c>
      <c r="D569" s="85">
        <v>1</v>
      </c>
      <c r="E569" s="85" t="s">
        <v>1672</v>
      </c>
      <c r="F569" s="82" t="s">
        <v>1673</v>
      </c>
      <c r="G569" s="82" t="s">
        <v>1674</v>
      </c>
      <c r="H569" s="83"/>
      <c r="I569" s="83"/>
      <c r="J569" s="83">
        <v>159.12</v>
      </c>
      <c r="K569" s="83"/>
      <c r="L569" s="83"/>
      <c r="M569" s="83"/>
      <c r="N569" s="83"/>
      <c r="O569" s="109"/>
      <c r="P569" s="83">
        <f>800*D569</f>
        <v>800</v>
      </c>
      <c r="Q569" s="84">
        <f>J569*4.27</f>
        <v>679.44239999999991</v>
      </c>
      <c r="R569" s="84">
        <f t="shared" si="134"/>
        <v>120.55760000000009</v>
      </c>
    </row>
    <row r="570" spans="1:18" x14ac:dyDescent="0.25">
      <c r="A570" s="85">
        <f>+IF(B570="","",SUBTOTAL(3,B$554:B570))</f>
        <v>17</v>
      </c>
      <c r="B570" s="86">
        <f t="shared" si="135"/>
        <v>44322</v>
      </c>
      <c r="C570" s="87" t="s">
        <v>250</v>
      </c>
      <c r="D570" s="85">
        <v>1</v>
      </c>
      <c r="E570" s="85" t="s">
        <v>1675</v>
      </c>
      <c r="F570" s="82" t="s">
        <v>1676</v>
      </c>
      <c r="G570" s="82" t="s">
        <v>1677</v>
      </c>
      <c r="H570" s="83"/>
      <c r="I570" s="83"/>
      <c r="J570" s="83">
        <v>159.12</v>
      </c>
      <c r="K570" s="83"/>
      <c r="L570" s="83"/>
      <c r="M570" s="83"/>
      <c r="N570" s="83"/>
      <c r="O570" s="109"/>
      <c r="P570" s="83">
        <f>800*D570</f>
        <v>800</v>
      </c>
      <c r="Q570" s="84">
        <f>J570*4.27</f>
        <v>679.44239999999991</v>
      </c>
      <c r="R570" s="84">
        <f t="shared" si="134"/>
        <v>120.55760000000009</v>
      </c>
    </row>
    <row r="571" spans="1:18" x14ac:dyDescent="0.25">
      <c r="A571" s="85">
        <f>+IF(B571="","",SUBTOTAL(3,B$554:B571))</f>
        <v>18</v>
      </c>
      <c r="B571" s="86">
        <f t="shared" si="135"/>
        <v>44322</v>
      </c>
      <c r="C571" s="87" t="s">
        <v>1671</v>
      </c>
      <c r="D571" s="85">
        <v>1</v>
      </c>
      <c r="E571" s="85" t="s">
        <v>1678</v>
      </c>
      <c r="F571" s="82" t="s">
        <v>1679</v>
      </c>
      <c r="G571" s="82" t="s">
        <v>1680</v>
      </c>
      <c r="H571" s="83"/>
      <c r="I571" s="83"/>
      <c r="J571" s="83">
        <v>159.12</v>
      </c>
      <c r="K571" s="83"/>
      <c r="L571" s="83"/>
      <c r="M571" s="83"/>
      <c r="N571" s="83"/>
      <c r="O571" s="109"/>
      <c r="P571" s="83">
        <f>800*D571</f>
        <v>800</v>
      </c>
      <c r="Q571" s="84">
        <f>J571*4.27</f>
        <v>679.44239999999991</v>
      </c>
      <c r="R571" s="84">
        <f t="shared" si="134"/>
        <v>120.55760000000009</v>
      </c>
    </row>
    <row r="572" spans="1:18" x14ac:dyDescent="0.25">
      <c r="A572" s="85">
        <f>+IF(B572="","",SUBTOTAL(3,B$554:B572))</f>
        <v>19</v>
      </c>
      <c r="B572" s="86">
        <f t="shared" si="135"/>
        <v>44322</v>
      </c>
      <c r="C572" s="87" t="s">
        <v>1682</v>
      </c>
      <c r="D572" s="85">
        <v>1</v>
      </c>
      <c r="E572" s="85" t="s">
        <v>1681</v>
      </c>
      <c r="F572" s="82" t="s">
        <v>1683</v>
      </c>
      <c r="G572" s="82" t="s">
        <v>1684</v>
      </c>
      <c r="H572" s="83"/>
      <c r="I572" s="83"/>
      <c r="J572" s="83">
        <v>159.12</v>
      </c>
      <c r="K572" s="83"/>
      <c r="L572" s="83"/>
      <c r="M572" s="83"/>
      <c r="N572" s="83"/>
      <c r="O572" s="109"/>
      <c r="P572" s="83">
        <f>800*D572</f>
        <v>800</v>
      </c>
      <c r="Q572" s="84">
        <f>J572*4.27</f>
        <v>679.44239999999991</v>
      </c>
      <c r="R572" s="84">
        <f t="shared" si="134"/>
        <v>120.55760000000009</v>
      </c>
    </row>
    <row r="573" spans="1:18" x14ac:dyDescent="0.25">
      <c r="A573" s="85">
        <f>+IF(B573="","",SUBTOTAL(3,B$554:B573))</f>
        <v>20</v>
      </c>
      <c r="B573" s="86">
        <f t="shared" si="135"/>
        <v>44322</v>
      </c>
      <c r="C573" s="87" t="s">
        <v>426</v>
      </c>
      <c r="D573" s="85">
        <v>1</v>
      </c>
      <c r="E573" s="85" t="s">
        <v>1685</v>
      </c>
      <c r="F573" s="82" t="s">
        <v>1686</v>
      </c>
      <c r="G573" s="82" t="s">
        <v>1687</v>
      </c>
      <c r="H573" s="83"/>
      <c r="I573" s="83"/>
      <c r="J573" s="83">
        <v>159.12</v>
      </c>
      <c r="K573" s="83"/>
      <c r="L573" s="83"/>
      <c r="M573" s="83"/>
      <c r="N573" s="83"/>
      <c r="O573" s="109"/>
      <c r="P573" s="83">
        <f>800*D573</f>
        <v>800</v>
      </c>
      <c r="Q573" s="84">
        <f>J573*4.27</f>
        <v>679.44239999999991</v>
      </c>
      <c r="R573" s="84">
        <f t="shared" si="134"/>
        <v>120.55760000000009</v>
      </c>
    </row>
    <row r="574" spans="1:18" x14ac:dyDescent="0.25">
      <c r="A574" s="85">
        <f>+IF(B574="","",SUBTOTAL(3,B$554:B574))</f>
        <v>21</v>
      </c>
      <c r="B574" s="86">
        <f t="shared" si="135"/>
        <v>44322</v>
      </c>
      <c r="C574" s="87" t="s">
        <v>284</v>
      </c>
      <c r="D574" s="85">
        <v>1</v>
      </c>
      <c r="E574" s="85" t="s">
        <v>1688</v>
      </c>
      <c r="F574" s="82" t="s">
        <v>1689</v>
      </c>
      <c r="G574" s="82" t="s">
        <v>1690</v>
      </c>
      <c r="H574" s="83"/>
      <c r="I574" s="83"/>
      <c r="J574" s="83">
        <v>159.12</v>
      </c>
      <c r="K574" s="83"/>
      <c r="L574" s="83"/>
      <c r="M574" s="83"/>
      <c r="N574" s="83"/>
      <c r="O574" s="109"/>
      <c r="P574" s="83">
        <f>800*D574</f>
        <v>800</v>
      </c>
      <c r="Q574" s="84">
        <f>J574*4.27</f>
        <v>679.44239999999991</v>
      </c>
      <c r="R574" s="84">
        <f t="shared" si="134"/>
        <v>120.55760000000009</v>
      </c>
    </row>
    <row r="575" spans="1:18" x14ac:dyDescent="0.25">
      <c r="A575" s="85">
        <f>+IF(B575="","",SUBTOTAL(3,B$554:B575))</f>
        <v>22</v>
      </c>
      <c r="B575" s="86">
        <f t="shared" si="135"/>
        <v>44322</v>
      </c>
      <c r="C575" s="87" t="s">
        <v>1692</v>
      </c>
      <c r="D575" s="85">
        <v>1</v>
      </c>
      <c r="E575" s="85" t="s">
        <v>1691</v>
      </c>
      <c r="F575" s="82" t="s">
        <v>1693</v>
      </c>
      <c r="G575" s="82" t="s">
        <v>1694</v>
      </c>
      <c r="H575" s="83"/>
      <c r="I575" s="83"/>
      <c r="J575" s="83">
        <v>159.12</v>
      </c>
      <c r="K575" s="83"/>
      <c r="L575" s="83"/>
      <c r="M575" s="83"/>
      <c r="N575" s="83"/>
      <c r="O575" s="109"/>
      <c r="P575" s="83">
        <f>800*D575</f>
        <v>800</v>
      </c>
      <c r="Q575" s="84">
        <f>J575*4.27</f>
        <v>679.44239999999991</v>
      </c>
      <c r="R575" s="84">
        <f t="shared" si="134"/>
        <v>120.55760000000009</v>
      </c>
    </row>
    <row r="576" spans="1:18" x14ac:dyDescent="0.25">
      <c r="A576" s="85">
        <f>+IF(B576="","",SUBTOTAL(3,B$554:B576))</f>
        <v>23</v>
      </c>
      <c r="B576" s="86">
        <f t="shared" si="135"/>
        <v>44322</v>
      </c>
      <c r="C576" s="87" t="s">
        <v>270</v>
      </c>
      <c r="D576" s="85">
        <v>1</v>
      </c>
      <c r="E576" s="85" t="s">
        <v>1696</v>
      </c>
      <c r="F576" s="82" t="s">
        <v>1695</v>
      </c>
      <c r="G576" s="82" t="s">
        <v>1697</v>
      </c>
      <c r="H576" s="83"/>
      <c r="I576" s="83"/>
      <c r="J576" s="83">
        <v>159.12</v>
      </c>
      <c r="K576" s="83"/>
      <c r="L576" s="83"/>
      <c r="M576" s="83"/>
      <c r="N576" s="83"/>
      <c r="O576" s="109"/>
      <c r="P576" s="83">
        <f>800*D576</f>
        <v>800</v>
      </c>
      <c r="Q576" s="84">
        <f>J576*4.27</f>
        <v>679.44239999999991</v>
      </c>
      <c r="R576" s="84">
        <f t="shared" si="134"/>
        <v>120.55760000000009</v>
      </c>
    </row>
    <row r="577" spans="1:18" x14ac:dyDescent="0.25">
      <c r="A577" s="85">
        <f>+IF(B577="","",SUBTOTAL(3,B$554:B577))</f>
        <v>24</v>
      </c>
      <c r="B577" s="86">
        <f>B554</f>
        <v>44322</v>
      </c>
      <c r="C577" s="87" t="s">
        <v>1701</v>
      </c>
      <c r="D577" s="85">
        <v>1</v>
      </c>
      <c r="E577" s="85" t="s">
        <v>1698</v>
      </c>
      <c r="F577" s="82" t="s">
        <v>1699</v>
      </c>
      <c r="G577" s="82" t="s">
        <v>1700</v>
      </c>
      <c r="H577" s="83"/>
      <c r="I577" s="83"/>
      <c r="J577" s="83">
        <v>159.12</v>
      </c>
      <c r="K577" s="83"/>
      <c r="L577" s="83"/>
      <c r="M577" s="83"/>
      <c r="N577" s="83"/>
      <c r="O577" s="109"/>
      <c r="P577" s="83">
        <f>800*D577</f>
        <v>800</v>
      </c>
      <c r="Q577" s="84">
        <f>J577*4.27</f>
        <v>679.44239999999991</v>
      </c>
      <c r="R577" s="84">
        <f t="shared" si="134"/>
        <v>120.55760000000009</v>
      </c>
    </row>
    <row r="578" spans="1:18" x14ac:dyDescent="0.25">
      <c r="A578" s="85">
        <f>+IF(B578="","",SUBTOTAL(3,B$554:B578))</f>
        <v>25</v>
      </c>
      <c r="B578" s="86">
        <f>B554</f>
        <v>44322</v>
      </c>
      <c r="C578" s="87" t="s">
        <v>1702</v>
      </c>
      <c r="D578" s="85">
        <v>1</v>
      </c>
      <c r="E578" s="85" t="s">
        <v>1703</v>
      </c>
      <c r="F578" s="82" t="s">
        <v>1704</v>
      </c>
      <c r="G578" s="82" t="s">
        <v>1705</v>
      </c>
      <c r="H578" s="83"/>
      <c r="I578" s="83"/>
      <c r="J578" s="83">
        <v>159.12</v>
      </c>
      <c r="K578" s="83"/>
      <c r="L578" s="83"/>
      <c r="M578" s="83"/>
      <c r="N578" s="83"/>
      <c r="O578" s="109"/>
      <c r="P578" s="83">
        <f>800*D578</f>
        <v>800</v>
      </c>
      <c r="Q578" s="84">
        <f>J578*4.27</f>
        <v>679.44239999999991</v>
      </c>
      <c r="R578" s="84">
        <f t="shared" si="134"/>
        <v>120.55760000000009</v>
      </c>
    </row>
    <row r="579" spans="1:18" x14ac:dyDescent="0.25">
      <c r="A579" s="43" t="str">
        <f>TEXT(B579,"DDD")</f>
        <v>Thu</v>
      </c>
      <c r="B579" s="10">
        <f>B554</f>
        <v>44322</v>
      </c>
      <c r="C579" s="5" t="s">
        <v>2</v>
      </c>
      <c r="D579" s="4">
        <f>SUM(D554:D578)</f>
        <v>26</v>
      </c>
      <c r="E579" s="4"/>
      <c r="F579" s="4"/>
      <c r="G579" s="4"/>
      <c r="H579" s="13">
        <f t="shared" ref="H579:M579" si="136">SUM(H554:H578)</f>
        <v>0</v>
      </c>
      <c r="I579" s="13">
        <f t="shared" si="136"/>
        <v>0</v>
      </c>
      <c r="J579" s="13">
        <f t="shared" si="136"/>
        <v>6021.0599999999977</v>
      </c>
      <c r="K579" s="13">
        <f t="shared" si="136"/>
        <v>0</v>
      </c>
      <c r="L579" s="13">
        <f t="shared" si="136"/>
        <v>0</v>
      </c>
      <c r="M579" s="13">
        <f t="shared" si="136"/>
        <v>0</v>
      </c>
      <c r="N579" s="44"/>
      <c r="O579" s="44"/>
      <c r="P579" s="13">
        <f>SUM(P554:P578)</f>
        <v>30000</v>
      </c>
      <c r="Q579" s="13">
        <f>SUM(Q554:Q578)</f>
        <v>25709.926199999994</v>
      </c>
      <c r="R579" s="13">
        <f>SUM(R554:R578)</f>
        <v>4290.0738000000047</v>
      </c>
    </row>
    <row r="580" spans="1:18" x14ac:dyDescent="0.25">
      <c r="A580" s="35">
        <f>+IF(B580="","",SUBTOTAL(3,B$580:B580))</f>
        <v>1</v>
      </c>
      <c r="B580" s="17">
        <f>B554+3</f>
        <v>44325</v>
      </c>
      <c r="C580" s="7" t="s">
        <v>1181</v>
      </c>
      <c r="D580" s="6">
        <v>1</v>
      </c>
      <c r="E580" s="6" t="s">
        <v>1714</v>
      </c>
      <c r="F580" s="8" t="s">
        <v>1715</v>
      </c>
      <c r="G580" s="8" t="s">
        <v>1716</v>
      </c>
      <c r="H580" s="12"/>
      <c r="I580" s="12"/>
      <c r="J580" s="12">
        <v>159.12</v>
      </c>
      <c r="K580" s="12"/>
      <c r="L580" s="12"/>
      <c r="M580" s="12"/>
      <c r="N580" s="12"/>
      <c r="O580" s="109"/>
      <c r="P580" s="12">
        <v>800</v>
      </c>
      <c r="Q580" s="34">
        <f>J580*4.27</f>
        <v>679.44239999999991</v>
      </c>
      <c r="R580" s="76">
        <f t="shared" ref="R580:R587" si="137">P580-Q580</f>
        <v>120.55760000000009</v>
      </c>
    </row>
    <row r="581" spans="1:18" x14ac:dyDescent="0.25">
      <c r="A581" s="35">
        <f>+IF(B581="","",SUBTOTAL(3,B$580:B581))</f>
        <v>2</v>
      </c>
      <c r="B581" s="17">
        <f>B580</f>
        <v>44325</v>
      </c>
      <c r="C581" s="7" t="s">
        <v>887</v>
      </c>
      <c r="D581" s="6">
        <v>1</v>
      </c>
      <c r="E581" s="6" t="s">
        <v>1717</v>
      </c>
      <c r="F581" s="8" t="s">
        <v>1718</v>
      </c>
      <c r="G581" s="8" t="s">
        <v>1719</v>
      </c>
      <c r="H581" s="12"/>
      <c r="I581" s="12"/>
      <c r="J581" s="12">
        <v>159.12</v>
      </c>
      <c r="K581" s="12"/>
      <c r="L581" s="12"/>
      <c r="M581" s="12"/>
      <c r="N581" s="12"/>
      <c r="O581" s="109"/>
      <c r="P581" s="12">
        <v>800</v>
      </c>
      <c r="Q581" s="84">
        <f>J581*4.27</f>
        <v>679.44239999999991</v>
      </c>
      <c r="R581" s="27">
        <f t="shared" si="137"/>
        <v>120.55760000000009</v>
      </c>
    </row>
    <row r="582" spans="1:18" x14ac:dyDescent="0.25">
      <c r="A582" s="35">
        <f>+IF(B582="","",SUBTOTAL(3,B$580:B582))</f>
        <v>3</v>
      </c>
      <c r="B582" s="17">
        <f>B580</f>
        <v>44325</v>
      </c>
      <c r="C582" s="7" t="s">
        <v>1727</v>
      </c>
      <c r="D582" s="6">
        <v>9</v>
      </c>
      <c r="E582" s="6" t="s">
        <v>1720</v>
      </c>
      <c r="F582" s="8" t="s">
        <v>1721</v>
      </c>
      <c r="G582" s="8" t="s">
        <v>1722</v>
      </c>
      <c r="H582" s="12"/>
      <c r="I582" s="12"/>
      <c r="J582" s="12">
        <v>1407.6</v>
      </c>
      <c r="K582" s="12"/>
      <c r="L582" s="12"/>
      <c r="M582" s="12"/>
      <c r="N582" s="12"/>
      <c r="O582" s="109"/>
      <c r="P582" s="83">
        <f>800*D582</f>
        <v>7200</v>
      </c>
      <c r="Q582" s="84">
        <f>J582*4.27</f>
        <v>6010.4519999999993</v>
      </c>
      <c r="R582" s="27">
        <f t="shared" si="137"/>
        <v>1189.5480000000007</v>
      </c>
    </row>
    <row r="583" spans="1:18" x14ac:dyDescent="0.25">
      <c r="A583" s="35">
        <f>+IF(B583="","",SUBTOTAL(3,B$580:B583))</f>
        <v>4</v>
      </c>
      <c r="B583" s="17">
        <f>B580</f>
        <v>44325</v>
      </c>
      <c r="C583" s="7" t="s">
        <v>400</v>
      </c>
      <c r="D583" s="6">
        <v>1</v>
      </c>
      <c r="E583" s="6" t="s">
        <v>1723</v>
      </c>
      <c r="F583" s="8" t="s">
        <v>1725</v>
      </c>
      <c r="G583" s="8" t="s">
        <v>1724</v>
      </c>
      <c r="H583" s="12"/>
      <c r="I583" s="12"/>
      <c r="J583" s="12">
        <v>159.12</v>
      </c>
      <c r="K583" s="12"/>
      <c r="L583" s="12"/>
      <c r="M583" s="12"/>
      <c r="N583" s="12"/>
      <c r="O583" s="109"/>
      <c r="P583" s="83">
        <f>800*D583</f>
        <v>800</v>
      </c>
      <c r="Q583" s="84">
        <f>J583*4.27</f>
        <v>679.44239999999991</v>
      </c>
      <c r="R583" s="27">
        <f t="shared" si="137"/>
        <v>120.55760000000009</v>
      </c>
    </row>
    <row r="584" spans="1:18" x14ac:dyDescent="0.25">
      <c r="A584" s="35">
        <f>+IF(B584="","",SUBTOTAL(3,B$580:B584))</f>
        <v>5</v>
      </c>
      <c r="B584" s="17">
        <f>B580</f>
        <v>44325</v>
      </c>
      <c r="C584" s="7" t="s">
        <v>716</v>
      </c>
      <c r="D584" s="6">
        <v>1</v>
      </c>
      <c r="E584" s="6" t="s">
        <v>1726</v>
      </c>
      <c r="F584" s="8" t="s">
        <v>1728</v>
      </c>
      <c r="G584" s="8" t="s">
        <v>1729</v>
      </c>
      <c r="H584" s="12"/>
      <c r="I584" s="12"/>
      <c r="J584" s="12">
        <v>159.12</v>
      </c>
      <c r="K584" s="12"/>
      <c r="L584" s="12"/>
      <c r="M584" s="12"/>
      <c r="N584" s="12"/>
      <c r="O584" s="109"/>
      <c r="P584" s="83">
        <f>800*D584</f>
        <v>800</v>
      </c>
      <c r="Q584" s="84">
        <f>J584*4.27</f>
        <v>679.44239999999991</v>
      </c>
      <c r="R584" s="27">
        <f t="shared" si="137"/>
        <v>120.55760000000009</v>
      </c>
    </row>
    <row r="585" spans="1:18" x14ac:dyDescent="0.25">
      <c r="A585" s="35">
        <f>+IF(B585="","",SUBTOTAL(3,B$580:B585))</f>
        <v>6</v>
      </c>
      <c r="B585" s="17">
        <f>B580</f>
        <v>44325</v>
      </c>
      <c r="C585" s="7" t="s">
        <v>1404</v>
      </c>
      <c r="D585" s="6">
        <v>1</v>
      </c>
      <c r="E585" s="6" t="s">
        <v>1730</v>
      </c>
      <c r="F585" s="8" t="s">
        <v>1731</v>
      </c>
      <c r="G585" s="8" t="s">
        <v>1732</v>
      </c>
      <c r="H585" s="12"/>
      <c r="I585" s="12"/>
      <c r="J585" s="12">
        <v>159.12</v>
      </c>
      <c r="K585" s="12"/>
      <c r="L585" s="12"/>
      <c r="M585" s="12"/>
      <c r="N585" s="12"/>
      <c r="O585" s="109"/>
      <c r="P585" s="83">
        <f>800*D585</f>
        <v>800</v>
      </c>
      <c r="Q585" s="84">
        <f>J585*4.27</f>
        <v>679.44239999999991</v>
      </c>
      <c r="R585" s="27">
        <f t="shared" si="137"/>
        <v>120.55760000000009</v>
      </c>
    </row>
    <row r="586" spans="1:18" x14ac:dyDescent="0.25">
      <c r="A586" s="35">
        <f>+IF(B586="","",SUBTOTAL(3,B$580:B586))</f>
        <v>7</v>
      </c>
      <c r="B586" s="17">
        <f>B580</f>
        <v>44325</v>
      </c>
      <c r="C586" s="7" t="s">
        <v>620</v>
      </c>
      <c r="D586" s="6">
        <v>1</v>
      </c>
      <c r="E586" s="6" t="s">
        <v>1733</v>
      </c>
      <c r="F586" s="8" t="s">
        <v>1734</v>
      </c>
      <c r="G586" s="8" t="s">
        <v>1735</v>
      </c>
      <c r="H586" s="12"/>
      <c r="I586" s="12"/>
      <c r="J586" s="12">
        <v>159.12</v>
      </c>
      <c r="K586" s="12"/>
      <c r="L586" s="12"/>
      <c r="M586" s="12"/>
      <c r="N586" s="12"/>
      <c r="O586" s="109"/>
      <c r="P586" s="83">
        <f>800*D586</f>
        <v>800</v>
      </c>
      <c r="Q586" s="84">
        <f>J586*4.27</f>
        <v>679.44239999999991</v>
      </c>
      <c r="R586" s="27">
        <f t="shared" si="137"/>
        <v>120.55760000000009</v>
      </c>
    </row>
    <row r="587" spans="1:18" x14ac:dyDescent="0.25">
      <c r="A587" s="35">
        <f>+IF(B587="","",SUBTOTAL(3,B$580:B587))</f>
        <v>8</v>
      </c>
      <c r="B587" s="17">
        <f>B580</f>
        <v>44325</v>
      </c>
      <c r="C587" s="7" t="s">
        <v>615</v>
      </c>
      <c r="D587" s="6">
        <v>1</v>
      </c>
      <c r="E587" s="6" t="s">
        <v>1736</v>
      </c>
      <c r="F587" s="8" t="s">
        <v>1737</v>
      </c>
      <c r="G587" s="8" t="s">
        <v>1738</v>
      </c>
      <c r="H587" s="12"/>
      <c r="I587" s="12"/>
      <c r="J587" s="12">
        <v>159.12</v>
      </c>
      <c r="K587" s="12"/>
      <c r="L587" s="12"/>
      <c r="M587" s="12"/>
      <c r="N587" s="12"/>
      <c r="O587" s="109"/>
      <c r="P587" s="83">
        <f>800*D587</f>
        <v>800</v>
      </c>
      <c r="Q587" s="84">
        <f>J587*4.27</f>
        <v>679.44239999999991</v>
      </c>
      <c r="R587" s="27">
        <f t="shared" si="137"/>
        <v>120.55760000000009</v>
      </c>
    </row>
    <row r="588" spans="1:18" x14ac:dyDescent="0.25">
      <c r="A588" s="43" t="str">
        <f>TEXT(B588,"DDD")</f>
        <v>Sun</v>
      </c>
      <c r="B588" s="10">
        <f>B580</f>
        <v>44325</v>
      </c>
      <c r="C588" s="5" t="s">
        <v>2</v>
      </c>
      <c r="D588" s="4">
        <f>SUM(D580:D587)</f>
        <v>16</v>
      </c>
      <c r="E588" s="4"/>
      <c r="F588" s="4"/>
      <c r="G588" s="4"/>
      <c r="H588" s="13">
        <f t="shared" ref="H588:R588" si="138">SUM(H580:H587)</f>
        <v>0</v>
      </c>
      <c r="I588" s="13">
        <f t="shared" si="138"/>
        <v>0</v>
      </c>
      <c r="J588" s="13">
        <f t="shared" si="138"/>
        <v>2521.4399999999996</v>
      </c>
      <c r="K588" s="13">
        <f t="shared" si="138"/>
        <v>0</v>
      </c>
      <c r="L588" s="13">
        <f t="shared" si="138"/>
        <v>0</v>
      </c>
      <c r="M588" s="13">
        <f t="shared" si="138"/>
        <v>0</v>
      </c>
      <c r="N588" s="13">
        <f t="shared" si="138"/>
        <v>0</v>
      </c>
      <c r="O588" s="44"/>
      <c r="P588" s="13">
        <f t="shared" si="138"/>
        <v>12800</v>
      </c>
      <c r="Q588" s="13">
        <f t="shared" si="138"/>
        <v>10766.548799999999</v>
      </c>
      <c r="R588" s="13">
        <f t="shared" si="138"/>
        <v>2033.4512000000013</v>
      </c>
    </row>
    <row r="589" spans="1:18" x14ac:dyDescent="0.25">
      <c r="A589" s="35">
        <f>+IF(B589="","",SUBTOTAL(3,B$589:B589))</f>
        <v>1</v>
      </c>
      <c r="B589" s="17">
        <f>B580+1</f>
        <v>44326</v>
      </c>
      <c r="C589" s="7" t="s">
        <v>822</v>
      </c>
      <c r="D589" s="6">
        <v>1</v>
      </c>
      <c r="E589" s="6" t="s">
        <v>1739</v>
      </c>
      <c r="F589" s="8" t="s">
        <v>1740</v>
      </c>
      <c r="G589" s="8" t="s">
        <v>1741</v>
      </c>
      <c r="H589" s="12"/>
      <c r="I589" s="12"/>
      <c r="J589" s="12">
        <v>159.12</v>
      </c>
      <c r="K589" s="12"/>
      <c r="L589" s="12"/>
      <c r="M589" s="12"/>
      <c r="N589" s="12"/>
      <c r="O589" s="109"/>
      <c r="P589" s="83">
        <f>800*D589</f>
        <v>800</v>
      </c>
      <c r="Q589" s="76">
        <f>J589*4.27</f>
        <v>679.44239999999991</v>
      </c>
      <c r="R589" s="76">
        <f t="shared" ref="R589:R595" si="139">P589-Q589</f>
        <v>120.55760000000009</v>
      </c>
    </row>
    <row r="590" spans="1:18" x14ac:dyDescent="0.25">
      <c r="A590" s="35">
        <f>+IF(B590="","",SUBTOTAL(3,B$589:B590))</f>
        <v>2</v>
      </c>
      <c r="B590" s="17">
        <f>B589</f>
        <v>44326</v>
      </c>
      <c r="C590" s="7" t="s">
        <v>887</v>
      </c>
      <c r="D590" s="6">
        <v>1</v>
      </c>
      <c r="E590" s="6" t="s">
        <v>1742</v>
      </c>
      <c r="F590" s="8" t="s">
        <v>1743</v>
      </c>
      <c r="G590" s="8" t="s">
        <v>1744</v>
      </c>
      <c r="H590" s="12"/>
      <c r="I590" s="12"/>
      <c r="J590" s="12">
        <v>159.12</v>
      </c>
      <c r="K590" s="12"/>
      <c r="L590" s="12"/>
      <c r="M590" s="12"/>
      <c r="N590" s="12"/>
      <c r="O590" s="109"/>
      <c r="P590" s="83">
        <f>800*D590</f>
        <v>800</v>
      </c>
      <c r="Q590" s="27">
        <f>J590*4.27</f>
        <v>679.44239999999991</v>
      </c>
      <c r="R590" s="27">
        <f t="shared" si="139"/>
        <v>120.55760000000009</v>
      </c>
    </row>
    <row r="591" spans="1:18" x14ac:dyDescent="0.25">
      <c r="A591" s="35">
        <f>+IF(B591="","",SUBTOTAL(3,B$589:B591))</f>
        <v>3</v>
      </c>
      <c r="B591" s="17">
        <f>B589</f>
        <v>44326</v>
      </c>
      <c r="C591" s="7" t="s">
        <v>1609</v>
      </c>
      <c r="D591" s="6">
        <v>1</v>
      </c>
      <c r="E591" s="6" t="s">
        <v>1745</v>
      </c>
      <c r="F591" s="8" t="s">
        <v>1746</v>
      </c>
      <c r="G591" s="8" t="s">
        <v>1747</v>
      </c>
      <c r="H591" s="12"/>
      <c r="I591" s="12"/>
      <c r="J591" s="12">
        <v>159.12</v>
      </c>
      <c r="K591" s="12"/>
      <c r="L591" s="12"/>
      <c r="M591" s="12"/>
      <c r="N591" s="12"/>
      <c r="O591" s="109"/>
      <c r="P591" s="83">
        <f>800*D591</f>
        <v>800</v>
      </c>
      <c r="Q591" s="27">
        <f>J591*4.27</f>
        <v>679.44239999999991</v>
      </c>
      <c r="R591" s="27">
        <f t="shared" si="139"/>
        <v>120.55760000000009</v>
      </c>
    </row>
    <row r="592" spans="1:18" x14ac:dyDescent="0.25">
      <c r="A592" s="35">
        <f>+IF(B592="","",SUBTOTAL(3,B$589:B592))</f>
        <v>4</v>
      </c>
      <c r="B592" s="17">
        <f>B589</f>
        <v>44326</v>
      </c>
      <c r="C592" s="7" t="s">
        <v>376</v>
      </c>
      <c r="D592" s="6">
        <v>1</v>
      </c>
      <c r="E592" s="6" t="s">
        <v>1748</v>
      </c>
      <c r="F592" s="8" t="s">
        <v>1749</v>
      </c>
      <c r="G592" s="8" t="s">
        <v>1750</v>
      </c>
      <c r="H592" s="12"/>
      <c r="I592" s="12"/>
      <c r="J592" s="12">
        <v>159.12</v>
      </c>
      <c r="K592" s="12"/>
      <c r="L592" s="12"/>
      <c r="M592" s="12"/>
      <c r="N592" s="12"/>
      <c r="O592" s="109"/>
      <c r="P592" s="83">
        <f>800*D592</f>
        <v>800</v>
      </c>
      <c r="Q592" s="27">
        <f>J592*4.27</f>
        <v>679.44239999999991</v>
      </c>
      <c r="R592" s="27">
        <f t="shared" si="139"/>
        <v>120.55760000000009</v>
      </c>
    </row>
    <row r="593" spans="1:18" x14ac:dyDescent="0.25">
      <c r="A593" s="35">
        <f>+IF(B593="","",SUBTOTAL(3,B$589:B593))</f>
        <v>5</v>
      </c>
      <c r="B593" s="17">
        <f>B589</f>
        <v>44326</v>
      </c>
      <c r="C593" s="7" t="s">
        <v>1609</v>
      </c>
      <c r="D593" s="6">
        <v>1</v>
      </c>
      <c r="E593" s="6" t="s">
        <v>1751</v>
      </c>
      <c r="F593" s="8" t="s">
        <v>1752</v>
      </c>
      <c r="G593" s="8" t="s">
        <v>1753</v>
      </c>
      <c r="H593" s="12"/>
      <c r="I593" s="12"/>
      <c r="J593" s="12">
        <v>2046.12</v>
      </c>
      <c r="K593" s="12"/>
      <c r="L593" s="12"/>
      <c r="M593" s="12"/>
      <c r="N593" s="12"/>
      <c r="O593" s="109"/>
      <c r="P593" s="12">
        <v>10000</v>
      </c>
      <c r="Q593" s="27">
        <f>J593*4.27</f>
        <v>8736.9323999999979</v>
      </c>
      <c r="R593" s="27">
        <f t="shared" si="139"/>
        <v>1263.0676000000021</v>
      </c>
    </row>
    <row r="594" spans="1:18" x14ac:dyDescent="0.25">
      <c r="A594" s="35">
        <f>+IF(B594="","",SUBTOTAL(3,B$589:B594))</f>
        <v>6</v>
      </c>
      <c r="B594" s="17">
        <f>B589</f>
        <v>44326</v>
      </c>
      <c r="C594" s="7" t="s">
        <v>1754</v>
      </c>
      <c r="D594" s="6">
        <v>2</v>
      </c>
      <c r="E594" s="88" t="s">
        <v>1755</v>
      </c>
      <c r="F594" s="8" t="s">
        <v>1756</v>
      </c>
      <c r="G594" s="8" t="s">
        <v>1756</v>
      </c>
      <c r="H594" s="12"/>
      <c r="I594" s="12"/>
      <c r="J594" s="12"/>
      <c r="K594" s="12"/>
      <c r="L594" s="12"/>
      <c r="M594" s="12"/>
      <c r="N594" s="12"/>
      <c r="O594" s="109"/>
      <c r="P594" s="83">
        <f>75*D594</f>
        <v>150</v>
      </c>
      <c r="Q594" s="27">
        <f>J594*4.27</f>
        <v>0</v>
      </c>
      <c r="R594" s="27">
        <f t="shared" si="139"/>
        <v>150</v>
      </c>
    </row>
    <row r="595" spans="1:18" x14ac:dyDescent="0.25">
      <c r="A595" s="35">
        <f>+IF(B595="","",SUBTOTAL(3,B$589:B595))</f>
        <v>7</v>
      </c>
      <c r="B595" s="17">
        <f>B590</f>
        <v>44326</v>
      </c>
      <c r="C595" s="7" t="s">
        <v>837</v>
      </c>
      <c r="D595" s="89">
        <v>2</v>
      </c>
      <c r="E595" s="90" t="s">
        <v>1757</v>
      </c>
      <c r="F595" s="91" t="s">
        <v>1758</v>
      </c>
      <c r="G595" s="91" t="s">
        <v>1759</v>
      </c>
      <c r="H595" s="92"/>
      <c r="I595" s="92"/>
      <c r="J595" s="92">
        <v>315.18</v>
      </c>
      <c r="K595" s="92"/>
      <c r="L595" s="92"/>
      <c r="M595" s="92"/>
      <c r="N595" s="92"/>
      <c r="O595" s="92"/>
      <c r="P595" s="83">
        <f>800*D595</f>
        <v>1600</v>
      </c>
      <c r="Q595" s="27">
        <f>J595*4.27</f>
        <v>1345.8185999999998</v>
      </c>
      <c r="R595" s="27">
        <f t="shared" si="139"/>
        <v>254.18140000000017</v>
      </c>
    </row>
    <row r="596" spans="1:18" x14ac:dyDescent="0.25">
      <c r="A596" s="43" t="str">
        <f>TEXT(B596,"DDD")</f>
        <v>Mon</v>
      </c>
      <c r="B596" s="10">
        <f>B589</f>
        <v>44326</v>
      </c>
      <c r="C596" s="5" t="s">
        <v>2</v>
      </c>
      <c r="D596" s="4">
        <f>SUM(D589:D595)</f>
        <v>9</v>
      </c>
      <c r="E596" s="4"/>
      <c r="F596" s="4"/>
      <c r="G596" s="4"/>
      <c r="H596" s="13">
        <f t="shared" ref="H596:N596" si="140">SUM(H589:H595)</f>
        <v>0</v>
      </c>
      <c r="I596" s="13">
        <f t="shared" si="140"/>
        <v>0</v>
      </c>
      <c r="J596" s="13">
        <f t="shared" si="140"/>
        <v>2997.7799999999997</v>
      </c>
      <c r="K596" s="13">
        <f t="shared" si="140"/>
        <v>0</v>
      </c>
      <c r="L596" s="13">
        <f t="shared" si="140"/>
        <v>0</v>
      </c>
      <c r="M596" s="13">
        <f t="shared" si="140"/>
        <v>0</v>
      </c>
      <c r="N596" s="13">
        <f t="shared" si="140"/>
        <v>0</v>
      </c>
      <c r="O596" s="44"/>
      <c r="P596" s="13">
        <f>SUM(P589:P595)</f>
        <v>14950</v>
      </c>
      <c r="Q596" s="13">
        <f>SUM(Q589:Q595)</f>
        <v>12800.520599999998</v>
      </c>
      <c r="R596" s="13">
        <f>SUM(R589:R595)</f>
        <v>2149.4794000000029</v>
      </c>
    </row>
    <row r="597" spans="1:18" x14ac:dyDescent="0.25">
      <c r="A597" s="35">
        <f>+IF(B597="","",SUBTOTAL(3,B$597:B597))</f>
        <v>1</v>
      </c>
      <c r="B597" s="17">
        <f>B589+1</f>
        <v>44327</v>
      </c>
      <c r="C597" s="7" t="s">
        <v>822</v>
      </c>
      <c r="D597" s="6">
        <v>1</v>
      </c>
      <c r="E597" s="6" t="s">
        <v>1760</v>
      </c>
      <c r="F597" s="8" t="s">
        <v>1761</v>
      </c>
      <c r="G597" s="8" t="s">
        <v>1762</v>
      </c>
      <c r="H597" s="12"/>
      <c r="I597" s="12"/>
      <c r="J597" s="12">
        <v>159.12</v>
      </c>
      <c r="K597" s="12"/>
      <c r="L597" s="12"/>
      <c r="M597" s="12"/>
      <c r="N597" s="12"/>
      <c r="O597" s="109"/>
      <c r="P597" s="83">
        <f>800*D597</f>
        <v>800</v>
      </c>
      <c r="Q597" s="34">
        <f>J597*4.33</f>
        <v>688.9896</v>
      </c>
      <c r="R597" s="34">
        <f t="shared" ref="R597:R602" si="141">P597-Q597</f>
        <v>111.0104</v>
      </c>
    </row>
    <row r="598" spans="1:18" x14ac:dyDescent="0.25">
      <c r="A598" s="35">
        <f>+IF(B598="","",SUBTOTAL(3,B$597:B598))</f>
        <v>2</v>
      </c>
      <c r="B598" s="17">
        <f>B597</f>
        <v>44327</v>
      </c>
      <c r="C598" s="7" t="s">
        <v>887</v>
      </c>
      <c r="D598" s="6">
        <v>1</v>
      </c>
      <c r="E598" s="6" t="s">
        <v>1763</v>
      </c>
      <c r="F598" s="8" t="s">
        <v>1764</v>
      </c>
      <c r="G598" s="8" t="s">
        <v>1765</v>
      </c>
      <c r="H598" s="12"/>
      <c r="I598" s="12"/>
      <c r="J598" s="12">
        <v>159.12</v>
      </c>
      <c r="K598" s="12"/>
      <c r="L598" s="12"/>
      <c r="M598" s="12"/>
      <c r="N598" s="12"/>
      <c r="O598" s="109"/>
      <c r="P598" s="83">
        <f>800*D598</f>
        <v>800</v>
      </c>
      <c r="Q598" s="84">
        <f>J598*4.33</f>
        <v>688.9896</v>
      </c>
      <c r="R598" s="84">
        <f t="shared" si="141"/>
        <v>111.0104</v>
      </c>
    </row>
    <row r="599" spans="1:18" x14ac:dyDescent="0.25">
      <c r="A599" s="35">
        <f>+IF(B599="","",SUBTOTAL(3,B$597:B599))</f>
        <v>3</v>
      </c>
      <c r="B599" s="17">
        <f>B597</f>
        <v>44327</v>
      </c>
      <c r="C599" s="7" t="s">
        <v>1767</v>
      </c>
      <c r="D599" s="6">
        <v>1</v>
      </c>
      <c r="E599" s="6" t="s">
        <v>1766</v>
      </c>
      <c r="F599" s="8" t="s">
        <v>1768</v>
      </c>
      <c r="G599" s="8" t="s">
        <v>1769</v>
      </c>
      <c r="H599" s="12"/>
      <c r="I599" s="12"/>
      <c r="J599" s="12">
        <v>159.12</v>
      </c>
      <c r="K599" s="12"/>
      <c r="L599" s="12"/>
      <c r="M599" s="12"/>
      <c r="N599" s="12"/>
      <c r="O599" s="109"/>
      <c r="P599" s="83">
        <f>800*D599</f>
        <v>800</v>
      </c>
      <c r="Q599" s="84">
        <f>J599*4.33</f>
        <v>688.9896</v>
      </c>
      <c r="R599" s="84">
        <f t="shared" si="141"/>
        <v>111.0104</v>
      </c>
    </row>
    <row r="600" spans="1:18" x14ac:dyDescent="0.25">
      <c r="A600" s="35">
        <f>+IF(B600="","",SUBTOTAL(3,B$597:B600))</f>
        <v>4</v>
      </c>
      <c r="B600" s="17">
        <f>B597</f>
        <v>44327</v>
      </c>
      <c r="C600" s="7" t="s">
        <v>376</v>
      </c>
      <c r="D600" s="6">
        <v>1</v>
      </c>
      <c r="E600" s="6" t="s">
        <v>1770</v>
      </c>
      <c r="F600" s="8" t="s">
        <v>1771</v>
      </c>
      <c r="G600" s="8" t="s">
        <v>1772</v>
      </c>
      <c r="H600" s="12"/>
      <c r="I600" s="12"/>
      <c r="J600" s="12">
        <v>159.12</v>
      </c>
      <c r="K600" s="12"/>
      <c r="L600" s="12"/>
      <c r="M600" s="12"/>
      <c r="N600" s="12"/>
      <c r="O600" s="109"/>
      <c r="P600" s="83">
        <f>800*D600</f>
        <v>800</v>
      </c>
      <c r="Q600" s="84">
        <f>J600*4.33</f>
        <v>688.9896</v>
      </c>
      <c r="R600" s="27">
        <f t="shared" si="141"/>
        <v>111.0104</v>
      </c>
    </row>
    <row r="601" spans="1:18" x14ac:dyDescent="0.25">
      <c r="A601" s="35">
        <f>+IF(B601="","",SUBTOTAL(3,B$597:B601))</f>
        <v>5</v>
      </c>
      <c r="B601" s="17">
        <f>B597</f>
        <v>44327</v>
      </c>
      <c r="C601" s="7" t="s">
        <v>837</v>
      </c>
      <c r="D601" s="6">
        <v>2</v>
      </c>
      <c r="E601" s="6" t="s">
        <v>1773</v>
      </c>
      <c r="F601" s="8" t="s">
        <v>1774</v>
      </c>
      <c r="G601" s="8" t="s">
        <v>1775</v>
      </c>
      <c r="H601" s="12"/>
      <c r="I601" s="12"/>
      <c r="J601" s="12">
        <v>315.18</v>
      </c>
      <c r="K601" s="12"/>
      <c r="L601" s="12"/>
      <c r="M601" s="12"/>
      <c r="N601" s="12"/>
      <c r="O601" s="109"/>
      <c r="P601" s="12">
        <f>800*D601</f>
        <v>1600</v>
      </c>
      <c r="Q601" s="84">
        <f>J601*4.33</f>
        <v>1364.7293999999999</v>
      </c>
      <c r="R601" s="27">
        <f t="shared" si="141"/>
        <v>235.27060000000006</v>
      </c>
    </row>
    <row r="602" spans="1:18" x14ac:dyDescent="0.25">
      <c r="A602" s="35">
        <f>+IF(B602="","",SUBTOTAL(3,B$597:B602))</f>
        <v>6</v>
      </c>
      <c r="B602" s="17">
        <f>B597</f>
        <v>44327</v>
      </c>
      <c r="C602" s="7" t="s">
        <v>1235</v>
      </c>
      <c r="D602" s="6">
        <v>1</v>
      </c>
      <c r="E602" s="6" t="s">
        <v>1776</v>
      </c>
      <c r="F602" s="8" t="s">
        <v>1777</v>
      </c>
      <c r="G602" s="8" t="s">
        <v>1778</v>
      </c>
      <c r="H602" s="12"/>
      <c r="I602" s="12"/>
      <c r="J602" s="12">
        <v>159.12</v>
      </c>
      <c r="K602" s="12"/>
      <c r="L602" s="12"/>
      <c r="M602" s="12"/>
      <c r="N602" s="12"/>
      <c r="O602" s="109"/>
      <c r="P602" s="12">
        <f>800*D602</f>
        <v>800</v>
      </c>
      <c r="Q602" s="84">
        <f>J602*4.33</f>
        <v>688.9896</v>
      </c>
      <c r="R602" s="27">
        <f t="shared" si="141"/>
        <v>111.0104</v>
      </c>
    </row>
    <row r="603" spans="1:18" x14ac:dyDescent="0.25">
      <c r="A603" s="43" t="str">
        <f>TEXT(B603,"DDD")</f>
        <v>Tue</v>
      </c>
      <c r="B603" s="10">
        <f>B597</f>
        <v>44327</v>
      </c>
      <c r="C603" s="5" t="s">
        <v>2</v>
      </c>
      <c r="D603" s="4">
        <f>SUM(D597:D602)</f>
        <v>7</v>
      </c>
      <c r="E603" s="4"/>
      <c r="F603" s="4"/>
      <c r="G603" s="4"/>
      <c r="H603" s="13">
        <f t="shared" ref="H603:R603" si="142">SUM(H597:H602)</f>
        <v>0</v>
      </c>
      <c r="I603" s="13">
        <f t="shared" si="142"/>
        <v>0</v>
      </c>
      <c r="J603" s="13">
        <f t="shared" si="142"/>
        <v>1110.7800000000002</v>
      </c>
      <c r="K603" s="13">
        <f t="shared" si="142"/>
        <v>0</v>
      </c>
      <c r="L603" s="13">
        <f t="shared" si="142"/>
        <v>0</v>
      </c>
      <c r="M603" s="13">
        <f t="shared" si="142"/>
        <v>0</v>
      </c>
      <c r="N603" s="13">
        <f t="shared" si="142"/>
        <v>0</v>
      </c>
      <c r="O603" s="44"/>
      <c r="P603" s="13">
        <f t="shared" si="142"/>
        <v>5600</v>
      </c>
      <c r="Q603" s="13">
        <f t="shared" si="142"/>
        <v>4809.6773999999996</v>
      </c>
      <c r="R603" s="13">
        <f t="shared" si="142"/>
        <v>790.32260000000008</v>
      </c>
    </row>
    <row r="604" spans="1:18" x14ac:dyDescent="0.25">
      <c r="A604" s="35">
        <f>+IF(B604="","",SUBTOTAL(3,B$604:B604))</f>
        <v>1</v>
      </c>
      <c r="B604" s="17">
        <f>B597+1</f>
        <v>44328</v>
      </c>
      <c r="C604" s="7" t="s">
        <v>822</v>
      </c>
      <c r="D604" s="6"/>
      <c r="E604" s="6"/>
      <c r="F604" s="8"/>
      <c r="G604" s="8"/>
      <c r="H604" s="12"/>
      <c r="I604" s="12"/>
      <c r="J604" s="12"/>
      <c r="K604" s="12"/>
      <c r="L604" s="12"/>
      <c r="M604" s="12"/>
      <c r="N604" s="12"/>
      <c r="O604" s="109"/>
      <c r="P604" s="12"/>
      <c r="Q604" s="76">
        <f>L604*4.27</f>
        <v>0</v>
      </c>
      <c r="R604" s="76">
        <f t="shared" ref="R604" si="143">P604-Q604</f>
        <v>0</v>
      </c>
    </row>
    <row r="605" spans="1:18" x14ac:dyDescent="0.25">
      <c r="A605" s="43" t="str">
        <f>TEXT(B605,"DDD")</f>
        <v>Wed</v>
      </c>
      <c r="B605" s="10">
        <f>B604</f>
        <v>44328</v>
      </c>
      <c r="C605" s="5" t="s">
        <v>2</v>
      </c>
      <c r="D605" s="4">
        <f>SUM(D604:D604)</f>
        <v>0</v>
      </c>
      <c r="E605" s="4"/>
      <c r="F605" s="4"/>
      <c r="G605" s="4"/>
      <c r="H605" s="13">
        <f t="shared" ref="H605:R605" si="144">SUM(H604:H604)</f>
        <v>0</v>
      </c>
      <c r="I605" s="13">
        <f t="shared" si="144"/>
        <v>0</v>
      </c>
      <c r="J605" s="13">
        <f t="shared" si="144"/>
        <v>0</v>
      </c>
      <c r="K605" s="13">
        <f t="shared" si="144"/>
        <v>0</v>
      </c>
      <c r="L605" s="13">
        <f t="shared" si="144"/>
        <v>0</v>
      </c>
      <c r="M605" s="13">
        <f t="shared" si="144"/>
        <v>0</v>
      </c>
      <c r="N605" s="13">
        <f t="shared" si="144"/>
        <v>0</v>
      </c>
      <c r="O605" s="44"/>
      <c r="P605" s="13">
        <f t="shared" si="144"/>
        <v>0</v>
      </c>
      <c r="Q605" s="13">
        <f t="shared" si="144"/>
        <v>0</v>
      </c>
      <c r="R605" s="13">
        <f t="shared" si="144"/>
        <v>0</v>
      </c>
    </row>
    <row r="606" spans="1:18" x14ac:dyDescent="0.25">
      <c r="A606" s="35">
        <f>+IF(B606="","",SUBTOTAL(3,B$606:B606))</f>
        <v>1</v>
      </c>
      <c r="B606" s="17">
        <f>B604+1</f>
        <v>44329</v>
      </c>
      <c r="C606" s="7" t="s">
        <v>822</v>
      </c>
      <c r="D606" s="6"/>
      <c r="E606" s="6"/>
      <c r="F606" s="8"/>
      <c r="G606" s="8"/>
      <c r="H606" s="12"/>
      <c r="I606" s="12"/>
      <c r="J606" s="12"/>
      <c r="K606" s="12"/>
      <c r="L606" s="12"/>
      <c r="M606" s="12"/>
      <c r="N606" s="12"/>
      <c r="O606" s="109"/>
      <c r="P606" s="12"/>
      <c r="Q606" s="76">
        <f>L606*4.27</f>
        <v>0</v>
      </c>
      <c r="R606" s="76">
        <f t="shared" ref="R606" si="145">P606-Q606</f>
        <v>0</v>
      </c>
    </row>
    <row r="607" spans="1:18" x14ac:dyDescent="0.25">
      <c r="A607" s="43" t="str">
        <f>TEXT(B607,"DDD")</f>
        <v>Thu</v>
      </c>
      <c r="B607" s="10">
        <f>B606</f>
        <v>44329</v>
      </c>
      <c r="C607" s="5" t="s">
        <v>2</v>
      </c>
      <c r="D607" s="4">
        <f>SUM(D606:D606)</f>
        <v>0</v>
      </c>
      <c r="E607" s="4"/>
      <c r="F607" s="4"/>
      <c r="G607" s="4"/>
      <c r="H607" s="13">
        <f t="shared" ref="H607:R607" si="146">SUM(H606:H606)</f>
        <v>0</v>
      </c>
      <c r="I607" s="13">
        <f t="shared" si="146"/>
        <v>0</v>
      </c>
      <c r="J607" s="13">
        <f t="shared" si="146"/>
        <v>0</v>
      </c>
      <c r="K607" s="13">
        <f t="shared" si="146"/>
        <v>0</v>
      </c>
      <c r="L607" s="13">
        <f t="shared" si="146"/>
        <v>0</v>
      </c>
      <c r="M607" s="13">
        <f t="shared" si="146"/>
        <v>0</v>
      </c>
      <c r="N607" s="13">
        <f t="shared" si="146"/>
        <v>0</v>
      </c>
      <c r="O607" s="44"/>
      <c r="P607" s="13">
        <f t="shared" si="146"/>
        <v>0</v>
      </c>
      <c r="Q607" s="13">
        <f t="shared" si="146"/>
        <v>0</v>
      </c>
      <c r="R607" s="13">
        <f t="shared" si="146"/>
        <v>0</v>
      </c>
    </row>
    <row r="608" spans="1:18" x14ac:dyDescent="0.25">
      <c r="A608" s="35">
        <f>+IF(B608="","",SUBTOTAL(3,B$608:B608))</f>
        <v>1</v>
      </c>
      <c r="B608" s="17">
        <f>B606+3</f>
        <v>44332</v>
      </c>
      <c r="C608" s="7" t="s">
        <v>822</v>
      </c>
      <c r="D608" s="6"/>
      <c r="E608" s="6"/>
      <c r="F608" s="8"/>
      <c r="G608" s="8"/>
      <c r="H608" s="12"/>
      <c r="I608" s="12"/>
      <c r="J608" s="12"/>
      <c r="K608" s="12"/>
      <c r="L608" s="12"/>
      <c r="M608" s="12"/>
      <c r="N608" s="12"/>
      <c r="O608" s="109"/>
      <c r="P608" s="12"/>
      <c r="Q608" s="76">
        <f>L608*4.27</f>
        <v>0</v>
      </c>
      <c r="R608" s="76">
        <f t="shared" ref="R608" si="147">P608-Q608</f>
        <v>0</v>
      </c>
    </row>
    <row r="609" spans="1:18" x14ac:dyDescent="0.25">
      <c r="A609" s="43" t="str">
        <f>TEXT(B609,"DDD")</f>
        <v>Sun</v>
      </c>
      <c r="B609" s="10">
        <f>B608</f>
        <v>44332</v>
      </c>
      <c r="C609" s="5" t="s">
        <v>2</v>
      </c>
      <c r="D609" s="4">
        <f>SUM(D608:D608)</f>
        <v>0</v>
      </c>
      <c r="E609" s="4"/>
      <c r="F609" s="4"/>
      <c r="G609" s="4"/>
      <c r="H609" s="13">
        <f t="shared" ref="H609:R609" si="148">SUM(H608:H608)</f>
        <v>0</v>
      </c>
      <c r="I609" s="13">
        <f t="shared" si="148"/>
        <v>0</v>
      </c>
      <c r="J609" s="13">
        <f t="shared" si="148"/>
        <v>0</v>
      </c>
      <c r="K609" s="13">
        <f t="shared" si="148"/>
        <v>0</v>
      </c>
      <c r="L609" s="13">
        <f t="shared" si="148"/>
        <v>0</v>
      </c>
      <c r="M609" s="13">
        <f t="shared" si="148"/>
        <v>0</v>
      </c>
      <c r="N609" s="13">
        <f t="shared" si="148"/>
        <v>0</v>
      </c>
      <c r="O609" s="44"/>
      <c r="P609" s="13">
        <f t="shared" si="148"/>
        <v>0</v>
      </c>
      <c r="Q609" s="13">
        <f t="shared" si="148"/>
        <v>0</v>
      </c>
      <c r="R609" s="13">
        <f t="shared" si="148"/>
        <v>0</v>
      </c>
    </row>
    <row r="610" spans="1:18" x14ac:dyDescent="0.25">
      <c r="A610" s="35">
        <f>+IF(B610="","",SUBTOTAL(3,B$610:B610))</f>
        <v>1</v>
      </c>
      <c r="B610" s="17">
        <f>B608+1</f>
        <v>44333</v>
      </c>
      <c r="C610" s="7" t="s">
        <v>822</v>
      </c>
      <c r="D610" s="6">
        <v>1</v>
      </c>
      <c r="E610" s="6" t="s">
        <v>1779</v>
      </c>
      <c r="F610" s="8" t="s">
        <v>1781</v>
      </c>
      <c r="G610" s="8" t="s">
        <v>1782</v>
      </c>
      <c r="H610" s="12"/>
      <c r="I610" s="12"/>
      <c r="J610" s="12">
        <v>159.12</v>
      </c>
      <c r="K610" s="12"/>
      <c r="L610" s="12"/>
      <c r="M610" s="12"/>
      <c r="N610" s="12"/>
      <c r="O610" s="109"/>
      <c r="P610" s="12">
        <v>800</v>
      </c>
      <c r="Q610" s="34">
        <f>J610*4.33</f>
        <v>688.9896</v>
      </c>
      <c r="R610" s="76">
        <f t="shared" ref="R610:R622" si="149">P610-Q610</f>
        <v>111.0104</v>
      </c>
    </row>
    <row r="611" spans="1:18" x14ac:dyDescent="0.25">
      <c r="A611" s="35">
        <f>+IF(B611="","",SUBTOTAL(3,B$610:B611))</f>
        <v>2</v>
      </c>
      <c r="B611" s="17">
        <f>B610</f>
        <v>44333</v>
      </c>
      <c r="C611" s="7" t="s">
        <v>1780</v>
      </c>
      <c r="D611" s="6">
        <v>1</v>
      </c>
      <c r="E611" s="6" t="s">
        <v>1783</v>
      </c>
      <c r="F611" s="8" t="s">
        <v>1784</v>
      </c>
      <c r="G611" s="8" t="s">
        <v>1785</v>
      </c>
      <c r="H611" s="12"/>
      <c r="I611" s="12"/>
      <c r="J611" s="12">
        <v>159.12</v>
      </c>
      <c r="K611" s="12"/>
      <c r="L611" s="12"/>
      <c r="M611" s="12"/>
      <c r="N611" s="12"/>
      <c r="O611" s="109"/>
      <c r="P611" s="12">
        <v>800</v>
      </c>
      <c r="Q611" s="27">
        <f>J611*4.33</f>
        <v>688.9896</v>
      </c>
      <c r="R611" s="27">
        <f t="shared" si="149"/>
        <v>111.0104</v>
      </c>
    </row>
    <row r="612" spans="1:18" x14ac:dyDescent="0.25">
      <c r="A612" s="35">
        <f>+IF(B612="","",SUBTOTAL(3,B$610:B612))</f>
        <v>3</v>
      </c>
      <c r="B612" s="17">
        <f>B610</f>
        <v>44333</v>
      </c>
      <c r="C612" s="7" t="s">
        <v>1853</v>
      </c>
      <c r="D612" s="6">
        <v>2</v>
      </c>
      <c r="E612" s="6" t="s">
        <v>1786</v>
      </c>
      <c r="F612" s="8" t="s">
        <v>1787</v>
      </c>
      <c r="G612" s="8" t="s">
        <v>1788</v>
      </c>
      <c r="H612" s="12"/>
      <c r="I612" s="12"/>
      <c r="J612" s="12">
        <v>315.18</v>
      </c>
      <c r="K612" s="12"/>
      <c r="L612" s="12"/>
      <c r="M612" s="12"/>
      <c r="N612" s="12"/>
      <c r="O612" s="109"/>
      <c r="P612" s="12">
        <v>1600</v>
      </c>
      <c r="Q612" s="27">
        <f>J612*4.33</f>
        <v>1364.7293999999999</v>
      </c>
      <c r="R612" s="27">
        <f t="shared" si="149"/>
        <v>235.27060000000006</v>
      </c>
    </row>
    <row r="613" spans="1:18" x14ac:dyDescent="0.25">
      <c r="A613" s="35">
        <f>+IF(B613="","",SUBTOTAL(3,B$610:B613))</f>
        <v>4</v>
      </c>
      <c r="B613" s="17">
        <f>B610</f>
        <v>44333</v>
      </c>
      <c r="C613" s="7" t="s">
        <v>1789</v>
      </c>
      <c r="D613" s="6">
        <v>1</v>
      </c>
      <c r="E613" s="6" t="s">
        <v>1791</v>
      </c>
      <c r="F613" s="8" t="s">
        <v>1790</v>
      </c>
      <c r="G613" s="8" t="s">
        <v>1792</v>
      </c>
      <c r="H613" s="12"/>
      <c r="I613" s="12"/>
      <c r="J613" s="12">
        <v>159.12</v>
      </c>
      <c r="K613" s="12"/>
      <c r="L613" s="12"/>
      <c r="M613" s="12"/>
      <c r="N613" s="12"/>
      <c r="O613" s="109"/>
      <c r="P613" s="12">
        <v>800</v>
      </c>
      <c r="Q613" s="27">
        <f>J613*4.33</f>
        <v>688.9896</v>
      </c>
      <c r="R613" s="27">
        <f t="shared" si="149"/>
        <v>111.0104</v>
      </c>
    </row>
    <row r="614" spans="1:18" x14ac:dyDescent="0.25">
      <c r="A614" s="35">
        <f>+IF(B614="","",SUBTOTAL(3,B$610:B614))</f>
        <v>5</v>
      </c>
      <c r="B614" s="17">
        <f>B610</f>
        <v>44333</v>
      </c>
      <c r="C614" s="7" t="s">
        <v>1793</v>
      </c>
      <c r="D614" s="6">
        <v>3</v>
      </c>
      <c r="E614" s="6" t="s">
        <v>1794</v>
      </c>
      <c r="F614" s="8" t="s">
        <v>1795</v>
      </c>
      <c r="G614" s="8" t="s">
        <v>1796</v>
      </c>
      <c r="H614" s="12"/>
      <c r="I614" s="12"/>
      <c r="J614" s="12">
        <v>471.24</v>
      </c>
      <c r="K614" s="12"/>
      <c r="L614" s="12"/>
      <c r="M614" s="12"/>
      <c r="N614" s="12"/>
      <c r="O614" s="109"/>
      <c r="P614" s="12">
        <f>800*D614</f>
        <v>2400</v>
      </c>
      <c r="Q614" s="27">
        <f>J614*4.33</f>
        <v>2040.4692</v>
      </c>
      <c r="R614" s="27">
        <f t="shared" si="149"/>
        <v>359.5308</v>
      </c>
    </row>
    <row r="615" spans="1:18" x14ac:dyDescent="0.25">
      <c r="A615" s="35">
        <f>+IF(B615="","",SUBTOTAL(3,B$610:B615))</f>
        <v>6</v>
      </c>
      <c r="B615" s="17">
        <f>B610</f>
        <v>44333</v>
      </c>
      <c r="C615" s="7" t="s">
        <v>1797</v>
      </c>
      <c r="D615" s="6">
        <v>1</v>
      </c>
      <c r="E615" s="6" t="s">
        <v>1798</v>
      </c>
      <c r="F615" s="8" t="s">
        <v>1799</v>
      </c>
      <c r="G615" s="8" t="s">
        <v>1800</v>
      </c>
      <c r="H615" s="12"/>
      <c r="I615" s="12"/>
      <c r="J615" s="12">
        <v>159.12</v>
      </c>
      <c r="K615" s="12"/>
      <c r="L615" s="12"/>
      <c r="M615" s="12"/>
      <c r="N615" s="12"/>
      <c r="O615" s="109"/>
      <c r="P615" s="12">
        <f>800*D615</f>
        <v>800</v>
      </c>
      <c r="Q615" s="27">
        <f>J615*4.33</f>
        <v>688.9896</v>
      </c>
      <c r="R615" s="27">
        <f t="shared" si="149"/>
        <v>111.0104</v>
      </c>
    </row>
    <row r="616" spans="1:18" x14ac:dyDescent="0.25">
      <c r="A616" s="35">
        <f>+IF(B616="","",SUBTOTAL(3,B$610:B616))</f>
        <v>7</v>
      </c>
      <c r="B616" s="17">
        <f>B610</f>
        <v>44333</v>
      </c>
      <c r="C616" s="7" t="s">
        <v>396</v>
      </c>
      <c r="D616" s="6">
        <v>2</v>
      </c>
      <c r="E616" s="6" t="s">
        <v>1801</v>
      </c>
      <c r="F616" s="8" t="s">
        <v>1802</v>
      </c>
      <c r="G616" s="8" t="s">
        <v>1803</v>
      </c>
      <c r="H616" s="12"/>
      <c r="I616" s="12"/>
      <c r="J616" s="12">
        <v>315.18</v>
      </c>
      <c r="K616" s="12"/>
      <c r="L616" s="12"/>
      <c r="M616" s="12"/>
      <c r="N616" s="12"/>
      <c r="O616" s="109"/>
      <c r="P616" s="12">
        <f>800*D616</f>
        <v>1600</v>
      </c>
      <c r="Q616" s="27">
        <f>J616*4.33</f>
        <v>1364.7293999999999</v>
      </c>
      <c r="R616" s="27">
        <f t="shared" si="149"/>
        <v>235.27060000000006</v>
      </c>
    </row>
    <row r="617" spans="1:18" x14ac:dyDescent="0.25">
      <c r="A617" s="35">
        <f>+IF(B617="","",SUBTOTAL(3,B$610:B617))</f>
        <v>8</v>
      </c>
      <c r="B617" s="17">
        <f>B610</f>
        <v>44333</v>
      </c>
      <c r="C617" s="7" t="s">
        <v>1808</v>
      </c>
      <c r="D617" s="6"/>
      <c r="E617" s="6"/>
      <c r="F617" s="8"/>
      <c r="G617" s="8"/>
      <c r="H617" s="12"/>
      <c r="I617" s="12"/>
      <c r="J617" s="12"/>
      <c r="K617" s="12"/>
      <c r="L617" s="12"/>
      <c r="M617" s="12"/>
      <c r="N617" s="12"/>
      <c r="O617" s="109"/>
      <c r="P617" s="12">
        <v>300</v>
      </c>
      <c r="Q617" s="27">
        <f>J617*4.33</f>
        <v>0</v>
      </c>
      <c r="R617" s="27">
        <f t="shared" si="149"/>
        <v>300</v>
      </c>
    </row>
    <row r="618" spans="1:18" x14ac:dyDescent="0.25">
      <c r="A618" s="35">
        <f>+IF(B618="","",SUBTOTAL(3,B$610:B618))</f>
        <v>9</v>
      </c>
      <c r="B618" s="17">
        <f>B610</f>
        <v>44333</v>
      </c>
      <c r="C618" s="7" t="s">
        <v>1804</v>
      </c>
      <c r="D618" s="6">
        <v>1</v>
      </c>
      <c r="E618" s="6" t="s">
        <v>1805</v>
      </c>
      <c r="F618" s="8" t="s">
        <v>1806</v>
      </c>
      <c r="G618" s="8" t="s">
        <v>1807</v>
      </c>
      <c r="H618" s="12"/>
      <c r="I618" s="12"/>
      <c r="J618" s="12">
        <v>159.12</v>
      </c>
      <c r="K618" s="12"/>
      <c r="L618" s="12"/>
      <c r="M618" s="12"/>
      <c r="N618" s="12"/>
      <c r="O618" s="109"/>
      <c r="P618" s="12">
        <f>800*D618</f>
        <v>800</v>
      </c>
      <c r="Q618" s="27">
        <f>J618*4.33</f>
        <v>688.9896</v>
      </c>
      <c r="R618" s="27">
        <f t="shared" si="149"/>
        <v>111.0104</v>
      </c>
    </row>
    <row r="619" spans="1:18" x14ac:dyDescent="0.25">
      <c r="A619" s="35">
        <f>+IF(B619="","",SUBTOTAL(3,B$610:B619))</f>
        <v>10</v>
      </c>
      <c r="B619" s="17">
        <f>B610</f>
        <v>44333</v>
      </c>
      <c r="C619" s="7" t="s">
        <v>1809</v>
      </c>
      <c r="D619" s="6">
        <v>4</v>
      </c>
      <c r="E619" s="6" t="s">
        <v>1810</v>
      </c>
      <c r="F619" s="8" t="s">
        <v>1811</v>
      </c>
      <c r="G619" s="8" t="s">
        <v>1812</v>
      </c>
      <c r="H619" s="12"/>
      <c r="I619" s="12"/>
      <c r="J619" s="12">
        <v>627.29999999999995</v>
      </c>
      <c r="K619" s="12"/>
      <c r="L619" s="12"/>
      <c r="M619" s="12"/>
      <c r="N619" s="12"/>
      <c r="O619" s="109"/>
      <c r="P619" s="50" t="s">
        <v>1857</v>
      </c>
      <c r="Q619" s="27">
        <f>J619*4.33</f>
        <v>2716.2089999999998</v>
      </c>
      <c r="R619" s="27">
        <v>483.79</v>
      </c>
    </row>
    <row r="620" spans="1:18" x14ac:dyDescent="0.25">
      <c r="A620" s="35">
        <f>+IF(B620="","",SUBTOTAL(3,B$610:B620))</f>
        <v>11</v>
      </c>
      <c r="B620" s="17">
        <f>B610</f>
        <v>44333</v>
      </c>
      <c r="C620" s="7" t="s">
        <v>1816</v>
      </c>
      <c r="D620" s="6">
        <v>7</v>
      </c>
      <c r="E620" s="6" t="s">
        <v>1813</v>
      </c>
      <c r="F620" s="8" t="s">
        <v>1814</v>
      </c>
      <c r="G620" s="8" t="s">
        <v>1815</v>
      </c>
      <c r="H620" s="12"/>
      <c r="I620" s="12"/>
      <c r="J620" s="12">
        <v>1095.48</v>
      </c>
      <c r="K620" s="12"/>
      <c r="L620" s="12"/>
      <c r="M620" s="12"/>
      <c r="N620" s="12"/>
      <c r="O620" s="109"/>
      <c r="P620" s="12">
        <f>800*D620</f>
        <v>5600</v>
      </c>
      <c r="Q620" s="27">
        <f>J620*4.33</f>
        <v>4743.4283999999998</v>
      </c>
      <c r="R620" s="27">
        <f t="shared" si="149"/>
        <v>856.57160000000022</v>
      </c>
    </row>
    <row r="621" spans="1:18" x14ac:dyDescent="0.25">
      <c r="A621" s="35">
        <f>+IF(B621="","",SUBTOTAL(3,B$610:B621))</f>
        <v>12</v>
      </c>
      <c r="B621" s="17">
        <f>B610</f>
        <v>44333</v>
      </c>
      <c r="C621" s="7" t="s">
        <v>270</v>
      </c>
      <c r="D621" s="81">
        <v>1</v>
      </c>
      <c r="E621" s="81" t="s">
        <v>1817</v>
      </c>
      <c r="F621" s="82" t="s">
        <v>1818</v>
      </c>
      <c r="G621" s="82" t="s">
        <v>1819</v>
      </c>
      <c r="H621" s="83"/>
      <c r="I621" s="83"/>
      <c r="J621" s="83">
        <v>159.12</v>
      </c>
      <c r="K621" s="83"/>
      <c r="L621" s="83"/>
      <c r="M621" s="83"/>
      <c r="N621" s="83"/>
      <c r="O621" s="109"/>
      <c r="P621" s="12">
        <f>800*D621</f>
        <v>800</v>
      </c>
      <c r="Q621" s="27">
        <f>J621*4.33</f>
        <v>688.9896</v>
      </c>
      <c r="R621" s="27">
        <f t="shared" si="149"/>
        <v>111.0104</v>
      </c>
    </row>
    <row r="622" spans="1:18" x14ac:dyDescent="0.25">
      <c r="A622" s="35">
        <f>+IF(B622="","",SUBTOTAL(3,B$610:B622))</f>
        <v>13</v>
      </c>
      <c r="B622" s="17">
        <f>B610</f>
        <v>44333</v>
      </c>
      <c r="C622" s="7" t="s">
        <v>552</v>
      </c>
      <c r="D622" s="81">
        <v>1</v>
      </c>
      <c r="E622" s="81" t="s">
        <v>1820</v>
      </c>
      <c r="F622" s="82" t="s">
        <v>1821</v>
      </c>
      <c r="G622" s="82" t="s">
        <v>1822</v>
      </c>
      <c r="H622" s="83"/>
      <c r="I622" s="83"/>
      <c r="J622" s="83">
        <v>159.12</v>
      </c>
      <c r="K622" s="83"/>
      <c r="L622" s="83"/>
      <c r="M622" s="83"/>
      <c r="N622" s="83"/>
      <c r="O622" s="109"/>
      <c r="P622" s="12">
        <f>800*D622</f>
        <v>800</v>
      </c>
      <c r="Q622" s="27">
        <f>J622*4.33</f>
        <v>688.9896</v>
      </c>
      <c r="R622" s="27">
        <f t="shared" si="149"/>
        <v>111.0104</v>
      </c>
    </row>
    <row r="623" spans="1:18" x14ac:dyDescent="0.25">
      <c r="A623" s="43" t="str">
        <f>TEXT(B623,"DDD")</f>
        <v>Mon</v>
      </c>
      <c r="B623" s="10">
        <f>B610</f>
        <v>44333</v>
      </c>
      <c r="C623" s="5" t="s">
        <v>2</v>
      </c>
      <c r="D623" s="4">
        <f>SUM(D610:D622)</f>
        <v>25</v>
      </c>
      <c r="E623" s="4"/>
      <c r="F623" s="4"/>
      <c r="G623" s="4"/>
      <c r="H623" s="13">
        <f t="shared" ref="H623:M623" si="150">SUM(H610:H622)</f>
        <v>0</v>
      </c>
      <c r="I623" s="13">
        <f t="shared" si="150"/>
        <v>0</v>
      </c>
      <c r="J623" s="13">
        <f t="shared" si="150"/>
        <v>3938.22</v>
      </c>
      <c r="K623" s="13">
        <f t="shared" si="150"/>
        <v>0</v>
      </c>
      <c r="L623" s="13">
        <f t="shared" si="150"/>
        <v>0</v>
      </c>
      <c r="M623" s="13">
        <f t="shared" si="150"/>
        <v>0</v>
      </c>
      <c r="N623" s="13">
        <f>SUM(N610:N622)</f>
        <v>0</v>
      </c>
      <c r="O623" s="44"/>
      <c r="P623" s="13">
        <f>SUM(P610:P622)</f>
        <v>17100</v>
      </c>
      <c r="Q623" s="13">
        <f>SUM(Q610:Q622)</f>
        <v>17052.492600000001</v>
      </c>
      <c r="R623" s="13">
        <f>SUM(R610:R622)</f>
        <v>3247.5064000000007</v>
      </c>
    </row>
    <row r="624" spans="1:18" x14ac:dyDescent="0.25">
      <c r="A624" s="35">
        <f>+IF(B624="","",SUBTOTAL(3,B$624:B624))</f>
        <v>1</v>
      </c>
      <c r="B624" s="17">
        <f>B610+1</f>
        <v>44334</v>
      </c>
      <c r="C624" s="7" t="s">
        <v>818</v>
      </c>
      <c r="D624" s="6">
        <v>2</v>
      </c>
      <c r="E624" s="6" t="s">
        <v>1823</v>
      </c>
      <c r="F624" s="8" t="s">
        <v>1824</v>
      </c>
      <c r="G624" s="8" t="s">
        <v>1825</v>
      </c>
      <c r="H624" s="12"/>
      <c r="I624" s="12"/>
      <c r="J624" s="12">
        <v>309.18</v>
      </c>
      <c r="K624" s="12"/>
      <c r="L624" s="12"/>
      <c r="M624" s="12"/>
      <c r="N624" s="12"/>
      <c r="O624" s="109"/>
      <c r="P624" s="50">
        <v>1550</v>
      </c>
      <c r="Q624" s="76">
        <f>J624*4.33</f>
        <v>1338.7494000000002</v>
      </c>
      <c r="R624" s="76">
        <f t="shared" ref="R624:R633" si="151">P624-Q624</f>
        <v>211.25059999999985</v>
      </c>
    </row>
    <row r="625" spans="1:18" x14ac:dyDescent="0.25">
      <c r="A625" s="35">
        <f>+IF(B625="","",SUBTOTAL(3,B$624:B625))</f>
        <v>2</v>
      </c>
      <c r="B625" s="17">
        <f>B624</f>
        <v>44334</v>
      </c>
      <c r="C625" s="7" t="s">
        <v>1609</v>
      </c>
      <c r="D625" s="6">
        <v>1</v>
      </c>
      <c r="E625" s="6" t="s">
        <v>1826</v>
      </c>
      <c r="F625" s="8" t="s">
        <v>1827</v>
      </c>
      <c r="G625" s="8" t="s">
        <v>1828</v>
      </c>
      <c r="H625" s="12"/>
      <c r="I625" s="12"/>
      <c r="J625" s="12">
        <v>159.12</v>
      </c>
      <c r="K625" s="12"/>
      <c r="L625" s="12"/>
      <c r="M625" s="12"/>
      <c r="N625" s="12"/>
      <c r="O625" s="109"/>
      <c r="P625" s="12">
        <v>800</v>
      </c>
      <c r="Q625" s="27">
        <f>J625*4.33</f>
        <v>688.9896</v>
      </c>
      <c r="R625" s="27">
        <f t="shared" si="151"/>
        <v>111.0104</v>
      </c>
    </row>
    <row r="626" spans="1:18" x14ac:dyDescent="0.25">
      <c r="A626" s="35">
        <f>+IF(B626="","",SUBTOTAL(3,B$624:B626))</f>
        <v>3</v>
      </c>
      <c r="B626" s="17">
        <f>B624</f>
        <v>44334</v>
      </c>
      <c r="C626" s="7" t="s">
        <v>1829</v>
      </c>
      <c r="D626" s="6">
        <v>1</v>
      </c>
      <c r="E626" s="6" t="s">
        <v>1830</v>
      </c>
      <c r="F626" s="8" t="s">
        <v>1831</v>
      </c>
      <c r="G626" s="8" t="s">
        <v>1832</v>
      </c>
      <c r="H626" s="12"/>
      <c r="I626" s="12"/>
      <c r="J626" s="12">
        <v>159.12</v>
      </c>
      <c r="K626" s="12"/>
      <c r="L626" s="12"/>
      <c r="M626" s="12"/>
      <c r="N626" s="12"/>
      <c r="O626" s="109"/>
      <c r="P626" s="12">
        <v>800</v>
      </c>
      <c r="Q626" s="27">
        <f>J626*4.33</f>
        <v>688.9896</v>
      </c>
      <c r="R626" s="27">
        <f t="shared" si="151"/>
        <v>111.0104</v>
      </c>
    </row>
    <row r="627" spans="1:18" x14ac:dyDescent="0.25">
      <c r="A627" s="35">
        <f>+IF(B627="","",SUBTOTAL(3,B$624:B627))</f>
        <v>4</v>
      </c>
      <c r="B627" s="17">
        <f>B624</f>
        <v>44334</v>
      </c>
      <c r="C627" s="7" t="s">
        <v>306</v>
      </c>
      <c r="D627" s="6">
        <v>1</v>
      </c>
      <c r="E627" s="6" t="s">
        <v>1833</v>
      </c>
      <c r="F627" s="8" t="s">
        <v>1834</v>
      </c>
      <c r="G627" s="8" t="s">
        <v>1835</v>
      </c>
      <c r="H627" s="12"/>
      <c r="I627" s="12"/>
      <c r="J627" s="12">
        <v>159.12</v>
      </c>
      <c r="K627" s="12"/>
      <c r="L627" s="12"/>
      <c r="M627" s="12"/>
      <c r="N627" s="12"/>
      <c r="O627" s="109"/>
      <c r="P627" s="12">
        <f>800*D627</f>
        <v>800</v>
      </c>
      <c r="Q627" s="27">
        <f>J627*4.33</f>
        <v>688.9896</v>
      </c>
      <c r="R627" s="27">
        <f t="shared" si="151"/>
        <v>111.0104</v>
      </c>
    </row>
    <row r="628" spans="1:18" x14ac:dyDescent="0.25">
      <c r="A628" s="35">
        <f>+IF(B628="","",SUBTOTAL(3,B$624:B628))</f>
        <v>5</v>
      </c>
      <c r="B628" s="17">
        <f>B624</f>
        <v>44334</v>
      </c>
      <c r="C628" s="7" t="s">
        <v>384</v>
      </c>
      <c r="D628" s="6">
        <v>1</v>
      </c>
      <c r="E628" s="6" t="s">
        <v>1836</v>
      </c>
      <c r="F628" s="8" t="s">
        <v>1837</v>
      </c>
      <c r="G628" s="8" t="s">
        <v>1838</v>
      </c>
      <c r="H628" s="12"/>
      <c r="I628" s="12"/>
      <c r="J628" s="12">
        <v>159.12</v>
      </c>
      <c r="K628" s="12"/>
      <c r="L628" s="12"/>
      <c r="M628" s="12"/>
      <c r="N628" s="12"/>
      <c r="O628" s="109"/>
      <c r="P628" s="12">
        <f>800*D628</f>
        <v>800</v>
      </c>
      <c r="Q628" s="27">
        <f>J628*4.33</f>
        <v>688.9896</v>
      </c>
      <c r="R628" s="27">
        <f t="shared" si="151"/>
        <v>111.0104</v>
      </c>
    </row>
    <row r="629" spans="1:18" x14ac:dyDescent="0.25">
      <c r="A629" s="35">
        <f>+IF(B629="","",SUBTOTAL(3,B$624:B629))</f>
        <v>6</v>
      </c>
      <c r="B629" s="17">
        <f>B624</f>
        <v>44334</v>
      </c>
      <c r="C629" s="7" t="s">
        <v>1235</v>
      </c>
      <c r="D629" s="6">
        <v>1</v>
      </c>
      <c r="E629" s="6" t="s">
        <v>1839</v>
      </c>
      <c r="F629" s="8" t="s">
        <v>1840</v>
      </c>
      <c r="G629" s="8" t="s">
        <v>1841</v>
      </c>
      <c r="H629" s="12"/>
      <c r="I629" s="12"/>
      <c r="J629" s="12">
        <v>159.12</v>
      </c>
      <c r="K629" s="12"/>
      <c r="L629" s="12"/>
      <c r="M629" s="12"/>
      <c r="N629" s="12"/>
      <c r="O629" s="109"/>
      <c r="P629" s="12">
        <f>800*D629</f>
        <v>800</v>
      </c>
      <c r="Q629" s="27">
        <f>J629*4.33</f>
        <v>688.9896</v>
      </c>
      <c r="R629" s="27">
        <f t="shared" si="151"/>
        <v>111.0104</v>
      </c>
    </row>
    <row r="630" spans="1:18" x14ac:dyDescent="0.25">
      <c r="A630" s="35">
        <f>+IF(B630="","",SUBTOTAL(3,B$624:B630))</f>
        <v>7</v>
      </c>
      <c r="B630" s="17">
        <f>B624</f>
        <v>44334</v>
      </c>
      <c r="C630" s="7" t="s">
        <v>463</v>
      </c>
      <c r="D630" s="6">
        <v>1</v>
      </c>
      <c r="E630" s="6" t="s">
        <v>1843</v>
      </c>
      <c r="F630" s="8" t="s">
        <v>1842</v>
      </c>
      <c r="G630" s="8" t="s">
        <v>1844</v>
      </c>
      <c r="H630" s="12"/>
      <c r="I630" s="12"/>
      <c r="J630" s="12">
        <v>159.12</v>
      </c>
      <c r="K630" s="12"/>
      <c r="L630" s="12"/>
      <c r="M630" s="12"/>
      <c r="N630" s="12"/>
      <c r="O630" s="109"/>
      <c r="P630" s="12">
        <f>800*D630</f>
        <v>800</v>
      </c>
      <c r="Q630" s="27">
        <f>J630*4.33</f>
        <v>688.9896</v>
      </c>
      <c r="R630" s="27">
        <f t="shared" si="151"/>
        <v>111.0104</v>
      </c>
    </row>
    <row r="631" spans="1:18" x14ac:dyDescent="0.25">
      <c r="A631" s="35">
        <f>+IF(B631="","",SUBTOTAL(3,B$624:B631))</f>
        <v>8</v>
      </c>
      <c r="B631" s="17">
        <f>B624</f>
        <v>44334</v>
      </c>
      <c r="C631" s="7" t="s">
        <v>1845</v>
      </c>
      <c r="D631" s="6">
        <v>2</v>
      </c>
      <c r="E631" s="6" t="s">
        <v>1846</v>
      </c>
      <c r="F631" s="8" t="s">
        <v>1847</v>
      </c>
      <c r="G631" s="8" t="s">
        <v>1848</v>
      </c>
      <c r="H631" s="12"/>
      <c r="I631" s="12"/>
      <c r="J631" s="12">
        <v>309.18</v>
      </c>
      <c r="K631" s="12"/>
      <c r="L631" s="12"/>
      <c r="M631" s="12"/>
      <c r="N631" s="12"/>
      <c r="O631" s="109"/>
      <c r="P631" s="12">
        <f>800*D631</f>
        <v>1600</v>
      </c>
      <c r="Q631" s="27">
        <f>J631*4.33</f>
        <v>1338.7494000000002</v>
      </c>
      <c r="R631" s="27">
        <f t="shared" si="151"/>
        <v>261.25059999999985</v>
      </c>
    </row>
    <row r="632" spans="1:18" x14ac:dyDescent="0.25">
      <c r="A632" s="35">
        <f>+IF(B632="","",SUBTOTAL(3,B$624:B632))</f>
        <v>9</v>
      </c>
      <c r="B632" s="17">
        <f>B624</f>
        <v>44334</v>
      </c>
      <c r="C632" s="7" t="s">
        <v>1849</v>
      </c>
      <c r="D632" s="6">
        <v>1</v>
      </c>
      <c r="E632" s="6" t="s">
        <v>1850</v>
      </c>
      <c r="F632" s="8" t="s">
        <v>1851</v>
      </c>
      <c r="G632" s="8" t="s">
        <v>1852</v>
      </c>
      <c r="H632" s="12"/>
      <c r="I632" s="12"/>
      <c r="J632" s="12">
        <v>159.12</v>
      </c>
      <c r="K632" s="12"/>
      <c r="L632" s="12"/>
      <c r="M632" s="12"/>
      <c r="N632" s="12"/>
      <c r="O632" s="109"/>
      <c r="P632" s="12">
        <f>800*D632</f>
        <v>800</v>
      </c>
      <c r="Q632" s="27">
        <f>J632*4.33</f>
        <v>688.9896</v>
      </c>
      <c r="R632" s="27">
        <f t="shared" si="151"/>
        <v>111.0104</v>
      </c>
    </row>
    <row r="633" spans="1:18" x14ac:dyDescent="0.25">
      <c r="A633" s="35">
        <f>+IF(B633="","",SUBTOTAL(3,B$624:B633))</f>
        <v>10</v>
      </c>
      <c r="B633" s="17">
        <f>B624</f>
        <v>44334</v>
      </c>
      <c r="C633" s="7" t="s">
        <v>1000</v>
      </c>
      <c r="D633" s="6">
        <v>1</v>
      </c>
      <c r="E633" s="6" t="s">
        <v>1854</v>
      </c>
      <c r="F633" s="8" t="s">
        <v>1855</v>
      </c>
      <c r="G633" s="8" t="s">
        <v>1856</v>
      </c>
      <c r="H633" s="12"/>
      <c r="I633" s="12"/>
      <c r="J633" s="12">
        <v>159.12</v>
      </c>
      <c r="K633" s="12"/>
      <c r="L633" s="12"/>
      <c r="M633" s="12"/>
      <c r="N633" s="12"/>
      <c r="O633" s="109"/>
      <c r="P633" s="12">
        <f>800*D633</f>
        <v>800</v>
      </c>
      <c r="Q633" s="27">
        <f>J633*4.33</f>
        <v>688.9896</v>
      </c>
      <c r="R633" s="27">
        <f t="shared" si="151"/>
        <v>111.0104</v>
      </c>
    </row>
    <row r="634" spans="1:18" x14ac:dyDescent="0.25">
      <c r="A634" s="43" t="str">
        <f>TEXT(B634,"DDD")</f>
        <v>Tue</v>
      </c>
      <c r="B634" s="10">
        <f>B624</f>
        <v>44334</v>
      </c>
      <c r="C634" s="5" t="s">
        <v>2</v>
      </c>
      <c r="D634" s="4">
        <f>SUM(D624:D633)</f>
        <v>12</v>
      </c>
      <c r="E634" s="4"/>
      <c r="F634" s="4"/>
      <c r="G634" s="4"/>
      <c r="H634" s="13">
        <f t="shared" ref="H634:R634" si="152">SUM(H624:H633)</f>
        <v>0</v>
      </c>
      <c r="I634" s="13">
        <f t="shared" si="152"/>
        <v>0</v>
      </c>
      <c r="J634" s="13">
        <f t="shared" si="152"/>
        <v>1891.3200000000002</v>
      </c>
      <c r="K634" s="13">
        <f t="shared" si="152"/>
        <v>0</v>
      </c>
      <c r="L634" s="13">
        <f t="shared" si="152"/>
        <v>0</v>
      </c>
      <c r="M634" s="13">
        <f t="shared" si="152"/>
        <v>0</v>
      </c>
      <c r="N634" s="13">
        <f t="shared" si="152"/>
        <v>0</v>
      </c>
      <c r="O634" s="44"/>
      <c r="P634" s="13">
        <f t="shared" si="152"/>
        <v>9550</v>
      </c>
      <c r="Q634" s="13">
        <f t="shared" si="152"/>
        <v>8189.4156000000003</v>
      </c>
      <c r="R634" s="13">
        <f t="shared" si="152"/>
        <v>1360.5843999999997</v>
      </c>
    </row>
    <row r="635" spans="1:18" x14ac:dyDescent="0.25">
      <c r="A635" s="35">
        <f>+IF(B635="","",SUBTOTAL(3,B$635:B635))</f>
        <v>1</v>
      </c>
      <c r="B635" s="17">
        <f>B624+1</f>
        <v>44335</v>
      </c>
      <c r="C635" s="7" t="s">
        <v>822</v>
      </c>
      <c r="D635" s="6">
        <v>1</v>
      </c>
      <c r="E635" s="6" t="s">
        <v>1858</v>
      </c>
      <c r="F635" s="8" t="s">
        <v>1859</v>
      </c>
      <c r="G635" s="8" t="s">
        <v>1860</v>
      </c>
      <c r="H635" s="12"/>
      <c r="I635" s="12"/>
      <c r="J635" s="12">
        <v>159.12</v>
      </c>
      <c r="K635" s="12"/>
      <c r="L635" s="12"/>
      <c r="M635" s="12"/>
      <c r="N635" s="12"/>
      <c r="O635" s="109"/>
      <c r="P635" s="12">
        <v>800</v>
      </c>
      <c r="Q635" s="76">
        <f>J635*4.33</f>
        <v>688.9896</v>
      </c>
      <c r="R635" s="76">
        <f t="shared" ref="R635:R639" si="153">P635-Q635</f>
        <v>111.0104</v>
      </c>
    </row>
    <row r="636" spans="1:18" x14ac:dyDescent="0.25">
      <c r="A636" s="35">
        <f>+IF(B636="","",SUBTOTAL(3,B$635:B636))</f>
        <v>2</v>
      </c>
      <c r="B636" s="17">
        <f>B635</f>
        <v>44335</v>
      </c>
      <c r="C636" s="7" t="s">
        <v>887</v>
      </c>
      <c r="D636" s="6">
        <v>1</v>
      </c>
      <c r="E636" s="6" t="s">
        <v>1861</v>
      </c>
      <c r="F636" s="8" t="s">
        <v>1862</v>
      </c>
      <c r="G636" s="8" t="s">
        <v>1863</v>
      </c>
      <c r="H636" s="12"/>
      <c r="I636" s="12"/>
      <c r="J636" s="12">
        <v>159.12</v>
      </c>
      <c r="K636" s="12"/>
      <c r="L636" s="12"/>
      <c r="M636" s="12"/>
      <c r="N636" s="12"/>
      <c r="O636" s="109"/>
      <c r="P636" s="12">
        <f>800*D636</f>
        <v>800</v>
      </c>
      <c r="Q636" s="27">
        <f>J636*4.33</f>
        <v>688.9896</v>
      </c>
      <c r="R636" s="27">
        <f t="shared" si="153"/>
        <v>111.0104</v>
      </c>
    </row>
    <row r="637" spans="1:18" x14ac:dyDescent="0.25">
      <c r="A637" s="35">
        <f>+IF(B637="","",SUBTOTAL(3,B$635:B637))</f>
        <v>3</v>
      </c>
      <c r="B637" s="17">
        <f>B635</f>
        <v>44335</v>
      </c>
      <c r="C637" s="7" t="s">
        <v>373</v>
      </c>
      <c r="D637" s="6">
        <v>1</v>
      </c>
      <c r="E637" s="6" t="s">
        <v>1864</v>
      </c>
      <c r="F637" s="8" t="s">
        <v>1865</v>
      </c>
      <c r="G637" s="8" t="s">
        <v>1866</v>
      </c>
      <c r="H637" s="12"/>
      <c r="I637" s="12"/>
      <c r="J637" s="12">
        <v>159.12</v>
      </c>
      <c r="K637" s="12"/>
      <c r="L637" s="12"/>
      <c r="M637" s="12"/>
      <c r="N637" s="12"/>
      <c r="O637" s="109"/>
      <c r="P637" s="12">
        <f>800*D637</f>
        <v>800</v>
      </c>
      <c r="Q637" s="27">
        <f>J637*4.33</f>
        <v>688.9896</v>
      </c>
      <c r="R637" s="27">
        <f t="shared" si="153"/>
        <v>111.0104</v>
      </c>
    </row>
    <row r="638" spans="1:18" x14ac:dyDescent="0.25">
      <c r="A638" s="35">
        <f>+IF(B638="","",SUBTOTAL(3,B$635:B638))</f>
        <v>4</v>
      </c>
      <c r="B638" s="17">
        <f>B635</f>
        <v>44335</v>
      </c>
      <c r="C638" s="7" t="s">
        <v>1867</v>
      </c>
      <c r="D638" s="6">
        <v>2</v>
      </c>
      <c r="E638" s="6" t="s">
        <v>1868</v>
      </c>
      <c r="F638" s="8" t="s">
        <v>1870</v>
      </c>
      <c r="G638" s="8" t="s">
        <v>1869</v>
      </c>
      <c r="H638" s="12"/>
      <c r="I638" s="12"/>
      <c r="J638" s="12">
        <v>315.18</v>
      </c>
      <c r="K638" s="12"/>
      <c r="L638" s="12"/>
      <c r="M638" s="12"/>
      <c r="N638" s="12"/>
      <c r="O638" s="109"/>
      <c r="P638" s="12">
        <f>800*D638</f>
        <v>1600</v>
      </c>
      <c r="Q638" s="27">
        <f>J638*4.33</f>
        <v>1364.7293999999999</v>
      </c>
      <c r="R638" s="27">
        <f t="shared" si="153"/>
        <v>235.27060000000006</v>
      </c>
    </row>
    <row r="639" spans="1:18" x14ac:dyDescent="0.25">
      <c r="A639" s="35">
        <f>+IF(B639="","",SUBTOTAL(3,B$635:B639))</f>
        <v>5</v>
      </c>
      <c r="B639" s="17">
        <f>B635</f>
        <v>44335</v>
      </c>
      <c r="C639" s="7" t="s">
        <v>306</v>
      </c>
      <c r="D639" s="6">
        <v>4</v>
      </c>
      <c r="E639" s="6" t="s">
        <v>1871</v>
      </c>
      <c r="F639" s="8" t="s">
        <v>1872</v>
      </c>
      <c r="G639" s="8" t="s">
        <v>1873</v>
      </c>
      <c r="H639" s="12"/>
      <c r="I639" s="12"/>
      <c r="J639" s="12">
        <v>627.29999999999995</v>
      </c>
      <c r="K639" s="12"/>
      <c r="L639" s="12"/>
      <c r="M639" s="12"/>
      <c r="N639" s="12"/>
      <c r="O639" s="109"/>
      <c r="P639" s="12">
        <f>800*D639</f>
        <v>3200</v>
      </c>
      <c r="Q639" s="27">
        <f>J639*4.33</f>
        <v>2716.2089999999998</v>
      </c>
      <c r="R639" s="27">
        <f t="shared" si="153"/>
        <v>483.79100000000017</v>
      </c>
    </row>
    <row r="640" spans="1:18" x14ac:dyDescent="0.25">
      <c r="A640" s="43" t="str">
        <f>TEXT(B640,"DDD")</f>
        <v>Wed</v>
      </c>
      <c r="B640" s="10">
        <f>B635</f>
        <v>44335</v>
      </c>
      <c r="C640" s="5" t="s">
        <v>2</v>
      </c>
      <c r="D640" s="4">
        <f>SUM(D635:D639)</f>
        <v>9</v>
      </c>
      <c r="E640" s="4"/>
      <c r="F640" s="4"/>
      <c r="G640" s="4"/>
      <c r="H640" s="13">
        <f t="shared" ref="H640:R640" si="154">SUM(H635:H639)</f>
        <v>0</v>
      </c>
      <c r="I640" s="13">
        <f t="shared" si="154"/>
        <v>0</v>
      </c>
      <c r="J640" s="13">
        <f t="shared" si="154"/>
        <v>1419.84</v>
      </c>
      <c r="K640" s="13">
        <f t="shared" si="154"/>
        <v>0</v>
      </c>
      <c r="L640" s="13">
        <f t="shared" si="154"/>
        <v>0</v>
      </c>
      <c r="M640" s="13">
        <f t="shared" si="154"/>
        <v>0</v>
      </c>
      <c r="N640" s="13">
        <f t="shared" si="154"/>
        <v>0</v>
      </c>
      <c r="O640" s="44"/>
      <c r="P640" s="13">
        <f t="shared" si="154"/>
        <v>7200</v>
      </c>
      <c r="Q640" s="13">
        <f t="shared" si="154"/>
        <v>6147.9071999999996</v>
      </c>
      <c r="R640" s="13">
        <f t="shared" si="154"/>
        <v>1052.0928000000004</v>
      </c>
    </row>
    <row r="641" spans="1:18" x14ac:dyDescent="0.25">
      <c r="A641" s="35">
        <f>+IF(B641="","",SUBTOTAL(3,B$641:B641))</f>
        <v>1</v>
      </c>
      <c r="B641" s="17">
        <f>B635+1</f>
        <v>44336</v>
      </c>
      <c r="C641" s="7" t="s">
        <v>368</v>
      </c>
      <c r="D641" s="6">
        <v>2</v>
      </c>
      <c r="E641" s="6" t="s">
        <v>1874</v>
      </c>
      <c r="F641" s="8" t="s">
        <v>1875</v>
      </c>
      <c r="G641" s="8" t="s">
        <v>1876</v>
      </c>
      <c r="H641" s="12"/>
      <c r="I641" s="12"/>
      <c r="J641" s="12">
        <v>315.18</v>
      </c>
      <c r="K641" s="12"/>
      <c r="L641" s="12"/>
      <c r="M641" s="12"/>
      <c r="N641" s="12"/>
      <c r="O641" s="109"/>
      <c r="P641" s="12">
        <f>800*D641+75</f>
        <v>1675</v>
      </c>
      <c r="Q641" s="76">
        <f>J641*4.33</f>
        <v>1364.7293999999999</v>
      </c>
      <c r="R641" s="76">
        <f t="shared" ref="R641:R642" si="155">P641-Q641</f>
        <v>310.27060000000006</v>
      </c>
    </row>
    <row r="642" spans="1:18" x14ac:dyDescent="0.25">
      <c r="A642" s="35">
        <f>+IF(B642="","",SUBTOTAL(3,B$641:B642))</f>
        <v>2</v>
      </c>
      <c r="B642" s="17">
        <f>B641</f>
        <v>44336</v>
      </c>
      <c r="C642" s="7" t="s">
        <v>887</v>
      </c>
      <c r="D642" s="6">
        <v>1</v>
      </c>
      <c r="E642" s="6" t="s">
        <v>1877</v>
      </c>
      <c r="F642" s="8" t="s">
        <v>1878</v>
      </c>
      <c r="G642" s="8" t="s">
        <v>1879</v>
      </c>
      <c r="H642" s="12"/>
      <c r="I642" s="12"/>
      <c r="J642" s="12">
        <v>159.12</v>
      </c>
      <c r="K642" s="12"/>
      <c r="L642" s="12"/>
      <c r="M642" s="12"/>
      <c r="N642" s="12"/>
      <c r="O642" s="109"/>
      <c r="P642" s="12">
        <f>800*D642</f>
        <v>800</v>
      </c>
      <c r="Q642" s="27">
        <f>J642*4.33</f>
        <v>688.9896</v>
      </c>
      <c r="R642" s="27">
        <f t="shared" si="155"/>
        <v>111.0104</v>
      </c>
    </row>
    <row r="643" spans="1:18" x14ac:dyDescent="0.25">
      <c r="A643" s="43" t="str">
        <f>TEXT(B643,"DDD")</f>
        <v>Thu</v>
      </c>
      <c r="B643" s="10">
        <f>B641</f>
        <v>44336</v>
      </c>
      <c r="C643" s="5" t="s">
        <v>2</v>
      </c>
      <c r="D643" s="4">
        <f>SUM(D641:D642)</f>
        <v>3</v>
      </c>
      <c r="E643" s="4"/>
      <c r="F643" s="4"/>
      <c r="G643" s="4"/>
      <c r="H643" s="13">
        <f t="shared" ref="H643:R643" si="156">SUM(H641:H642)</f>
        <v>0</v>
      </c>
      <c r="I643" s="13">
        <f t="shared" si="156"/>
        <v>0</v>
      </c>
      <c r="J643" s="13">
        <f t="shared" si="156"/>
        <v>474.3</v>
      </c>
      <c r="K643" s="13">
        <f t="shared" si="156"/>
        <v>0</v>
      </c>
      <c r="L643" s="13">
        <f t="shared" si="156"/>
        <v>0</v>
      </c>
      <c r="M643" s="13">
        <f t="shared" si="156"/>
        <v>0</v>
      </c>
      <c r="N643" s="13">
        <f t="shared" si="156"/>
        <v>0</v>
      </c>
      <c r="O643" s="44"/>
      <c r="P643" s="13">
        <f t="shared" si="156"/>
        <v>2475</v>
      </c>
      <c r="Q643" s="13">
        <f t="shared" si="156"/>
        <v>2053.7190000000001</v>
      </c>
      <c r="R643" s="13">
        <f t="shared" si="156"/>
        <v>421.28100000000006</v>
      </c>
    </row>
    <row r="644" spans="1:18" x14ac:dyDescent="0.25">
      <c r="A644" s="35">
        <f>+IF(B644="","",SUBTOTAL(3,B$644:B644))</f>
        <v>1</v>
      </c>
      <c r="B644" s="17">
        <f>B641+3</f>
        <v>44339</v>
      </c>
      <c r="C644" s="7" t="s">
        <v>1064</v>
      </c>
      <c r="D644" s="6">
        <v>1</v>
      </c>
      <c r="E644" s="6" t="s">
        <v>1880</v>
      </c>
      <c r="F644" s="8" t="s">
        <v>1881</v>
      </c>
      <c r="G644" s="8" t="s">
        <v>1882</v>
      </c>
      <c r="H644" s="12"/>
      <c r="I644" s="12"/>
      <c r="J644" s="12">
        <v>159.12</v>
      </c>
      <c r="K644" s="12"/>
      <c r="L644" s="12"/>
      <c r="M644" s="12"/>
      <c r="N644" s="12"/>
      <c r="O644" s="109"/>
      <c r="P644" s="12">
        <f>800*D644</f>
        <v>800</v>
      </c>
      <c r="Q644" s="76">
        <f>J644*4.33</f>
        <v>688.9896</v>
      </c>
      <c r="R644" s="76">
        <f t="shared" ref="R644:R650" si="157">P644-Q644</f>
        <v>111.0104</v>
      </c>
    </row>
    <row r="645" spans="1:18" x14ac:dyDescent="0.25">
      <c r="A645" s="35">
        <f>+IF(B645="","",SUBTOTAL(3,B$644:B645))</f>
        <v>2</v>
      </c>
      <c r="B645" s="17">
        <f>B644</f>
        <v>44339</v>
      </c>
      <c r="C645" s="7" t="s">
        <v>1886</v>
      </c>
      <c r="D645" s="6">
        <v>1</v>
      </c>
      <c r="E645" s="6" t="s">
        <v>1883</v>
      </c>
      <c r="F645" s="8" t="s">
        <v>1884</v>
      </c>
      <c r="G645" s="8" t="s">
        <v>1885</v>
      </c>
      <c r="H645" s="12"/>
      <c r="I645" s="12"/>
      <c r="J645" s="12">
        <v>2046.12</v>
      </c>
      <c r="K645" s="12"/>
      <c r="L645" s="12"/>
      <c r="M645" s="12"/>
      <c r="N645" s="12"/>
      <c r="O645" s="109"/>
      <c r="P645" s="12">
        <v>10000</v>
      </c>
      <c r="Q645" s="27">
        <f>J645*4.33</f>
        <v>8859.6995999999999</v>
      </c>
      <c r="R645" s="27">
        <f t="shared" si="157"/>
        <v>1140.3004000000001</v>
      </c>
    </row>
    <row r="646" spans="1:18" x14ac:dyDescent="0.25">
      <c r="A646" s="35">
        <f>+IF(B646="","",SUBTOTAL(3,B$644:B646))</f>
        <v>3</v>
      </c>
      <c r="B646" s="17">
        <f>B644</f>
        <v>44339</v>
      </c>
      <c r="C646" s="7" t="s">
        <v>373</v>
      </c>
      <c r="D646" s="6">
        <v>1</v>
      </c>
      <c r="E646" s="6" t="s">
        <v>1887</v>
      </c>
      <c r="F646" s="8" t="s">
        <v>1888</v>
      </c>
      <c r="G646" s="8" t="s">
        <v>1889</v>
      </c>
      <c r="H646" s="12"/>
      <c r="I646" s="12"/>
      <c r="J646" s="12">
        <v>159.12</v>
      </c>
      <c r="K646" s="12"/>
      <c r="L646" s="12"/>
      <c r="M646" s="12"/>
      <c r="N646" s="12"/>
      <c r="O646" s="109"/>
      <c r="P646" s="12">
        <f>800*D646</f>
        <v>800</v>
      </c>
      <c r="Q646" s="27">
        <f>J646*4.33</f>
        <v>688.9896</v>
      </c>
      <c r="R646" s="27">
        <f t="shared" si="157"/>
        <v>111.0104</v>
      </c>
    </row>
    <row r="647" spans="1:18" x14ac:dyDescent="0.25">
      <c r="A647" s="35">
        <f>+IF(B647="","",SUBTOTAL(3,B$644:B647))</f>
        <v>4</v>
      </c>
      <c r="B647" s="17">
        <f>B644</f>
        <v>44339</v>
      </c>
      <c r="C647" s="7" t="s">
        <v>376</v>
      </c>
      <c r="D647" s="6">
        <v>1</v>
      </c>
      <c r="E647" s="6" t="s">
        <v>1890</v>
      </c>
      <c r="F647" s="8" t="s">
        <v>1891</v>
      </c>
      <c r="G647" s="8" t="s">
        <v>1892</v>
      </c>
      <c r="H647" s="12"/>
      <c r="I647" s="12"/>
      <c r="J647" s="12">
        <v>159.12</v>
      </c>
      <c r="K647" s="12"/>
      <c r="L647" s="12"/>
      <c r="M647" s="12"/>
      <c r="N647" s="12"/>
      <c r="O647" s="109"/>
      <c r="P647" s="12">
        <f>800*D647</f>
        <v>800</v>
      </c>
      <c r="Q647" s="27">
        <f>J647*4.33</f>
        <v>688.9896</v>
      </c>
      <c r="R647" s="27">
        <f t="shared" si="157"/>
        <v>111.0104</v>
      </c>
    </row>
    <row r="648" spans="1:18" x14ac:dyDescent="0.25">
      <c r="A648" s="35">
        <f>+IF(B648="","",SUBTOTAL(3,B$644:B648))</f>
        <v>5</v>
      </c>
      <c r="B648" s="17">
        <f>B644</f>
        <v>44339</v>
      </c>
      <c r="C648" s="7" t="s">
        <v>1146</v>
      </c>
      <c r="D648" s="6">
        <v>2</v>
      </c>
      <c r="E648" s="6" t="s">
        <v>1893</v>
      </c>
      <c r="F648" s="8" t="s">
        <v>1894</v>
      </c>
      <c r="G648" s="8" t="s">
        <v>1895</v>
      </c>
      <c r="H648" s="12"/>
      <c r="I648" s="12"/>
      <c r="J648" s="12">
        <v>315.18</v>
      </c>
      <c r="K648" s="12"/>
      <c r="L648" s="12"/>
      <c r="M648" s="12"/>
      <c r="N648" s="12"/>
      <c r="O648" s="109"/>
      <c r="P648" s="12">
        <f>800*D648</f>
        <v>1600</v>
      </c>
      <c r="Q648" s="27">
        <f>J648*4.33</f>
        <v>1364.7293999999999</v>
      </c>
      <c r="R648" s="27">
        <f t="shared" si="157"/>
        <v>235.27060000000006</v>
      </c>
    </row>
    <row r="649" spans="1:18" x14ac:dyDescent="0.25">
      <c r="A649" s="35">
        <f>+IF(B649="","",SUBTOTAL(3,B$644:B649))</f>
        <v>6</v>
      </c>
      <c r="B649" s="17">
        <f>B644</f>
        <v>44339</v>
      </c>
      <c r="C649" s="7" t="s">
        <v>1754</v>
      </c>
      <c r="D649" s="6"/>
      <c r="E649" s="6"/>
      <c r="F649" s="8"/>
      <c r="G649" s="8"/>
      <c r="H649" s="12"/>
      <c r="I649" s="12"/>
      <c r="J649" s="12"/>
      <c r="K649" s="12"/>
      <c r="L649" s="12"/>
      <c r="M649" s="12"/>
      <c r="N649" s="12"/>
      <c r="O649" s="109"/>
      <c r="P649" s="12">
        <v>75</v>
      </c>
      <c r="Q649" s="27">
        <f>J649*4.33</f>
        <v>0</v>
      </c>
      <c r="R649" s="27">
        <f t="shared" si="157"/>
        <v>75</v>
      </c>
    </row>
    <row r="650" spans="1:18" x14ac:dyDescent="0.25">
      <c r="A650" s="35">
        <f>+IF(B650="","",SUBTOTAL(3,B$644:B650))</f>
        <v>7</v>
      </c>
      <c r="B650" s="17">
        <f>B644</f>
        <v>44339</v>
      </c>
      <c r="C650" s="7" t="s">
        <v>1235</v>
      </c>
      <c r="D650" s="6">
        <v>1</v>
      </c>
      <c r="E650" s="6" t="s">
        <v>1896</v>
      </c>
      <c r="F650" s="8" t="s">
        <v>1897</v>
      </c>
      <c r="G650" s="8" t="s">
        <v>1898</v>
      </c>
      <c r="H650" s="12"/>
      <c r="I650" s="12"/>
      <c r="J650" s="12">
        <v>159.12</v>
      </c>
      <c r="K650" s="12"/>
      <c r="L650" s="12"/>
      <c r="M650" s="12"/>
      <c r="N650" s="12"/>
      <c r="O650" s="109"/>
      <c r="P650" s="12">
        <f>800*D650</f>
        <v>800</v>
      </c>
      <c r="Q650" s="27">
        <f>J650*4.33</f>
        <v>688.9896</v>
      </c>
      <c r="R650" s="27">
        <f t="shared" si="157"/>
        <v>111.0104</v>
      </c>
    </row>
    <row r="651" spans="1:18" x14ac:dyDescent="0.25">
      <c r="A651" s="43" t="str">
        <f>TEXT(B651,"DDD")</f>
        <v>Sun</v>
      </c>
      <c r="B651" s="10">
        <f>B644</f>
        <v>44339</v>
      </c>
      <c r="C651" s="5" t="s">
        <v>2</v>
      </c>
      <c r="D651" s="4">
        <f>SUM(D644:D650)</f>
        <v>7</v>
      </c>
      <c r="E651" s="4"/>
      <c r="F651" s="4"/>
      <c r="G651" s="4"/>
      <c r="H651" s="13">
        <f t="shared" ref="H651:R651" si="158">SUM(H644:H650)</f>
        <v>0</v>
      </c>
      <c r="I651" s="13">
        <f t="shared" si="158"/>
        <v>0</v>
      </c>
      <c r="J651" s="13">
        <f t="shared" si="158"/>
        <v>2997.7799999999993</v>
      </c>
      <c r="K651" s="13">
        <f t="shared" si="158"/>
        <v>0</v>
      </c>
      <c r="L651" s="13">
        <f t="shared" si="158"/>
        <v>0</v>
      </c>
      <c r="M651" s="13">
        <f t="shared" si="158"/>
        <v>0</v>
      </c>
      <c r="N651" s="13">
        <f t="shared" si="158"/>
        <v>0</v>
      </c>
      <c r="O651" s="44"/>
      <c r="P651" s="13">
        <f t="shared" si="158"/>
        <v>14875</v>
      </c>
      <c r="Q651" s="13">
        <f t="shared" si="158"/>
        <v>12980.387400000003</v>
      </c>
      <c r="R651" s="13">
        <f t="shared" si="158"/>
        <v>1894.6126000000004</v>
      </c>
    </row>
    <row r="652" spans="1:18" x14ac:dyDescent="0.25">
      <c r="A652" s="35">
        <f>+IF(B652="","",SUBTOTAL(3,B$652:B652))</f>
        <v>1</v>
      </c>
      <c r="B652" s="17">
        <f>B644+1</f>
        <v>44340</v>
      </c>
      <c r="C652" s="7" t="s">
        <v>969</v>
      </c>
      <c r="D652" s="6">
        <v>1</v>
      </c>
      <c r="E652" s="6" t="s">
        <v>1899</v>
      </c>
      <c r="F652" s="8" t="s">
        <v>1900</v>
      </c>
      <c r="G652" s="8" t="s">
        <v>1901</v>
      </c>
      <c r="H652" s="12"/>
      <c r="I652" s="12"/>
      <c r="J652" s="12">
        <v>2046.12</v>
      </c>
      <c r="K652" s="12"/>
      <c r="L652" s="12"/>
      <c r="M652" s="12"/>
      <c r="N652" s="12"/>
      <c r="O652" s="109"/>
      <c r="P652" s="12">
        <v>10000</v>
      </c>
      <c r="Q652" s="76">
        <f>J652*4.33</f>
        <v>8859.6995999999999</v>
      </c>
      <c r="R652" s="76">
        <f t="shared" ref="R652:R659" si="159">P652-Q652</f>
        <v>1140.3004000000001</v>
      </c>
    </row>
    <row r="653" spans="1:18" x14ac:dyDescent="0.25">
      <c r="A653" s="35">
        <f>+IF(B653="","",SUBTOTAL(3,B$652:B653))</f>
        <v>2</v>
      </c>
      <c r="B653" s="17">
        <f>B652</f>
        <v>44340</v>
      </c>
      <c r="C653" s="7" t="s">
        <v>887</v>
      </c>
      <c r="D653" s="6">
        <v>1</v>
      </c>
      <c r="E653" s="6" t="s">
        <v>1902</v>
      </c>
      <c r="F653" s="8" t="s">
        <v>1903</v>
      </c>
      <c r="G653" s="8" t="s">
        <v>1904</v>
      </c>
      <c r="H653" s="12"/>
      <c r="I653" s="12"/>
      <c r="J653" s="12">
        <v>159.12</v>
      </c>
      <c r="K653" s="12"/>
      <c r="L653" s="12"/>
      <c r="M653" s="12"/>
      <c r="N653" s="12"/>
      <c r="O653" s="109"/>
      <c r="P653" s="12">
        <f>800*D653</f>
        <v>800</v>
      </c>
      <c r="Q653" s="27">
        <f>J653*4.33</f>
        <v>688.9896</v>
      </c>
      <c r="R653" s="27">
        <f t="shared" si="159"/>
        <v>111.0104</v>
      </c>
    </row>
    <row r="654" spans="1:18" x14ac:dyDescent="0.25">
      <c r="A654" s="35">
        <f>+IF(B654="","",SUBTOTAL(3,B$652:B654))</f>
        <v>3</v>
      </c>
      <c r="B654" s="17">
        <f>B652</f>
        <v>44340</v>
      </c>
      <c r="C654" s="7" t="s">
        <v>1609</v>
      </c>
      <c r="D654" s="6">
        <v>1</v>
      </c>
      <c r="E654" s="6" t="s">
        <v>1905</v>
      </c>
      <c r="F654" s="8" t="s">
        <v>1906</v>
      </c>
      <c r="G654" s="8" t="s">
        <v>1907</v>
      </c>
      <c r="H654" s="12"/>
      <c r="I654" s="12"/>
      <c r="J654" s="12">
        <v>159.12</v>
      </c>
      <c r="K654" s="12"/>
      <c r="L654" s="12"/>
      <c r="M654" s="12"/>
      <c r="N654" s="12"/>
      <c r="O654" s="109"/>
      <c r="P654" s="12">
        <f>800*D654</f>
        <v>800</v>
      </c>
      <c r="Q654" s="27">
        <f>J654*4.33</f>
        <v>688.9896</v>
      </c>
      <c r="R654" s="27">
        <f t="shared" si="159"/>
        <v>111.0104</v>
      </c>
    </row>
    <row r="655" spans="1:18" x14ac:dyDescent="0.25">
      <c r="A655" s="35">
        <f>+IF(B655="","",SUBTOTAL(3,B$652:B655))</f>
        <v>4</v>
      </c>
      <c r="B655" s="17">
        <f>B652</f>
        <v>44340</v>
      </c>
      <c r="C655" s="7" t="s">
        <v>1908</v>
      </c>
      <c r="D655" s="6">
        <v>2</v>
      </c>
      <c r="E655" s="6" t="s">
        <v>1909</v>
      </c>
      <c r="F655" s="8" t="s">
        <v>1910</v>
      </c>
      <c r="G655" s="8" t="s">
        <v>1911</v>
      </c>
      <c r="H655" s="12"/>
      <c r="I655" s="12"/>
      <c r="J655" s="12">
        <v>315.18</v>
      </c>
      <c r="K655" s="12"/>
      <c r="L655" s="12"/>
      <c r="M655" s="12"/>
      <c r="N655" s="12"/>
      <c r="O655" s="109"/>
      <c r="P655" s="12">
        <f>800*D655</f>
        <v>1600</v>
      </c>
      <c r="Q655" s="27">
        <f>J655*4.33</f>
        <v>1364.7293999999999</v>
      </c>
      <c r="R655" s="27">
        <f t="shared" si="159"/>
        <v>235.27060000000006</v>
      </c>
    </row>
    <row r="656" spans="1:18" x14ac:dyDescent="0.25">
      <c r="A656" s="35">
        <f>+IF(B656="","",SUBTOTAL(3,B$652:B656))</f>
        <v>5</v>
      </c>
      <c r="B656" s="17">
        <f>B652</f>
        <v>44340</v>
      </c>
      <c r="C656" s="7" t="s">
        <v>1002</v>
      </c>
      <c r="D656" s="6">
        <v>1</v>
      </c>
      <c r="E656" s="6" t="s">
        <v>1912</v>
      </c>
      <c r="F656" s="8" t="s">
        <v>1913</v>
      </c>
      <c r="G656" s="8" t="s">
        <v>1914</v>
      </c>
      <c r="H656" s="12"/>
      <c r="I656" s="12"/>
      <c r="J656" s="12">
        <v>159.12</v>
      </c>
      <c r="K656" s="12"/>
      <c r="L656" s="12"/>
      <c r="M656" s="12"/>
      <c r="N656" s="12"/>
      <c r="O656" s="109"/>
      <c r="P656" s="12">
        <f>800*D656</f>
        <v>800</v>
      </c>
      <c r="Q656" s="27">
        <f>J656*4.33</f>
        <v>688.9896</v>
      </c>
      <c r="R656" s="27">
        <f t="shared" si="159"/>
        <v>111.0104</v>
      </c>
    </row>
    <row r="657" spans="1:18" x14ac:dyDescent="0.25">
      <c r="A657" s="35">
        <f>+IF(B657="","",SUBTOTAL(3,B$652:B657))</f>
        <v>6</v>
      </c>
      <c r="B657" s="17">
        <f>B652</f>
        <v>44340</v>
      </c>
      <c r="C657" s="7" t="s">
        <v>1915</v>
      </c>
      <c r="D657" s="6">
        <v>1</v>
      </c>
      <c r="E657" s="6" t="s">
        <v>1916</v>
      </c>
      <c r="F657" s="8" t="s">
        <v>1917</v>
      </c>
      <c r="G657" s="8" t="s">
        <v>1918</v>
      </c>
      <c r="H657" s="12"/>
      <c r="I657" s="12"/>
      <c r="J657" s="12">
        <v>159.12</v>
      </c>
      <c r="K657" s="12"/>
      <c r="L657" s="12"/>
      <c r="M657" s="12"/>
      <c r="N657" s="12"/>
      <c r="O657" s="109"/>
      <c r="P657" s="12">
        <f>800*D657</f>
        <v>800</v>
      </c>
      <c r="Q657" s="27">
        <f>J657*4.33</f>
        <v>688.9896</v>
      </c>
      <c r="R657" s="27">
        <f t="shared" si="159"/>
        <v>111.0104</v>
      </c>
    </row>
    <row r="658" spans="1:18" x14ac:dyDescent="0.25">
      <c r="A658" s="85">
        <v>7</v>
      </c>
      <c r="B658" s="86">
        <v>44340</v>
      </c>
      <c r="C658" s="87" t="s">
        <v>1919</v>
      </c>
      <c r="D658" s="81">
        <v>1</v>
      </c>
      <c r="E658" s="81" t="s">
        <v>1920</v>
      </c>
      <c r="F658" s="82" t="s">
        <v>1921</v>
      </c>
      <c r="G658" s="82" t="s">
        <v>1922</v>
      </c>
      <c r="H658" s="83"/>
      <c r="I658" s="83"/>
      <c r="J658" s="83">
        <v>159.12</v>
      </c>
      <c r="K658" s="83"/>
      <c r="L658" s="83"/>
      <c r="M658" s="83"/>
      <c r="N658" s="83"/>
      <c r="O658" s="109"/>
      <c r="P658" s="12">
        <f>800*D658</f>
        <v>800</v>
      </c>
      <c r="Q658" s="27">
        <f>J658*4.33</f>
        <v>688.9896</v>
      </c>
      <c r="R658" s="27">
        <f t="shared" si="159"/>
        <v>111.0104</v>
      </c>
    </row>
    <row r="659" spans="1:18" x14ac:dyDescent="0.25">
      <c r="A659" s="35">
        <f>+IF(B659="","",SUBTOTAL(3,B$652:B659))</f>
        <v>8</v>
      </c>
      <c r="B659" s="17">
        <f>B652</f>
        <v>44340</v>
      </c>
      <c r="C659" s="7" t="s">
        <v>1845</v>
      </c>
      <c r="D659" s="6">
        <v>2</v>
      </c>
      <c r="E659" s="6" t="s">
        <v>1923</v>
      </c>
      <c r="F659" s="8" t="s">
        <v>1924</v>
      </c>
      <c r="G659" s="8" t="s">
        <v>1925</v>
      </c>
      <c r="H659" s="12"/>
      <c r="I659" s="12"/>
      <c r="J659" s="12">
        <v>315.18</v>
      </c>
      <c r="K659" s="12"/>
      <c r="L659" s="12"/>
      <c r="M659" s="12"/>
      <c r="N659" s="12"/>
      <c r="O659" s="109"/>
      <c r="P659" s="12">
        <f>800*D659</f>
        <v>1600</v>
      </c>
      <c r="Q659" s="27">
        <f>J659*4.33</f>
        <v>1364.7293999999999</v>
      </c>
      <c r="R659" s="27">
        <f t="shared" si="159"/>
        <v>235.27060000000006</v>
      </c>
    </row>
    <row r="660" spans="1:18" x14ac:dyDescent="0.25">
      <c r="A660" s="43" t="str">
        <f>TEXT(B660,"DDD")</f>
        <v>Mon</v>
      </c>
      <c r="B660" s="10">
        <f>B652</f>
        <v>44340</v>
      </c>
      <c r="C660" s="5" t="s">
        <v>2</v>
      </c>
      <c r="D660" s="4">
        <f>SUM(D652:D659)</f>
        <v>10</v>
      </c>
      <c r="E660" s="4"/>
      <c r="F660" s="4"/>
      <c r="G660" s="4"/>
      <c r="H660" s="13">
        <f t="shared" ref="H660:R660" si="160">SUM(H652:H659)</f>
        <v>0</v>
      </c>
      <c r="I660" s="13">
        <f t="shared" si="160"/>
        <v>0</v>
      </c>
      <c r="J660" s="13">
        <f t="shared" si="160"/>
        <v>3472.079999999999</v>
      </c>
      <c r="K660" s="13">
        <f t="shared" si="160"/>
        <v>0</v>
      </c>
      <c r="L660" s="13">
        <f t="shared" si="160"/>
        <v>0</v>
      </c>
      <c r="M660" s="13">
        <f t="shared" si="160"/>
        <v>0</v>
      </c>
      <c r="N660" s="13">
        <f t="shared" si="160"/>
        <v>0</v>
      </c>
      <c r="O660" s="44"/>
      <c r="P660" s="13">
        <f t="shared" si="160"/>
        <v>17200</v>
      </c>
      <c r="Q660" s="13">
        <f t="shared" si="160"/>
        <v>15034.106400000004</v>
      </c>
      <c r="R660" s="13">
        <f t="shared" si="160"/>
        <v>2165.8936000000003</v>
      </c>
    </row>
    <row r="661" spans="1:18" x14ac:dyDescent="0.25">
      <c r="A661" s="35">
        <f>+IF(B661="","",SUBTOTAL(3,B$661:B661))</f>
        <v>1</v>
      </c>
      <c r="B661" s="17">
        <f>B652+1</f>
        <v>44341</v>
      </c>
      <c r="C661" s="7" t="s">
        <v>822</v>
      </c>
      <c r="D661" s="6">
        <v>1</v>
      </c>
      <c r="E661" s="6" t="s">
        <v>1926</v>
      </c>
      <c r="F661" s="8" t="s">
        <v>1927</v>
      </c>
      <c r="G661" s="8" t="s">
        <v>1928</v>
      </c>
      <c r="H661" s="12"/>
      <c r="I661" s="12"/>
      <c r="J661" s="12">
        <v>159.12</v>
      </c>
      <c r="K661" s="12"/>
      <c r="L661" s="12"/>
      <c r="M661" s="12"/>
      <c r="N661" s="12"/>
      <c r="O661" s="109"/>
      <c r="P661" s="12">
        <f>800*D661</f>
        <v>800</v>
      </c>
      <c r="Q661" s="76">
        <f>J661*4.33</f>
        <v>688.9896</v>
      </c>
      <c r="R661" s="76">
        <f t="shared" ref="R661:R672" si="161">P661-Q661</f>
        <v>111.0104</v>
      </c>
    </row>
    <row r="662" spans="1:18" x14ac:dyDescent="0.25">
      <c r="A662" s="35">
        <f>+IF(B662="","",SUBTOTAL(3,B$661:B662))</f>
        <v>2</v>
      </c>
      <c r="B662" s="17">
        <f>B661</f>
        <v>44341</v>
      </c>
      <c r="C662" s="7" t="s">
        <v>1929</v>
      </c>
      <c r="D662" s="6"/>
      <c r="E662" s="6"/>
      <c r="F662" s="8"/>
      <c r="G662" s="8"/>
      <c r="H662" s="12"/>
      <c r="I662" s="12"/>
      <c r="J662" s="12"/>
      <c r="K662" s="12"/>
      <c r="L662" s="12"/>
      <c r="M662" s="12"/>
      <c r="N662" s="12"/>
      <c r="O662" s="109"/>
      <c r="P662" s="12">
        <v>40</v>
      </c>
      <c r="Q662" s="27">
        <f>J662*4.33</f>
        <v>0</v>
      </c>
      <c r="R662" s="27">
        <f t="shared" si="161"/>
        <v>40</v>
      </c>
    </row>
    <row r="663" spans="1:18" x14ac:dyDescent="0.25">
      <c r="A663" s="35">
        <f>+IF(B663="","",SUBTOTAL(3,B$661:B663))</f>
        <v>3</v>
      </c>
      <c r="B663" s="17">
        <f>B661</f>
        <v>44341</v>
      </c>
      <c r="C663" s="7" t="s">
        <v>1933</v>
      </c>
      <c r="D663" s="6">
        <v>4</v>
      </c>
      <c r="E663" s="6" t="s">
        <v>1930</v>
      </c>
      <c r="F663" s="8" t="s">
        <v>1931</v>
      </c>
      <c r="G663" s="8" t="s">
        <v>1932</v>
      </c>
      <c r="H663" s="12"/>
      <c r="I663" s="12"/>
      <c r="J663" s="12">
        <v>627.29999999999995</v>
      </c>
      <c r="K663" s="12"/>
      <c r="L663" s="12"/>
      <c r="M663" s="12"/>
      <c r="N663" s="12"/>
      <c r="O663" s="109"/>
      <c r="P663" s="12">
        <f>800*D663</f>
        <v>3200</v>
      </c>
      <c r="Q663" s="27">
        <f>J663*4.33</f>
        <v>2716.2089999999998</v>
      </c>
      <c r="R663" s="27">
        <f t="shared" si="161"/>
        <v>483.79100000000017</v>
      </c>
    </row>
    <row r="664" spans="1:18" x14ac:dyDescent="0.25">
      <c r="A664" s="35">
        <f>+IF(B664="","",SUBTOTAL(3,B$661:B664))</f>
        <v>4</v>
      </c>
      <c r="B664" s="17">
        <f>B661</f>
        <v>44341</v>
      </c>
      <c r="C664" s="7" t="s">
        <v>384</v>
      </c>
      <c r="D664" s="6">
        <v>1</v>
      </c>
      <c r="E664" s="6" t="s">
        <v>1934</v>
      </c>
      <c r="F664" s="8" t="s">
        <v>1935</v>
      </c>
      <c r="G664" s="8" t="s">
        <v>1936</v>
      </c>
      <c r="H664" s="12"/>
      <c r="I664" s="12"/>
      <c r="J664" s="12">
        <v>159.12</v>
      </c>
      <c r="K664" s="12"/>
      <c r="L664" s="12"/>
      <c r="M664" s="12"/>
      <c r="N664" s="12"/>
      <c r="O664" s="109"/>
      <c r="P664" s="12">
        <f>800*D664</f>
        <v>800</v>
      </c>
      <c r="Q664" s="27">
        <f>J664*4.33</f>
        <v>688.9896</v>
      </c>
      <c r="R664" s="27">
        <f t="shared" si="161"/>
        <v>111.0104</v>
      </c>
    </row>
    <row r="665" spans="1:18" x14ac:dyDescent="0.25">
      <c r="A665" s="35">
        <f>+IF(B665="","",SUBTOTAL(3,B$661:B665))</f>
        <v>5</v>
      </c>
      <c r="B665" s="17">
        <f>B661</f>
        <v>44341</v>
      </c>
      <c r="C665" s="7" t="s">
        <v>1235</v>
      </c>
      <c r="D665" s="6">
        <v>1</v>
      </c>
      <c r="E665" s="6" t="s">
        <v>1937</v>
      </c>
      <c r="F665" s="8" t="s">
        <v>1938</v>
      </c>
      <c r="G665" s="8" t="s">
        <v>1939</v>
      </c>
      <c r="H665" s="12"/>
      <c r="I665" s="12"/>
      <c r="J665" s="12">
        <v>159.12</v>
      </c>
      <c r="K665" s="12"/>
      <c r="L665" s="12"/>
      <c r="M665" s="12"/>
      <c r="N665" s="12"/>
      <c r="O665" s="109"/>
      <c r="P665" s="12">
        <f>800*D665</f>
        <v>800</v>
      </c>
      <c r="Q665" s="27">
        <f>J665*4.33</f>
        <v>688.9896</v>
      </c>
      <c r="R665" s="27">
        <f t="shared" si="161"/>
        <v>111.0104</v>
      </c>
    </row>
    <row r="666" spans="1:18" x14ac:dyDescent="0.25">
      <c r="A666" s="35">
        <f>+IF(B666="","",SUBTOTAL(3,B$661:B666))</f>
        <v>6</v>
      </c>
      <c r="B666" s="17">
        <f>B661</f>
        <v>44341</v>
      </c>
      <c r="C666" s="7" t="s">
        <v>1940</v>
      </c>
      <c r="D666" s="6">
        <v>1</v>
      </c>
      <c r="E666" s="6" t="s">
        <v>1941</v>
      </c>
      <c r="F666" s="8" t="s">
        <v>1942</v>
      </c>
      <c r="G666" s="8" t="s">
        <v>1943</v>
      </c>
      <c r="H666" s="12"/>
      <c r="I666" s="12"/>
      <c r="J666" s="12">
        <v>159.12</v>
      </c>
      <c r="K666" s="12"/>
      <c r="L666" s="12"/>
      <c r="M666" s="12"/>
      <c r="N666" s="12"/>
      <c r="O666" s="109"/>
      <c r="P666" s="12">
        <f>800*D666</f>
        <v>800</v>
      </c>
      <c r="Q666" s="27">
        <f>J666*4.33</f>
        <v>688.9896</v>
      </c>
      <c r="R666" s="27">
        <f t="shared" si="161"/>
        <v>111.0104</v>
      </c>
    </row>
    <row r="667" spans="1:18" x14ac:dyDescent="0.25">
      <c r="A667" s="35">
        <f>+IF(B667="","",SUBTOTAL(3,B$661:B667))</f>
        <v>7</v>
      </c>
      <c r="B667" s="17">
        <f>B661</f>
        <v>44341</v>
      </c>
      <c r="C667" s="7" t="s">
        <v>392</v>
      </c>
      <c r="D667" s="6">
        <v>1</v>
      </c>
      <c r="E667" s="6" t="s">
        <v>1944</v>
      </c>
      <c r="F667" s="8" t="s">
        <v>1945</v>
      </c>
      <c r="G667" s="8" t="s">
        <v>1946</v>
      </c>
      <c r="H667" s="12"/>
      <c r="I667" s="12"/>
      <c r="J667" s="12">
        <v>159.12</v>
      </c>
      <c r="K667" s="12"/>
      <c r="L667" s="12"/>
      <c r="M667" s="12"/>
      <c r="N667" s="12"/>
      <c r="O667" s="109"/>
      <c r="P667" s="12">
        <f>800*D667</f>
        <v>800</v>
      </c>
      <c r="Q667" s="27">
        <f>J667*4.33</f>
        <v>688.9896</v>
      </c>
      <c r="R667" s="27">
        <f t="shared" si="161"/>
        <v>111.0104</v>
      </c>
    </row>
    <row r="668" spans="1:18" x14ac:dyDescent="0.25">
      <c r="A668" s="35">
        <f>+IF(B668="","",SUBTOTAL(3,B$661:B668))</f>
        <v>8</v>
      </c>
      <c r="B668" s="17">
        <f>B661</f>
        <v>44341</v>
      </c>
      <c r="C668" s="7" t="s">
        <v>1754</v>
      </c>
      <c r="D668" s="6"/>
      <c r="E668" s="6"/>
      <c r="F668" s="8"/>
      <c r="G668" s="8"/>
      <c r="H668" s="12"/>
      <c r="I668" s="12"/>
      <c r="J668" s="12"/>
      <c r="K668" s="12"/>
      <c r="L668" s="12"/>
      <c r="M668" s="12"/>
      <c r="N668" s="12"/>
      <c r="O668" s="109"/>
      <c r="P668" s="12">
        <v>75</v>
      </c>
      <c r="Q668" s="27">
        <f>J668*4.33</f>
        <v>0</v>
      </c>
      <c r="R668" s="27">
        <f t="shared" si="161"/>
        <v>75</v>
      </c>
    </row>
    <row r="669" spans="1:18" x14ac:dyDescent="0.25">
      <c r="A669" s="35">
        <f>+IF(B669="","",SUBTOTAL(3,B$661:B669))</f>
        <v>9</v>
      </c>
      <c r="B669" s="17">
        <f>B661</f>
        <v>44341</v>
      </c>
      <c r="C669" s="7" t="s">
        <v>168</v>
      </c>
      <c r="D669" s="6">
        <v>1</v>
      </c>
      <c r="E669" s="6" t="s">
        <v>1947</v>
      </c>
      <c r="F669" s="8" t="s">
        <v>1948</v>
      </c>
      <c r="G669" s="8" t="s">
        <v>1949</v>
      </c>
      <c r="H669" s="12"/>
      <c r="I669" s="12"/>
      <c r="J669" s="12">
        <v>159.12</v>
      </c>
      <c r="K669" s="12"/>
      <c r="L669" s="12"/>
      <c r="M669" s="12"/>
      <c r="N669" s="12"/>
      <c r="O669" s="109"/>
      <c r="P669" s="12">
        <f>800*D669</f>
        <v>800</v>
      </c>
      <c r="Q669" s="27">
        <f>J669*4.33</f>
        <v>688.9896</v>
      </c>
      <c r="R669" s="27">
        <f t="shared" si="161"/>
        <v>111.0104</v>
      </c>
    </row>
    <row r="670" spans="1:18" x14ac:dyDescent="0.25">
      <c r="A670" s="35">
        <f>+IF(B670="","",SUBTOTAL(3,B$661:B670))</f>
        <v>10</v>
      </c>
      <c r="B670" s="17">
        <f>B661</f>
        <v>44341</v>
      </c>
      <c r="C670" s="7" t="s">
        <v>1849</v>
      </c>
      <c r="D670" s="6">
        <v>1</v>
      </c>
      <c r="E670" s="6" t="s">
        <v>1950</v>
      </c>
      <c r="F670" s="8" t="s">
        <v>1951</v>
      </c>
      <c r="G670" s="8" t="s">
        <v>1952</v>
      </c>
      <c r="H670" s="12"/>
      <c r="I670" s="12"/>
      <c r="J670" s="12">
        <v>159.12</v>
      </c>
      <c r="K670" s="12"/>
      <c r="L670" s="12"/>
      <c r="M670" s="12"/>
      <c r="N670" s="12"/>
      <c r="O670" s="109"/>
      <c r="P670" s="12">
        <f>800*D670</f>
        <v>800</v>
      </c>
      <c r="Q670" s="27">
        <f>J670*4.33</f>
        <v>688.9896</v>
      </c>
      <c r="R670" s="27">
        <f t="shared" si="161"/>
        <v>111.0104</v>
      </c>
    </row>
    <row r="671" spans="1:18" x14ac:dyDescent="0.25">
      <c r="A671" s="35">
        <f>+IF(B671="","",SUBTOTAL(3,B$661:B671))</f>
        <v>11</v>
      </c>
      <c r="B671" s="17">
        <f>B661</f>
        <v>44341</v>
      </c>
      <c r="C671" s="7" t="s">
        <v>400</v>
      </c>
      <c r="D671" s="6">
        <v>1</v>
      </c>
      <c r="E671" s="6" t="s">
        <v>1953</v>
      </c>
      <c r="F671" s="8" t="s">
        <v>1954</v>
      </c>
      <c r="G671" s="8" t="s">
        <v>1955</v>
      </c>
      <c r="H671" s="12"/>
      <c r="I671" s="12"/>
      <c r="J671" s="12">
        <v>159.12</v>
      </c>
      <c r="K671" s="12"/>
      <c r="L671" s="12"/>
      <c r="M671" s="12"/>
      <c r="N671" s="12"/>
      <c r="O671" s="109"/>
      <c r="P671" s="12">
        <f>800*D671</f>
        <v>800</v>
      </c>
      <c r="Q671" s="27">
        <f>J671*4.33</f>
        <v>688.9896</v>
      </c>
      <c r="R671" s="27">
        <f t="shared" si="161"/>
        <v>111.0104</v>
      </c>
    </row>
    <row r="672" spans="1:18" x14ac:dyDescent="0.25">
      <c r="A672" s="35">
        <f>+IF(B672="","",SUBTOTAL(3,B$661:B672))</f>
        <v>12</v>
      </c>
      <c r="B672" s="17">
        <f>B661</f>
        <v>44341</v>
      </c>
      <c r="C672" s="7" t="s">
        <v>1706</v>
      </c>
      <c r="D672" s="6">
        <v>1</v>
      </c>
      <c r="E672" s="6" t="s">
        <v>1956</v>
      </c>
      <c r="F672" s="8" t="s">
        <v>1957</v>
      </c>
      <c r="G672" s="8" t="s">
        <v>1958</v>
      </c>
      <c r="H672" s="12"/>
      <c r="I672" s="12"/>
      <c r="J672" s="12">
        <v>159.12</v>
      </c>
      <c r="K672" s="12"/>
      <c r="L672" s="12"/>
      <c r="M672" s="12"/>
      <c r="N672" s="12"/>
      <c r="O672" s="109"/>
      <c r="P672" s="12">
        <f>800*D672</f>
        <v>800</v>
      </c>
      <c r="Q672" s="27">
        <f>J672*4.33</f>
        <v>688.9896</v>
      </c>
      <c r="R672" s="27">
        <f t="shared" si="161"/>
        <v>111.0104</v>
      </c>
    </row>
    <row r="673" spans="1:18" x14ac:dyDescent="0.25">
      <c r="A673" s="43" t="str">
        <f>TEXT(B673,"DDD")</f>
        <v>Tue</v>
      </c>
      <c r="B673" s="10">
        <f>B661</f>
        <v>44341</v>
      </c>
      <c r="C673" s="5" t="s">
        <v>2</v>
      </c>
      <c r="D673" s="4">
        <f>SUM(D661:D672)</f>
        <v>13</v>
      </c>
      <c r="E673" s="4"/>
      <c r="F673" s="4"/>
      <c r="G673" s="4"/>
      <c r="H673" s="13">
        <f t="shared" ref="H673:R673" si="162">SUM(H661:H672)</f>
        <v>0</v>
      </c>
      <c r="I673" s="13">
        <f t="shared" si="162"/>
        <v>0</v>
      </c>
      <c r="J673" s="13">
        <f t="shared" si="162"/>
        <v>2059.3799999999992</v>
      </c>
      <c r="K673" s="13">
        <f t="shared" si="162"/>
        <v>0</v>
      </c>
      <c r="L673" s="13">
        <f t="shared" si="162"/>
        <v>0</v>
      </c>
      <c r="M673" s="13">
        <f t="shared" si="162"/>
        <v>0</v>
      </c>
      <c r="N673" s="13">
        <f t="shared" si="162"/>
        <v>0</v>
      </c>
      <c r="O673" s="44"/>
      <c r="P673" s="13">
        <f t="shared" si="162"/>
        <v>10515</v>
      </c>
      <c r="Q673" s="13">
        <f t="shared" si="162"/>
        <v>8917.1154000000006</v>
      </c>
      <c r="R673" s="13">
        <f t="shared" si="162"/>
        <v>1597.8846000000008</v>
      </c>
    </row>
    <row r="674" spans="1:18" x14ac:dyDescent="0.25">
      <c r="A674" s="35">
        <f>+IF(B674="","",SUBTOTAL(3,B$674:B674))</f>
        <v>1</v>
      </c>
      <c r="B674" s="17">
        <f>B661+1</f>
        <v>44342</v>
      </c>
      <c r="C674" s="7" t="s">
        <v>822</v>
      </c>
      <c r="D674" s="6">
        <v>1</v>
      </c>
      <c r="E674" s="6" t="s">
        <v>1959</v>
      </c>
      <c r="F674" s="8" t="s">
        <v>1960</v>
      </c>
      <c r="G674" s="8" t="s">
        <v>1961</v>
      </c>
      <c r="H674" s="12"/>
      <c r="I674" s="12"/>
      <c r="J674" s="12">
        <v>159.12</v>
      </c>
      <c r="K674" s="12"/>
      <c r="L674" s="12"/>
      <c r="M674" s="12"/>
      <c r="N674" s="12"/>
      <c r="O674" s="109"/>
      <c r="P674" s="12">
        <f>800*D674</f>
        <v>800</v>
      </c>
      <c r="Q674" s="76">
        <f>J674*4.33</f>
        <v>688.9896</v>
      </c>
      <c r="R674" s="76">
        <f t="shared" ref="R674:R686" si="163">P674-Q674</f>
        <v>111.0104</v>
      </c>
    </row>
    <row r="675" spans="1:18" x14ac:dyDescent="0.25">
      <c r="A675" s="35">
        <f>+IF(B675="","",SUBTOTAL(3,B$674:B675))</f>
        <v>2</v>
      </c>
      <c r="B675" s="17">
        <f>B674</f>
        <v>44342</v>
      </c>
      <c r="C675" s="7" t="s">
        <v>1090</v>
      </c>
      <c r="D675" s="6">
        <v>1</v>
      </c>
      <c r="E675" s="6" t="s">
        <v>1962</v>
      </c>
      <c r="F675" s="8" t="s">
        <v>1963</v>
      </c>
      <c r="G675" s="8" t="s">
        <v>1964</v>
      </c>
      <c r="H675" s="12"/>
      <c r="I675" s="12"/>
      <c r="J675" s="12">
        <v>159.12</v>
      </c>
      <c r="K675" s="12"/>
      <c r="L675" s="12"/>
      <c r="M675" s="12"/>
      <c r="N675" s="12"/>
      <c r="O675" s="109"/>
      <c r="P675" s="12">
        <f>800*D675</f>
        <v>800</v>
      </c>
      <c r="Q675" s="27">
        <f>J675*4.33</f>
        <v>688.9896</v>
      </c>
      <c r="R675" s="27">
        <f t="shared" si="163"/>
        <v>111.0104</v>
      </c>
    </row>
    <row r="676" spans="1:18" x14ac:dyDescent="0.25">
      <c r="A676" s="35">
        <f>+IF(B676="","",SUBTOTAL(3,B$674:B676))</f>
        <v>3</v>
      </c>
      <c r="B676" s="17">
        <f>B674</f>
        <v>44342</v>
      </c>
      <c r="C676" s="7" t="s">
        <v>1374</v>
      </c>
      <c r="D676" s="6">
        <v>2</v>
      </c>
      <c r="E676" s="6" t="s">
        <v>1965</v>
      </c>
      <c r="F676" s="8" t="s">
        <v>1966</v>
      </c>
      <c r="G676" s="8" t="s">
        <v>1967</v>
      </c>
      <c r="H676" s="12"/>
      <c r="I676" s="12"/>
      <c r="J676" s="12">
        <v>315.18</v>
      </c>
      <c r="K676" s="12"/>
      <c r="L676" s="12"/>
      <c r="M676" s="12"/>
      <c r="N676" s="12"/>
      <c r="O676" s="109"/>
      <c r="P676" s="12">
        <f>800*D676</f>
        <v>1600</v>
      </c>
      <c r="Q676" s="27">
        <f>J676*4.33</f>
        <v>1364.7293999999999</v>
      </c>
      <c r="R676" s="27">
        <f t="shared" si="163"/>
        <v>235.27060000000006</v>
      </c>
    </row>
    <row r="677" spans="1:18" x14ac:dyDescent="0.25">
      <c r="A677" s="35">
        <f>+IF(B677="","",SUBTOTAL(3,B$674:B677))</f>
        <v>4</v>
      </c>
      <c r="B677" s="17">
        <f>B674</f>
        <v>44342</v>
      </c>
      <c r="C677" s="7" t="s">
        <v>306</v>
      </c>
      <c r="D677" s="6">
        <v>1</v>
      </c>
      <c r="E677" s="6" t="s">
        <v>1968</v>
      </c>
      <c r="F677" s="8" t="s">
        <v>1969</v>
      </c>
      <c r="G677" s="8" t="s">
        <v>1970</v>
      </c>
      <c r="H677" s="12"/>
      <c r="I677" s="12"/>
      <c r="J677" s="12">
        <v>159.12</v>
      </c>
      <c r="K677" s="12"/>
      <c r="L677" s="12"/>
      <c r="M677" s="12"/>
      <c r="N677" s="12"/>
      <c r="O677" s="109"/>
      <c r="P677" s="12">
        <f>800*D677</f>
        <v>800</v>
      </c>
      <c r="Q677" s="27">
        <f>J677*4.33</f>
        <v>688.9896</v>
      </c>
      <c r="R677" s="27">
        <f t="shared" si="163"/>
        <v>111.0104</v>
      </c>
    </row>
    <row r="678" spans="1:18" x14ac:dyDescent="0.25">
      <c r="A678" s="35">
        <f>+IF(B678="","",SUBTOTAL(3,B$674:B678))</f>
        <v>5</v>
      </c>
      <c r="B678" s="17">
        <f>B674</f>
        <v>44342</v>
      </c>
      <c r="C678" s="7" t="s">
        <v>1290</v>
      </c>
      <c r="D678" s="6">
        <v>1</v>
      </c>
      <c r="E678" s="6" t="s">
        <v>1971</v>
      </c>
      <c r="F678" s="8" t="s">
        <v>1972</v>
      </c>
      <c r="G678" s="8" t="s">
        <v>1973</v>
      </c>
      <c r="H678" s="12"/>
      <c r="I678" s="12"/>
      <c r="J678" s="12">
        <v>159.12</v>
      </c>
      <c r="K678" s="12"/>
      <c r="L678" s="12"/>
      <c r="M678" s="12"/>
      <c r="N678" s="12"/>
      <c r="O678" s="109"/>
      <c r="P678" s="12">
        <f>800*D678</f>
        <v>800</v>
      </c>
      <c r="Q678" s="27">
        <f>J678*4.33</f>
        <v>688.9896</v>
      </c>
      <c r="R678" s="27">
        <f t="shared" si="163"/>
        <v>111.0104</v>
      </c>
    </row>
    <row r="679" spans="1:18" x14ac:dyDescent="0.25">
      <c r="A679" s="35">
        <f>+IF(B679="","",SUBTOTAL(3,B$674:B679))</f>
        <v>6</v>
      </c>
      <c r="B679" s="17">
        <f>B674</f>
        <v>44342</v>
      </c>
      <c r="C679" s="7" t="s">
        <v>1974</v>
      </c>
      <c r="D679" s="6">
        <v>4</v>
      </c>
      <c r="E679" s="6" t="s">
        <v>1975</v>
      </c>
      <c r="F679" s="8" t="s">
        <v>1976</v>
      </c>
      <c r="G679" s="8" t="s">
        <v>1977</v>
      </c>
      <c r="H679" s="12"/>
      <c r="I679" s="12"/>
      <c r="J679" s="12">
        <v>627.29999999999995</v>
      </c>
      <c r="K679" s="12"/>
      <c r="L679" s="12"/>
      <c r="M679" s="12"/>
      <c r="N679" s="12"/>
      <c r="O679" s="109"/>
      <c r="P679" s="12">
        <f>800*D679</f>
        <v>3200</v>
      </c>
      <c r="Q679" s="27">
        <f>J679*4.33</f>
        <v>2716.2089999999998</v>
      </c>
      <c r="R679" s="27">
        <f t="shared" si="163"/>
        <v>483.79100000000017</v>
      </c>
    </row>
    <row r="680" spans="1:18" x14ac:dyDescent="0.25">
      <c r="A680" s="35">
        <f>+IF(B680="","",SUBTOTAL(3,B$674:B680))</f>
        <v>7</v>
      </c>
      <c r="B680" s="17">
        <f>B674</f>
        <v>44342</v>
      </c>
      <c r="C680" s="7" t="s">
        <v>321</v>
      </c>
      <c r="D680" s="6">
        <v>1</v>
      </c>
      <c r="E680" s="6" t="s">
        <v>1978</v>
      </c>
      <c r="F680" s="8" t="s">
        <v>1979</v>
      </c>
      <c r="G680" s="8" t="s">
        <v>1980</v>
      </c>
      <c r="H680" s="12"/>
      <c r="I680" s="12"/>
      <c r="J680" s="12">
        <v>159.12</v>
      </c>
      <c r="K680" s="12"/>
      <c r="L680" s="12"/>
      <c r="M680" s="12"/>
      <c r="N680" s="12"/>
      <c r="O680" s="109"/>
      <c r="P680" s="12">
        <f>800*D680</f>
        <v>800</v>
      </c>
      <c r="Q680" s="27">
        <f>J680*4.33</f>
        <v>688.9896</v>
      </c>
      <c r="R680" s="27">
        <f t="shared" si="163"/>
        <v>111.0104</v>
      </c>
    </row>
    <row r="681" spans="1:18" x14ac:dyDescent="0.25">
      <c r="A681" s="35">
        <f>+IF(B681="","",SUBTOTAL(3,B$674:B681))</f>
        <v>8</v>
      </c>
      <c r="B681" s="17">
        <f>B674</f>
        <v>44342</v>
      </c>
      <c r="C681" s="7" t="s">
        <v>400</v>
      </c>
      <c r="D681" s="6">
        <v>1</v>
      </c>
      <c r="E681" s="6" t="s">
        <v>1981</v>
      </c>
      <c r="F681" s="8" t="s">
        <v>1982</v>
      </c>
      <c r="G681" s="8" t="s">
        <v>1983</v>
      </c>
      <c r="H681" s="12"/>
      <c r="I681" s="12"/>
      <c r="J681" s="12">
        <v>159.12</v>
      </c>
      <c r="K681" s="12"/>
      <c r="L681" s="12"/>
      <c r="M681" s="12"/>
      <c r="N681" s="12"/>
      <c r="O681" s="109"/>
      <c r="P681" s="12">
        <f>800*D681</f>
        <v>800</v>
      </c>
      <c r="Q681" s="27">
        <f>J681*4.33</f>
        <v>688.9896</v>
      </c>
      <c r="R681" s="27">
        <f t="shared" si="163"/>
        <v>111.0104</v>
      </c>
    </row>
    <row r="682" spans="1:18" x14ac:dyDescent="0.25">
      <c r="A682" s="35">
        <f>+IF(B682="","",SUBTOTAL(3,B$674:B682))</f>
        <v>9</v>
      </c>
      <c r="B682" s="17">
        <f>B674</f>
        <v>44342</v>
      </c>
      <c r="C682" s="7" t="s">
        <v>716</v>
      </c>
      <c r="D682" s="6">
        <v>1</v>
      </c>
      <c r="E682" s="6" t="s">
        <v>1984</v>
      </c>
      <c r="F682" s="8" t="s">
        <v>1985</v>
      </c>
      <c r="G682" s="8" t="s">
        <v>1986</v>
      </c>
      <c r="H682" s="12"/>
      <c r="I682" s="12"/>
      <c r="J682" s="12">
        <v>159.12</v>
      </c>
      <c r="K682" s="12"/>
      <c r="L682" s="12"/>
      <c r="M682" s="12"/>
      <c r="N682" s="12"/>
      <c r="O682" s="109"/>
      <c r="P682" s="12">
        <f>800*D682</f>
        <v>800</v>
      </c>
      <c r="Q682" s="27">
        <f>J682*4.33</f>
        <v>688.9896</v>
      </c>
      <c r="R682" s="27">
        <f t="shared" si="163"/>
        <v>111.0104</v>
      </c>
    </row>
    <row r="683" spans="1:18" x14ac:dyDescent="0.25">
      <c r="A683" s="35">
        <f>+IF(B683="","",SUBTOTAL(3,B$674:B683))</f>
        <v>10</v>
      </c>
      <c r="B683" s="17">
        <f>B674</f>
        <v>44342</v>
      </c>
      <c r="C683" s="7" t="s">
        <v>236</v>
      </c>
      <c r="D683" s="6">
        <v>1</v>
      </c>
      <c r="E683" s="6" t="s">
        <v>1987</v>
      </c>
      <c r="F683" s="8" t="s">
        <v>1988</v>
      </c>
      <c r="G683" s="8" t="s">
        <v>1989</v>
      </c>
      <c r="H683" s="12"/>
      <c r="I683" s="12"/>
      <c r="J683" s="12">
        <v>159.12</v>
      </c>
      <c r="K683" s="12"/>
      <c r="L683" s="12"/>
      <c r="M683" s="12"/>
      <c r="N683" s="12"/>
      <c r="O683" s="109"/>
      <c r="P683" s="12">
        <f>800*D683</f>
        <v>800</v>
      </c>
      <c r="Q683" s="27">
        <f>J683*4.33</f>
        <v>688.9896</v>
      </c>
      <c r="R683" s="27">
        <f t="shared" si="163"/>
        <v>111.0104</v>
      </c>
    </row>
    <row r="684" spans="1:18" x14ac:dyDescent="0.25">
      <c r="A684" s="35">
        <f>+IF(B684="","",SUBTOTAL(3,B$674:B684))</f>
        <v>11</v>
      </c>
      <c r="B684" s="17">
        <f>B674</f>
        <v>44342</v>
      </c>
      <c r="C684" s="7" t="s">
        <v>620</v>
      </c>
      <c r="D684" s="6">
        <v>1</v>
      </c>
      <c r="E684" s="6" t="s">
        <v>1990</v>
      </c>
      <c r="F684" s="8" t="s">
        <v>1991</v>
      </c>
      <c r="G684" s="8" t="s">
        <v>1992</v>
      </c>
      <c r="H684" s="12"/>
      <c r="I684" s="12"/>
      <c r="J684" s="12">
        <v>159.12</v>
      </c>
      <c r="K684" s="12"/>
      <c r="L684" s="12"/>
      <c r="M684" s="12"/>
      <c r="N684" s="12"/>
      <c r="O684" s="109"/>
      <c r="P684" s="12">
        <f>800*D684</f>
        <v>800</v>
      </c>
      <c r="Q684" s="27">
        <f>J684*4.33</f>
        <v>688.9896</v>
      </c>
      <c r="R684" s="27">
        <f t="shared" si="163"/>
        <v>111.0104</v>
      </c>
    </row>
    <row r="685" spans="1:18" x14ac:dyDescent="0.25">
      <c r="A685" s="35">
        <f>+IF(B685="","",SUBTOTAL(3,B$674:B685))</f>
        <v>12</v>
      </c>
      <c r="B685" s="17">
        <f>B674</f>
        <v>44342</v>
      </c>
      <c r="C685" s="7" t="s">
        <v>1169</v>
      </c>
      <c r="D685" s="6">
        <v>2</v>
      </c>
      <c r="E685" s="6" t="s">
        <v>1993</v>
      </c>
      <c r="F685" s="8" t="s">
        <v>1994</v>
      </c>
      <c r="G685" s="8" t="s">
        <v>1995</v>
      </c>
      <c r="H685" s="12"/>
      <c r="I685" s="12"/>
      <c r="J685" s="12">
        <v>315.18</v>
      </c>
      <c r="K685" s="12"/>
      <c r="L685" s="12"/>
      <c r="M685" s="12"/>
      <c r="N685" s="12"/>
      <c r="O685" s="109"/>
      <c r="P685" s="12">
        <f>800*D685</f>
        <v>1600</v>
      </c>
      <c r="Q685" s="27">
        <f>J685*4.33</f>
        <v>1364.7293999999999</v>
      </c>
      <c r="R685" s="27">
        <f t="shared" si="163"/>
        <v>235.27060000000006</v>
      </c>
    </row>
    <row r="686" spans="1:18" x14ac:dyDescent="0.25">
      <c r="A686" s="35">
        <f>+IF(B686="","",SUBTOTAL(3,B$674:B686))</f>
        <v>13</v>
      </c>
      <c r="B686" s="17">
        <f>B674</f>
        <v>44342</v>
      </c>
      <c r="C686" s="7" t="s">
        <v>1996</v>
      </c>
      <c r="D686" s="6">
        <v>1</v>
      </c>
      <c r="E686" s="6" t="s">
        <v>1997</v>
      </c>
      <c r="F686" s="8" t="s">
        <v>1998</v>
      </c>
      <c r="G686" s="8" t="s">
        <v>1999</v>
      </c>
      <c r="H686" s="12"/>
      <c r="I686" s="12"/>
      <c r="J686" s="12">
        <v>159.12</v>
      </c>
      <c r="K686" s="12"/>
      <c r="L686" s="12"/>
      <c r="M686" s="12"/>
      <c r="N686" s="12"/>
      <c r="O686" s="109"/>
      <c r="P686" s="12">
        <f>800*D686</f>
        <v>800</v>
      </c>
      <c r="Q686" s="27">
        <f>J686*4.33</f>
        <v>688.9896</v>
      </c>
      <c r="R686" s="27">
        <f t="shared" si="163"/>
        <v>111.0104</v>
      </c>
    </row>
    <row r="687" spans="1:18" x14ac:dyDescent="0.25">
      <c r="A687" s="43" t="str">
        <f>TEXT(B687,"DDD")</f>
        <v>Wed</v>
      </c>
      <c r="B687" s="10">
        <f>B674</f>
        <v>44342</v>
      </c>
      <c r="C687" s="5" t="s">
        <v>2</v>
      </c>
      <c r="D687" s="4">
        <f>SUM(D674:D686)</f>
        <v>18</v>
      </c>
      <c r="E687" s="4"/>
      <c r="F687" s="4"/>
      <c r="G687" s="4"/>
      <c r="H687" s="13">
        <f t="shared" ref="H687:R687" si="164">SUM(H674:H686)</f>
        <v>0</v>
      </c>
      <c r="I687" s="13">
        <f t="shared" si="164"/>
        <v>0</v>
      </c>
      <c r="J687" s="13">
        <f t="shared" si="164"/>
        <v>2848.8599999999992</v>
      </c>
      <c r="K687" s="13">
        <f t="shared" si="164"/>
        <v>0</v>
      </c>
      <c r="L687" s="13">
        <f t="shared" si="164"/>
        <v>0</v>
      </c>
      <c r="M687" s="13">
        <f t="shared" si="164"/>
        <v>0</v>
      </c>
      <c r="N687" s="13">
        <f t="shared" si="164"/>
        <v>0</v>
      </c>
      <c r="O687" s="44"/>
      <c r="P687" s="13">
        <f t="shared" si="164"/>
        <v>14400</v>
      </c>
      <c r="Q687" s="13">
        <f t="shared" si="164"/>
        <v>12335.563800000004</v>
      </c>
      <c r="R687" s="13">
        <f t="shared" si="164"/>
        <v>2064.4362000000006</v>
      </c>
    </row>
    <row r="688" spans="1:18" x14ac:dyDescent="0.25">
      <c r="A688" s="35">
        <f>+IF(B688="","",SUBTOTAL(3,B$688:B688))</f>
        <v>1</v>
      </c>
      <c r="B688" s="17">
        <f>B674+1</f>
        <v>44343</v>
      </c>
      <c r="C688" s="7" t="s">
        <v>822</v>
      </c>
      <c r="D688" s="6">
        <v>1</v>
      </c>
      <c r="E688" s="6" t="s">
        <v>2000</v>
      </c>
      <c r="F688" s="8" t="s">
        <v>2001</v>
      </c>
      <c r="G688" s="8" t="s">
        <v>2002</v>
      </c>
      <c r="H688" s="12"/>
      <c r="I688" s="12"/>
      <c r="J688" s="12">
        <v>159.12</v>
      </c>
      <c r="K688" s="12"/>
      <c r="L688" s="12"/>
      <c r="M688" s="12"/>
      <c r="N688" s="12"/>
      <c r="O688" s="109"/>
      <c r="P688" s="12">
        <v>800</v>
      </c>
      <c r="Q688" s="76">
        <f>J688*4.33</f>
        <v>688.9896</v>
      </c>
      <c r="R688" s="76">
        <f t="shared" ref="R688:R689" si="165">P688-Q688</f>
        <v>111.0104</v>
      </c>
    </row>
    <row r="689" spans="1:18" x14ac:dyDescent="0.25">
      <c r="A689" s="35">
        <f>+IF(B689="","",SUBTOTAL(3,B$688:B689))</f>
        <v>2</v>
      </c>
      <c r="B689" s="17">
        <f>B688</f>
        <v>44343</v>
      </c>
      <c r="C689" s="7" t="s">
        <v>1933</v>
      </c>
      <c r="D689" s="6">
        <v>4</v>
      </c>
      <c r="E689" s="6" t="s">
        <v>2003</v>
      </c>
      <c r="F689" s="8" t="s">
        <v>2004</v>
      </c>
      <c r="G689" s="8" t="s">
        <v>2005</v>
      </c>
      <c r="H689" s="12"/>
      <c r="I689" s="12"/>
      <c r="J689" s="12">
        <v>627.29999999999995</v>
      </c>
      <c r="K689" s="12"/>
      <c r="L689" s="12"/>
      <c r="M689" s="12"/>
      <c r="N689" s="12"/>
      <c r="O689" s="109"/>
      <c r="P689" s="12">
        <f>800*D689</f>
        <v>3200</v>
      </c>
      <c r="Q689" s="27">
        <f>J689*4.33</f>
        <v>2716.2089999999998</v>
      </c>
      <c r="R689" s="27">
        <f t="shared" si="165"/>
        <v>483.79100000000017</v>
      </c>
    </row>
    <row r="690" spans="1:18" x14ac:dyDescent="0.25">
      <c r="A690" s="43" t="str">
        <f>TEXT(B690,"DDD")</f>
        <v>Thu</v>
      </c>
      <c r="B690" s="10">
        <f>B688</f>
        <v>44343</v>
      </c>
      <c r="C690" s="5" t="s">
        <v>2</v>
      </c>
      <c r="D690" s="4">
        <f>SUM(D688:D689)</f>
        <v>5</v>
      </c>
      <c r="E690" s="4"/>
      <c r="F690" s="4"/>
      <c r="G690" s="4"/>
      <c r="H690" s="13">
        <f t="shared" ref="H690:R690" si="166">SUM(H688:H689)</f>
        <v>0</v>
      </c>
      <c r="I690" s="13">
        <f t="shared" si="166"/>
        <v>0</v>
      </c>
      <c r="J690" s="13">
        <f t="shared" si="166"/>
        <v>786.42</v>
      </c>
      <c r="K690" s="13">
        <f t="shared" si="166"/>
        <v>0</v>
      </c>
      <c r="L690" s="13">
        <f t="shared" si="166"/>
        <v>0</v>
      </c>
      <c r="M690" s="13">
        <f t="shared" si="166"/>
        <v>0</v>
      </c>
      <c r="N690" s="13">
        <f t="shared" si="166"/>
        <v>0</v>
      </c>
      <c r="O690" s="44"/>
      <c r="P690" s="13">
        <f t="shared" si="166"/>
        <v>4000</v>
      </c>
      <c r="Q690" s="13">
        <f t="shared" si="166"/>
        <v>3405.1985999999997</v>
      </c>
      <c r="R690" s="13">
        <f t="shared" si="166"/>
        <v>594.80140000000017</v>
      </c>
    </row>
    <row r="691" spans="1:18" x14ac:dyDescent="0.25">
      <c r="A691" s="35">
        <f>+IF(B691="","",SUBTOTAL(3,B$691:B691))</f>
        <v>1</v>
      </c>
      <c r="B691" s="17">
        <f>B688+3</f>
        <v>44346</v>
      </c>
      <c r="C691" s="7" t="s">
        <v>969</v>
      </c>
      <c r="D691" s="6">
        <v>1</v>
      </c>
      <c r="E691" s="6" t="s">
        <v>2006</v>
      </c>
      <c r="F691" s="8" t="s">
        <v>2007</v>
      </c>
      <c r="G691" s="8" t="s">
        <v>2008</v>
      </c>
      <c r="H691" s="12"/>
      <c r="I691" s="12"/>
      <c r="J691" s="12">
        <v>159.12</v>
      </c>
      <c r="K691" s="12"/>
      <c r="L691" s="12"/>
      <c r="M691" s="12"/>
      <c r="N691" s="12"/>
      <c r="O691" s="109"/>
      <c r="P691" s="12">
        <f>800*D691</f>
        <v>800</v>
      </c>
      <c r="Q691" s="76">
        <f>J691*4.33</f>
        <v>688.9896</v>
      </c>
      <c r="R691" s="76">
        <f t="shared" ref="R691:R695" si="167">P691-Q691</f>
        <v>111.0104</v>
      </c>
    </row>
    <row r="692" spans="1:18" x14ac:dyDescent="0.25">
      <c r="A692" s="35">
        <f>+IF(B692="","",SUBTOTAL(3,B$691:B692))</f>
        <v>2</v>
      </c>
      <c r="B692" s="17">
        <f>B691</f>
        <v>44346</v>
      </c>
      <c r="C692" s="7" t="s">
        <v>1003</v>
      </c>
      <c r="D692" s="6">
        <v>1</v>
      </c>
      <c r="E692" s="6" t="s">
        <v>2009</v>
      </c>
      <c r="F692" s="8" t="s">
        <v>2010</v>
      </c>
      <c r="G692" s="8" t="s">
        <v>2011</v>
      </c>
      <c r="H692" s="12"/>
      <c r="I692" s="12"/>
      <c r="J692" s="12">
        <v>159.12</v>
      </c>
      <c r="K692" s="12"/>
      <c r="L692" s="12"/>
      <c r="M692" s="12"/>
      <c r="N692" s="12"/>
      <c r="O692" s="109"/>
      <c r="P692" s="12">
        <f>800*D692</f>
        <v>800</v>
      </c>
      <c r="Q692" s="27">
        <f>J692*4.33</f>
        <v>688.9896</v>
      </c>
      <c r="R692" s="27">
        <f t="shared" si="167"/>
        <v>111.0104</v>
      </c>
    </row>
    <row r="693" spans="1:18" x14ac:dyDescent="0.25">
      <c r="A693" s="35">
        <f>+IF(B693="","",SUBTOTAL(3,B$691:B693))</f>
        <v>3</v>
      </c>
      <c r="B693" s="17">
        <f>B691</f>
        <v>44346</v>
      </c>
      <c r="C693" s="7" t="s">
        <v>373</v>
      </c>
      <c r="D693" s="6">
        <v>1</v>
      </c>
      <c r="E693" s="6" t="s">
        <v>2012</v>
      </c>
      <c r="F693" s="8" t="s">
        <v>2013</v>
      </c>
      <c r="G693" s="8" t="s">
        <v>2014</v>
      </c>
      <c r="H693" s="12"/>
      <c r="I693" s="12"/>
      <c r="J693" s="12">
        <v>159.12</v>
      </c>
      <c r="K693" s="12"/>
      <c r="L693" s="12"/>
      <c r="M693" s="12"/>
      <c r="N693" s="12"/>
      <c r="O693" s="109"/>
      <c r="P693" s="12">
        <f>800*D693</f>
        <v>800</v>
      </c>
      <c r="Q693" s="27">
        <f>J693*4.33</f>
        <v>688.9896</v>
      </c>
      <c r="R693" s="27">
        <f t="shared" si="167"/>
        <v>111.0104</v>
      </c>
    </row>
    <row r="694" spans="1:18" x14ac:dyDescent="0.25">
      <c r="A694" s="35">
        <f>+IF(B694="","",SUBTOTAL(3,B$691:B694))</f>
        <v>4</v>
      </c>
      <c r="B694" s="17">
        <f>B691</f>
        <v>44346</v>
      </c>
      <c r="C694" s="7" t="s">
        <v>376</v>
      </c>
      <c r="D694" s="6">
        <v>1</v>
      </c>
      <c r="E694" s="6" t="s">
        <v>2015</v>
      </c>
      <c r="F694" s="8" t="s">
        <v>2016</v>
      </c>
      <c r="G694" s="8" t="s">
        <v>2017</v>
      </c>
      <c r="H694" s="12"/>
      <c r="I694" s="12"/>
      <c r="J694" s="12">
        <v>159.12</v>
      </c>
      <c r="K694" s="12"/>
      <c r="L694" s="12"/>
      <c r="M694" s="12"/>
      <c r="N694" s="12"/>
      <c r="O694" s="109"/>
      <c r="P694" s="12">
        <f>800*D694</f>
        <v>800</v>
      </c>
      <c r="Q694" s="27">
        <f>J694*4.33</f>
        <v>688.9896</v>
      </c>
      <c r="R694" s="27">
        <f t="shared" si="167"/>
        <v>111.0104</v>
      </c>
    </row>
    <row r="695" spans="1:18" x14ac:dyDescent="0.25">
      <c r="A695" s="35">
        <f>+IF(B695="","",SUBTOTAL(3,B$691:B695))</f>
        <v>5</v>
      </c>
      <c r="B695" s="17">
        <f>B691</f>
        <v>44346</v>
      </c>
      <c r="C695" s="7" t="s">
        <v>306</v>
      </c>
      <c r="D695" s="6">
        <v>1</v>
      </c>
      <c r="E695" s="6" t="s">
        <v>2018</v>
      </c>
      <c r="F695" s="8" t="s">
        <v>2019</v>
      </c>
      <c r="G695" s="8" t="s">
        <v>2020</v>
      </c>
      <c r="H695" s="12"/>
      <c r="I695" s="12"/>
      <c r="J695" s="12">
        <v>159.12</v>
      </c>
      <c r="K695" s="12"/>
      <c r="L695" s="12"/>
      <c r="M695" s="12"/>
      <c r="N695" s="12"/>
      <c r="O695" s="109"/>
      <c r="P695" s="12">
        <f>800*D695</f>
        <v>800</v>
      </c>
      <c r="Q695" s="27">
        <f>J695*4.33</f>
        <v>688.9896</v>
      </c>
      <c r="R695" s="27">
        <f t="shared" si="167"/>
        <v>111.0104</v>
      </c>
    </row>
    <row r="696" spans="1:18" x14ac:dyDescent="0.25">
      <c r="A696" s="43" t="str">
        <f>TEXT(B696,"DDD")</f>
        <v>Sun</v>
      </c>
      <c r="B696" s="10">
        <f>B691</f>
        <v>44346</v>
      </c>
      <c r="C696" s="5" t="s">
        <v>2</v>
      </c>
      <c r="D696" s="4">
        <f>SUM(D691:D695)</f>
        <v>5</v>
      </c>
      <c r="E696" s="4"/>
      <c r="F696" s="4"/>
      <c r="G696" s="4"/>
      <c r="H696" s="13">
        <f t="shared" ref="H696:R696" si="168">SUM(H691:H695)</f>
        <v>0</v>
      </c>
      <c r="I696" s="13">
        <f t="shared" si="168"/>
        <v>0</v>
      </c>
      <c r="J696" s="13">
        <f t="shared" si="168"/>
        <v>795.6</v>
      </c>
      <c r="K696" s="13">
        <f t="shared" si="168"/>
        <v>0</v>
      </c>
      <c r="L696" s="13">
        <f t="shared" si="168"/>
        <v>0</v>
      </c>
      <c r="M696" s="13">
        <f t="shared" si="168"/>
        <v>0</v>
      </c>
      <c r="N696" s="13">
        <f t="shared" si="168"/>
        <v>0</v>
      </c>
      <c r="O696" s="44"/>
      <c r="P696" s="13">
        <f t="shared" si="168"/>
        <v>4000</v>
      </c>
      <c r="Q696" s="13">
        <f t="shared" si="168"/>
        <v>3444.9479999999999</v>
      </c>
      <c r="R696" s="13">
        <f t="shared" si="168"/>
        <v>555.05200000000002</v>
      </c>
    </row>
    <row r="697" spans="1:18" x14ac:dyDescent="0.25">
      <c r="A697" s="35">
        <f>+IF(B697="","",SUBTOTAL(3,B$697:B697))</f>
        <v>1</v>
      </c>
      <c r="B697" s="17">
        <f>B691+1</f>
        <v>44347</v>
      </c>
      <c r="C697" s="7" t="s">
        <v>822</v>
      </c>
      <c r="D697" s="6">
        <v>1</v>
      </c>
      <c r="E697" s="6" t="s">
        <v>2022</v>
      </c>
      <c r="F697" s="8" t="s">
        <v>2023</v>
      </c>
      <c r="G697" s="8" t="s">
        <v>2024</v>
      </c>
      <c r="H697" s="12"/>
      <c r="I697" s="12"/>
      <c r="J697" s="12"/>
      <c r="K697" s="12"/>
      <c r="L697" s="12"/>
      <c r="M697" s="12"/>
      <c r="N697" s="12"/>
      <c r="O697" s="109">
        <v>159.12</v>
      </c>
      <c r="P697" s="12">
        <f>800*D697</f>
        <v>800</v>
      </c>
      <c r="Q697" s="76">
        <f>O697*4.33</f>
        <v>688.9896</v>
      </c>
      <c r="R697" s="76">
        <f>P697-Q697</f>
        <v>111.0104</v>
      </c>
    </row>
    <row r="698" spans="1:18" x14ac:dyDescent="0.25">
      <c r="A698" s="35">
        <f>+IF(B698="","",SUBTOTAL(3,B$697:B698))</f>
        <v>2</v>
      </c>
      <c r="B698" s="17">
        <f>B697</f>
        <v>44347</v>
      </c>
      <c r="C698" s="7" t="s">
        <v>1194</v>
      </c>
      <c r="D698" s="6">
        <v>2</v>
      </c>
      <c r="E698" s="6" t="s">
        <v>2026</v>
      </c>
      <c r="F698" s="8" t="s">
        <v>2027</v>
      </c>
      <c r="G698" s="8" t="s">
        <v>2028</v>
      </c>
      <c r="H698" s="12"/>
      <c r="I698" s="12"/>
      <c r="J698" s="12"/>
      <c r="K698" s="12"/>
      <c r="L698" s="12"/>
      <c r="M698" s="12"/>
      <c r="N698" s="12"/>
      <c r="O698" s="109">
        <v>315.18</v>
      </c>
      <c r="P698" s="12">
        <f>800*D698</f>
        <v>1600</v>
      </c>
      <c r="Q698" s="27">
        <f>O698*4.33</f>
        <v>1364.7293999999999</v>
      </c>
      <c r="R698" s="27">
        <f t="shared" ref="R698:R699" si="169">P698-Q698</f>
        <v>235.27060000000006</v>
      </c>
    </row>
    <row r="699" spans="1:18" x14ac:dyDescent="0.25">
      <c r="A699" s="35">
        <f>+IF(B699="","",SUBTOTAL(3,B$697:B699))</f>
        <v>3</v>
      </c>
      <c r="B699" s="17">
        <f>B697</f>
        <v>44347</v>
      </c>
      <c r="C699" s="7" t="s">
        <v>376</v>
      </c>
      <c r="D699" s="6">
        <v>1</v>
      </c>
      <c r="E699" s="6" t="s">
        <v>2029</v>
      </c>
      <c r="F699" s="8" t="s">
        <v>2030</v>
      </c>
      <c r="G699" s="8" t="s">
        <v>2031</v>
      </c>
      <c r="H699" s="12"/>
      <c r="I699" s="12"/>
      <c r="J699" s="12"/>
      <c r="K699" s="12"/>
      <c r="L699" s="12"/>
      <c r="M699" s="12"/>
      <c r="N699" s="12"/>
      <c r="O699" s="109">
        <v>159.12</v>
      </c>
      <c r="P699" s="12">
        <f>800*D699</f>
        <v>800</v>
      </c>
      <c r="Q699" s="27">
        <f t="shared" ref="Q699" si="170">O699*4.33</f>
        <v>688.9896</v>
      </c>
      <c r="R699" s="27">
        <f t="shared" si="169"/>
        <v>111.0104</v>
      </c>
    </row>
    <row r="700" spans="1:18" x14ac:dyDescent="0.25">
      <c r="A700" s="43" t="str">
        <f>TEXT(B700,"DDD")</f>
        <v>Mon</v>
      </c>
      <c r="B700" s="10">
        <f>B697</f>
        <v>44347</v>
      </c>
      <c r="C700" s="5" t="s">
        <v>2</v>
      </c>
      <c r="D700" s="4">
        <f>SUM(D697:D699)</f>
        <v>4</v>
      </c>
      <c r="E700" s="4"/>
      <c r="F700" s="4"/>
      <c r="G700" s="4"/>
      <c r="H700" s="13">
        <f>SUM(H697:H699)</f>
        <v>0</v>
      </c>
      <c r="I700" s="13">
        <f>SUM(I697:I699)</f>
        <v>0</v>
      </c>
      <c r="J700" s="13">
        <f>SUM(J697:J699)</f>
        <v>0</v>
      </c>
      <c r="K700" s="13">
        <f>SUM(K697:K699)</f>
        <v>0</v>
      </c>
      <c r="L700" s="13">
        <f>SUM(L697:L699)</f>
        <v>0</v>
      </c>
      <c r="M700" s="13">
        <f>SUM(M697:M699)</f>
        <v>0</v>
      </c>
      <c r="N700" s="13">
        <f>SUM(N697:N699)</f>
        <v>0</v>
      </c>
      <c r="O700" s="44"/>
      <c r="P700" s="13">
        <f>SUM(P697:P699)</f>
        <v>3200</v>
      </c>
      <c r="Q700" s="13">
        <f>SUM(Q697:Q699)</f>
        <v>2742.7085999999999</v>
      </c>
      <c r="R700" s="13">
        <f>SUM(R697:R699)</f>
        <v>457.29140000000007</v>
      </c>
    </row>
    <row r="701" spans="1:18" x14ac:dyDescent="0.25">
      <c r="A701" s="35">
        <f>+IF(B701="","",SUBTOTAL(3,B$701:B701))</f>
        <v>1</v>
      </c>
      <c r="B701" s="17">
        <f>B697+1</f>
        <v>44348</v>
      </c>
      <c r="C701" s="7" t="s">
        <v>822</v>
      </c>
      <c r="D701" s="6"/>
      <c r="E701" s="6"/>
      <c r="F701" s="8"/>
      <c r="G701" s="8"/>
      <c r="H701" s="12"/>
      <c r="I701" s="12"/>
      <c r="J701" s="12"/>
      <c r="K701" s="12"/>
      <c r="L701" s="12"/>
      <c r="M701" s="12"/>
      <c r="N701" s="12"/>
      <c r="O701" s="109"/>
      <c r="P701" s="12"/>
      <c r="Q701" s="76">
        <f>J701*4.33</f>
        <v>0</v>
      </c>
      <c r="R701" s="76">
        <f t="shared" ref="R701:R720" si="171">P701-Q701</f>
        <v>0</v>
      </c>
    </row>
    <row r="702" spans="1:18" x14ac:dyDescent="0.25">
      <c r="A702" s="35">
        <f>+IF(B702="","",SUBTOTAL(3,B$701:B702))</f>
        <v>2</v>
      </c>
      <c r="B702" s="17">
        <f>B701</f>
        <v>44348</v>
      </c>
      <c r="C702" s="7" t="s">
        <v>887</v>
      </c>
      <c r="D702" s="6"/>
      <c r="E702" s="6"/>
      <c r="F702" s="8"/>
      <c r="G702" s="8"/>
      <c r="H702" s="12"/>
      <c r="I702" s="12"/>
      <c r="J702" s="12"/>
      <c r="K702" s="12"/>
      <c r="L702" s="12"/>
      <c r="M702" s="12"/>
      <c r="N702" s="12"/>
      <c r="O702" s="109"/>
      <c r="P702" s="12"/>
      <c r="Q702" s="27">
        <f>J702*4.33</f>
        <v>0</v>
      </c>
      <c r="R702" s="27">
        <f t="shared" si="171"/>
        <v>0</v>
      </c>
    </row>
    <row r="703" spans="1:18" x14ac:dyDescent="0.25">
      <c r="A703" s="35">
        <f>+IF(B703="","",SUBTOTAL(3,B$701:B703))</f>
        <v>3</v>
      </c>
      <c r="B703" s="17">
        <f>B701</f>
        <v>44348</v>
      </c>
      <c r="C703" s="7" t="s">
        <v>373</v>
      </c>
      <c r="D703" s="6"/>
      <c r="E703" s="6"/>
      <c r="F703" s="8"/>
      <c r="G703" s="8"/>
      <c r="H703" s="12"/>
      <c r="I703" s="12"/>
      <c r="J703" s="12"/>
      <c r="K703" s="12"/>
      <c r="L703" s="12"/>
      <c r="M703" s="12"/>
      <c r="N703" s="12"/>
      <c r="O703" s="109"/>
      <c r="P703" s="12"/>
      <c r="Q703" s="27">
        <f>J703*4.33</f>
        <v>0</v>
      </c>
      <c r="R703" s="27">
        <f t="shared" si="171"/>
        <v>0</v>
      </c>
    </row>
    <row r="704" spans="1:18" x14ac:dyDescent="0.25">
      <c r="A704" s="35">
        <f>+IF(B704="","",SUBTOTAL(3,B$701:B704))</f>
        <v>4</v>
      </c>
      <c r="B704" s="17">
        <f>B701</f>
        <v>44348</v>
      </c>
      <c r="C704" s="7" t="s">
        <v>376</v>
      </c>
      <c r="D704" s="6"/>
      <c r="E704" s="6"/>
      <c r="F704" s="8"/>
      <c r="G704" s="8"/>
      <c r="H704" s="12"/>
      <c r="I704" s="12"/>
      <c r="J704" s="12"/>
      <c r="K704" s="12"/>
      <c r="L704" s="12"/>
      <c r="M704" s="12"/>
      <c r="N704" s="12"/>
      <c r="O704" s="109"/>
      <c r="P704" s="12"/>
      <c r="Q704" s="27">
        <f>J704*4.33</f>
        <v>0</v>
      </c>
      <c r="R704" s="27">
        <f t="shared" si="171"/>
        <v>0</v>
      </c>
    </row>
    <row r="705" spans="1:18" x14ac:dyDescent="0.25">
      <c r="A705" s="35">
        <f>+IF(B705="","",SUBTOTAL(3,B$701:B705))</f>
        <v>5</v>
      </c>
      <c r="B705" s="17">
        <f>B701</f>
        <v>44348</v>
      </c>
      <c r="C705" s="7" t="s">
        <v>306</v>
      </c>
      <c r="D705" s="6"/>
      <c r="E705" s="6"/>
      <c r="F705" s="8"/>
      <c r="G705" s="8"/>
      <c r="H705" s="12"/>
      <c r="I705" s="12"/>
      <c r="J705" s="12"/>
      <c r="K705" s="12"/>
      <c r="L705" s="12"/>
      <c r="M705" s="12"/>
      <c r="N705" s="12"/>
      <c r="O705" s="109"/>
      <c r="P705" s="12"/>
      <c r="Q705" s="27">
        <f>J705*4.33</f>
        <v>0</v>
      </c>
      <c r="R705" s="27">
        <f t="shared" si="171"/>
        <v>0</v>
      </c>
    </row>
    <row r="706" spans="1:18" x14ac:dyDescent="0.25">
      <c r="A706" s="35">
        <f>+IF(B706="","",SUBTOTAL(3,B$701:B706))</f>
        <v>6</v>
      </c>
      <c r="B706" s="17">
        <f>B701</f>
        <v>44348</v>
      </c>
      <c r="C706" s="7" t="s">
        <v>384</v>
      </c>
      <c r="D706" s="6"/>
      <c r="E706" s="6"/>
      <c r="F706" s="8"/>
      <c r="G706" s="8"/>
      <c r="H706" s="12"/>
      <c r="I706" s="12"/>
      <c r="J706" s="12"/>
      <c r="K706" s="12"/>
      <c r="L706" s="12"/>
      <c r="M706" s="12"/>
      <c r="N706" s="12"/>
      <c r="O706" s="109"/>
      <c r="P706" s="12"/>
      <c r="Q706" s="27">
        <f>J706*4.33</f>
        <v>0</v>
      </c>
      <c r="R706" s="27">
        <f t="shared" si="171"/>
        <v>0</v>
      </c>
    </row>
    <row r="707" spans="1:18" x14ac:dyDescent="0.25">
      <c r="A707" s="35">
        <f>+IF(B707="","",SUBTOTAL(3,B$701:B707))</f>
        <v>7</v>
      </c>
      <c r="B707" s="17">
        <f>B701</f>
        <v>44348</v>
      </c>
      <c r="C707" s="7" t="s">
        <v>1235</v>
      </c>
      <c r="D707" s="6"/>
      <c r="E707" s="6"/>
      <c r="F707" s="8"/>
      <c r="G707" s="8"/>
      <c r="H707" s="12"/>
      <c r="I707" s="12"/>
      <c r="J707" s="12"/>
      <c r="K707" s="12"/>
      <c r="L707" s="12"/>
      <c r="M707" s="12"/>
      <c r="N707" s="12"/>
      <c r="O707" s="109"/>
      <c r="P707" s="12"/>
      <c r="Q707" s="27">
        <f>J707*4.33</f>
        <v>0</v>
      </c>
      <c r="R707" s="27">
        <f t="shared" si="171"/>
        <v>0</v>
      </c>
    </row>
    <row r="708" spans="1:18" x14ac:dyDescent="0.25">
      <c r="A708" s="35">
        <f>+IF(B708="","",SUBTOTAL(3,B$701:B708))</f>
        <v>8</v>
      </c>
      <c r="B708" s="17">
        <f>B701</f>
        <v>44348</v>
      </c>
      <c r="C708" s="7" t="s">
        <v>463</v>
      </c>
      <c r="D708" s="6"/>
      <c r="E708" s="6"/>
      <c r="F708" s="8"/>
      <c r="G708" s="8"/>
      <c r="H708" s="12"/>
      <c r="I708" s="12"/>
      <c r="J708" s="12"/>
      <c r="K708" s="12"/>
      <c r="L708" s="12"/>
      <c r="M708" s="12"/>
      <c r="N708" s="12"/>
      <c r="O708" s="109"/>
      <c r="P708" s="12"/>
      <c r="Q708" s="27">
        <f>J708*4.33</f>
        <v>0</v>
      </c>
      <c r="R708" s="27">
        <f t="shared" si="171"/>
        <v>0</v>
      </c>
    </row>
    <row r="709" spans="1:18" x14ac:dyDescent="0.25">
      <c r="A709" s="35">
        <f>+IF(B709="","",SUBTOTAL(3,B$701:B709))</f>
        <v>9</v>
      </c>
      <c r="B709" s="17">
        <f>B701</f>
        <v>44348</v>
      </c>
      <c r="C709" s="7" t="s">
        <v>392</v>
      </c>
      <c r="D709" s="6"/>
      <c r="E709" s="6"/>
      <c r="F709" s="8"/>
      <c r="G709" s="8"/>
      <c r="H709" s="12"/>
      <c r="I709" s="12"/>
      <c r="J709" s="12"/>
      <c r="K709" s="12"/>
      <c r="L709" s="12"/>
      <c r="M709" s="12"/>
      <c r="N709" s="12"/>
      <c r="O709" s="109"/>
      <c r="P709" s="12"/>
      <c r="Q709" s="27">
        <f>J709*4.33</f>
        <v>0</v>
      </c>
      <c r="R709" s="27">
        <f t="shared" si="171"/>
        <v>0</v>
      </c>
    </row>
    <row r="710" spans="1:18" x14ac:dyDescent="0.25">
      <c r="A710" s="35">
        <f>+IF(B710="","",SUBTOTAL(3,B$701:B710))</f>
        <v>10</v>
      </c>
      <c r="B710" s="17">
        <f>B701</f>
        <v>44348</v>
      </c>
      <c r="C710" s="7" t="s">
        <v>168</v>
      </c>
      <c r="D710" s="6"/>
      <c r="E710" s="6"/>
      <c r="F710" s="8"/>
      <c r="G710" s="8"/>
      <c r="H710" s="12"/>
      <c r="I710" s="12"/>
      <c r="J710" s="12"/>
      <c r="K710" s="12"/>
      <c r="L710" s="12"/>
      <c r="M710" s="12"/>
      <c r="N710" s="12"/>
      <c r="O710" s="109"/>
      <c r="P710" s="12"/>
      <c r="Q710" s="27">
        <f>J710*4.33</f>
        <v>0</v>
      </c>
      <c r="R710" s="27">
        <f t="shared" si="171"/>
        <v>0</v>
      </c>
    </row>
    <row r="711" spans="1:18" x14ac:dyDescent="0.25">
      <c r="A711" s="35">
        <f>+IF(B711="","",SUBTOTAL(3,B$701:B711))</f>
        <v>11</v>
      </c>
      <c r="B711" s="17">
        <f>B701</f>
        <v>44348</v>
      </c>
      <c r="C711" s="7" t="s">
        <v>1713</v>
      </c>
      <c r="D711" s="6"/>
      <c r="E711" s="6"/>
      <c r="F711" s="8"/>
      <c r="G711" s="8"/>
      <c r="H711" s="12"/>
      <c r="I711" s="12"/>
      <c r="J711" s="12"/>
      <c r="K711" s="12"/>
      <c r="L711" s="12"/>
      <c r="M711" s="12"/>
      <c r="N711" s="12"/>
      <c r="O711" s="109"/>
      <c r="P711" s="12"/>
      <c r="Q711" s="27">
        <f>J711*4.33</f>
        <v>0</v>
      </c>
      <c r="R711" s="27">
        <f t="shared" si="171"/>
        <v>0</v>
      </c>
    </row>
    <row r="712" spans="1:18" x14ac:dyDescent="0.25">
      <c r="A712" s="35">
        <f>+IF(B712="","",SUBTOTAL(3,B$701:B712))</f>
        <v>12</v>
      </c>
      <c r="B712" s="17">
        <f>B701</f>
        <v>44348</v>
      </c>
      <c r="C712" s="7" t="s">
        <v>1000</v>
      </c>
      <c r="D712" s="6"/>
      <c r="E712" s="6"/>
      <c r="F712" s="8"/>
      <c r="G712" s="8"/>
      <c r="H712" s="12"/>
      <c r="I712" s="12"/>
      <c r="J712" s="12"/>
      <c r="K712" s="12"/>
      <c r="L712" s="12"/>
      <c r="M712" s="12"/>
      <c r="N712" s="12"/>
      <c r="O712" s="109"/>
      <c r="P712" s="12"/>
      <c r="Q712" s="27">
        <f>J712*4.33</f>
        <v>0</v>
      </c>
      <c r="R712" s="27">
        <f t="shared" si="171"/>
        <v>0</v>
      </c>
    </row>
    <row r="713" spans="1:18" x14ac:dyDescent="0.25">
      <c r="A713" s="35">
        <f>+IF(B713="","",SUBTOTAL(3,B$701:B713))</f>
        <v>13</v>
      </c>
      <c r="B713" s="17">
        <f>B701</f>
        <v>44348</v>
      </c>
      <c r="C713" s="7" t="s">
        <v>1706</v>
      </c>
      <c r="D713" s="6"/>
      <c r="E713" s="6"/>
      <c r="F713" s="8"/>
      <c r="G713" s="8"/>
      <c r="H713" s="12"/>
      <c r="I713" s="12"/>
      <c r="J713" s="12"/>
      <c r="K713" s="12"/>
      <c r="L713" s="12"/>
      <c r="M713" s="12"/>
      <c r="N713" s="12"/>
      <c r="O713" s="109"/>
      <c r="P713" s="12"/>
      <c r="Q713" s="27">
        <f>J713*4.33</f>
        <v>0</v>
      </c>
      <c r="R713" s="27">
        <f t="shared" si="171"/>
        <v>0</v>
      </c>
    </row>
    <row r="714" spans="1:18" x14ac:dyDescent="0.25">
      <c r="A714" s="35">
        <f>+IF(B714="","",SUBTOTAL(3,B$701:B714))</f>
        <v>14</v>
      </c>
      <c r="B714" s="17">
        <f>B701</f>
        <v>44348</v>
      </c>
      <c r="C714" s="7" t="s">
        <v>1707</v>
      </c>
      <c r="D714" s="6"/>
      <c r="E714" s="6"/>
      <c r="F714" s="8"/>
      <c r="G714" s="8"/>
      <c r="H714" s="12"/>
      <c r="I714" s="12"/>
      <c r="J714" s="12"/>
      <c r="K714" s="12"/>
      <c r="L714" s="12"/>
      <c r="M714" s="12"/>
      <c r="N714" s="12"/>
      <c r="O714" s="109"/>
      <c r="P714" s="12"/>
      <c r="Q714" s="27">
        <f>J714*4.33</f>
        <v>0</v>
      </c>
      <c r="R714" s="27">
        <f t="shared" si="171"/>
        <v>0</v>
      </c>
    </row>
    <row r="715" spans="1:18" x14ac:dyDescent="0.25">
      <c r="A715" s="35">
        <f>+IF(B715="","",SUBTOTAL(3,B$701:B715))</f>
        <v>15</v>
      </c>
      <c r="B715" s="17">
        <f>B701</f>
        <v>44348</v>
      </c>
      <c r="C715" s="7" t="s">
        <v>1708</v>
      </c>
      <c r="D715" s="6"/>
      <c r="E715" s="6"/>
      <c r="F715" s="8"/>
      <c r="G715" s="8"/>
      <c r="H715" s="12"/>
      <c r="I715" s="12"/>
      <c r="J715" s="12"/>
      <c r="K715" s="12"/>
      <c r="L715" s="12"/>
      <c r="M715" s="12"/>
      <c r="N715" s="12"/>
      <c r="O715" s="109"/>
      <c r="P715" s="12"/>
      <c r="Q715" s="27">
        <f>J715*4.33</f>
        <v>0</v>
      </c>
      <c r="R715" s="27">
        <f t="shared" si="171"/>
        <v>0</v>
      </c>
    </row>
    <row r="716" spans="1:18" x14ac:dyDescent="0.25">
      <c r="A716" s="35">
        <f>+IF(B716="","",SUBTOTAL(3,B$701:B716))</f>
        <v>16</v>
      </c>
      <c r="B716" s="17">
        <f>B701</f>
        <v>44348</v>
      </c>
      <c r="C716" s="7" t="s">
        <v>1709</v>
      </c>
      <c r="D716" s="81"/>
      <c r="E716" s="81"/>
      <c r="F716" s="82"/>
      <c r="G716" s="82"/>
      <c r="H716" s="83"/>
      <c r="I716" s="83"/>
      <c r="J716" s="83"/>
      <c r="K716" s="83"/>
      <c r="L716" s="83"/>
      <c r="M716" s="83"/>
      <c r="N716" s="83"/>
      <c r="O716" s="109"/>
      <c r="P716" s="83"/>
      <c r="Q716" s="27">
        <f>J716*4.33</f>
        <v>0</v>
      </c>
      <c r="R716" s="27">
        <f t="shared" si="171"/>
        <v>0</v>
      </c>
    </row>
    <row r="717" spans="1:18" x14ac:dyDescent="0.25">
      <c r="A717" s="35">
        <f>+IF(B717="","",SUBTOTAL(3,B$701:B717))</f>
        <v>17</v>
      </c>
      <c r="B717" s="17">
        <f>B701</f>
        <v>44348</v>
      </c>
      <c r="C717" s="7" t="s">
        <v>1411</v>
      </c>
      <c r="D717" s="81"/>
      <c r="E717" s="81"/>
      <c r="F717" s="82"/>
      <c r="G717" s="82"/>
      <c r="H717" s="83"/>
      <c r="I717" s="83"/>
      <c r="J717" s="83"/>
      <c r="K717" s="83"/>
      <c r="L717" s="83"/>
      <c r="M717" s="83"/>
      <c r="N717" s="83"/>
      <c r="O717" s="109"/>
      <c r="P717" s="83"/>
      <c r="Q717" s="27">
        <f>J717*4.33</f>
        <v>0</v>
      </c>
      <c r="R717" s="27">
        <f t="shared" si="171"/>
        <v>0</v>
      </c>
    </row>
    <row r="718" spans="1:18" x14ac:dyDescent="0.25">
      <c r="A718" s="35">
        <f>+IF(B718="","",SUBTOTAL(3,B$701:B718))</f>
        <v>18</v>
      </c>
      <c r="B718" s="17">
        <f>B701</f>
        <v>44348</v>
      </c>
      <c r="C718" s="7" t="s">
        <v>1710</v>
      </c>
      <c r="D718" s="6"/>
      <c r="E718" s="6"/>
      <c r="F718" s="8"/>
      <c r="G718" s="8"/>
      <c r="H718" s="12"/>
      <c r="I718" s="12"/>
      <c r="J718" s="12"/>
      <c r="K718" s="12"/>
      <c r="L718" s="12"/>
      <c r="M718" s="12"/>
      <c r="N718" s="12"/>
      <c r="O718" s="109"/>
      <c r="P718" s="12"/>
      <c r="Q718" s="27">
        <f>J718*4.33</f>
        <v>0</v>
      </c>
      <c r="R718" s="27">
        <f t="shared" si="171"/>
        <v>0</v>
      </c>
    </row>
    <row r="719" spans="1:18" x14ac:dyDescent="0.25">
      <c r="A719" s="35">
        <f>+IF(B719="","",SUBTOTAL(3,B$701:B719))</f>
        <v>19</v>
      </c>
      <c r="B719" s="17">
        <f>B701</f>
        <v>44348</v>
      </c>
      <c r="C719" s="7" t="s">
        <v>1711</v>
      </c>
      <c r="D719" s="6"/>
      <c r="E719" s="6"/>
      <c r="F719" s="8"/>
      <c r="G719" s="8"/>
      <c r="H719" s="12"/>
      <c r="I719" s="12"/>
      <c r="J719" s="12"/>
      <c r="K719" s="12"/>
      <c r="L719" s="12"/>
      <c r="M719" s="12"/>
      <c r="N719" s="12"/>
      <c r="O719" s="109"/>
      <c r="P719" s="12"/>
      <c r="Q719" s="27">
        <f>J719*4.33</f>
        <v>0</v>
      </c>
      <c r="R719" s="27">
        <f t="shared" si="171"/>
        <v>0</v>
      </c>
    </row>
    <row r="720" spans="1:18" x14ac:dyDescent="0.25">
      <c r="A720" s="35">
        <f>+IF(B720="","",SUBTOTAL(3,B$701:B720))</f>
        <v>20</v>
      </c>
      <c r="B720" s="17">
        <f>B701</f>
        <v>44348</v>
      </c>
      <c r="C720" s="7" t="s">
        <v>1712</v>
      </c>
      <c r="D720" s="6"/>
      <c r="E720" s="6"/>
      <c r="F720" s="8"/>
      <c r="G720" s="8"/>
      <c r="H720" s="12"/>
      <c r="I720" s="12"/>
      <c r="J720" s="12"/>
      <c r="K720" s="12"/>
      <c r="L720" s="12"/>
      <c r="M720" s="12"/>
      <c r="N720" s="12"/>
      <c r="O720" s="109"/>
      <c r="P720" s="12"/>
      <c r="Q720" s="27">
        <f>J720*4.33</f>
        <v>0</v>
      </c>
      <c r="R720" s="27">
        <f t="shared" si="171"/>
        <v>0</v>
      </c>
    </row>
    <row r="721" spans="1:18" x14ac:dyDescent="0.25">
      <c r="A721" s="43" t="str">
        <f>TEXT(B721,"DDD")</f>
        <v>Tue</v>
      </c>
      <c r="B721" s="10">
        <f>B701</f>
        <v>44348</v>
      </c>
      <c r="C721" s="5" t="s">
        <v>2</v>
      </c>
      <c r="D721" s="4">
        <f>SUM(D701:D720)</f>
        <v>0</v>
      </c>
      <c r="E721" s="4"/>
      <c r="F721" s="4"/>
      <c r="G721" s="4"/>
      <c r="H721" s="13">
        <f t="shared" ref="H721:N721" si="172">SUM(H701:H720)</f>
        <v>0</v>
      </c>
      <c r="I721" s="13">
        <f t="shared" si="172"/>
        <v>0</v>
      </c>
      <c r="J721" s="13">
        <f t="shared" si="172"/>
        <v>0</v>
      </c>
      <c r="K721" s="13">
        <f t="shared" si="172"/>
        <v>0</v>
      </c>
      <c r="L721" s="13">
        <f t="shared" si="172"/>
        <v>0</v>
      </c>
      <c r="M721" s="13">
        <f t="shared" si="172"/>
        <v>0</v>
      </c>
      <c r="N721" s="13">
        <f t="shared" si="172"/>
        <v>0</v>
      </c>
      <c r="O721" s="44"/>
      <c r="P721" s="13">
        <f>SUM(P701:P720)</f>
        <v>0</v>
      </c>
      <c r="Q721" s="13">
        <f>SUM(Q701:Q720)</f>
        <v>0</v>
      </c>
      <c r="R721" s="13">
        <f>SUM(R701:R720)</f>
        <v>0</v>
      </c>
    </row>
    <row r="722" spans="1:18" x14ac:dyDescent="0.25">
      <c r="A722" s="35">
        <f>+IF(B722="","",SUBTOTAL(3,B$722:B722))</f>
        <v>1</v>
      </c>
      <c r="B722" s="17">
        <f>B701+1</f>
        <v>44349</v>
      </c>
      <c r="C722" s="7" t="s">
        <v>822</v>
      </c>
      <c r="D722" s="6"/>
      <c r="E722" s="6"/>
      <c r="F722" s="8"/>
      <c r="G722" s="8"/>
      <c r="H722" s="12"/>
      <c r="I722" s="12"/>
      <c r="J722" s="12"/>
      <c r="K722" s="12"/>
      <c r="L722" s="12"/>
      <c r="M722" s="12"/>
      <c r="N722" s="12"/>
      <c r="O722" s="109"/>
      <c r="P722" s="12"/>
      <c r="Q722" s="76">
        <f>J722*4.33</f>
        <v>0</v>
      </c>
      <c r="R722" s="76">
        <f t="shared" ref="R722:R741" si="173">P722-Q722</f>
        <v>0</v>
      </c>
    </row>
    <row r="723" spans="1:18" x14ac:dyDescent="0.25">
      <c r="A723" s="35">
        <f>+IF(B723="","",SUBTOTAL(3,B$722:B723))</f>
        <v>2</v>
      </c>
      <c r="B723" s="17">
        <f>B722</f>
        <v>44349</v>
      </c>
      <c r="C723" s="7" t="s">
        <v>887</v>
      </c>
      <c r="D723" s="6"/>
      <c r="E723" s="6"/>
      <c r="F723" s="8"/>
      <c r="G723" s="8"/>
      <c r="H723" s="12"/>
      <c r="I723" s="12"/>
      <c r="J723" s="12"/>
      <c r="K723" s="12"/>
      <c r="L723" s="12"/>
      <c r="M723" s="12"/>
      <c r="N723" s="12"/>
      <c r="O723" s="109"/>
      <c r="P723" s="12"/>
      <c r="Q723" s="27">
        <f>J723*4.33</f>
        <v>0</v>
      </c>
      <c r="R723" s="27">
        <f t="shared" si="173"/>
        <v>0</v>
      </c>
    </row>
    <row r="724" spans="1:18" x14ac:dyDescent="0.25">
      <c r="A724" s="35">
        <f>+IF(B724="","",SUBTOTAL(3,B$722:B724))</f>
        <v>3</v>
      </c>
      <c r="B724" s="17">
        <f>B722</f>
        <v>44349</v>
      </c>
      <c r="C724" s="7" t="s">
        <v>373</v>
      </c>
      <c r="D724" s="6"/>
      <c r="E724" s="6"/>
      <c r="F724" s="8"/>
      <c r="G724" s="8"/>
      <c r="H724" s="12"/>
      <c r="I724" s="12"/>
      <c r="J724" s="12"/>
      <c r="K724" s="12"/>
      <c r="L724" s="12"/>
      <c r="M724" s="12"/>
      <c r="N724" s="12"/>
      <c r="O724" s="109"/>
      <c r="P724" s="12"/>
      <c r="Q724" s="27">
        <f>J724*4.33</f>
        <v>0</v>
      </c>
      <c r="R724" s="27">
        <f t="shared" si="173"/>
        <v>0</v>
      </c>
    </row>
    <row r="725" spans="1:18" x14ac:dyDescent="0.25">
      <c r="A725" s="35">
        <f>+IF(B725="","",SUBTOTAL(3,B$722:B725))</f>
        <v>4</v>
      </c>
      <c r="B725" s="17">
        <f>B722</f>
        <v>44349</v>
      </c>
      <c r="C725" s="7" t="s">
        <v>376</v>
      </c>
      <c r="D725" s="6"/>
      <c r="E725" s="6"/>
      <c r="F725" s="8"/>
      <c r="G725" s="8"/>
      <c r="H725" s="12"/>
      <c r="I725" s="12"/>
      <c r="J725" s="12"/>
      <c r="K725" s="12"/>
      <c r="L725" s="12"/>
      <c r="M725" s="12"/>
      <c r="N725" s="12"/>
      <c r="O725" s="109"/>
      <c r="P725" s="12"/>
      <c r="Q725" s="27">
        <f>J725*4.33</f>
        <v>0</v>
      </c>
      <c r="R725" s="27">
        <f t="shared" si="173"/>
        <v>0</v>
      </c>
    </row>
    <row r="726" spans="1:18" x14ac:dyDescent="0.25">
      <c r="A726" s="35">
        <f>+IF(B726="","",SUBTOTAL(3,B$722:B726))</f>
        <v>5</v>
      </c>
      <c r="B726" s="17">
        <f>B722</f>
        <v>44349</v>
      </c>
      <c r="C726" s="7" t="s">
        <v>306</v>
      </c>
      <c r="D726" s="6"/>
      <c r="E726" s="6"/>
      <c r="F726" s="8"/>
      <c r="G726" s="8"/>
      <c r="H726" s="12"/>
      <c r="I726" s="12"/>
      <c r="J726" s="12"/>
      <c r="K726" s="12"/>
      <c r="L726" s="12"/>
      <c r="M726" s="12"/>
      <c r="N726" s="12"/>
      <c r="O726" s="109"/>
      <c r="P726" s="12"/>
      <c r="Q726" s="27">
        <f>J726*4.33</f>
        <v>0</v>
      </c>
      <c r="R726" s="27">
        <f t="shared" si="173"/>
        <v>0</v>
      </c>
    </row>
    <row r="727" spans="1:18" x14ac:dyDescent="0.25">
      <c r="A727" s="35">
        <f>+IF(B727="","",SUBTOTAL(3,B$722:B727))</f>
        <v>6</v>
      </c>
      <c r="B727" s="17">
        <f>B722</f>
        <v>44349</v>
      </c>
      <c r="C727" s="7" t="s">
        <v>384</v>
      </c>
      <c r="D727" s="6"/>
      <c r="E727" s="6"/>
      <c r="F727" s="8"/>
      <c r="G727" s="8"/>
      <c r="H727" s="12"/>
      <c r="I727" s="12"/>
      <c r="J727" s="12"/>
      <c r="K727" s="12"/>
      <c r="L727" s="12"/>
      <c r="M727" s="12"/>
      <c r="N727" s="12"/>
      <c r="O727" s="109"/>
      <c r="P727" s="12"/>
      <c r="Q727" s="27">
        <f>J727*4.33</f>
        <v>0</v>
      </c>
      <c r="R727" s="27">
        <f t="shared" si="173"/>
        <v>0</v>
      </c>
    </row>
    <row r="728" spans="1:18" x14ac:dyDescent="0.25">
      <c r="A728" s="35">
        <f>+IF(B728="","",SUBTOTAL(3,B$722:B728))</f>
        <v>7</v>
      </c>
      <c r="B728" s="17">
        <f>B722</f>
        <v>44349</v>
      </c>
      <c r="C728" s="7" t="s">
        <v>1235</v>
      </c>
      <c r="D728" s="6"/>
      <c r="E728" s="6"/>
      <c r="F728" s="8"/>
      <c r="G728" s="8"/>
      <c r="H728" s="12"/>
      <c r="I728" s="12"/>
      <c r="J728" s="12"/>
      <c r="K728" s="12"/>
      <c r="L728" s="12"/>
      <c r="M728" s="12"/>
      <c r="N728" s="12"/>
      <c r="O728" s="109"/>
      <c r="P728" s="12"/>
      <c r="Q728" s="27">
        <f>J728*4.33</f>
        <v>0</v>
      </c>
      <c r="R728" s="27">
        <f t="shared" si="173"/>
        <v>0</v>
      </c>
    </row>
    <row r="729" spans="1:18" x14ac:dyDescent="0.25">
      <c r="A729" s="35">
        <f>+IF(B729="","",SUBTOTAL(3,B$722:B729))</f>
        <v>8</v>
      </c>
      <c r="B729" s="17">
        <f>B722</f>
        <v>44349</v>
      </c>
      <c r="C729" s="7" t="s">
        <v>463</v>
      </c>
      <c r="D729" s="6"/>
      <c r="E729" s="6"/>
      <c r="F729" s="8"/>
      <c r="G729" s="8"/>
      <c r="H729" s="12"/>
      <c r="I729" s="12"/>
      <c r="J729" s="12"/>
      <c r="K729" s="12"/>
      <c r="L729" s="12"/>
      <c r="M729" s="12"/>
      <c r="N729" s="12"/>
      <c r="O729" s="109"/>
      <c r="P729" s="12"/>
      <c r="Q729" s="27">
        <f>J729*4.33</f>
        <v>0</v>
      </c>
      <c r="R729" s="27">
        <f t="shared" si="173"/>
        <v>0</v>
      </c>
    </row>
    <row r="730" spans="1:18" x14ac:dyDescent="0.25">
      <c r="A730" s="35">
        <f>+IF(B730="","",SUBTOTAL(3,B$722:B730))</f>
        <v>9</v>
      </c>
      <c r="B730" s="17">
        <f>B722</f>
        <v>44349</v>
      </c>
      <c r="C730" s="7" t="s">
        <v>392</v>
      </c>
      <c r="D730" s="6"/>
      <c r="E730" s="6"/>
      <c r="F730" s="8"/>
      <c r="G730" s="8"/>
      <c r="H730" s="12"/>
      <c r="I730" s="12"/>
      <c r="J730" s="12"/>
      <c r="K730" s="12"/>
      <c r="L730" s="12"/>
      <c r="M730" s="12"/>
      <c r="N730" s="12"/>
      <c r="O730" s="109"/>
      <c r="P730" s="12"/>
      <c r="Q730" s="27">
        <f>J730*4.33</f>
        <v>0</v>
      </c>
      <c r="R730" s="27">
        <f t="shared" si="173"/>
        <v>0</v>
      </c>
    </row>
    <row r="731" spans="1:18" x14ac:dyDescent="0.25">
      <c r="A731" s="35">
        <f>+IF(B731="","",SUBTOTAL(3,B$722:B731))</f>
        <v>10</v>
      </c>
      <c r="B731" s="17">
        <f>B722</f>
        <v>44349</v>
      </c>
      <c r="C731" s="7" t="s">
        <v>168</v>
      </c>
      <c r="D731" s="6"/>
      <c r="E731" s="6"/>
      <c r="F731" s="8"/>
      <c r="G731" s="8"/>
      <c r="H731" s="12"/>
      <c r="I731" s="12"/>
      <c r="J731" s="12"/>
      <c r="K731" s="12"/>
      <c r="L731" s="12"/>
      <c r="M731" s="12"/>
      <c r="N731" s="12"/>
      <c r="O731" s="109"/>
      <c r="P731" s="12"/>
      <c r="Q731" s="27">
        <f>J731*4.33</f>
        <v>0</v>
      </c>
      <c r="R731" s="27">
        <f t="shared" si="173"/>
        <v>0</v>
      </c>
    </row>
    <row r="732" spans="1:18" x14ac:dyDescent="0.25">
      <c r="A732" s="35">
        <f>+IF(B732="","",SUBTOTAL(3,B$722:B732))</f>
        <v>11</v>
      </c>
      <c r="B732" s="17">
        <f>B722</f>
        <v>44349</v>
      </c>
      <c r="C732" s="7" t="s">
        <v>1713</v>
      </c>
      <c r="D732" s="6"/>
      <c r="E732" s="6"/>
      <c r="F732" s="8"/>
      <c r="G732" s="8"/>
      <c r="H732" s="12"/>
      <c r="I732" s="12"/>
      <c r="J732" s="12"/>
      <c r="K732" s="12"/>
      <c r="L732" s="12"/>
      <c r="M732" s="12"/>
      <c r="N732" s="12"/>
      <c r="O732" s="109"/>
      <c r="P732" s="12"/>
      <c r="Q732" s="27">
        <f>J732*4.33</f>
        <v>0</v>
      </c>
      <c r="R732" s="27">
        <f t="shared" si="173"/>
        <v>0</v>
      </c>
    </row>
    <row r="733" spans="1:18" x14ac:dyDescent="0.25">
      <c r="A733" s="35">
        <f>+IF(B733="","",SUBTOTAL(3,B$722:B733))</f>
        <v>12</v>
      </c>
      <c r="B733" s="17">
        <f>B722</f>
        <v>44349</v>
      </c>
      <c r="C733" s="7" t="s">
        <v>1000</v>
      </c>
      <c r="D733" s="6"/>
      <c r="E733" s="6"/>
      <c r="F733" s="8"/>
      <c r="G733" s="8"/>
      <c r="H733" s="12"/>
      <c r="I733" s="12"/>
      <c r="J733" s="12"/>
      <c r="K733" s="12"/>
      <c r="L733" s="12"/>
      <c r="M733" s="12"/>
      <c r="N733" s="12"/>
      <c r="O733" s="109"/>
      <c r="P733" s="12"/>
      <c r="Q733" s="27">
        <f>J733*4.33</f>
        <v>0</v>
      </c>
      <c r="R733" s="27">
        <f t="shared" si="173"/>
        <v>0</v>
      </c>
    </row>
    <row r="734" spans="1:18" x14ac:dyDescent="0.25">
      <c r="A734" s="35">
        <f>+IF(B734="","",SUBTOTAL(3,B$722:B734))</f>
        <v>13</v>
      </c>
      <c r="B734" s="17">
        <f>B722</f>
        <v>44349</v>
      </c>
      <c r="C734" s="7" t="s">
        <v>1706</v>
      </c>
      <c r="D734" s="6"/>
      <c r="E734" s="6"/>
      <c r="F734" s="8"/>
      <c r="G734" s="8"/>
      <c r="H734" s="12"/>
      <c r="I734" s="12"/>
      <c r="J734" s="12"/>
      <c r="K734" s="12"/>
      <c r="L734" s="12"/>
      <c r="M734" s="12"/>
      <c r="N734" s="12"/>
      <c r="O734" s="109"/>
      <c r="P734" s="12"/>
      <c r="Q734" s="27">
        <f>J734*4.33</f>
        <v>0</v>
      </c>
      <c r="R734" s="27">
        <f t="shared" si="173"/>
        <v>0</v>
      </c>
    </row>
    <row r="735" spans="1:18" x14ac:dyDescent="0.25">
      <c r="A735" s="35">
        <f>+IF(B735="","",SUBTOTAL(3,B$722:B735))</f>
        <v>14</v>
      </c>
      <c r="B735" s="17">
        <f>B722</f>
        <v>44349</v>
      </c>
      <c r="C735" s="7" t="s">
        <v>1707</v>
      </c>
      <c r="D735" s="6"/>
      <c r="E735" s="6"/>
      <c r="F735" s="8"/>
      <c r="G735" s="8"/>
      <c r="H735" s="12"/>
      <c r="I735" s="12"/>
      <c r="J735" s="12"/>
      <c r="K735" s="12"/>
      <c r="L735" s="12"/>
      <c r="M735" s="12"/>
      <c r="N735" s="12"/>
      <c r="O735" s="109"/>
      <c r="P735" s="12"/>
      <c r="Q735" s="27">
        <f>J735*4.33</f>
        <v>0</v>
      </c>
      <c r="R735" s="27">
        <f t="shared" si="173"/>
        <v>0</v>
      </c>
    </row>
    <row r="736" spans="1:18" x14ac:dyDescent="0.25">
      <c r="A736" s="35">
        <f>+IF(B736="","",SUBTOTAL(3,B$722:B736))</f>
        <v>15</v>
      </c>
      <c r="B736" s="17">
        <f>B722</f>
        <v>44349</v>
      </c>
      <c r="C736" s="7" t="s">
        <v>1708</v>
      </c>
      <c r="D736" s="6"/>
      <c r="E736" s="6"/>
      <c r="F736" s="8"/>
      <c r="G736" s="8"/>
      <c r="H736" s="12"/>
      <c r="I736" s="12"/>
      <c r="J736" s="12"/>
      <c r="K736" s="12"/>
      <c r="L736" s="12"/>
      <c r="M736" s="12"/>
      <c r="N736" s="12"/>
      <c r="O736" s="109"/>
      <c r="P736" s="12"/>
      <c r="Q736" s="27">
        <f>J736*4.33</f>
        <v>0</v>
      </c>
      <c r="R736" s="27">
        <f t="shared" si="173"/>
        <v>0</v>
      </c>
    </row>
    <row r="737" spans="1:18" x14ac:dyDescent="0.25">
      <c r="A737" s="35">
        <f>+IF(B737="","",SUBTOTAL(3,B$722:B737))</f>
        <v>16</v>
      </c>
      <c r="B737" s="17">
        <f>B722</f>
        <v>44349</v>
      </c>
      <c r="C737" s="7" t="s">
        <v>1709</v>
      </c>
      <c r="D737" s="6"/>
      <c r="E737" s="6"/>
      <c r="F737" s="8"/>
      <c r="G737" s="8"/>
      <c r="H737" s="12"/>
      <c r="I737" s="12"/>
      <c r="J737" s="12"/>
      <c r="K737" s="12"/>
      <c r="L737" s="12"/>
      <c r="M737" s="12"/>
      <c r="N737" s="12"/>
      <c r="O737" s="109"/>
      <c r="P737" s="12"/>
      <c r="Q737" s="27">
        <f>J737*4.33</f>
        <v>0</v>
      </c>
      <c r="R737" s="27">
        <f t="shared" si="173"/>
        <v>0</v>
      </c>
    </row>
    <row r="738" spans="1:18" x14ac:dyDescent="0.25">
      <c r="A738" s="35">
        <f>+IF(B738="","",SUBTOTAL(3,B$722:B738))</f>
        <v>17</v>
      </c>
      <c r="B738" s="17">
        <f>B722</f>
        <v>44349</v>
      </c>
      <c r="C738" s="7" t="s">
        <v>1411</v>
      </c>
      <c r="D738" s="6"/>
      <c r="E738" s="6"/>
      <c r="F738" s="8"/>
      <c r="G738" s="8"/>
      <c r="H738" s="12"/>
      <c r="I738" s="12"/>
      <c r="J738" s="12"/>
      <c r="K738" s="12"/>
      <c r="L738" s="12"/>
      <c r="M738" s="12"/>
      <c r="N738" s="12"/>
      <c r="O738" s="109"/>
      <c r="P738" s="12"/>
      <c r="Q738" s="27">
        <f>J738*4.33</f>
        <v>0</v>
      </c>
      <c r="R738" s="27">
        <f t="shared" si="173"/>
        <v>0</v>
      </c>
    </row>
    <row r="739" spans="1:18" x14ac:dyDescent="0.25">
      <c r="A739" s="35">
        <f>+IF(B739="","",SUBTOTAL(3,B$722:B739))</f>
        <v>18</v>
      </c>
      <c r="B739" s="17">
        <f>B722</f>
        <v>44349</v>
      </c>
      <c r="C739" s="7" t="s">
        <v>1710</v>
      </c>
      <c r="D739" s="81"/>
      <c r="E739" s="81"/>
      <c r="F739" s="82"/>
      <c r="G739" s="82"/>
      <c r="H739" s="83"/>
      <c r="I739" s="83"/>
      <c r="J739" s="83"/>
      <c r="K739" s="83"/>
      <c r="L739" s="83"/>
      <c r="M739" s="83"/>
      <c r="N739" s="83"/>
      <c r="O739" s="109"/>
      <c r="P739" s="83"/>
      <c r="Q739" s="27">
        <f>J739*4.33</f>
        <v>0</v>
      </c>
      <c r="R739" s="27">
        <f t="shared" si="173"/>
        <v>0</v>
      </c>
    </row>
    <row r="740" spans="1:18" x14ac:dyDescent="0.25">
      <c r="A740" s="35">
        <f>+IF(B740="","",SUBTOTAL(3,B$722:B740))</f>
        <v>19</v>
      </c>
      <c r="B740" s="17">
        <f>B722</f>
        <v>44349</v>
      </c>
      <c r="C740" s="7" t="s">
        <v>1711</v>
      </c>
      <c r="D740" s="6"/>
      <c r="E740" s="6"/>
      <c r="F740" s="8"/>
      <c r="G740" s="8"/>
      <c r="H740" s="12"/>
      <c r="I740" s="12"/>
      <c r="J740" s="12"/>
      <c r="K740" s="12"/>
      <c r="L740" s="12"/>
      <c r="M740" s="12"/>
      <c r="N740" s="12"/>
      <c r="O740" s="109"/>
      <c r="P740" s="12"/>
      <c r="Q740" s="27">
        <f>J740*4.33</f>
        <v>0</v>
      </c>
      <c r="R740" s="27">
        <f t="shared" si="173"/>
        <v>0</v>
      </c>
    </row>
    <row r="741" spans="1:18" x14ac:dyDescent="0.25">
      <c r="A741" s="35">
        <f>+IF(B741="","",SUBTOTAL(3,B$722:B741))</f>
        <v>20</v>
      </c>
      <c r="B741" s="17">
        <f>B722</f>
        <v>44349</v>
      </c>
      <c r="C741" s="7" t="s">
        <v>1712</v>
      </c>
      <c r="D741" s="6"/>
      <c r="E741" s="6"/>
      <c r="F741" s="8"/>
      <c r="G741" s="8"/>
      <c r="H741" s="12"/>
      <c r="I741" s="12"/>
      <c r="J741" s="12"/>
      <c r="K741" s="12"/>
      <c r="L741" s="12"/>
      <c r="M741" s="12"/>
      <c r="N741" s="12"/>
      <c r="O741" s="109"/>
      <c r="P741" s="12"/>
      <c r="Q741" s="27">
        <f>J741*4.33</f>
        <v>0</v>
      </c>
      <c r="R741" s="27">
        <f t="shared" si="173"/>
        <v>0</v>
      </c>
    </row>
    <row r="742" spans="1:18" x14ac:dyDescent="0.25">
      <c r="A742" s="43" t="str">
        <f>TEXT(B742,"DDD")</f>
        <v>Wed</v>
      </c>
      <c r="B742" s="10">
        <f>B722</f>
        <v>44349</v>
      </c>
      <c r="C742" s="5" t="s">
        <v>2</v>
      </c>
      <c r="D742" s="4">
        <f>SUM(D722:D741)</f>
        <v>0</v>
      </c>
      <c r="E742" s="4"/>
      <c r="F742" s="4"/>
      <c r="G742" s="4"/>
      <c r="H742" s="13">
        <f t="shared" ref="H742:N742" si="174">SUM(H722:H741)</f>
        <v>0</v>
      </c>
      <c r="I742" s="13">
        <f t="shared" si="174"/>
        <v>0</v>
      </c>
      <c r="J742" s="13">
        <f t="shared" si="174"/>
        <v>0</v>
      </c>
      <c r="K742" s="13">
        <f t="shared" si="174"/>
        <v>0</v>
      </c>
      <c r="L742" s="13">
        <f t="shared" si="174"/>
        <v>0</v>
      </c>
      <c r="M742" s="13">
        <f t="shared" si="174"/>
        <v>0</v>
      </c>
      <c r="N742" s="13">
        <f t="shared" si="174"/>
        <v>0</v>
      </c>
      <c r="O742" s="44"/>
      <c r="P742" s="13">
        <f>SUM(P722:P741)</f>
        <v>0</v>
      </c>
      <c r="Q742" s="13">
        <f>SUM(Q722:Q741)</f>
        <v>0</v>
      </c>
      <c r="R742" s="13">
        <f>SUM(R722:R741)</f>
        <v>0</v>
      </c>
    </row>
    <row r="743" spans="1:18" x14ac:dyDescent="0.25">
      <c r="A743" s="35">
        <f>+IF(B743="","",SUBTOTAL(3,B$743:B743))</f>
        <v>1</v>
      </c>
      <c r="B743" s="17">
        <f>B722+1</f>
        <v>44350</v>
      </c>
      <c r="C743" s="7" t="s">
        <v>822</v>
      </c>
      <c r="D743" s="6"/>
      <c r="E743" s="6"/>
      <c r="F743" s="8"/>
      <c r="G743" s="8"/>
      <c r="H743" s="12"/>
      <c r="I743" s="12"/>
      <c r="J743" s="12"/>
      <c r="K743" s="12"/>
      <c r="L743" s="12"/>
      <c r="M743" s="12"/>
      <c r="N743" s="12"/>
      <c r="O743" s="109"/>
      <c r="P743" s="12"/>
      <c r="Q743" s="76">
        <f>J743*4.33</f>
        <v>0</v>
      </c>
      <c r="R743" s="76">
        <f t="shared" ref="R743:R762" si="175">P743-Q743</f>
        <v>0</v>
      </c>
    </row>
    <row r="744" spans="1:18" x14ac:dyDescent="0.25">
      <c r="A744" s="35">
        <f>+IF(B744="","",SUBTOTAL(3,B$743:B744))</f>
        <v>2</v>
      </c>
      <c r="B744" s="17">
        <f>B743</f>
        <v>44350</v>
      </c>
      <c r="C744" s="7" t="s">
        <v>887</v>
      </c>
      <c r="D744" s="6"/>
      <c r="E744" s="6"/>
      <c r="F744" s="8"/>
      <c r="G744" s="8"/>
      <c r="H744" s="12"/>
      <c r="I744" s="12"/>
      <c r="J744" s="12"/>
      <c r="K744" s="12"/>
      <c r="L744" s="12"/>
      <c r="M744" s="12"/>
      <c r="N744" s="12"/>
      <c r="O744" s="109"/>
      <c r="P744" s="12"/>
      <c r="Q744" s="27">
        <f>J744*4.33</f>
        <v>0</v>
      </c>
      <c r="R744" s="27">
        <f t="shared" si="175"/>
        <v>0</v>
      </c>
    </row>
    <row r="745" spans="1:18" x14ac:dyDescent="0.25">
      <c r="A745" s="35">
        <f>+IF(B745="","",SUBTOTAL(3,B$743:B745))</f>
        <v>3</v>
      </c>
      <c r="B745" s="17">
        <f>B743</f>
        <v>44350</v>
      </c>
      <c r="C745" s="7" t="s">
        <v>373</v>
      </c>
      <c r="D745" s="6"/>
      <c r="E745" s="6"/>
      <c r="F745" s="8"/>
      <c r="G745" s="8"/>
      <c r="H745" s="12"/>
      <c r="I745" s="12"/>
      <c r="J745" s="12"/>
      <c r="K745" s="12"/>
      <c r="L745" s="12"/>
      <c r="M745" s="12"/>
      <c r="N745" s="12"/>
      <c r="O745" s="109"/>
      <c r="P745" s="12"/>
      <c r="Q745" s="27">
        <f>J745*4.33</f>
        <v>0</v>
      </c>
      <c r="R745" s="27">
        <f t="shared" si="175"/>
        <v>0</v>
      </c>
    </row>
    <row r="746" spans="1:18" x14ac:dyDescent="0.25">
      <c r="A746" s="35">
        <f>+IF(B746="","",SUBTOTAL(3,B$743:B746))</f>
        <v>4</v>
      </c>
      <c r="B746" s="17">
        <f>B743</f>
        <v>44350</v>
      </c>
      <c r="C746" s="7" t="s">
        <v>376</v>
      </c>
      <c r="D746" s="6"/>
      <c r="E746" s="6"/>
      <c r="F746" s="8"/>
      <c r="G746" s="8"/>
      <c r="H746" s="12"/>
      <c r="I746" s="12"/>
      <c r="J746" s="12"/>
      <c r="K746" s="12"/>
      <c r="L746" s="12"/>
      <c r="M746" s="12"/>
      <c r="N746" s="12"/>
      <c r="O746" s="109"/>
      <c r="P746" s="12"/>
      <c r="Q746" s="27">
        <f>J746*4.33</f>
        <v>0</v>
      </c>
      <c r="R746" s="27">
        <f t="shared" si="175"/>
        <v>0</v>
      </c>
    </row>
    <row r="747" spans="1:18" x14ac:dyDescent="0.25">
      <c r="A747" s="35">
        <f>+IF(B747="","",SUBTOTAL(3,B$743:B747))</f>
        <v>5</v>
      </c>
      <c r="B747" s="17">
        <f>B743</f>
        <v>44350</v>
      </c>
      <c r="C747" s="7" t="s">
        <v>306</v>
      </c>
      <c r="D747" s="6"/>
      <c r="E747" s="6"/>
      <c r="F747" s="8"/>
      <c r="G747" s="8"/>
      <c r="H747" s="12"/>
      <c r="I747" s="12"/>
      <c r="J747" s="12"/>
      <c r="K747" s="12"/>
      <c r="L747" s="12"/>
      <c r="M747" s="12"/>
      <c r="N747" s="12"/>
      <c r="O747" s="109"/>
      <c r="P747" s="12"/>
      <c r="Q747" s="27">
        <f>J747*4.33</f>
        <v>0</v>
      </c>
      <c r="R747" s="27">
        <f t="shared" si="175"/>
        <v>0</v>
      </c>
    </row>
    <row r="748" spans="1:18" x14ac:dyDescent="0.25">
      <c r="A748" s="35">
        <f>+IF(B748="","",SUBTOTAL(3,B$743:B748))</f>
        <v>6</v>
      </c>
      <c r="B748" s="17">
        <f>B743</f>
        <v>44350</v>
      </c>
      <c r="C748" s="7" t="s">
        <v>384</v>
      </c>
      <c r="D748" s="6"/>
      <c r="E748" s="6"/>
      <c r="F748" s="8"/>
      <c r="G748" s="8"/>
      <c r="H748" s="12"/>
      <c r="I748" s="12"/>
      <c r="J748" s="12"/>
      <c r="K748" s="12"/>
      <c r="L748" s="12"/>
      <c r="M748" s="12"/>
      <c r="N748" s="12"/>
      <c r="O748" s="109"/>
      <c r="P748" s="12"/>
      <c r="Q748" s="27">
        <f>J748*4.33</f>
        <v>0</v>
      </c>
      <c r="R748" s="27">
        <f t="shared" si="175"/>
        <v>0</v>
      </c>
    </row>
    <row r="749" spans="1:18" x14ac:dyDescent="0.25">
      <c r="A749" s="35">
        <f>+IF(B749="","",SUBTOTAL(3,B$743:B749))</f>
        <v>7</v>
      </c>
      <c r="B749" s="17">
        <f>B743</f>
        <v>44350</v>
      </c>
      <c r="C749" s="7" t="s">
        <v>1235</v>
      </c>
      <c r="D749" s="6"/>
      <c r="E749" s="6"/>
      <c r="F749" s="8"/>
      <c r="G749" s="8"/>
      <c r="H749" s="12"/>
      <c r="I749" s="12"/>
      <c r="J749" s="12"/>
      <c r="K749" s="12"/>
      <c r="L749" s="12"/>
      <c r="M749" s="12"/>
      <c r="N749" s="12"/>
      <c r="O749" s="109"/>
      <c r="P749" s="12"/>
      <c r="Q749" s="27">
        <f>J749*4.33</f>
        <v>0</v>
      </c>
      <c r="R749" s="27">
        <f t="shared" si="175"/>
        <v>0</v>
      </c>
    </row>
    <row r="750" spans="1:18" x14ac:dyDescent="0.25">
      <c r="A750" s="35">
        <f>+IF(B750="","",SUBTOTAL(3,B$743:B750))</f>
        <v>8</v>
      </c>
      <c r="B750" s="17">
        <f>B743</f>
        <v>44350</v>
      </c>
      <c r="C750" s="7" t="s">
        <v>463</v>
      </c>
      <c r="D750" s="6"/>
      <c r="E750" s="6"/>
      <c r="F750" s="8"/>
      <c r="G750" s="8"/>
      <c r="H750" s="12"/>
      <c r="I750" s="12"/>
      <c r="J750" s="12"/>
      <c r="K750" s="12"/>
      <c r="L750" s="12"/>
      <c r="M750" s="12"/>
      <c r="N750" s="12"/>
      <c r="O750" s="109"/>
      <c r="P750" s="12"/>
      <c r="Q750" s="27">
        <f>J750*4.33</f>
        <v>0</v>
      </c>
      <c r="R750" s="27">
        <f t="shared" si="175"/>
        <v>0</v>
      </c>
    </row>
    <row r="751" spans="1:18" x14ac:dyDescent="0.25">
      <c r="A751" s="35">
        <f>+IF(B751="","",SUBTOTAL(3,B$743:B751))</f>
        <v>9</v>
      </c>
      <c r="B751" s="17">
        <f>B743</f>
        <v>44350</v>
      </c>
      <c r="C751" s="7" t="s">
        <v>392</v>
      </c>
      <c r="D751" s="6"/>
      <c r="E751" s="6"/>
      <c r="F751" s="8"/>
      <c r="G751" s="8"/>
      <c r="H751" s="12"/>
      <c r="I751" s="12"/>
      <c r="J751" s="12"/>
      <c r="K751" s="12"/>
      <c r="L751" s="12"/>
      <c r="M751" s="12"/>
      <c r="N751" s="12"/>
      <c r="O751" s="109"/>
      <c r="P751" s="12"/>
      <c r="Q751" s="27">
        <f>J751*4.33</f>
        <v>0</v>
      </c>
      <c r="R751" s="27">
        <f t="shared" si="175"/>
        <v>0</v>
      </c>
    </row>
    <row r="752" spans="1:18" x14ac:dyDescent="0.25">
      <c r="A752" s="35">
        <f>+IF(B752="","",SUBTOTAL(3,B$743:B752))</f>
        <v>10</v>
      </c>
      <c r="B752" s="17">
        <f>B743</f>
        <v>44350</v>
      </c>
      <c r="C752" s="7" t="s">
        <v>168</v>
      </c>
      <c r="D752" s="6"/>
      <c r="E752" s="6"/>
      <c r="F752" s="8"/>
      <c r="G752" s="8"/>
      <c r="H752" s="12"/>
      <c r="I752" s="12"/>
      <c r="J752" s="12"/>
      <c r="K752" s="12"/>
      <c r="L752" s="12"/>
      <c r="M752" s="12"/>
      <c r="N752" s="12"/>
      <c r="O752" s="109"/>
      <c r="P752" s="12"/>
      <c r="Q752" s="27">
        <f>J752*4.33</f>
        <v>0</v>
      </c>
      <c r="R752" s="27">
        <f t="shared" si="175"/>
        <v>0</v>
      </c>
    </row>
    <row r="753" spans="1:18" x14ac:dyDescent="0.25">
      <c r="A753" s="35">
        <f>+IF(B753="","",SUBTOTAL(3,B$743:B753))</f>
        <v>11</v>
      </c>
      <c r="B753" s="17">
        <f>B743</f>
        <v>44350</v>
      </c>
      <c r="C753" s="7" t="s">
        <v>1713</v>
      </c>
      <c r="D753" s="6"/>
      <c r="E753" s="6"/>
      <c r="F753" s="8"/>
      <c r="G753" s="8"/>
      <c r="H753" s="12"/>
      <c r="I753" s="12"/>
      <c r="J753" s="12"/>
      <c r="K753" s="12"/>
      <c r="L753" s="12"/>
      <c r="M753" s="12"/>
      <c r="N753" s="12"/>
      <c r="O753" s="109"/>
      <c r="P753" s="12"/>
      <c r="Q753" s="27">
        <f>J753*4.33</f>
        <v>0</v>
      </c>
      <c r="R753" s="27">
        <f t="shared" si="175"/>
        <v>0</v>
      </c>
    </row>
    <row r="754" spans="1:18" x14ac:dyDescent="0.25">
      <c r="A754" s="35">
        <f>+IF(B754="","",SUBTOTAL(3,B$743:B754))</f>
        <v>12</v>
      </c>
      <c r="B754" s="17">
        <f>B743</f>
        <v>44350</v>
      </c>
      <c r="C754" s="7" t="s">
        <v>1000</v>
      </c>
      <c r="D754" s="6"/>
      <c r="E754" s="6"/>
      <c r="F754" s="8"/>
      <c r="G754" s="8"/>
      <c r="H754" s="12"/>
      <c r="I754" s="12"/>
      <c r="J754" s="12"/>
      <c r="K754" s="12"/>
      <c r="L754" s="12"/>
      <c r="M754" s="12"/>
      <c r="N754" s="12"/>
      <c r="O754" s="109"/>
      <c r="P754" s="12"/>
      <c r="Q754" s="27">
        <f>J754*4.33</f>
        <v>0</v>
      </c>
      <c r="R754" s="27">
        <f t="shared" si="175"/>
        <v>0</v>
      </c>
    </row>
    <row r="755" spans="1:18" x14ac:dyDescent="0.25">
      <c r="A755" s="35">
        <f>+IF(B755="","",SUBTOTAL(3,B$743:B755))</f>
        <v>13</v>
      </c>
      <c r="B755" s="17">
        <f>B743</f>
        <v>44350</v>
      </c>
      <c r="C755" s="7" t="s">
        <v>1706</v>
      </c>
      <c r="D755" s="6"/>
      <c r="E755" s="6"/>
      <c r="F755" s="8"/>
      <c r="G755" s="8"/>
      <c r="H755" s="12"/>
      <c r="I755" s="12"/>
      <c r="J755" s="12"/>
      <c r="K755" s="12"/>
      <c r="L755" s="12"/>
      <c r="M755" s="12"/>
      <c r="N755" s="12"/>
      <c r="O755" s="109"/>
      <c r="P755" s="12"/>
      <c r="Q755" s="27">
        <f>J755*4.33</f>
        <v>0</v>
      </c>
      <c r="R755" s="27">
        <f t="shared" si="175"/>
        <v>0</v>
      </c>
    </row>
    <row r="756" spans="1:18" x14ac:dyDescent="0.25">
      <c r="A756" s="35">
        <f>+IF(B756="","",SUBTOTAL(3,B$743:B756))</f>
        <v>14</v>
      </c>
      <c r="B756" s="17">
        <f>B743</f>
        <v>44350</v>
      </c>
      <c r="C756" s="7" t="s">
        <v>1707</v>
      </c>
      <c r="D756" s="6"/>
      <c r="E756" s="6"/>
      <c r="F756" s="8"/>
      <c r="G756" s="8"/>
      <c r="H756" s="12"/>
      <c r="I756" s="12"/>
      <c r="J756" s="12"/>
      <c r="K756" s="12"/>
      <c r="L756" s="12"/>
      <c r="M756" s="12"/>
      <c r="N756" s="12"/>
      <c r="O756" s="109"/>
      <c r="P756" s="12"/>
      <c r="Q756" s="27">
        <f>J756*4.33</f>
        <v>0</v>
      </c>
      <c r="R756" s="27">
        <f t="shared" si="175"/>
        <v>0</v>
      </c>
    </row>
    <row r="757" spans="1:18" x14ac:dyDescent="0.25">
      <c r="A757" s="35">
        <f>+IF(B757="","",SUBTOTAL(3,B$743:B757))</f>
        <v>15</v>
      </c>
      <c r="B757" s="17">
        <f>B743</f>
        <v>44350</v>
      </c>
      <c r="C757" s="7" t="s">
        <v>1708</v>
      </c>
      <c r="D757" s="6"/>
      <c r="E757" s="6"/>
      <c r="F757" s="8"/>
      <c r="G757" s="8"/>
      <c r="H757" s="12"/>
      <c r="I757" s="12"/>
      <c r="J757" s="12"/>
      <c r="K757" s="12"/>
      <c r="L757" s="12"/>
      <c r="M757" s="12"/>
      <c r="N757" s="12"/>
      <c r="O757" s="109"/>
      <c r="P757" s="12"/>
      <c r="Q757" s="27">
        <f>J757*4.33</f>
        <v>0</v>
      </c>
      <c r="R757" s="27">
        <f t="shared" si="175"/>
        <v>0</v>
      </c>
    </row>
    <row r="758" spans="1:18" x14ac:dyDescent="0.25">
      <c r="A758" s="35">
        <f>+IF(B758="","",SUBTOTAL(3,B$743:B758))</f>
        <v>16</v>
      </c>
      <c r="B758" s="17">
        <f>B743</f>
        <v>44350</v>
      </c>
      <c r="C758" s="7" t="s">
        <v>1709</v>
      </c>
      <c r="D758" s="6"/>
      <c r="E758" s="6"/>
      <c r="F758" s="8"/>
      <c r="G758" s="8"/>
      <c r="H758" s="12"/>
      <c r="I758" s="12"/>
      <c r="J758" s="12"/>
      <c r="K758" s="12"/>
      <c r="L758" s="12"/>
      <c r="M758" s="12"/>
      <c r="N758" s="12"/>
      <c r="O758" s="109"/>
      <c r="P758" s="12"/>
      <c r="Q758" s="27">
        <f>J758*4.33</f>
        <v>0</v>
      </c>
      <c r="R758" s="27">
        <f t="shared" si="175"/>
        <v>0</v>
      </c>
    </row>
    <row r="759" spans="1:18" x14ac:dyDescent="0.25">
      <c r="A759" s="35">
        <f>+IF(B759="","",SUBTOTAL(3,B$743:B759))</f>
        <v>17</v>
      </c>
      <c r="B759" s="17">
        <f>B743</f>
        <v>44350</v>
      </c>
      <c r="C759" s="7" t="s">
        <v>1411</v>
      </c>
      <c r="D759" s="6"/>
      <c r="E759" s="6"/>
      <c r="F759" s="8"/>
      <c r="G759" s="8"/>
      <c r="H759" s="12"/>
      <c r="I759" s="12"/>
      <c r="J759" s="12"/>
      <c r="K759" s="12"/>
      <c r="L759" s="12"/>
      <c r="M759" s="12"/>
      <c r="N759" s="12"/>
      <c r="O759" s="109"/>
      <c r="P759" s="12"/>
      <c r="Q759" s="27">
        <f>J759*4.33</f>
        <v>0</v>
      </c>
      <c r="R759" s="27">
        <f t="shared" si="175"/>
        <v>0</v>
      </c>
    </row>
    <row r="760" spans="1:18" x14ac:dyDescent="0.25">
      <c r="A760" s="35">
        <f>+IF(B760="","",SUBTOTAL(3,B$743:B760))</f>
        <v>18</v>
      </c>
      <c r="B760" s="17">
        <f>B743</f>
        <v>44350</v>
      </c>
      <c r="C760" s="7" t="s">
        <v>1710</v>
      </c>
      <c r="D760" s="81"/>
      <c r="E760" s="81"/>
      <c r="F760" s="82"/>
      <c r="G760" s="82"/>
      <c r="H760" s="83"/>
      <c r="I760" s="83"/>
      <c r="J760" s="83"/>
      <c r="K760" s="83"/>
      <c r="L760" s="83"/>
      <c r="M760" s="83"/>
      <c r="N760" s="83"/>
      <c r="O760" s="109"/>
      <c r="P760" s="83"/>
      <c r="Q760" s="27">
        <f>J760*4.33</f>
        <v>0</v>
      </c>
      <c r="R760" s="27">
        <f t="shared" si="175"/>
        <v>0</v>
      </c>
    </row>
    <row r="761" spans="1:18" x14ac:dyDescent="0.25">
      <c r="A761" s="35">
        <f>+IF(B761="","",SUBTOTAL(3,B$743:B761))</f>
        <v>19</v>
      </c>
      <c r="B761" s="17">
        <f>B743</f>
        <v>44350</v>
      </c>
      <c r="C761" s="7" t="s">
        <v>1711</v>
      </c>
      <c r="D761" s="6"/>
      <c r="E761" s="6"/>
      <c r="F761" s="8"/>
      <c r="G761" s="8"/>
      <c r="H761" s="12"/>
      <c r="I761" s="12"/>
      <c r="J761" s="12"/>
      <c r="K761" s="12"/>
      <c r="L761" s="12"/>
      <c r="M761" s="12"/>
      <c r="N761" s="12"/>
      <c r="O761" s="109"/>
      <c r="P761" s="12"/>
      <c r="Q761" s="27">
        <f>J761*4.33</f>
        <v>0</v>
      </c>
      <c r="R761" s="27">
        <f t="shared" si="175"/>
        <v>0</v>
      </c>
    </row>
    <row r="762" spans="1:18" x14ac:dyDescent="0.25">
      <c r="A762" s="35">
        <f>+IF(B762="","",SUBTOTAL(3,B$743:B762))</f>
        <v>20</v>
      </c>
      <c r="B762" s="17">
        <f>B743</f>
        <v>44350</v>
      </c>
      <c r="C762" s="7" t="s">
        <v>1712</v>
      </c>
      <c r="D762" s="6"/>
      <c r="E762" s="6"/>
      <c r="F762" s="8"/>
      <c r="G762" s="8"/>
      <c r="H762" s="12"/>
      <c r="I762" s="12"/>
      <c r="J762" s="12"/>
      <c r="K762" s="12"/>
      <c r="L762" s="12"/>
      <c r="M762" s="12"/>
      <c r="N762" s="12"/>
      <c r="O762" s="109"/>
      <c r="P762" s="12"/>
      <c r="Q762" s="27">
        <f>J762*4.33</f>
        <v>0</v>
      </c>
      <c r="R762" s="27">
        <f t="shared" si="175"/>
        <v>0</v>
      </c>
    </row>
    <row r="763" spans="1:18" x14ac:dyDescent="0.25">
      <c r="A763" s="43" t="str">
        <f>TEXT(B763,"DDD")</f>
        <v>Thu</v>
      </c>
      <c r="B763" s="10">
        <f>B743</f>
        <v>44350</v>
      </c>
      <c r="C763" s="5" t="s">
        <v>2</v>
      </c>
      <c r="D763" s="4">
        <f>SUM(D743:D762)</f>
        <v>0</v>
      </c>
      <c r="E763" s="4"/>
      <c r="F763" s="4"/>
      <c r="G763" s="4"/>
      <c r="H763" s="13">
        <f>SUM(H743:H762)</f>
        <v>0</v>
      </c>
      <c r="I763" s="13">
        <f>SUM(I743:I762)</f>
        <v>0</v>
      </c>
      <c r="J763" s="13">
        <f>SUM(J743:J762)</f>
        <v>0</v>
      </c>
      <c r="K763" s="13">
        <f>SUM(K743:K762)</f>
        <v>0</v>
      </c>
      <c r="L763" s="13">
        <f>SUM(L743:L762)</f>
        <v>0</v>
      </c>
      <c r="M763" s="13">
        <f t="shared" ref="M763:R763" si="176">SUM(M743:M762)</f>
        <v>0</v>
      </c>
      <c r="N763" s="13">
        <f t="shared" si="176"/>
        <v>0</v>
      </c>
      <c r="O763" s="44"/>
      <c r="P763" s="13">
        <f t="shared" si="176"/>
        <v>0</v>
      </c>
      <c r="Q763" s="13">
        <f t="shared" si="176"/>
        <v>0</v>
      </c>
      <c r="R763" s="13">
        <f t="shared" si="176"/>
        <v>0</v>
      </c>
    </row>
    <row r="764" spans="1:18" x14ac:dyDescent="0.25">
      <c r="A764" s="35">
        <f>+IF(B764="","",SUBTOTAL(3,B$764:B764))</f>
        <v>1</v>
      </c>
      <c r="B764" s="17">
        <f>B743+3</f>
        <v>44353</v>
      </c>
      <c r="C764" s="7" t="s">
        <v>822</v>
      </c>
      <c r="D764" s="6"/>
      <c r="E764" s="6"/>
      <c r="F764" s="8"/>
      <c r="G764" s="8"/>
      <c r="H764" s="12"/>
      <c r="I764" s="12"/>
      <c r="J764" s="12"/>
      <c r="K764" s="12"/>
      <c r="L764" s="12"/>
      <c r="M764" s="12"/>
      <c r="N764" s="12"/>
      <c r="O764" s="109"/>
      <c r="P764" s="12"/>
      <c r="Q764" s="76">
        <f>J764*4.33</f>
        <v>0</v>
      </c>
      <c r="R764" s="76">
        <f t="shared" ref="R764:R783" si="177">P764-Q764</f>
        <v>0</v>
      </c>
    </row>
    <row r="765" spans="1:18" x14ac:dyDescent="0.25">
      <c r="A765" s="35">
        <f>+IF(B765="","",SUBTOTAL(3,B$764:B765))</f>
        <v>2</v>
      </c>
      <c r="B765" s="17">
        <f>B764</f>
        <v>44353</v>
      </c>
      <c r="C765" s="7" t="s">
        <v>887</v>
      </c>
      <c r="D765" s="6"/>
      <c r="E765" s="6"/>
      <c r="F765" s="8"/>
      <c r="G765" s="8"/>
      <c r="H765" s="12"/>
      <c r="I765" s="12"/>
      <c r="J765" s="12"/>
      <c r="K765" s="12"/>
      <c r="L765" s="12"/>
      <c r="M765" s="12"/>
      <c r="N765" s="12"/>
      <c r="O765" s="109"/>
      <c r="P765" s="12"/>
      <c r="Q765" s="27">
        <f>J765*4.33</f>
        <v>0</v>
      </c>
      <c r="R765" s="27">
        <f t="shared" si="177"/>
        <v>0</v>
      </c>
    </row>
    <row r="766" spans="1:18" x14ac:dyDescent="0.25">
      <c r="A766" s="35">
        <f>+IF(B766="","",SUBTOTAL(3,B$764:B766))</f>
        <v>3</v>
      </c>
      <c r="B766" s="17">
        <f>B764</f>
        <v>44353</v>
      </c>
      <c r="C766" s="7" t="s">
        <v>373</v>
      </c>
      <c r="D766" s="6"/>
      <c r="E766" s="6"/>
      <c r="F766" s="8"/>
      <c r="G766" s="8"/>
      <c r="H766" s="12"/>
      <c r="I766" s="12"/>
      <c r="J766" s="12"/>
      <c r="K766" s="12"/>
      <c r="L766" s="12"/>
      <c r="M766" s="12"/>
      <c r="N766" s="12"/>
      <c r="O766" s="109"/>
      <c r="P766" s="12"/>
      <c r="Q766" s="27">
        <f>J766*4.33</f>
        <v>0</v>
      </c>
      <c r="R766" s="27">
        <f t="shared" si="177"/>
        <v>0</v>
      </c>
    </row>
    <row r="767" spans="1:18" x14ac:dyDescent="0.25">
      <c r="A767" s="35">
        <f>+IF(B767="","",SUBTOTAL(3,B$764:B767))</f>
        <v>4</v>
      </c>
      <c r="B767" s="17">
        <f>B764</f>
        <v>44353</v>
      </c>
      <c r="C767" s="7" t="s">
        <v>376</v>
      </c>
      <c r="D767" s="6"/>
      <c r="E767" s="6"/>
      <c r="F767" s="8"/>
      <c r="G767" s="8"/>
      <c r="H767" s="12"/>
      <c r="I767" s="12"/>
      <c r="J767" s="12"/>
      <c r="K767" s="12"/>
      <c r="L767" s="12"/>
      <c r="M767" s="12"/>
      <c r="N767" s="12"/>
      <c r="O767" s="109"/>
      <c r="P767" s="12"/>
      <c r="Q767" s="27">
        <f>J767*4.33</f>
        <v>0</v>
      </c>
      <c r="R767" s="27">
        <f t="shared" si="177"/>
        <v>0</v>
      </c>
    </row>
    <row r="768" spans="1:18" x14ac:dyDescent="0.25">
      <c r="A768" s="35">
        <f>+IF(B768="","",SUBTOTAL(3,B$764:B768))</f>
        <v>5</v>
      </c>
      <c r="B768" s="17">
        <f>B764</f>
        <v>44353</v>
      </c>
      <c r="C768" s="7" t="s">
        <v>306</v>
      </c>
      <c r="D768" s="6"/>
      <c r="E768" s="6"/>
      <c r="F768" s="8"/>
      <c r="G768" s="8"/>
      <c r="H768" s="12"/>
      <c r="I768" s="12"/>
      <c r="J768" s="12"/>
      <c r="K768" s="12"/>
      <c r="L768" s="12"/>
      <c r="M768" s="12"/>
      <c r="N768" s="12"/>
      <c r="O768" s="109"/>
      <c r="P768" s="12"/>
      <c r="Q768" s="27">
        <f>J768*4.33</f>
        <v>0</v>
      </c>
      <c r="R768" s="27">
        <f t="shared" si="177"/>
        <v>0</v>
      </c>
    </row>
    <row r="769" spans="1:18" x14ac:dyDescent="0.25">
      <c r="A769" s="35">
        <f>+IF(B769="","",SUBTOTAL(3,B$764:B769))</f>
        <v>6</v>
      </c>
      <c r="B769" s="17">
        <f>B764</f>
        <v>44353</v>
      </c>
      <c r="C769" s="7" t="s">
        <v>384</v>
      </c>
      <c r="D769" s="6"/>
      <c r="E769" s="6"/>
      <c r="F769" s="8"/>
      <c r="G769" s="8"/>
      <c r="H769" s="12"/>
      <c r="I769" s="12"/>
      <c r="J769" s="12"/>
      <c r="K769" s="12"/>
      <c r="L769" s="12"/>
      <c r="M769" s="12"/>
      <c r="N769" s="12"/>
      <c r="O769" s="109"/>
      <c r="P769" s="12"/>
      <c r="Q769" s="27">
        <f>J769*4.33</f>
        <v>0</v>
      </c>
      <c r="R769" s="27">
        <f t="shared" si="177"/>
        <v>0</v>
      </c>
    </row>
    <row r="770" spans="1:18" x14ac:dyDescent="0.25">
      <c r="A770" s="35">
        <f>+IF(B770="","",SUBTOTAL(3,B$764:B770))</f>
        <v>7</v>
      </c>
      <c r="B770" s="17">
        <f>B764</f>
        <v>44353</v>
      </c>
      <c r="C770" s="7" t="s">
        <v>1235</v>
      </c>
      <c r="D770" s="6"/>
      <c r="E770" s="6"/>
      <c r="F770" s="8"/>
      <c r="G770" s="8"/>
      <c r="H770" s="12"/>
      <c r="I770" s="12"/>
      <c r="J770" s="12"/>
      <c r="K770" s="12"/>
      <c r="L770" s="12"/>
      <c r="M770" s="12"/>
      <c r="N770" s="12"/>
      <c r="O770" s="109"/>
      <c r="P770" s="12"/>
      <c r="Q770" s="27">
        <f>J770*4.33</f>
        <v>0</v>
      </c>
      <c r="R770" s="27">
        <f t="shared" si="177"/>
        <v>0</v>
      </c>
    </row>
    <row r="771" spans="1:18" x14ac:dyDescent="0.25">
      <c r="A771" s="35">
        <f>+IF(B771="","",SUBTOTAL(3,B$764:B771))</f>
        <v>8</v>
      </c>
      <c r="B771" s="17">
        <f>B764</f>
        <v>44353</v>
      </c>
      <c r="C771" s="7" t="s">
        <v>463</v>
      </c>
      <c r="D771" s="6"/>
      <c r="E771" s="6"/>
      <c r="F771" s="8"/>
      <c r="G771" s="8"/>
      <c r="H771" s="12"/>
      <c r="I771" s="12"/>
      <c r="J771" s="12"/>
      <c r="K771" s="12"/>
      <c r="L771" s="12"/>
      <c r="M771" s="12"/>
      <c r="N771" s="12"/>
      <c r="O771" s="109"/>
      <c r="P771" s="12"/>
      <c r="Q771" s="27">
        <f>J771*4.33</f>
        <v>0</v>
      </c>
      <c r="R771" s="27">
        <f t="shared" si="177"/>
        <v>0</v>
      </c>
    </row>
    <row r="772" spans="1:18" x14ac:dyDescent="0.25">
      <c r="A772" s="35">
        <f>+IF(B772="","",SUBTOTAL(3,B$764:B772))</f>
        <v>9</v>
      </c>
      <c r="B772" s="17">
        <f>B764</f>
        <v>44353</v>
      </c>
      <c r="C772" s="7" t="s">
        <v>392</v>
      </c>
      <c r="D772" s="6"/>
      <c r="E772" s="6"/>
      <c r="F772" s="8"/>
      <c r="G772" s="8"/>
      <c r="H772" s="12"/>
      <c r="I772" s="12"/>
      <c r="J772" s="12"/>
      <c r="K772" s="12"/>
      <c r="L772" s="12"/>
      <c r="M772" s="12"/>
      <c r="N772" s="12"/>
      <c r="O772" s="109"/>
      <c r="P772" s="12"/>
      <c r="Q772" s="27">
        <f>J772*4.33</f>
        <v>0</v>
      </c>
      <c r="R772" s="27">
        <f t="shared" si="177"/>
        <v>0</v>
      </c>
    </row>
    <row r="773" spans="1:18" x14ac:dyDescent="0.25">
      <c r="A773" s="35">
        <f>+IF(B773="","",SUBTOTAL(3,B$764:B773))</f>
        <v>10</v>
      </c>
      <c r="B773" s="17">
        <f>B764</f>
        <v>44353</v>
      </c>
      <c r="C773" s="7" t="s">
        <v>168</v>
      </c>
      <c r="D773" s="6"/>
      <c r="E773" s="6"/>
      <c r="F773" s="8"/>
      <c r="G773" s="8"/>
      <c r="H773" s="12"/>
      <c r="I773" s="12"/>
      <c r="J773" s="12"/>
      <c r="K773" s="12"/>
      <c r="L773" s="12"/>
      <c r="M773" s="12"/>
      <c r="N773" s="12"/>
      <c r="O773" s="109"/>
      <c r="P773" s="12"/>
      <c r="Q773" s="27">
        <f>J773*4.33</f>
        <v>0</v>
      </c>
      <c r="R773" s="27">
        <f t="shared" si="177"/>
        <v>0</v>
      </c>
    </row>
    <row r="774" spans="1:18" x14ac:dyDescent="0.25">
      <c r="A774" s="35">
        <f>+IF(B774="","",SUBTOTAL(3,B$764:B774))</f>
        <v>11</v>
      </c>
      <c r="B774" s="17">
        <f>B764</f>
        <v>44353</v>
      </c>
      <c r="C774" s="7" t="s">
        <v>1713</v>
      </c>
      <c r="D774" s="6"/>
      <c r="E774" s="6"/>
      <c r="F774" s="8"/>
      <c r="G774" s="8"/>
      <c r="H774" s="12"/>
      <c r="I774" s="12"/>
      <c r="J774" s="12"/>
      <c r="K774" s="12"/>
      <c r="L774" s="12"/>
      <c r="M774" s="12"/>
      <c r="N774" s="12"/>
      <c r="O774" s="109"/>
      <c r="P774" s="12"/>
      <c r="Q774" s="27">
        <f>J774*4.33</f>
        <v>0</v>
      </c>
      <c r="R774" s="27">
        <f t="shared" si="177"/>
        <v>0</v>
      </c>
    </row>
    <row r="775" spans="1:18" x14ac:dyDescent="0.25">
      <c r="A775" s="35">
        <f>+IF(B775="","",SUBTOTAL(3,B$764:B775))</f>
        <v>12</v>
      </c>
      <c r="B775" s="17">
        <f>B764</f>
        <v>44353</v>
      </c>
      <c r="C775" s="7" t="s">
        <v>1000</v>
      </c>
      <c r="D775" s="6"/>
      <c r="E775" s="6"/>
      <c r="F775" s="8"/>
      <c r="G775" s="8"/>
      <c r="H775" s="12"/>
      <c r="I775" s="12"/>
      <c r="J775" s="12"/>
      <c r="K775" s="12"/>
      <c r="L775" s="12"/>
      <c r="M775" s="12"/>
      <c r="N775" s="12"/>
      <c r="O775" s="109"/>
      <c r="P775" s="12"/>
      <c r="Q775" s="27">
        <f>J775*4.33</f>
        <v>0</v>
      </c>
      <c r="R775" s="27">
        <f t="shared" si="177"/>
        <v>0</v>
      </c>
    </row>
    <row r="776" spans="1:18" x14ac:dyDescent="0.25">
      <c r="A776" s="35">
        <f>+IF(B776="","",SUBTOTAL(3,B$764:B776))</f>
        <v>13</v>
      </c>
      <c r="B776" s="17">
        <f>B764</f>
        <v>44353</v>
      </c>
      <c r="C776" s="7" t="s">
        <v>1706</v>
      </c>
      <c r="D776" s="6"/>
      <c r="E776" s="6"/>
      <c r="F776" s="8"/>
      <c r="G776" s="8"/>
      <c r="H776" s="12"/>
      <c r="I776" s="12"/>
      <c r="J776" s="12"/>
      <c r="K776" s="12"/>
      <c r="L776" s="12"/>
      <c r="M776" s="12"/>
      <c r="N776" s="12"/>
      <c r="O776" s="109"/>
      <c r="P776" s="12"/>
      <c r="Q776" s="27">
        <f>J776*4.33</f>
        <v>0</v>
      </c>
      <c r="R776" s="27">
        <f t="shared" si="177"/>
        <v>0</v>
      </c>
    </row>
    <row r="777" spans="1:18" x14ac:dyDescent="0.25">
      <c r="A777" s="35">
        <f>+IF(B777="","",SUBTOTAL(3,B$764:B777))</f>
        <v>14</v>
      </c>
      <c r="B777" s="17">
        <f>B764</f>
        <v>44353</v>
      </c>
      <c r="C777" s="7" t="s">
        <v>1707</v>
      </c>
      <c r="D777" s="6"/>
      <c r="E777" s="6"/>
      <c r="F777" s="8"/>
      <c r="G777" s="8"/>
      <c r="H777" s="12"/>
      <c r="I777" s="12"/>
      <c r="J777" s="12"/>
      <c r="K777" s="12"/>
      <c r="L777" s="12"/>
      <c r="M777" s="12"/>
      <c r="N777" s="12"/>
      <c r="O777" s="109"/>
      <c r="P777" s="12"/>
      <c r="Q777" s="27">
        <f>J777*4.33</f>
        <v>0</v>
      </c>
      <c r="R777" s="27">
        <f t="shared" si="177"/>
        <v>0</v>
      </c>
    </row>
    <row r="778" spans="1:18" x14ac:dyDescent="0.25">
      <c r="A778" s="35">
        <f>+IF(B778="","",SUBTOTAL(3,B$764:B778))</f>
        <v>15</v>
      </c>
      <c r="B778" s="17">
        <f>B764</f>
        <v>44353</v>
      </c>
      <c r="C778" s="7" t="s">
        <v>1708</v>
      </c>
      <c r="D778" s="6"/>
      <c r="E778" s="6"/>
      <c r="F778" s="8"/>
      <c r="G778" s="8"/>
      <c r="H778" s="12"/>
      <c r="I778" s="12"/>
      <c r="J778" s="12"/>
      <c r="K778" s="12"/>
      <c r="L778" s="12"/>
      <c r="M778" s="12"/>
      <c r="N778" s="12"/>
      <c r="O778" s="109"/>
      <c r="P778" s="12"/>
      <c r="Q778" s="27">
        <f>J778*4.33</f>
        <v>0</v>
      </c>
      <c r="R778" s="27">
        <f t="shared" si="177"/>
        <v>0</v>
      </c>
    </row>
    <row r="779" spans="1:18" x14ac:dyDescent="0.25">
      <c r="A779" s="35">
        <f>+IF(B779="","",SUBTOTAL(3,B$764:B779))</f>
        <v>16</v>
      </c>
      <c r="B779" s="17">
        <f>B764</f>
        <v>44353</v>
      </c>
      <c r="C779" s="7" t="s">
        <v>1709</v>
      </c>
      <c r="D779" s="6"/>
      <c r="E779" s="6"/>
      <c r="F779" s="8"/>
      <c r="G779" s="8"/>
      <c r="H779" s="12"/>
      <c r="I779" s="12"/>
      <c r="J779" s="12"/>
      <c r="K779" s="12"/>
      <c r="L779" s="12"/>
      <c r="M779" s="12"/>
      <c r="N779" s="12"/>
      <c r="O779" s="109"/>
      <c r="P779" s="12"/>
      <c r="Q779" s="27">
        <f>J779*4.33</f>
        <v>0</v>
      </c>
      <c r="R779" s="27">
        <f t="shared" si="177"/>
        <v>0</v>
      </c>
    </row>
    <row r="780" spans="1:18" x14ac:dyDescent="0.25">
      <c r="A780" s="35">
        <f>+IF(B780="","",SUBTOTAL(3,B$764:B780))</f>
        <v>17</v>
      </c>
      <c r="B780" s="17">
        <f>B764</f>
        <v>44353</v>
      </c>
      <c r="C780" s="7" t="s">
        <v>1411</v>
      </c>
      <c r="D780" s="6"/>
      <c r="E780" s="6"/>
      <c r="F780" s="8"/>
      <c r="G780" s="8"/>
      <c r="H780" s="12"/>
      <c r="I780" s="12"/>
      <c r="J780" s="12"/>
      <c r="K780" s="12"/>
      <c r="L780" s="12"/>
      <c r="M780" s="12"/>
      <c r="N780" s="12"/>
      <c r="O780" s="109"/>
      <c r="P780" s="12"/>
      <c r="Q780" s="27">
        <f>J780*4.33</f>
        <v>0</v>
      </c>
      <c r="R780" s="27">
        <f t="shared" si="177"/>
        <v>0</v>
      </c>
    </row>
    <row r="781" spans="1:18" x14ac:dyDescent="0.25">
      <c r="A781" s="35">
        <f>+IF(B781="","",SUBTOTAL(3,B$764:B781))</f>
        <v>18</v>
      </c>
      <c r="B781" s="17">
        <f>B764</f>
        <v>44353</v>
      </c>
      <c r="C781" s="7" t="s">
        <v>1710</v>
      </c>
      <c r="D781" s="6"/>
      <c r="E781" s="6"/>
      <c r="F781" s="8"/>
      <c r="G781" s="8"/>
      <c r="H781" s="12"/>
      <c r="I781" s="12"/>
      <c r="J781" s="12"/>
      <c r="K781" s="12"/>
      <c r="L781" s="12"/>
      <c r="M781" s="12"/>
      <c r="N781" s="12"/>
      <c r="O781" s="109"/>
      <c r="P781" s="12"/>
      <c r="Q781" s="27">
        <f>J781*4.33</f>
        <v>0</v>
      </c>
      <c r="R781" s="27">
        <f t="shared" si="177"/>
        <v>0</v>
      </c>
    </row>
    <row r="782" spans="1:18" x14ac:dyDescent="0.25">
      <c r="A782" s="35">
        <f>+IF(B782="","",SUBTOTAL(3,B$764:B782))</f>
        <v>19</v>
      </c>
      <c r="B782" s="17">
        <f>B764</f>
        <v>44353</v>
      </c>
      <c r="C782" s="7" t="s">
        <v>1711</v>
      </c>
      <c r="D782" s="6"/>
      <c r="E782" s="6"/>
      <c r="F782" s="8"/>
      <c r="G782" s="8"/>
      <c r="H782" s="12"/>
      <c r="I782" s="12"/>
      <c r="J782" s="12"/>
      <c r="K782" s="12"/>
      <c r="L782" s="12"/>
      <c r="M782" s="12"/>
      <c r="N782" s="12"/>
      <c r="O782" s="109"/>
      <c r="P782" s="12"/>
      <c r="Q782" s="27">
        <f>J782*4.33</f>
        <v>0</v>
      </c>
      <c r="R782" s="27">
        <f t="shared" si="177"/>
        <v>0</v>
      </c>
    </row>
    <row r="783" spans="1:18" x14ac:dyDescent="0.25">
      <c r="A783" s="35">
        <f>+IF(B783="","",SUBTOTAL(3,B$764:B783))</f>
        <v>20</v>
      </c>
      <c r="B783" s="17">
        <f>B764</f>
        <v>44353</v>
      </c>
      <c r="C783" s="7" t="s">
        <v>1712</v>
      </c>
      <c r="D783" s="6"/>
      <c r="E783" s="6"/>
      <c r="F783" s="8"/>
      <c r="G783" s="8"/>
      <c r="H783" s="12"/>
      <c r="I783" s="12"/>
      <c r="J783" s="12"/>
      <c r="K783" s="12"/>
      <c r="L783" s="12"/>
      <c r="M783" s="12"/>
      <c r="N783" s="12"/>
      <c r="O783" s="109"/>
      <c r="P783" s="12"/>
      <c r="Q783" s="27">
        <f>J783*4.33</f>
        <v>0</v>
      </c>
      <c r="R783" s="27">
        <f t="shared" si="177"/>
        <v>0</v>
      </c>
    </row>
    <row r="784" spans="1:18" x14ac:dyDescent="0.25">
      <c r="A784" s="43" t="str">
        <f>TEXT(B784,"DDD")</f>
        <v>Sun</v>
      </c>
      <c r="B784" s="10">
        <f>B764</f>
        <v>44353</v>
      </c>
      <c r="C784" s="5" t="s">
        <v>2</v>
      </c>
      <c r="D784" s="4">
        <f>SUM(D764:D783)</f>
        <v>0</v>
      </c>
      <c r="E784" s="4"/>
      <c r="F784" s="4"/>
      <c r="G784" s="4"/>
      <c r="H784" s="13">
        <f t="shared" ref="H784:P784" si="178">SUM(H764:H783)</f>
        <v>0</v>
      </c>
      <c r="I784" s="13">
        <f t="shared" si="178"/>
        <v>0</v>
      </c>
      <c r="J784" s="13">
        <f t="shared" si="178"/>
        <v>0</v>
      </c>
      <c r="K784" s="13">
        <f t="shared" si="178"/>
        <v>0</v>
      </c>
      <c r="L784" s="13">
        <f t="shared" si="178"/>
        <v>0</v>
      </c>
      <c r="M784" s="13">
        <f t="shared" si="178"/>
        <v>0</v>
      </c>
      <c r="N784" s="13">
        <f t="shared" si="178"/>
        <v>0</v>
      </c>
      <c r="O784" s="44"/>
      <c r="P784" s="13">
        <f t="shared" si="178"/>
        <v>0</v>
      </c>
      <c r="Q784" s="13">
        <f>SUM(Q764:Q783)</f>
        <v>0</v>
      </c>
      <c r="R784" s="13">
        <f t="shared" ref="R784" si="179">SUM(R764:R783)</f>
        <v>0</v>
      </c>
    </row>
    <row r="785" spans="1:18" x14ac:dyDescent="0.25">
      <c r="A785" s="35">
        <f>+IF(B785="","",SUBTOTAL(3,B$785:B785))</f>
        <v>1</v>
      </c>
      <c r="B785" s="17">
        <f>B764+1</f>
        <v>44354</v>
      </c>
      <c r="C785" s="7" t="s">
        <v>822</v>
      </c>
      <c r="D785" s="6"/>
      <c r="E785" s="6"/>
      <c r="F785" s="8"/>
      <c r="G785" s="8"/>
      <c r="H785" s="12"/>
      <c r="I785" s="12"/>
      <c r="J785" s="12"/>
      <c r="K785" s="12"/>
      <c r="L785" s="12"/>
      <c r="M785" s="12"/>
      <c r="N785" s="12"/>
      <c r="O785" s="109"/>
      <c r="P785" s="12"/>
      <c r="Q785" s="76">
        <f>J785*4.33</f>
        <v>0</v>
      </c>
      <c r="R785" s="76">
        <f t="shared" ref="R785:R804" si="180">P785-Q785</f>
        <v>0</v>
      </c>
    </row>
    <row r="786" spans="1:18" x14ac:dyDescent="0.25">
      <c r="A786" s="35">
        <f>+IF(B786="","",SUBTOTAL(3,B$785:B786))</f>
        <v>2</v>
      </c>
      <c r="B786" s="17">
        <f>B785</f>
        <v>44354</v>
      </c>
      <c r="C786" s="7" t="s">
        <v>887</v>
      </c>
      <c r="D786" s="6"/>
      <c r="E786" s="6"/>
      <c r="F786" s="8"/>
      <c r="G786" s="8"/>
      <c r="H786" s="12"/>
      <c r="I786" s="12"/>
      <c r="J786" s="12"/>
      <c r="K786" s="12"/>
      <c r="L786" s="12"/>
      <c r="M786" s="12"/>
      <c r="N786" s="12"/>
      <c r="O786" s="109"/>
      <c r="P786" s="12"/>
      <c r="Q786" s="27">
        <f>J786*4.33</f>
        <v>0</v>
      </c>
      <c r="R786" s="27">
        <f t="shared" si="180"/>
        <v>0</v>
      </c>
    </row>
    <row r="787" spans="1:18" x14ac:dyDescent="0.25">
      <c r="A787" s="35">
        <f>+IF(B787="","",SUBTOTAL(3,B$785:B787))</f>
        <v>3</v>
      </c>
      <c r="B787" s="17">
        <f>B785</f>
        <v>44354</v>
      </c>
      <c r="C787" s="7" t="s">
        <v>373</v>
      </c>
      <c r="D787" s="6"/>
      <c r="E787" s="6"/>
      <c r="F787" s="8"/>
      <c r="G787" s="8"/>
      <c r="H787" s="12"/>
      <c r="I787" s="12"/>
      <c r="J787" s="12"/>
      <c r="K787" s="12"/>
      <c r="L787" s="12"/>
      <c r="M787" s="12"/>
      <c r="N787" s="12"/>
      <c r="O787" s="109"/>
      <c r="P787" s="12"/>
      <c r="Q787" s="27">
        <f>J787*4.33</f>
        <v>0</v>
      </c>
      <c r="R787" s="27">
        <f t="shared" si="180"/>
        <v>0</v>
      </c>
    </row>
    <row r="788" spans="1:18" x14ac:dyDescent="0.25">
      <c r="A788" s="35">
        <f>+IF(B788="","",SUBTOTAL(3,B$785:B788))</f>
        <v>4</v>
      </c>
      <c r="B788" s="17">
        <f>B785</f>
        <v>44354</v>
      </c>
      <c r="C788" s="7" t="s">
        <v>376</v>
      </c>
      <c r="D788" s="6"/>
      <c r="E788" s="6"/>
      <c r="F788" s="8"/>
      <c r="G788" s="8"/>
      <c r="H788" s="12"/>
      <c r="I788" s="12"/>
      <c r="J788" s="12"/>
      <c r="K788" s="12"/>
      <c r="L788" s="12"/>
      <c r="M788" s="12"/>
      <c r="N788" s="12"/>
      <c r="O788" s="109"/>
      <c r="P788" s="12"/>
      <c r="Q788" s="27">
        <f>J788*4.33</f>
        <v>0</v>
      </c>
      <c r="R788" s="27">
        <f t="shared" si="180"/>
        <v>0</v>
      </c>
    </row>
    <row r="789" spans="1:18" x14ac:dyDescent="0.25">
      <c r="A789" s="35">
        <f>+IF(B789="","",SUBTOTAL(3,B$785:B789))</f>
        <v>5</v>
      </c>
      <c r="B789" s="17">
        <f>B785</f>
        <v>44354</v>
      </c>
      <c r="C789" s="7" t="s">
        <v>306</v>
      </c>
      <c r="D789" s="6"/>
      <c r="E789" s="6"/>
      <c r="F789" s="8"/>
      <c r="G789" s="8"/>
      <c r="H789" s="12"/>
      <c r="I789" s="12"/>
      <c r="J789" s="12"/>
      <c r="K789" s="12"/>
      <c r="L789" s="12"/>
      <c r="M789" s="12"/>
      <c r="N789" s="12"/>
      <c r="O789" s="109"/>
      <c r="P789" s="12"/>
      <c r="Q789" s="27">
        <f>J789*4.33</f>
        <v>0</v>
      </c>
      <c r="R789" s="27">
        <f t="shared" si="180"/>
        <v>0</v>
      </c>
    </row>
    <row r="790" spans="1:18" x14ac:dyDescent="0.25">
      <c r="A790" s="35">
        <f>+IF(B790="","",SUBTOTAL(3,B$785:B790))</f>
        <v>6</v>
      </c>
      <c r="B790" s="17">
        <f>B785</f>
        <v>44354</v>
      </c>
      <c r="C790" s="7" t="s">
        <v>384</v>
      </c>
      <c r="D790" s="6"/>
      <c r="E790" s="6"/>
      <c r="F790" s="8"/>
      <c r="G790" s="8"/>
      <c r="H790" s="12"/>
      <c r="I790" s="12"/>
      <c r="J790" s="12"/>
      <c r="K790" s="12"/>
      <c r="L790" s="12"/>
      <c r="M790" s="12"/>
      <c r="N790" s="12"/>
      <c r="O790" s="109"/>
      <c r="P790" s="12"/>
      <c r="Q790" s="27">
        <f>J790*4.33</f>
        <v>0</v>
      </c>
      <c r="R790" s="27">
        <f t="shared" si="180"/>
        <v>0</v>
      </c>
    </row>
    <row r="791" spans="1:18" x14ac:dyDescent="0.25">
      <c r="A791" s="35">
        <f>+IF(B791="","",SUBTOTAL(3,B$785:B791))</f>
        <v>7</v>
      </c>
      <c r="B791" s="17">
        <f>B785</f>
        <v>44354</v>
      </c>
      <c r="C791" s="7" t="s">
        <v>1235</v>
      </c>
      <c r="D791" s="6"/>
      <c r="E791" s="6"/>
      <c r="F791" s="8"/>
      <c r="G791" s="8"/>
      <c r="H791" s="12"/>
      <c r="I791" s="12"/>
      <c r="J791" s="12"/>
      <c r="K791" s="12"/>
      <c r="L791" s="12"/>
      <c r="M791" s="12"/>
      <c r="N791" s="12"/>
      <c r="O791" s="109"/>
      <c r="P791" s="12"/>
      <c r="Q791" s="27">
        <f>J791*4.33</f>
        <v>0</v>
      </c>
      <c r="R791" s="27">
        <f t="shared" si="180"/>
        <v>0</v>
      </c>
    </row>
    <row r="792" spans="1:18" x14ac:dyDescent="0.25">
      <c r="A792" s="35">
        <f>+IF(B792="","",SUBTOTAL(3,B$785:B792))</f>
        <v>8</v>
      </c>
      <c r="B792" s="17">
        <f>B785</f>
        <v>44354</v>
      </c>
      <c r="C792" s="7" t="s">
        <v>463</v>
      </c>
      <c r="D792" s="6"/>
      <c r="E792" s="6"/>
      <c r="F792" s="8"/>
      <c r="G792" s="8"/>
      <c r="H792" s="12"/>
      <c r="I792" s="12"/>
      <c r="J792" s="12"/>
      <c r="K792" s="12"/>
      <c r="L792" s="12"/>
      <c r="M792" s="12"/>
      <c r="N792" s="12"/>
      <c r="O792" s="109"/>
      <c r="P792" s="12"/>
      <c r="Q792" s="27">
        <f>J792*4.33</f>
        <v>0</v>
      </c>
      <c r="R792" s="27">
        <f t="shared" si="180"/>
        <v>0</v>
      </c>
    </row>
    <row r="793" spans="1:18" x14ac:dyDescent="0.25">
      <c r="A793" s="35">
        <f>+IF(B793="","",SUBTOTAL(3,B$785:B793))</f>
        <v>9</v>
      </c>
      <c r="B793" s="17">
        <f>B785</f>
        <v>44354</v>
      </c>
      <c r="C793" s="7" t="s">
        <v>392</v>
      </c>
      <c r="D793" s="6"/>
      <c r="E793" s="6"/>
      <c r="F793" s="8"/>
      <c r="G793" s="8"/>
      <c r="H793" s="12"/>
      <c r="I793" s="12"/>
      <c r="J793" s="12"/>
      <c r="K793" s="12"/>
      <c r="L793" s="12"/>
      <c r="M793" s="12"/>
      <c r="N793" s="12"/>
      <c r="O793" s="109"/>
      <c r="P793" s="12"/>
      <c r="Q793" s="27">
        <f>J793*4.33</f>
        <v>0</v>
      </c>
      <c r="R793" s="27">
        <f t="shared" si="180"/>
        <v>0</v>
      </c>
    </row>
    <row r="794" spans="1:18" x14ac:dyDescent="0.25">
      <c r="A794" s="35">
        <f>+IF(B794="","",SUBTOTAL(3,B$785:B794))</f>
        <v>10</v>
      </c>
      <c r="B794" s="17">
        <f>B785</f>
        <v>44354</v>
      </c>
      <c r="C794" s="7" t="s">
        <v>168</v>
      </c>
      <c r="D794" s="6"/>
      <c r="E794" s="6"/>
      <c r="F794" s="8"/>
      <c r="G794" s="8"/>
      <c r="H794" s="12"/>
      <c r="I794" s="12"/>
      <c r="J794" s="12"/>
      <c r="K794" s="12"/>
      <c r="L794" s="12"/>
      <c r="M794" s="12"/>
      <c r="N794" s="12"/>
      <c r="O794" s="109"/>
      <c r="P794" s="12"/>
      <c r="Q794" s="27">
        <f>J794*4.33</f>
        <v>0</v>
      </c>
      <c r="R794" s="27">
        <f t="shared" si="180"/>
        <v>0</v>
      </c>
    </row>
    <row r="795" spans="1:18" x14ac:dyDescent="0.25">
      <c r="A795" s="35">
        <f>+IF(B795="","",SUBTOTAL(3,B$785:B795))</f>
        <v>11</v>
      </c>
      <c r="B795" s="17">
        <f>B785</f>
        <v>44354</v>
      </c>
      <c r="C795" s="7" t="s">
        <v>1713</v>
      </c>
      <c r="D795" s="6"/>
      <c r="E795" s="6"/>
      <c r="F795" s="8"/>
      <c r="G795" s="8"/>
      <c r="H795" s="12"/>
      <c r="I795" s="12"/>
      <c r="J795" s="12"/>
      <c r="K795" s="12"/>
      <c r="L795" s="12"/>
      <c r="M795" s="12"/>
      <c r="N795" s="12"/>
      <c r="O795" s="109"/>
      <c r="P795" s="12"/>
      <c r="Q795" s="27">
        <f>J795*4.33</f>
        <v>0</v>
      </c>
      <c r="R795" s="27">
        <f t="shared" si="180"/>
        <v>0</v>
      </c>
    </row>
    <row r="796" spans="1:18" x14ac:dyDescent="0.25">
      <c r="A796" s="35">
        <f>+IF(B796="","",SUBTOTAL(3,B$785:B796))</f>
        <v>12</v>
      </c>
      <c r="B796" s="17">
        <f>B785</f>
        <v>44354</v>
      </c>
      <c r="C796" s="7" t="s">
        <v>1000</v>
      </c>
      <c r="D796" s="81"/>
      <c r="E796" s="81"/>
      <c r="F796" s="82"/>
      <c r="G796" s="82"/>
      <c r="H796" s="83"/>
      <c r="I796" s="83"/>
      <c r="J796" s="83"/>
      <c r="K796" s="83"/>
      <c r="L796" s="83"/>
      <c r="M796" s="83"/>
      <c r="N796" s="83"/>
      <c r="O796" s="109"/>
      <c r="P796" s="83"/>
      <c r="Q796" s="27">
        <f>J796*4.33</f>
        <v>0</v>
      </c>
      <c r="R796" s="27">
        <f t="shared" si="180"/>
        <v>0</v>
      </c>
    </row>
    <row r="797" spans="1:18" x14ac:dyDescent="0.25">
      <c r="A797" s="35">
        <f>+IF(B797="","",SUBTOTAL(3,B$785:B797))</f>
        <v>13</v>
      </c>
      <c r="B797" s="17">
        <f>B785</f>
        <v>44354</v>
      </c>
      <c r="C797" s="7" t="s">
        <v>1706</v>
      </c>
      <c r="D797" s="81"/>
      <c r="E797" s="81"/>
      <c r="F797" s="82"/>
      <c r="G797" s="82"/>
      <c r="H797" s="83"/>
      <c r="I797" s="83"/>
      <c r="J797" s="83"/>
      <c r="K797" s="83"/>
      <c r="L797" s="83"/>
      <c r="M797" s="83"/>
      <c r="N797" s="83"/>
      <c r="O797" s="109"/>
      <c r="P797" s="83"/>
      <c r="Q797" s="27">
        <f>J797*4.33</f>
        <v>0</v>
      </c>
      <c r="R797" s="27">
        <f t="shared" si="180"/>
        <v>0</v>
      </c>
    </row>
    <row r="798" spans="1:18" x14ac:dyDescent="0.25">
      <c r="A798" s="35">
        <f>+IF(B798="","",SUBTOTAL(3,B$785:B798))</f>
        <v>14</v>
      </c>
      <c r="B798" s="17">
        <f>B785</f>
        <v>44354</v>
      </c>
      <c r="C798" s="7" t="s">
        <v>1707</v>
      </c>
      <c r="D798" s="81"/>
      <c r="E798" s="81"/>
      <c r="F798" s="82"/>
      <c r="G798" s="82"/>
      <c r="H798" s="83"/>
      <c r="I798" s="83"/>
      <c r="J798" s="83"/>
      <c r="K798" s="83"/>
      <c r="L798" s="83"/>
      <c r="M798" s="83"/>
      <c r="N798" s="83"/>
      <c r="O798" s="109"/>
      <c r="P798" s="83"/>
      <c r="Q798" s="27">
        <f>J798*4.33</f>
        <v>0</v>
      </c>
      <c r="R798" s="27">
        <f t="shared" si="180"/>
        <v>0</v>
      </c>
    </row>
    <row r="799" spans="1:18" x14ac:dyDescent="0.25">
      <c r="A799" s="35">
        <f>+IF(B799="","",SUBTOTAL(3,B$785:B799))</f>
        <v>15</v>
      </c>
      <c r="B799" s="17">
        <f>B785</f>
        <v>44354</v>
      </c>
      <c r="C799" s="7" t="s">
        <v>1708</v>
      </c>
      <c r="D799" s="81"/>
      <c r="E799" s="81"/>
      <c r="F799" s="82"/>
      <c r="G799" s="82"/>
      <c r="H799" s="83"/>
      <c r="I799" s="83"/>
      <c r="J799" s="83"/>
      <c r="K799" s="83"/>
      <c r="L799" s="83"/>
      <c r="M799" s="83"/>
      <c r="N799" s="83"/>
      <c r="O799" s="109"/>
      <c r="P799" s="83"/>
      <c r="Q799" s="27">
        <f>J799*4.33</f>
        <v>0</v>
      </c>
      <c r="R799" s="27">
        <f t="shared" si="180"/>
        <v>0</v>
      </c>
    </row>
    <row r="800" spans="1:18" x14ac:dyDescent="0.25">
      <c r="A800" s="35">
        <f>+IF(B800="","",SUBTOTAL(3,B$785:B800))</f>
        <v>16</v>
      </c>
      <c r="B800" s="17">
        <f>B785</f>
        <v>44354</v>
      </c>
      <c r="C800" s="7" t="s">
        <v>1709</v>
      </c>
      <c r="D800" s="81"/>
      <c r="E800" s="81"/>
      <c r="F800" s="82"/>
      <c r="G800" s="82"/>
      <c r="H800" s="83"/>
      <c r="I800" s="83"/>
      <c r="J800" s="83"/>
      <c r="K800" s="83"/>
      <c r="L800" s="83"/>
      <c r="M800" s="83"/>
      <c r="N800" s="83"/>
      <c r="O800" s="109"/>
      <c r="P800" s="83"/>
      <c r="Q800" s="27">
        <f>J800*4.33</f>
        <v>0</v>
      </c>
      <c r="R800" s="27">
        <f t="shared" si="180"/>
        <v>0</v>
      </c>
    </row>
    <row r="801" spans="1:18" x14ac:dyDescent="0.25">
      <c r="A801" s="35">
        <f>+IF(B801="","",SUBTOTAL(3,B$785:B801))</f>
        <v>17</v>
      </c>
      <c r="B801" s="17">
        <f>B785</f>
        <v>44354</v>
      </c>
      <c r="C801" s="7" t="s">
        <v>1411</v>
      </c>
      <c r="D801" s="81"/>
      <c r="E801" s="81"/>
      <c r="F801" s="82"/>
      <c r="G801" s="82"/>
      <c r="H801" s="83"/>
      <c r="I801" s="83"/>
      <c r="J801" s="83"/>
      <c r="K801" s="83"/>
      <c r="L801" s="83"/>
      <c r="M801" s="83"/>
      <c r="N801" s="83"/>
      <c r="O801" s="109"/>
      <c r="P801" s="83"/>
      <c r="Q801" s="27">
        <f>J801*4.33</f>
        <v>0</v>
      </c>
      <c r="R801" s="27">
        <f t="shared" si="180"/>
        <v>0</v>
      </c>
    </row>
    <row r="802" spans="1:18" x14ac:dyDescent="0.25">
      <c r="A802" s="35">
        <f>+IF(B802="","",SUBTOTAL(3,B$785:B802))</f>
        <v>18</v>
      </c>
      <c r="B802" s="17">
        <f>B785</f>
        <v>44354</v>
      </c>
      <c r="C802" s="7" t="s">
        <v>1710</v>
      </c>
      <c r="D802" s="81"/>
      <c r="E802" s="81"/>
      <c r="F802" s="82"/>
      <c r="G802" s="82"/>
      <c r="H802" s="83"/>
      <c r="I802" s="83"/>
      <c r="J802" s="83"/>
      <c r="K802" s="83"/>
      <c r="L802" s="83"/>
      <c r="M802" s="83"/>
      <c r="N802" s="83"/>
      <c r="O802" s="109"/>
      <c r="P802" s="83"/>
      <c r="Q802" s="27">
        <f>J802*4.33</f>
        <v>0</v>
      </c>
      <c r="R802" s="27">
        <f t="shared" si="180"/>
        <v>0</v>
      </c>
    </row>
    <row r="803" spans="1:18" x14ac:dyDescent="0.25">
      <c r="A803" s="35">
        <f>+IF(B803="","",SUBTOTAL(3,B$785:B803))</f>
        <v>19</v>
      </c>
      <c r="B803" s="17">
        <f>B785</f>
        <v>44354</v>
      </c>
      <c r="C803" s="7" t="s">
        <v>1711</v>
      </c>
      <c r="D803" s="81"/>
      <c r="E803" s="81"/>
      <c r="F803" s="82"/>
      <c r="G803" s="82"/>
      <c r="H803" s="83"/>
      <c r="I803" s="83"/>
      <c r="J803" s="83"/>
      <c r="K803" s="83"/>
      <c r="L803" s="83"/>
      <c r="M803" s="83"/>
      <c r="N803" s="83"/>
      <c r="O803" s="109"/>
      <c r="P803" s="83"/>
      <c r="Q803" s="27">
        <f>J803*4.33</f>
        <v>0</v>
      </c>
      <c r="R803" s="27">
        <f t="shared" si="180"/>
        <v>0</v>
      </c>
    </row>
    <row r="804" spans="1:18" x14ac:dyDescent="0.25">
      <c r="A804" s="35">
        <f>+IF(B804="","",SUBTOTAL(3,B$785:B804))</f>
        <v>20</v>
      </c>
      <c r="B804" s="17">
        <f>B785</f>
        <v>44354</v>
      </c>
      <c r="C804" s="7" t="s">
        <v>1712</v>
      </c>
      <c r="D804" s="6"/>
      <c r="E804" s="6"/>
      <c r="F804" s="8"/>
      <c r="G804" s="8"/>
      <c r="H804" s="12"/>
      <c r="I804" s="12"/>
      <c r="J804" s="12"/>
      <c r="K804" s="12"/>
      <c r="L804" s="12"/>
      <c r="M804" s="12"/>
      <c r="N804" s="12"/>
      <c r="O804" s="109"/>
      <c r="P804" s="12"/>
      <c r="Q804" s="27">
        <f>J804*4.33</f>
        <v>0</v>
      </c>
      <c r="R804" s="27">
        <f t="shared" si="180"/>
        <v>0</v>
      </c>
    </row>
    <row r="805" spans="1:18" x14ac:dyDescent="0.25">
      <c r="A805" s="43" t="str">
        <f>TEXT(B805,"DDD")</f>
        <v>Mon</v>
      </c>
      <c r="B805" s="10">
        <f>B785</f>
        <v>44354</v>
      </c>
      <c r="C805" s="5" t="s">
        <v>2</v>
      </c>
      <c r="D805" s="4">
        <f>SUM(D785:D804)</f>
        <v>0</v>
      </c>
      <c r="E805" s="4"/>
      <c r="F805" s="4"/>
      <c r="G805" s="4"/>
      <c r="H805" s="13">
        <f t="shared" ref="H805:N805" si="181">SUM(H785:H804)</f>
        <v>0</v>
      </c>
      <c r="I805" s="13">
        <f t="shared" si="181"/>
        <v>0</v>
      </c>
      <c r="J805" s="13">
        <f t="shared" si="181"/>
        <v>0</v>
      </c>
      <c r="K805" s="13">
        <f t="shared" si="181"/>
        <v>0</v>
      </c>
      <c r="L805" s="13">
        <f t="shared" si="181"/>
        <v>0</v>
      </c>
      <c r="M805" s="13">
        <f t="shared" si="181"/>
        <v>0</v>
      </c>
      <c r="N805" s="13">
        <f t="shared" si="181"/>
        <v>0</v>
      </c>
      <c r="O805" s="44"/>
      <c r="P805" s="13">
        <f>SUM(P785:P804)</f>
        <v>0</v>
      </c>
      <c r="Q805" s="13">
        <f>SUM(Q785:Q804)</f>
        <v>0</v>
      </c>
      <c r="R805" s="13">
        <f>SUM(R785:R804)</f>
        <v>0</v>
      </c>
    </row>
    <row r="806" spans="1:18" x14ac:dyDescent="0.25">
      <c r="A806" s="35">
        <f>+IF(B806="","",SUBTOTAL(3,B$806:B806))</f>
        <v>1</v>
      </c>
      <c r="B806" s="17">
        <f>B785+1</f>
        <v>44355</v>
      </c>
      <c r="C806" s="7" t="s">
        <v>822</v>
      </c>
      <c r="D806" s="6"/>
      <c r="E806" s="6"/>
      <c r="F806" s="8"/>
      <c r="G806" s="8"/>
      <c r="H806" s="12"/>
      <c r="I806" s="12"/>
      <c r="J806" s="12"/>
      <c r="K806" s="12"/>
      <c r="L806" s="12"/>
      <c r="M806" s="12"/>
      <c r="N806" s="12"/>
      <c r="O806" s="109"/>
      <c r="P806" s="12"/>
      <c r="Q806" s="76">
        <f>J806*4.33</f>
        <v>0</v>
      </c>
      <c r="R806" s="76">
        <f t="shared" ref="R806:R825" si="182">P806-Q806</f>
        <v>0</v>
      </c>
    </row>
    <row r="807" spans="1:18" x14ac:dyDescent="0.25">
      <c r="A807" s="35">
        <f>+IF(B807="","",SUBTOTAL(3,B$806:B807))</f>
        <v>2</v>
      </c>
      <c r="B807" s="17">
        <f>B806</f>
        <v>44355</v>
      </c>
      <c r="C807" s="7" t="s">
        <v>887</v>
      </c>
      <c r="D807" s="6"/>
      <c r="E807" s="6"/>
      <c r="F807" s="8"/>
      <c r="G807" s="8"/>
      <c r="H807" s="12"/>
      <c r="I807" s="12"/>
      <c r="J807" s="12"/>
      <c r="K807" s="12"/>
      <c r="L807" s="12"/>
      <c r="M807" s="12"/>
      <c r="N807" s="12"/>
      <c r="O807" s="109"/>
      <c r="P807" s="12"/>
      <c r="Q807" s="27">
        <f>J807*4.33</f>
        <v>0</v>
      </c>
      <c r="R807" s="27">
        <f t="shared" si="182"/>
        <v>0</v>
      </c>
    </row>
    <row r="808" spans="1:18" x14ac:dyDescent="0.25">
      <c r="A808" s="35">
        <f>+IF(B808="","",SUBTOTAL(3,B$806:B808))</f>
        <v>3</v>
      </c>
      <c r="B808" s="17">
        <f>B806</f>
        <v>44355</v>
      </c>
      <c r="C808" s="7" t="s">
        <v>373</v>
      </c>
      <c r="D808" s="6"/>
      <c r="E808" s="6"/>
      <c r="F808" s="8"/>
      <c r="G808" s="8"/>
      <c r="H808" s="12"/>
      <c r="I808" s="12"/>
      <c r="J808" s="12"/>
      <c r="K808" s="12"/>
      <c r="L808" s="12"/>
      <c r="M808" s="12"/>
      <c r="N808" s="12"/>
      <c r="O808" s="109"/>
      <c r="P808" s="12"/>
      <c r="Q808" s="27">
        <f>J808*4.33</f>
        <v>0</v>
      </c>
      <c r="R808" s="27">
        <f t="shared" si="182"/>
        <v>0</v>
      </c>
    </row>
    <row r="809" spans="1:18" x14ac:dyDescent="0.25">
      <c r="A809" s="35">
        <f>+IF(B809="","",SUBTOTAL(3,B$806:B809))</f>
        <v>4</v>
      </c>
      <c r="B809" s="17">
        <f>B806</f>
        <v>44355</v>
      </c>
      <c r="C809" s="7" t="s">
        <v>376</v>
      </c>
      <c r="D809" s="6"/>
      <c r="E809" s="6"/>
      <c r="F809" s="8"/>
      <c r="G809" s="8"/>
      <c r="H809" s="12"/>
      <c r="I809" s="12"/>
      <c r="J809" s="12"/>
      <c r="K809" s="12"/>
      <c r="L809" s="12"/>
      <c r="M809" s="12"/>
      <c r="N809" s="12"/>
      <c r="O809" s="109"/>
      <c r="P809" s="12"/>
      <c r="Q809" s="27">
        <f>J809*4.33</f>
        <v>0</v>
      </c>
      <c r="R809" s="27">
        <f t="shared" si="182"/>
        <v>0</v>
      </c>
    </row>
    <row r="810" spans="1:18" x14ac:dyDescent="0.25">
      <c r="A810" s="35">
        <f>+IF(B810="","",SUBTOTAL(3,B$806:B810))</f>
        <v>5</v>
      </c>
      <c r="B810" s="17">
        <f>B806</f>
        <v>44355</v>
      </c>
      <c r="C810" s="7" t="s">
        <v>306</v>
      </c>
      <c r="D810" s="6"/>
      <c r="E810" s="6"/>
      <c r="F810" s="8"/>
      <c r="G810" s="8"/>
      <c r="H810" s="12"/>
      <c r="I810" s="12"/>
      <c r="J810" s="12"/>
      <c r="K810" s="12"/>
      <c r="L810" s="12"/>
      <c r="M810" s="12"/>
      <c r="N810" s="12"/>
      <c r="O810" s="109"/>
      <c r="P810" s="12"/>
      <c r="Q810" s="27">
        <f>J810*4.33</f>
        <v>0</v>
      </c>
      <c r="R810" s="27">
        <f t="shared" si="182"/>
        <v>0</v>
      </c>
    </row>
    <row r="811" spans="1:18" x14ac:dyDescent="0.25">
      <c r="A811" s="35">
        <f>+IF(B811="","",SUBTOTAL(3,B$806:B811))</f>
        <v>6</v>
      </c>
      <c r="B811" s="17">
        <f>B806</f>
        <v>44355</v>
      </c>
      <c r="C811" s="7" t="s">
        <v>384</v>
      </c>
      <c r="D811" s="6"/>
      <c r="E811" s="6"/>
      <c r="F811" s="8"/>
      <c r="G811" s="8"/>
      <c r="H811" s="12"/>
      <c r="I811" s="12"/>
      <c r="J811" s="12"/>
      <c r="K811" s="12"/>
      <c r="L811" s="12"/>
      <c r="M811" s="12"/>
      <c r="N811" s="12"/>
      <c r="O811" s="109"/>
      <c r="P811" s="12"/>
      <c r="Q811" s="27">
        <f>J811*4.33</f>
        <v>0</v>
      </c>
      <c r="R811" s="27">
        <f t="shared" si="182"/>
        <v>0</v>
      </c>
    </row>
    <row r="812" spans="1:18" x14ac:dyDescent="0.25">
      <c r="A812" s="35">
        <f>+IF(B812="","",SUBTOTAL(3,B$806:B812))</f>
        <v>7</v>
      </c>
      <c r="B812" s="17">
        <f>B806</f>
        <v>44355</v>
      </c>
      <c r="C812" s="7" t="s">
        <v>1235</v>
      </c>
      <c r="D812" s="6"/>
      <c r="E812" s="6"/>
      <c r="F812" s="8"/>
      <c r="G812" s="8"/>
      <c r="H812" s="12"/>
      <c r="I812" s="12"/>
      <c r="J812" s="12"/>
      <c r="K812" s="12"/>
      <c r="L812" s="12"/>
      <c r="M812" s="12"/>
      <c r="N812" s="12"/>
      <c r="O812" s="109"/>
      <c r="P812" s="12"/>
      <c r="Q812" s="27">
        <f>J812*4.33</f>
        <v>0</v>
      </c>
      <c r="R812" s="27">
        <f t="shared" si="182"/>
        <v>0</v>
      </c>
    </row>
    <row r="813" spans="1:18" x14ac:dyDescent="0.25">
      <c r="A813" s="35">
        <f>+IF(B813="","",SUBTOTAL(3,B$806:B813))</f>
        <v>8</v>
      </c>
      <c r="B813" s="17">
        <f>B806</f>
        <v>44355</v>
      </c>
      <c r="C813" s="7" t="s">
        <v>463</v>
      </c>
      <c r="D813" s="6"/>
      <c r="E813" s="6"/>
      <c r="F813" s="8"/>
      <c r="G813" s="8"/>
      <c r="H813" s="12"/>
      <c r="I813" s="12"/>
      <c r="J813" s="12"/>
      <c r="K813" s="12"/>
      <c r="L813" s="12"/>
      <c r="M813" s="12"/>
      <c r="N813" s="12"/>
      <c r="O813" s="109"/>
      <c r="P813" s="12"/>
      <c r="Q813" s="27">
        <f>J813*4.33</f>
        <v>0</v>
      </c>
      <c r="R813" s="27">
        <f t="shared" si="182"/>
        <v>0</v>
      </c>
    </row>
    <row r="814" spans="1:18" x14ac:dyDescent="0.25">
      <c r="A814" s="35">
        <f>+IF(B814="","",SUBTOTAL(3,B$806:B814))</f>
        <v>9</v>
      </c>
      <c r="B814" s="17">
        <f>B806</f>
        <v>44355</v>
      </c>
      <c r="C814" s="7" t="s">
        <v>392</v>
      </c>
      <c r="D814" s="6"/>
      <c r="E814" s="6"/>
      <c r="F814" s="8"/>
      <c r="G814" s="8"/>
      <c r="H814" s="12"/>
      <c r="I814" s="12"/>
      <c r="J814" s="12"/>
      <c r="K814" s="12"/>
      <c r="L814" s="12"/>
      <c r="M814" s="12"/>
      <c r="N814" s="12"/>
      <c r="O814" s="109"/>
      <c r="P814" s="12"/>
      <c r="Q814" s="27">
        <f>J814*4.33</f>
        <v>0</v>
      </c>
      <c r="R814" s="27">
        <f t="shared" si="182"/>
        <v>0</v>
      </c>
    </row>
    <row r="815" spans="1:18" x14ac:dyDescent="0.25">
      <c r="A815" s="35">
        <f>+IF(B815="","",SUBTOTAL(3,B$806:B815))</f>
        <v>10</v>
      </c>
      <c r="B815" s="17">
        <f>B806</f>
        <v>44355</v>
      </c>
      <c r="C815" s="7" t="s">
        <v>168</v>
      </c>
      <c r="D815" s="6"/>
      <c r="E815" s="6"/>
      <c r="F815" s="8"/>
      <c r="G815" s="8"/>
      <c r="H815" s="12"/>
      <c r="I815" s="12"/>
      <c r="J815" s="12"/>
      <c r="K815" s="12"/>
      <c r="L815" s="12"/>
      <c r="M815" s="12"/>
      <c r="N815" s="12"/>
      <c r="O815" s="109"/>
      <c r="P815" s="12"/>
      <c r="Q815" s="27">
        <f>J815*4.33</f>
        <v>0</v>
      </c>
      <c r="R815" s="27">
        <f t="shared" si="182"/>
        <v>0</v>
      </c>
    </row>
    <row r="816" spans="1:18" x14ac:dyDescent="0.25">
      <c r="A816" s="35">
        <f>+IF(B816="","",SUBTOTAL(3,B$806:B816))</f>
        <v>11</v>
      </c>
      <c r="B816" s="17">
        <f>B806</f>
        <v>44355</v>
      </c>
      <c r="C816" s="7" t="s">
        <v>1713</v>
      </c>
      <c r="D816" s="6"/>
      <c r="E816" s="6"/>
      <c r="F816" s="8"/>
      <c r="G816" s="8"/>
      <c r="H816" s="12"/>
      <c r="I816" s="12"/>
      <c r="J816" s="12"/>
      <c r="K816" s="12"/>
      <c r="L816" s="12"/>
      <c r="M816" s="12"/>
      <c r="N816" s="12"/>
      <c r="O816" s="109"/>
      <c r="P816" s="12"/>
      <c r="Q816" s="27">
        <f>J816*4.33</f>
        <v>0</v>
      </c>
      <c r="R816" s="27">
        <f t="shared" si="182"/>
        <v>0</v>
      </c>
    </row>
    <row r="817" spans="1:18" x14ac:dyDescent="0.25">
      <c r="A817" s="35">
        <f>+IF(B817="","",SUBTOTAL(3,B$806:B817))</f>
        <v>12</v>
      </c>
      <c r="B817" s="17">
        <f>B806</f>
        <v>44355</v>
      </c>
      <c r="C817" s="7" t="s">
        <v>1000</v>
      </c>
      <c r="D817" s="6"/>
      <c r="E817" s="6"/>
      <c r="F817" s="8"/>
      <c r="G817" s="8"/>
      <c r="H817" s="12"/>
      <c r="I817" s="12"/>
      <c r="J817" s="12"/>
      <c r="K817" s="12"/>
      <c r="L817" s="12"/>
      <c r="M817" s="12"/>
      <c r="N817" s="12"/>
      <c r="O817" s="109"/>
      <c r="P817" s="12"/>
      <c r="Q817" s="27">
        <f>J817*4.33</f>
        <v>0</v>
      </c>
      <c r="R817" s="27">
        <f t="shared" si="182"/>
        <v>0</v>
      </c>
    </row>
    <row r="818" spans="1:18" x14ac:dyDescent="0.25">
      <c r="A818" s="35">
        <f>+IF(B818="","",SUBTOTAL(3,B$806:B818))</f>
        <v>13</v>
      </c>
      <c r="B818" s="17">
        <f>B806</f>
        <v>44355</v>
      </c>
      <c r="C818" s="7" t="s">
        <v>1706</v>
      </c>
      <c r="D818" s="6"/>
      <c r="E818" s="6"/>
      <c r="F818" s="8"/>
      <c r="G818" s="8"/>
      <c r="H818" s="12"/>
      <c r="I818" s="12"/>
      <c r="J818" s="12"/>
      <c r="K818" s="12"/>
      <c r="L818" s="12"/>
      <c r="M818" s="12"/>
      <c r="N818" s="12"/>
      <c r="O818" s="109"/>
      <c r="P818" s="12"/>
      <c r="Q818" s="27">
        <f>J818*4.33</f>
        <v>0</v>
      </c>
      <c r="R818" s="27">
        <f t="shared" si="182"/>
        <v>0</v>
      </c>
    </row>
    <row r="819" spans="1:18" x14ac:dyDescent="0.25">
      <c r="A819" s="35">
        <f>+IF(B819="","",SUBTOTAL(3,B$806:B819))</f>
        <v>14</v>
      </c>
      <c r="B819" s="17">
        <f>B806</f>
        <v>44355</v>
      </c>
      <c r="C819" s="7" t="s">
        <v>1707</v>
      </c>
      <c r="D819" s="6"/>
      <c r="E819" s="6"/>
      <c r="F819" s="8"/>
      <c r="G819" s="8"/>
      <c r="H819" s="12"/>
      <c r="I819" s="12"/>
      <c r="J819" s="12"/>
      <c r="K819" s="12"/>
      <c r="L819" s="12"/>
      <c r="M819" s="12"/>
      <c r="N819" s="12"/>
      <c r="O819" s="109"/>
      <c r="P819" s="12"/>
      <c r="Q819" s="27">
        <f>J819*4.33</f>
        <v>0</v>
      </c>
      <c r="R819" s="27">
        <f t="shared" si="182"/>
        <v>0</v>
      </c>
    </row>
    <row r="820" spans="1:18" x14ac:dyDescent="0.25">
      <c r="A820" s="35">
        <f>+IF(B820="","",SUBTOTAL(3,B$806:B820))</f>
        <v>15</v>
      </c>
      <c r="B820" s="17">
        <f>B806</f>
        <v>44355</v>
      </c>
      <c r="C820" s="7" t="s">
        <v>1708</v>
      </c>
      <c r="D820" s="6"/>
      <c r="E820" s="6"/>
      <c r="F820" s="8"/>
      <c r="G820" s="8"/>
      <c r="H820" s="12"/>
      <c r="I820" s="12"/>
      <c r="J820" s="12"/>
      <c r="K820" s="12"/>
      <c r="L820" s="12"/>
      <c r="M820" s="12"/>
      <c r="N820" s="12"/>
      <c r="O820" s="109"/>
      <c r="P820" s="12"/>
      <c r="Q820" s="27">
        <f>J820*4.33</f>
        <v>0</v>
      </c>
      <c r="R820" s="27">
        <f t="shared" si="182"/>
        <v>0</v>
      </c>
    </row>
    <row r="821" spans="1:18" x14ac:dyDescent="0.25">
      <c r="A821" s="35">
        <f>+IF(B821="","",SUBTOTAL(3,B$806:B821))</f>
        <v>16</v>
      </c>
      <c r="B821" s="17">
        <f>B806</f>
        <v>44355</v>
      </c>
      <c r="C821" s="7" t="s">
        <v>1709</v>
      </c>
      <c r="D821" s="81"/>
      <c r="E821" s="81"/>
      <c r="F821" s="82"/>
      <c r="G821" s="82"/>
      <c r="H821" s="83"/>
      <c r="I821" s="83"/>
      <c r="J821" s="83"/>
      <c r="K821" s="83"/>
      <c r="L821" s="83"/>
      <c r="M821" s="83"/>
      <c r="N821" s="83"/>
      <c r="O821" s="109"/>
      <c r="P821" s="83"/>
      <c r="Q821" s="27">
        <f>J821*4.33</f>
        <v>0</v>
      </c>
      <c r="R821" s="27">
        <f t="shared" si="182"/>
        <v>0</v>
      </c>
    </row>
    <row r="822" spans="1:18" x14ac:dyDescent="0.25">
      <c r="A822" s="35">
        <f>+IF(B822="","",SUBTOTAL(3,B$806:B822))</f>
        <v>17</v>
      </c>
      <c r="B822" s="17">
        <f>B806</f>
        <v>44355</v>
      </c>
      <c r="C822" s="7" t="s">
        <v>1411</v>
      </c>
      <c r="D822" s="81"/>
      <c r="E822" s="81"/>
      <c r="F822" s="82"/>
      <c r="G822" s="82"/>
      <c r="H822" s="83"/>
      <c r="I822" s="83"/>
      <c r="J822" s="83"/>
      <c r="K822" s="83"/>
      <c r="L822" s="83"/>
      <c r="M822" s="83"/>
      <c r="N822" s="83"/>
      <c r="O822" s="109"/>
      <c r="P822" s="83"/>
      <c r="Q822" s="27">
        <f>J822*4.33</f>
        <v>0</v>
      </c>
      <c r="R822" s="27">
        <f t="shared" si="182"/>
        <v>0</v>
      </c>
    </row>
    <row r="823" spans="1:18" x14ac:dyDescent="0.25">
      <c r="A823" s="35">
        <f>+IF(B823="","",SUBTOTAL(3,B$806:B823))</f>
        <v>18</v>
      </c>
      <c r="B823" s="17">
        <f>B806</f>
        <v>44355</v>
      </c>
      <c r="C823" s="7" t="s">
        <v>1710</v>
      </c>
      <c r="D823" s="6"/>
      <c r="E823" s="6"/>
      <c r="F823" s="8"/>
      <c r="G823" s="8"/>
      <c r="H823" s="12"/>
      <c r="I823" s="12"/>
      <c r="J823" s="12"/>
      <c r="K823" s="12"/>
      <c r="L823" s="12"/>
      <c r="M823" s="12"/>
      <c r="N823" s="12"/>
      <c r="O823" s="109"/>
      <c r="P823" s="12"/>
      <c r="Q823" s="27">
        <f>J823*4.33</f>
        <v>0</v>
      </c>
      <c r="R823" s="27">
        <f t="shared" si="182"/>
        <v>0</v>
      </c>
    </row>
    <row r="824" spans="1:18" x14ac:dyDescent="0.25">
      <c r="A824" s="35">
        <f>+IF(B824="","",SUBTOTAL(3,B$806:B824))</f>
        <v>19</v>
      </c>
      <c r="B824" s="17">
        <f>B806</f>
        <v>44355</v>
      </c>
      <c r="C824" s="7" t="s">
        <v>1711</v>
      </c>
      <c r="D824" s="6"/>
      <c r="E824" s="6"/>
      <c r="F824" s="8"/>
      <c r="G824" s="8"/>
      <c r="H824" s="12"/>
      <c r="I824" s="12"/>
      <c r="J824" s="12"/>
      <c r="K824" s="12"/>
      <c r="L824" s="12"/>
      <c r="M824" s="12"/>
      <c r="N824" s="12"/>
      <c r="O824" s="109"/>
      <c r="P824" s="12"/>
      <c r="Q824" s="27">
        <f>J824*4.33</f>
        <v>0</v>
      </c>
      <c r="R824" s="27">
        <f t="shared" si="182"/>
        <v>0</v>
      </c>
    </row>
    <row r="825" spans="1:18" x14ac:dyDescent="0.25">
      <c r="A825" s="35">
        <f>+IF(B825="","",SUBTOTAL(3,B$806:B825))</f>
        <v>20</v>
      </c>
      <c r="B825" s="17">
        <f>B806</f>
        <v>44355</v>
      </c>
      <c r="C825" s="7" t="s">
        <v>1712</v>
      </c>
      <c r="D825" s="6"/>
      <c r="E825" s="6"/>
      <c r="F825" s="8"/>
      <c r="G825" s="8"/>
      <c r="H825" s="12"/>
      <c r="I825" s="12"/>
      <c r="J825" s="12"/>
      <c r="K825" s="12"/>
      <c r="L825" s="12"/>
      <c r="M825" s="12"/>
      <c r="N825" s="12"/>
      <c r="O825" s="109"/>
      <c r="P825" s="12"/>
      <c r="Q825" s="27">
        <f>J825*4.33</f>
        <v>0</v>
      </c>
      <c r="R825" s="27">
        <f t="shared" si="182"/>
        <v>0</v>
      </c>
    </row>
    <row r="826" spans="1:18" x14ac:dyDescent="0.25">
      <c r="A826" s="43" t="str">
        <f>TEXT(B826,"DDD")</f>
        <v>Tue</v>
      </c>
      <c r="B826" s="10">
        <f>B806</f>
        <v>44355</v>
      </c>
      <c r="C826" s="5" t="s">
        <v>2</v>
      </c>
      <c r="D826" s="4">
        <f>SUM(D806:D825)</f>
        <v>0</v>
      </c>
      <c r="E826" s="4"/>
      <c r="F826" s="4"/>
      <c r="G826" s="4"/>
      <c r="H826" s="13">
        <f t="shared" ref="H826:N826" si="183">SUM(H806:H825)</f>
        <v>0</v>
      </c>
      <c r="I826" s="13">
        <f t="shared" si="183"/>
        <v>0</v>
      </c>
      <c r="J826" s="13">
        <f t="shared" si="183"/>
        <v>0</v>
      </c>
      <c r="K826" s="13">
        <f t="shared" si="183"/>
        <v>0</v>
      </c>
      <c r="L826" s="13">
        <f t="shared" si="183"/>
        <v>0</v>
      </c>
      <c r="M826" s="13">
        <f t="shared" si="183"/>
        <v>0</v>
      </c>
      <c r="N826" s="13">
        <f t="shared" si="183"/>
        <v>0</v>
      </c>
      <c r="O826" s="44"/>
      <c r="P826" s="13">
        <f>SUM(P806:P825)</f>
        <v>0</v>
      </c>
      <c r="Q826" s="13">
        <f>SUM(Q806:Q825)</f>
        <v>0</v>
      </c>
      <c r="R826" s="13">
        <f>SUM(R806:R825)</f>
        <v>0</v>
      </c>
    </row>
    <row r="827" spans="1:18" x14ac:dyDescent="0.25">
      <c r="A827" s="35">
        <f>+IF(B827="","",SUBTOTAL(3,B$827:B827))</f>
        <v>1</v>
      </c>
      <c r="B827" s="17">
        <f>B806+1</f>
        <v>44356</v>
      </c>
      <c r="C827" s="7" t="s">
        <v>822</v>
      </c>
      <c r="D827" s="6"/>
      <c r="E827" s="6"/>
      <c r="F827" s="8"/>
      <c r="G827" s="8"/>
      <c r="H827" s="12"/>
      <c r="I827" s="12"/>
      <c r="J827" s="12"/>
      <c r="K827" s="12"/>
      <c r="L827" s="12"/>
      <c r="M827" s="12"/>
      <c r="N827" s="12"/>
      <c r="O827" s="109"/>
      <c r="P827" s="12"/>
      <c r="Q827" s="76">
        <f>J827*4.33</f>
        <v>0</v>
      </c>
      <c r="R827" s="76">
        <f t="shared" ref="R827:R846" si="184">P827-Q827</f>
        <v>0</v>
      </c>
    </row>
    <row r="828" spans="1:18" x14ac:dyDescent="0.25">
      <c r="A828" s="35">
        <f>+IF(B828="","",SUBTOTAL(3,B$827:B828))</f>
        <v>2</v>
      </c>
      <c r="B828" s="17">
        <f>B827</f>
        <v>44356</v>
      </c>
      <c r="C828" s="7" t="s">
        <v>887</v>
      </c>
      <c r="D828" s="6"/>
      <c r="E828" s="6"/>
      <c r="F828" s="8"/>
      <c r="G828" s="8"/>
      <c r="H828" s="12"/>
      <c r="I828" s="12"/>
      <c r="J828" s="12"/>
      <c r="K828" s="12"/>
      <c r="L828" s="12"/>
      <c r="M828" s="12"/>
      <c r="N828" s="12"/>
      <c r="O828" s="109"/>
      <c r="P828" s="12"/>
      <c r="Q828" s="27">
        <f>J828*4.33</f>
        <v>0</v>
      </c>
      <c r="R828" s="27">
        <f t="shared" si="184"/>
        <v>0</v>
      </c>
    </row>
    <row r="829" spans="1:18" x14ac:dyDescent="0.25">
      <c r="A829" s="35">
        <f>+IF(B829="","",SUBTOTAL(3,B$827:B829))</f>
        <v>3</v>
      </c>
      <c r="B829" s="17">
        <f>B827</f>
        <v>44356</v>
      </c>
      <c r="C829" s="7" t="s">
        <v>373</v>
      </c>
      <c r="D829" s="6"/>
      <c r="E829" s="6"/>
      <c r="F829" s="8"/>
      <c r="G829" s="8"/>
      <c r="H829" s="12"/>
      <c r="I829" s="12"/>
      <c r="J829" s="12"/>
      <c r="K829" s="12"/>
      <c r="L829" s="12"/>
      <c r="M829" s="12"/>
      <c r="N829" s="12"/>
      <c r="O829" s="109"/>
      <c r="P829" s="12"/>
      <c r="Q829" s="27">
        <f>J829*4.33</f>
        <v>0</v>
      </c>
      <c r="R829" s="27">
        <f t="shared" si="184"/>
        <v>0</v>
      </c>
    </row>
    <row r="830" spans="1:18" x14ac:dyDescent="0.25">
      <c r="A830" s="35">
        <f>+IF(B830="","",SUBTOTAL(3,B$827:B830))</f>
        <v>4</v>
      </c>
      <c r="B830" s="17">
        <f>B827</f>
        <v>44356</v>
      </c>
      <c r="C830" s="7" t="s">
        <v>376</v>
      </c>
      <c r="D830" s="6"/>
      <c r="E830" s="6"/>
      <c r="F830" s="8"/>
      <c r="G830" s="8"/>
      <c r="H830" s="12"/>
      <c r="I830" s="12"/>
      <c r="J830" s="12"/>
      <c r="K830" s="12"/>
      <c r="L830" s="12"/>
      <c r="M830" s="12"/>
      <c r="N830" s="12"/>
      <c r="O830" s="109"/>
      <c r="P830" s="12"/>
      <c r="Q830" s="27">
        <f>J830*4.33</f>
        <v>0</v>
      </c>
      <c r="R830" s="27">
        <f t="shared" si="184"/>
        <v>0</v>
      </c>
    </row>
    <row r="831" spans="1:18" x14ac:dyDescent="0.25">
      <c r="A831" s="35">
        <f>+IF(B831="","",SUBTOTAL(3,B$827:B831))</f>
        <v>5</v>
      </c>
      <c r="B831" s="17">
        <f>B827</f>
        <v>44356</v>
      </c>
      <c r="C831" s="7" t="s">
        <v>306</v>
      </c>
      <c r="D831" s="6"/>
      <c r="E831" s="6"/>
      <c r="F831" s="8"/>
      <c r="G831" s="8"/>
      <c r="H831" s="12"/>
      <c r="I831" s="12"/>
      <c r="J831" s="12"/>
      <c r="K831" s="12"/>
      <c r="L831" s="12"/>
      <c r="M831" s="12"/>
      <c r="N831" s="12"/>
      <c r="O831" s="109"/>
      <c r="P831" s="12"/>
      <c r="Q831" s="27">
        <f>J831*4.33</f>
        <v>0</v>
      </c>
      <c r="R831" s="27">
        <f t="shared" si="184"/>
        <v>0</v>
      </c>
    </row>
    <row r="832" spans="1:18" x14ac:dyDescent="0.25">
      <c r="A832" s="35">
        <f>+IF(B832="","",SUBTOTAL(3,B$827:B832))</f>
        <v>6</v>
      </c>
      <c r="B832" s="17">
        <f>B827</f>
        <v>44356</v>
      </c>
      <c r="C832" s="7" t="s">
        <v>384</v>
      </c>
      <c r="D832" s="6"/>
      <c r="E832" s="6"/>
      <c r="F832" s="8"/>
      <c r="G832" s="8"/>
      <c r="H832" s="12"/>
      <c r="I832" s="12"/>
      <c r="J832" s="12"/>
      <c r="K832" s="12"/>
      <c r="L832" s="12"/>
      <c r="M832" s="12"/>
      <c r="N832" s="12"/>
      <c r="O832" s="109"/>
      <c r="P832" s="12"/>
      <c r="Q832" s="27">
        <f>J832*4.33</f>
        <v>0</v>
      </c>
      <c r="R832" s="27">
        <f t="shared" si="184"/>
        <v>0</v>
      </c>
    </row>
    <row r="833" spans="1:18" x14ac:dyDescent="0.25">
      <c r="A833" s="35">
        <f>+IF(B833="","",SUBTOTAL(3,B$827:B833))</f>
        <v>7</v>
      </c>
      <c r="B833" s="17">
        <f>B827</f>
        <v>44356</v>
      </c>
      <c r="C833" s="7" t="s">
        <v>1235</v>
      </c>
      <c r="D833" s="6"/>
      <c r="E833" s="6"/>
      <c r="F833" s="8"/>
      <c r="G833" s="8"/>
      <c r="H833" s="12"/>
      <c r="I833" s="12"/>
      <c r="J833" s="12"/>
      <c r="K833" s="12"/>
      <c r="L833" s="12"/>
      <c r="M833" s="12"/>
      <c r="N833" s="12"/>
      <c r="O833" s="109"/>
      <c r="P833" s="12"/>
      <c r="Q833" s="27">
        <f>J833*4.33</f>
        <v>0</v>
      </c>
      <c r="R833" s="27">
        <f t="shared" si="184"/>
        <v>0</v>
      </c>
    </row>
    <row r="834" spans="1:18" x14ac:dyDescent="0.25">
      <c r="A834" s="35">
        <f>+IF(B834="","",SUBTOTAL(3,B$827:B834))</f>
        <v>8</v>
      </c>
      <c r="B834" s="17">
        <f>B827</f>
        <v>44356</v>
      </c>
      <c r="C834" s="7" t="s">
        <v>463</v>
      </c>
      <c r="D834" s="6"/>
      <c r="E834" s="6"/>
      <c r="F834" s="8"/>
      <c r="G834" s="8"/>
      <c r="H834" s="12"/>
      <c r="I834" s="12"/>
      <c r="J834" s="12"/>
      <c r="K834" s="12"/>
      <c r="L834" s="12"/>
      <c r="M834" s="12"/>
      <c r="N834" s="12"/>
      <c r="O834" s="109"/>
      <c r="P834" s="12"/>
      <c r="Q834" s="27">
        <f>J834*4.33</f>
        <v>0</v>
      </c>
      <c r="R834" s="27">
        <f t="shared" si="184"/>
        <v>0</v>
      </c>
    </row>
    <row r="835" spans="1:18" x14ac:dyDescent="0.25">
      <c r="A835" s="35">
        <f>+IF(B835="","",SUBTOTAL(3,B$827:B835))</f>
        <v>9</v>
      </c>
      <c r="B835" s="17">
        <f>B827</f>
        <v>44356</v>
      </c>
      <c r="C835" s="7" t="s">
        <v>392</v>
      </c>
      <c r="D835" s="6"/>
      <c r="E835" s="6"/>
      <c r="F835" s="8"/>
      <c r="G835" s="8"/>
      <c r="H835" s="12"/>
      <c r="I835" s="12"/>
      <c r="J835" s="12"/>
      <c r="K835" s="12"/>
      <c r="L835" s="12"/>
      <c r="M835" s="12"/>
      <c r="N835" s="12"/>
      <c r="O835" s="109"/>
      <c r="P835" s="12"/>
      <c r="Q835" s="27">
        <f>J835*4.33</f>
        <v>0</v>
      </c>
      <c r="R835" s="27">
        <f t="shared" si="184"/>
        <v>0</v>
      </c>
    </row>
    <row r="836" spans="1:18" x14ac:dyDescent="0.25">
      <c r="A836" s="35">
        <f>+IF(B836="","",SUBTOTAL(3,B$827:B836))</f>
        <v>10</v>
      </c>
      <c r="B836" s="17">
        <f>B827</f>
        <v>44356</v>
      </c>
      <c r="C836" s="7" t="s">
        <v>168</v>
      </c>
      <c r="D836" s="6"/>
      <c r="E836" s="6"/>
      <c r="F836" s="8"/>
      <c r="G836" s="8"/>
      <c r="H836" s="12"/>
      <c r="I836" s="12"/>
      <c r="J836" s="12"/>
      <c r="K836" s="12"/>
      <c r="L836" s="12"/>
      <c r="M836" s="12"/>
      <c r="N836" s="12"/>
      <c r="O836" s="109"/>
      <c r="P836" s="12"/>
      <c r="Q836" s="27">
        <f>J836*4.33</f>
        <v>0</v>
      </c>
      <c r="R836" s="27">
        <f t="shared" si="184"/>
        <v>0</v>
      </c>
    </row>
    <row r="837" spans="1:18" x14ac:dyDescent="0.25">
      <c r="A837" s="35">
        <f>+IF(B837="","",SUBTOTAL(3,B$827:B837))</f>
        <v>11</v>
      </c>
      <c r="B837" s="17">
        <f>B827</f>
        <v>44356</v>
      </c>
      <c r="C837" s="7" t="s">
        <v>1713</v>
      </c>
      <c r="D837" s="6"/>
      <c r="E837" s="6"/>
      <c r="F837" s="8"/>
      <c r="G837" s="8"/>
      <c r="H837" s="12"/>
      <c r="I837" s="12"/>
      <c r="J837" s="12"/>
      <c r="K837" s="12"/>
      <c r="L837" s="12"/>
      <c r="M837" s="12"/>
      <c r="N837" s="12"/>
      <c r="O837" s="109"/>
      <c r="P837" s="12"/>
      <c r="Q837" s="27">
        <f>J837*4.33</f>
        <v>0</v>
      </c>
      <c r="R837" s="27">
        <f t="shared" si="184"/>
        <v>0</v>
      </c>
    </row>
    <row r="838" spans="1:18" x14ac:dyDescent="0.25">
      <c r="A838" s="35">
        <f>+IF(B838="","",SUBTOTAL(3,B$827:B838))</f>
        <v>12</v>
      </c>
      <c r="B838" s="17">
        <f>B827</f>
        <v>44356</v>
      </c>
      <c r="C838" s="7" t="s">
        <v>1000</v>
      </c>
      <c r="D838" s="6"/>
      <c r="E838" s="6"/>
      <c r="F838" s="8"/>
      <c r="G838" s="8"/>
      <c r="H838" s="12"/>
      <c r="I838" s="12"/>
      <c r="J838" s="12"/>
      <c r="K838" s="12"/>
      <c r="L838" s="12"/>
      <c r="M838" s="12"/>
      <c r="N838" s="12"/>
      <c r="O838" s="109"/>
      <c r="P838" s="12"/>
      <c r="Q838" s="27">
        <f>J838*4.33</f>
        <v>0</v>
      </c>
      <c r="R838" s="27">
        <f t="shared" si="184"/>
        <v>0</v>
      </c>
    </row>
    <row r="839" spans="1:18" x14ac:dyDescent="0.25">
      <c r="A839" s="35">
        <f>+IF(B839="","",SUBTOTAL(3,B$827:B839))</f>
        <v>13</v>
      </c>
      <c r="B839" s="17">
        <f>B827</f>
        <v>44356</v>
      </c>
      <c r="C839" s="7" t="s">
        <v>1706</v>
      </c>
      <c r="D839" s="6"/>
      <c r="E839" s="6"/>
      <c r="F839" s="8"/>
      <c r="G839" s="8"/>
      <c r="H839" s="12"/>
      <c r="I839" s="12"/>
      <c r="J839" s="12"/>
      <c r="K839" s="12"/>
      <c r="L839" s="12"/>
      <c r="M839" s="12"/>
      <c r="N839" s="12"/>
      <c r="O839" s="109"/>
      <c r="P839" s="12"/>
      <c r="Q839" s="27">
        <f>J839*4.33</f>
        <v>0</v>
      </c>
      <c r="R839" s="27">
        <f t="shared" si="184"/>
        <v>0</v>
      </c>
    </row>
    <row r="840" spans="1:18" x14ac:dyDescent="0.25">
      <c r="A840" s="35">
        <f>+IF(B840="","",SUBTOTAL(3,B$827:B840))</f>
        <v>14</v>
      </c>
      <c r="B840" s="17">
        <f>B827</f>
        <v>44356</v>
      </c>
      <c r="C840" s="7" t="s">
        <v>1707</v>
      </c>
      <c r="D840" s="6"/>
      <c r="E840" s="6"/>
      <c r="F840" s="8"/>
      <c r="G840" s="8"/>
      <c r="H840" s="12"/>
      <c r="I840" s="12"/>
      <c r="J840" s="12"/>
      <c r="K840" s="12"/>
      <c r="L840" s="12"/>
      <c r="M840" s="12"/>
      <c r="N840" s="12"/>
      <c r="O840" s="109"/>
      <c r="P840" s="12"/>
      <c r="Q840" s="27">
        <f>J840*4.33</f>
        <v>0</v>
      </c>
      <c r="R840" s="27">
        <f t="shared" si="184"/>
        <v>0</v>
      </c>
    </row>
    <row r="841" spans="1:18" x14ac:dyDescent="0.25">
      <c r="A841" s="35">
        <f>+IF(B841="","",SUBTOTAL(3,B$827:B841))</f>
        <v>15</v>
      </c>
      <c r="B841" s="17">
        <f>B827</f>
        <v>44356</v>
      </c>
      <c r="C841" s="7" t="s">
        <v>1708</v>
      </c>
      <c r="D841" s="6"/>
      <c r="E841" s="6"/>
      <c r="F841" s="8"/>
      <c r="G841" s="8"/>
      <c r="H841" s="12"/>
      <c r="I841" s="12"/>
      <c r="J841" s="12"/>
      <c r="K841" s="12"/>
      <c r="L841" s="12"/>
      <c r="M841" s="12"/>
      <c r="N841" s="12"/>
      <c r="O841" s="109"/>
      <c r="P841" s="12"/>
      <c r="Q841" s="27">
        <f>J841*4.33</f>
        <v>0</v>
      </c>
      <c r="R841" s="27">
        <f t="shared" si="184"/>
        <v>0</v>
      </c>
    </row>
    <row r="842" spans="1:18" x14ac:dyDescent="0.25">
      <c r="A842" s="35">
        <f>+IF(B842="","",SUBTOTAL(3,B$827:B842))</f>
        <v>16</v>
      </c>
      <c r="B842" s="17">
        <f>B827</f>
        <v>44356</v>
      </c>
      <c r="C842" s="7" t="s">
        <v>1709</v>
      </c>
      <c r="D842" s="6"/>
      <c r="E842" s="6"/>
      <c r="F842" s="8"/>
      <c r="G842" s="8"/>
      <c r="H842" s="12"/>
      <c r="I842" s="12"/>
      <c r="J842" s="12"/>
      <c r="K842" s="12"/>
      <c r="L842" s="12"/>
      <c r="M842" s="12"/>
      <c r="N842" s="12"/>
      <c r="O842" s="109"/>
      <c r="P842" s="12"/>
      <c r="Q842" s="27">
        <f>J842*4.33</f>
        <v>0</v>
      </c>
      <c r="R842" s="27">
        <f t="shared" si="184"/>
        <v>0</v>
      </c>
    </row>
    <row r="843" spans="1:18" x14ac:dyDescent="0.25">
      <c r="A843" s="35">
        <f>+IF(B843="","",SUBTOTAL(3,B$827:B843))</f>
        <v>17</v>
      </c>
      <c r="B843" s="17">
        <f>B827</f>
        <v>44356</v>
      </c>
      <c r="C843" s="7" t="s">
        <v>1411</v>
      </c>
      <c r="D843" s="6"/>
      <c r="E843" s="6"/>
      <c r="F843" s="8"/>
      <c r="G843" s="8"/>
      <c r="H843" s="12"/>
      <c r="I843" s="12"/>
      <c r="J843" s="12"/>
      <c r="K843" s="12"/>
      <c r="L843" s="12"/>
      <c r="M843" s="12"/>
      <c r="N843" s="12"/>
      <c r="O843" s="109"/>
      <c r="P843" s="12"/>
      <c r="Q843" s="27">
        <f>J843*4.33</f>
        <v>0</v>
      </c>
      <c r="R843" s="27">
        <f t="shared" si="184"/>
        <v>0</v>
      </c>
    </row>
    <row r="844" spans="1:18" x14ac:dyDescent="0.25">
      <c r="A844" s="35">
        <f>+IF(B844="","",SUBTOTAL(3,B$827:B844))</f>
        <v>18</v>
      </c>
      <c r="B844" s="17">
        <f>B827</f>
        <v>44356</v>
      </c>
      <c r="C844" s="7" t="s">
        <v>1710</v>
      </c>
      <c r="D844" s="81"/>
      <c r="E844" s="81"/>
      <c r="F844" s="82"/>
      <c r="G844" s="82"/>
      <c r="H844" s="83"/>
      <c r="I844" s="83"/>
      <c r="J844" s="83"/>
      <c r="K844" s="83"/>
      <c r="L844" s="83"/>
      <c r="M844" s="83"/>
      <c r="N844" s="83"/>
      <c r="O844" s="109"/>
      <c r="P844" s="83"/>
      <c r="Q844" s="27">
        <f>J844*4.33</f>
        <v>0</v>
      </c>
      <c r="R844" s="27">
        <f t="shared" si="184"/>
        <v>0</v>
      </c>
    </row>
    <row r="845" spans="1:18" x14ac:dyDescent="0.25">
      <c r="A845" s="35">
        <f>+IF(B845="","",SUBTOTAL(3,B$827:B845))</f>
        <v>19</v>
      </c>
      <c r="B845" s="17">
        <f>B827</f>
        <v>44356</v>
      </c>
      <c r="C845" s="7" t="s">
        <v>1711</v>
      </c>
      <c r="D845" s="6"/>
      <c r="E845" s="6"/>
      <c r="F845" s="8"/>
      <c r="G845" s="8"/>
      <c r="H845" s="12"/>
      <c r="I845" s="12"/>
      <c r="J845" s="12"/>
      <c r="K845" s="12"/>
      <c r="L845" s="12"/>
      <c r="M845" s="12"/>
      <c r="N845" s="12"/>
      <c r="O845" s="109"/>
      <c r="P845" s="12"/>
      <c r="Q845" s="27">
        <f>J845*4.33</f>
        <v>0</v>
      </c>
      <c r="R845" s="27">
        <f t="shared" si="184"/>
        <v>0</v>
      </c>
    </row>
    <row r="846" spans="1:18" x14ac:dyDescent="0.25">
      <c r="A846" s="35">
        <f>+IF(B846="","",SUBTOTAL(3,B$827:B846))</f>
        <v>20</v>
      </c>
      <c r="B846" s="17">
        <f>B827</f>
        <v>44356</v>
      </c>
      <c r="C846" s="7" t="s">
        <v>1712</v>
      </c>
      <c r="D846" s="6"/>
      <c r="E846" s="6"/>
      <c r="F846" s="8"/>
      <c r="G846" s="8"/>
      <c r="H846" s="12"/>
      <c r="I846" s="12"/>
      <c r="J846" s="12"/>
      <c r="K846" s="12"/>
      <c r="L846" s="12"/>
      <c r="M846" s="12"/>
      <c r="N846" s="12"/>
      <c r="O846" s="109"/>
      <c r="P846" s="12"/>
      <c r="Q846" s="27">
        <f>J846*4.33</f>
        <v>0</v>
      </c>
      <c r="R846" s="27">
        <f t="shared" si="184"/>
        <v>0</v>
      </c>
    </row>
    <row r="847" spans="1:18" x14ac:dyDescent="0.25">
      <c r="A847" s="43" t="str">
        <f>TEXT(B847,"DDD")</f>
        <v>Wed</v>
      </c>
      <c r="B847" s="10">
        <f>B827</f>
        <v>44356</v>
      </c>
      <c r="C847" s="5" t="s">
        <v>2</v>
      </c>
      <c r="D847" s="4">
        <f>SUM(D827:D846)</f>
        <v>0</v>
      </c>
      <c r="E847" s="4"/>
      <c r="F847" s="4"/>
      <c r="G847" s="4"/>
      <c r="H847" s="13">
        <f t="shared" ref="H847:N847" si="185">SUM(H827:H846)</f>
        <v>0</v>
      </c>
      <c r="I847" s="13">
        <f t="shared" si="185"/>
        <v>0</v>
      </c>
      <c r="J847" s="13">
        <f t="shared" si="185"/>
        <v>0</v>
      </c>
      <c r="K847" s="13">
        <f t="shared" si="185"/>
        <v>0</v>
      </c>
      <c r="L847" s="13">
        <f t="shared" si="185"/>
        <v>0</v>
      </c>
      <c r="M847" s="13">
        <f t="shared" si="185"/>
        <v>0</v>
      </c>
      <c r="N847" s="13">
        <f t="shared" si="185"/>
        <v>0</v>
      </c>
      <c r="O847" s="44"/>
      <c r="P847" s="13">
        <f>SUM(P827:P846)</f>
        <v>0</v>
      </c>
      <c r="Q847" s="13">
        <f>SUM(Q827:Q846)</f>
        <v>0</v>
      </c>
      <c r="R847" s="13">
        <f>SUM(R827:R846)</f>
        <v>0</v>
      </c>
    </row>
    <row r="848" spans="1:18" x14ac:dyDescent="0.25">
      <c r="A848" s="35">
        <f>+IF(B848="","",SUBTOTAL(3,B$848:B848))</f>
        <v>1</v>
      </c>
      <c r="B848" s="17">
        <f>B827+1</f>
        <v>44357</v>
      </c>
      <c r="C848" s="7" t="s">
        <v>822</v>
      </c>
      <c r="D848" s="6"/>
      <c r="E848" s="6"/>
      <c r="F848" s="8"/>
      <c r="G848" s="8"/>
      <c r="H848" s="12"/>
      <c r="I848" s="12"/>
      <c r="J848" s="12"/>
      <c r="K848" s="12"/>
      <c r="L848" s="12"/>
      <c r="M848" s="12"/>
      <c r="N848" s="12"/>
      <c r="O848" s="109"/>
      <c r="P848" s="12"/>
      <c r="Q848" s="76">
        <f>J848*4.33</f>
        <v>0</v>
      </c>
      <c r="R848" s="76">
        <f t="shared" ref="R848:R867" si="186">P848-Q848</f>
        <v>0</v>
      </c>
    </row>
    <row r="849" spans="1:18" x14ac:dyDescent="0.25">
      <c r="A849" s="35">
        <f>+IF(B849="","",SUBTOTAL(3,B$848:B849))</f>
        <v>2</v>
      </c>
      <c r="B849" s="17">
        <f>B848</f>
        <v>44357</v>
      </c>
      <c r="C849" s="7" t="s">
        <v>887</v>
      </c>
      <c r="D849" s="6"/>
      <c r="E849" s="6"/>
      <c r="F849" s="8"/>
      <c r="G849" s="8"/>
      <c r="H849" s="12"/>
      <c r="I849" s="12"/>
      <c r="J849" s="12"/>
      <c r="K849" s="12"/>
      <c r="L849" s="12"/>
      <c r="M849" s="12"/>
      <c r="N849" s="12"/>
      <c r="O849" s="109"/>
      <c r="P849" s="12"/>
      <c r="Q849" s="27">
        <f>J849*4.33</f>
        <v>0</v>
      </c>
      <c r="R849" s="27">
        <f t="shared" si="186"/>
        <v>0</v>
      </c>
    </row>
    <row r="850" spans="1:18" x14ac:dyDescent="0.25">
      <c r="A850" s="35">
        <f>+IF(B850="","",SUBTOTAL(3,B$848:B850))</f>
        <v>3</v>
      </c>
      <c r="B850" s="17">
        <f>B848</f>
        <v>44357</v>
      </c>
      <c r="C850" s="7" t="s">
        <v>373</v>
      </c>
      <c r="D850" s="6"/>
      <c r="E850" s="6"/>
      <c r="F850" s="8"/>
      <c r="G850" s="8"/>
      <c r="H850" s="12"/>
      <c r="I850" s="12"/>
      <c r="J850" s="12"/>
      <c r="K850" s="12"/>
      <c r="L850" s="12"/>
      <c r="M850" s="12"/>
      <c r="N850" s="12"/>
      <c r="O850" s="109"/>
      <c r="P850" s="12"/>
      <c r="Q850" s="27">
        <f>J850*4.33</f>
        <v>0</v>
      </c>
      <c r="R850" s="27">
        <f t="shared" si="186"/>
        <v>0</v>
      </c>
    </row>
    <row r="851" spans="1:18" x14ac:dyDescent="0.25">
      <c r="A851" s="35">
        <f>+IF(B851="","",SUBTOTAL(3,B$848:B851))</f>
        <v>4</v>
      </c>
      <c r="B851" s="17">
        <f>B848</f>
        <v>44357</v>
      </c>
      <c r="C851" s="7" t="s">
        <v>376</v>
      </c>
      <c r="D851" s="6"/>
      <c r="E851" s="6"/>
      <c r="F851" s="8"/>
      <c r="G851" s="8"/>
      <c r="H851" s="12"/>
      <c r="I851" s="12"/>
      <c r="J851" s="12"/>
      <c r="K851" s="12"/>
      <c r="L851" s="12"/>
      <c r="M851" s="12"/>
      <c r="N851" s="12"/>
      <c r="O851" s="109"/>
      <c r="P851" s="12"/>
      <c r="Q851" s="27">
        <f>J851*4.33</f>
        <v>0</v>
      </c>
      <c r="R851" s="27">
        <f t="shared" si="186"/>
        <v>0</v>
      </c>
    </row>
    <row r="852" spans="1:18" x14ac:dyDescent="0.25">
      <c r="A852" s="35">
        <f>+IF(B852="","",SUBTOTAL(3,B$848:B852))</f>
        <v>5</v>
      </c>
      <c r="B852" s="17">
        <f>B848</f>
        <v>44357</v>
      </c>
      <c r="C852" s="7" t="s">
        <v>306</v>
      </c>
      <c r="D852" s="6"/>
      <c r="E852" s="6"/>
      <c r="F852" s="8"/>
      <c r="G852" s="8"/>
      <c r="H852" s="12"/>
      <c r="I852" s="12"/>
      <c r="J852" s="12"/>
      <c r="K852" s="12"/>
      <c r="L852" s="12"/>
      <c r="M852" s="12"/>
      <c r="N852" s="12"/>
      <c r="O852" s="109"/>
      <c r="P852" s="12"/>
      <c r="Q852" s="27">
        <f>J852*4.33</f>
        <v>0</v>
      </c>
      <c r="R852" s="27">
        <f t="shared" si="186"/>
        <v>0</v>
      </c>
    </row>
    <row r="853" spans="1:18" x14ac:dyDescent="0.25">
      <c r="A853" s="35">
        <f>+IF(B853="","",SUBTOTAL(3,B$848:B853))</f>
        <v>6</v>
      </c>
      <c r="B853" s="17">
        <f>B848</f>
        <v>44357</v>
      </c>
      <c r="C853" s="7" t="s">
        <v>384</v>
      </c>
      <c r="D853" s="6"/>
      <c r="E853" s="6"/>
      <c r="F853" s="8"/>
      <c r="G853" s="8"/>
      <c r="H853" s="12"/>
      <c r="I853" s="12"/>
      <c r="J853" s="12"/>
      <c r="K853" s="12"/>
      <c r="L853" s="12"/>
      <c r="M853" s="12"/>
      <c r="N853" s="12"/>
      <c r="O853" s="109"/>
      <c r="P853" s="12"/>
      <c r="Q853" s="27">
        <f>J853*4.33</f>
        <v>0</v>
      </c>
      <c r="R853" s="27">
        <f t="shared" si="186"/>
        <v>0</v>
      </c>
    </row>
    <row r="854" spans="1:18" x14ac:dyDescent="0.25">
      <c r="A854" s="35">
        <f>+IF(B854="","",SUBTOTAL(3,B$848:B854))</f>
        <v>7</v>
      </c>
      <c r="B854" s="17">
        <f>B848</f>
        <v>44357</v>
      </c>
      <c r="C854" s="7" t="s">
        <v>1235</v>
      </c>
      <c r="D854" s="6"/>
      <c r="E854" s="6"/>
      <c r="F854" s="8"/>
      <c r="G854" s="8"/>
      <c r="H854" s="12"/>
      <c r="I854" s="12"/>
      <c r="J854" s="12"/>
      <c r="K854" s="12"/>
      <c r="L854" s="12"/>
      <c r="M854" s="12"/>
      <c r="N854" s="12"/>
      <c r="O854" s="109"/>
      <c r="P854" s="12"/>
      <c r="Q854" s="27">
        <f>J854*4.33</f>
        <v>0</v>
      </c>
      <c r="R854" s="27">
        <f t="shared" si="186"/>
        <v>0</v>
      </c>
    </row>
    <row r="855" spans="1:18" x14ac:dyDescent="0.25">
      <c r="A855" s="35">
        <f>+IF(B855="","",SUBTOTAL(3,B$848:B855))</f>
        <v>8</v>
      </c>
      <c r="B855" s="17">
        <f>B848</f>
        <v>44357</v>
      </c>
      <c r="C855" s="7" t="s">
        <v>463</v>
      </c>
      <c r="D855" s="6"/>
      <c r="E855" s="6"/>
      <c r="F855" s="8"/>
      <c r="G855" s="8"/>
      <c r="H855" s="12"/>
      <c r="I855" s="12"/>
      <c r="J855" s="12"/>
      <c r="K855" s="12"/>
      <c r="L855" s="12"/>
      <c r="M855" s="12"/>
      <c r="N855" s="12"/>
      <c r="O855" s="109"/>
      <c r="P855" s="12"/>
      <c r="Q855" s="27">
        <f>J855*4.33</f>
        <v>0</v>
      </c>
      <c r="R855" s="27">
        <f t="shared" si="186"/>
        <v>0</v>
      </c>
    </row>
    <row r="856" spans="1:18" x14ac:dyDescent="0.25">
      <c r="A856" s="35">
        <f>+IF(B856="","",SUBTOTAL(3,B$848:B856))</f>
        <v>9</v>
      </c>
      <c r="B856" s="17">
        <f>B848</f>
        <v>44357</v>
      </c>
      <c r="C856" s="7" t="s">
        <v>392</v>
      </c>
      <c r="D856" s="6"/>
      <c r="E856" s="6"/>
      <c r="F856" s="8"/>
      <c r="G856" s="8"/>
      <c r="H856" s="12"/>
      <c r="I856" s="12"/>
      <c r="J856" s="12"/>
      <c r="K856" s="12"/>
      <c r="L856" s="12"/>
      <c r="M856" s="12"/>
      <c r="N856" s="12"/>
      <c r="O856" s="109"/>
      <c r="P856" s="12"/>
      <c r="Q856" s="27">
        <f>J856*4.33</f>
        <v>0</v>
      </c>
      <c r="R856" s="27">
        <f t="shared" si="186"/>
        <v>0</v>
      </c>
    </row>
    <row r="857" spans="1:18" x14ac:dyDescent="0.25">
      <c r="A857" s="35">
        <f>+IF(B857="","",SUBTOTAL(3,B$848:B857))</f>
        <v>10</v>
      </c>
      <c r="B857" s="17">
        <f>B848</f>
        <v>44357</v>
      </c>
      <c r="C857" s="7" t="s">
        <v>168</v>
      </c>
      <c r="D857" s="6"/>
      <c r="E857" s="6"/>
      <c r="F857" s="8"/>
      <c r="G857" s="8"/>
      <c r="H857" s="12"/>
      <c r="I857" s="12"/>
      <c r="J857" s="12"/>
      <c r="K857" s="12"/>
      <c r="L857" s="12"/>
      <c r="M857" s="12"/>
      <c r="N857" s="12"/>
      <c r="O857" s="109"/>
      <c r="P857" s="12"/>
      <c r="Q857" s="27">
        <f>J857*4.33</f>
        <v>0</v>
      </c>
      <c r="R857" s="27">
        <f t="shared" si="186"/>
        <v>0</v>
      </c>
    </row>
    <row r="858" spans="1:18" x14ac:dyDescent="0.25">
      <c r="A858" s="35">
        <f>+IF(B858="","",SUBTOTAL(3,B$848:B858))</f>
        <v>11</v>
      </c>
      <c r="B858" s="17">
        <f>B848</f>
        <v>44357</v>
      </c>
      <c r="C858" s="7" t="s">
        <v>1713</v>
      </c>
      <c r="D858" s="6"/>
      <c r="E858" s="6"/>
      <c r="F858" s="8"/>
      <c r="G858" s="8"/>
      <c r="H858" s="12"/>
      <c r="I858" s="12"/>
      <c r="J858" s="12"/>
      <c r="K858" s="12"/>
      <c r="L858" s="12"/>
      <c r="M858" s="12"/>
      <c r="N858" s="12"/>
      <c r="O858" s="109"/>
      <c r="P858" s="12"/>
      <c r="Q858" s="27">
        <f>J858*4.33</f>
        <v>0</v>
      </c>
      <c r="R858" s="27">
        <f t="shared" si="186"/>
        <v>0</v>
      </c>
    </row>
    <row r="859" spans="1:18" x14ac:dyDescent="0.25">
      <c r="A859" s="35">
        <f>+IF(B859="","",SUBTOTAL(3,B$848:B859))</f>
        <v>12</v>
      </c>
      <c r="B859" s="17">
        <f>B848</f>
        <v>44357</v>
      </c>
      <c r="C859" s="7" t="s">
        <v>1000</v>
      </c>
      <c r="D859" s="6"/>
      <c r="E859" s="6"/>
      <c r="F859" s="8"/>
      <c r="G859" s="8"/>
      <c r="H859" s="12"/>
      <c r="I859" s="12"/>
      <c r="J859" s="12"/>
      <c r="K859" s="12"/>
      <c r="L859" s="12"/>
      <c r="M859" s="12"/>
      <c r="N859" s="12"/>
      <c r="O859" s="109"/>
      <c r="P859" s="12"/>
      <c r="Q859" s="27">
        <f>J859*4.33</f>
        <v>0</v>
      </c>
      <c r="R859" s="27">
        <f t="shared" si="186"/>
        <v>0</v>
      </c>
    </row>
    <row r="860" spans="1:18" x14ac:dyDescent="0.25">
      <c r="A860" s="35">
        <f>+IF(B860="","",SUBTOTAL(3,B$848:B860))</f>
        <v>13</v>
      </c>
      <c r="B860" s="17">
        <f>B848</f>
        <v>44357</v>
      </c>
      <c r="C860" s="7" t="s">
        <v>1706</v>
      </c>
      <c r="D860" s="6"/>
      <c r="E860" s="6"/>
      <c r="F860" s="8"/>
      <c r="G860" s="8"/>
      <c r="H860" s="12"/>
      <c r="I860" s="12"/>
      <c r="J860" s="12"/>
      <c r="K860" s="12"/>
      <c r="L860" s="12"/>
      <c r="M860" s="12"/>
      <c r="N860" s="12"/>
      <c r="O860" s="109"/>
      <c r="P860" s="12"/>
      <c r="Q860" s="27">
        <f>J860*4.33</f>
        <v>0</v>
      </c>
      <c r="R860" s="27">
        <f t="shared" si="186"/>
        <v>0</v>
      </c>
    </row>
    <row r="861" spans="1:18" x14ac:dyDescent="0.25">
      <c r="A861" s="35">
        <f>+IF(B861="","",SUBTOTAL(3,B$848:B861))</f>
        <v>14</v>
      </c>
      <c r="B861" s="17">
        <f>B848</f>
        <v>44357</v>
      </c>
      <c r="C861" s="7" t="s">
        <v>1707</v>
      </c>
      <c r="D861" s="6"/>
      <c r="E861" s="6"/>
      <c r="F861" s="8"/>
      <c r="G861" s="8"/>
      <c r="H861" s="12"/>
      <c r="I861" s="12"/>
      <c r="J861" s="12"/>
      <c r="K861" s="12"/>
      <c r="L861" s="12"/>
      <c r="M861" s="12"/>
      <c r="N861" s="12"/>
      <c r="O861" s="109"/>
      <c r="P861" s="12"/>
      <c r="Q861" s="27">
        <f>J861*4.33</f>
        <v>0</v>
      </c>
      <c r="R861" s="27">
        <f t="shared" si="186"/>
        <v>0</v>
      </c>
    </row>
    <row r="862" spans="1:18" x14ac:dyDescent="0.25">
      <c r="A862" s="35">
        <f>+IF(B862="","",SUBTOTAL(3,B$848:B862))</f>
        <v>15</v>
      </c>
      <c r="B862" s="17">
        <f>B848</f>
        <v>44357</v>
      </c>
      <c r="C862" s="7" t="s">
        <v>1708</v>
      </c>
      <c r="D862" s="6"/>
      <c r="E862" s="6"/>
      <c r="F862" s="8"/>
      <c r="G862" s="8"/>
      <c r="H862" s="12"/>
      <c r="I862" s="12"/>
      <c r="J862" s="12"/>
      <c r="K862" s="12"/>
      <c r="L862" s="12"/>
      <c r="M862" s="12"/>
      <c r="N862" s="12"/>
      <c r="O862" s="109"/>
      <c r="P862" s="12"/>
      <c r="Q862" s="27">
        <f>J862*4.33</f>
        <v>0</v>
      </c>
      <c r="R862" s="27">
        <f t="shared" si="186"/>
        <v>0</v>
      </c>
    </row>
    <row r="863" spans="1:18" x14ac:dyDescent="0.25">
      <c r="A863" s="35">
        <f>+IF(B863="","",SUBTOTAL(3,B$848:B863))</f>
        <v>16</v>
      </c>
      <c r="B863" s="17">
        <f>B848</f>
        <v>44357</v>
      </c>
      <c r="C863" s="7" t="s">
        <v>1709</v>
      </c>
      <c r="D863" s="6"/>
      <c r="E863" s="6"/>
      <c r="F863" s="8"/>
      <c r="G863" s="8"/>
      <c r="H863" s="12"/>
      <c r="I863" s="12"/>
      <c r="J863" s="12"/>
      <c r="K863" s="12"/>
      <c r="L863" s="12"/>
      <c r="M863" s="12"/>
      <c r="N863" s="12"/>
      <c r="O863" s="109"/>
      <c r="P863" s="12"/>
      <c r="Q863" s="27">
        <f>J863*4.33</f>
        <v>0</v>
      </c>
      <c r="R863" s="27">
        <f t="shared" si="186"/>
        <v>0</v>
      </c>
    </row>
    <row r="864" spans="1:18" x14ac:dyDescent="0.25">
      <c r="A864" s="35">
        <f>+IF(B864="","",SUBTOTAL(3,B$848:B864))</f>
        <v>17</v>
      </c>
      <c r="B864" s="17">
        <f>B848</f>
        <v>44357</v>
      </c>
      <c r="C864" s="7" t="s">
        <v>1411</v>
      </c>
      <c r="D864" s="6"/>
      <c r="E864" s="6"/>
      <c r="F864" s="8"/>
      <c r="G864" s="8"/>
      <c r="H864" s="12"/>
      <c r="I864" s="12"/>
      <c r="J864" s="12"/>
      <c r="K864" s="12"/>
      <c r="L864" s="12"/>
      <c r="M864" s="12"/>
      <c r="N864" s="12"/>
      <c r="O864" s="109"/>
      <c r="P864" s="12"/>
      <c r="Q864" s="27">
        <f>J864*4.33</f>
        <v>0</v>
      </c>
      <c r="R864" s="27">
        <f t="shared" si="186"/>
        <v>0</v>
      </c>
    </row>
    <row r="865" spans="1:18" x14ac:dyDescent="0.25">
      <c r="A865" s="35">
        <f>+IF(B865="","",SUBTOTAL(3,B$848:B865))</f>
        <v>18</v>
      </c>
      <c r="B865" s="17">
        <f>B848</f>
        <v>44357</v>
      </c>
      <c r="C865" s="7" t="s">
        <v>1710</v>
      </c>
      <c r="D865" s="81"/>
      <c r="E865" s="81"/>
      <c r="F865" s="82"/>
      <c r="G865" s="82"/>
      <c r="H865" s="83"/>
      <c r="I865" s="83"/>
      <c r="J865" s="83"/>
      <c r="K865" s="83"/>
      <c r="L865" s="83"/>
      <c r="M865" s="83"/>
      <c r="N865" s="83"/>
      <c r="O865" s="109"/>
      <c r="P865" s="83"/>
      <c r="Q865" s="27">
        <f>J865*4.33</f>
        <v>0</v>
      </c>
      <c r="R865" s="27">
        <f t="shared" si="186"/>
        <v>0</v>
      </c>
    </row>
    <row r="866" spans="1:18" x14ac:dyDescent="0.25">
      <c r="A866" s="35">
        <f>+IF(B866="","",SUBTOTAL(3,B$848:B866))</f>
        <v>19</v>
      </c>
      <c r="B866" s="17">
        <f>B848</f>
        <v>44357</v>
      </c>
      <c r="C866" s="7" t="s">
        <v>1711</v>
      </c>
      <c r="D866" s="6"/>
      <c r="E866" s="6"/>
      <c r="F866" s="8"/>
      <c r="G866" s="8"/>
      <c r="H866" s="12"/>
      <c r="I866" s="12"/>
      <c r="J866" s="12"/>
      <c r="K866" s="12"/>
      <c r="L866" s="12"/>
      <c r="M866" s="12"/>
      <c r="N866" s="12"/>
      <c r="O866" s="109"/>
      <c r="P866" s="12"/>
      <c r="Q866" s="27">
        <f>J866*4.33</f>
        <v>0</v>
      </c>
      <c r="R866" s="27">
        <f t="shared" si="186"/>
        <v>0</v>
      </c>
    </row>
    <row r="867" spans="1:18" x14ac:dyDescent="0.25">
      <c r="A867" s="35">
        <f>+IF(B867="","",SUBTOTAL(3,B$848:B867))</f>
        <v>20</v>
      </c>
      <c r="B867" s="17">
        <f>B848</f>
        <v>44357</v>
      </c>
      <c r="C867" s="7" t="s">
        <v>1712</v>
      </c>
      <c r="D867" s="6"/>
      <c r="E867" s="6"/>
      <c r="F867" s="8"/>
      <c r="G867" s="8"/>
      <c r="H867" s="12"/>
      <c r="I867" s="12"/>
      <c r="J867" s="12"/>
      <c r="K867" s="12"/>
      <c r="L867" s="12"/>
      <c r="M867" s="12"/>
      <c r="N867" s="12"/>
      <c r="O867" s="109"/>
      <c r="P867" s="12"/>
      <c r="Q867" s="27">
        <f>J867*4.33</f>
        <v>0</v>
      </c>
      <c r="R867" s="27">
        <f t="shared" si="186"/>
        <v>0</v>
      </c>
    </row>
    <row r="868" spans="1:18" x14ac:dyDescent="0.25">
      <c r="A868" s="43" t="str">
        <f>TEXT(B868,"DDD")</f>
        <v>Thu</v>
      </c>
      <c r="B868" s="10">
        <f>B848</f>
        <v>44357</v>
      </c>
      <c r="C868" s="5" t="s">
        <v>2</v>
      </c>
      <c r="D868" s="4">
        <f>SUM(D848:D867)</f>
        <v>0</v>
      </c>
      <c r="E868" s="4"/>
      <c r="F868" s="4"/>
      <c r="G868" s="4"/>
      <c r="H868" s="13">
        <f>SUM(H848:H867)</f>
        <v>0</v>
      </c>
      <c r="I868" s="13">
        <f>SUM(I848:I867)</f>
        <v>0</v>
      </c>
      <c r="J868" s="13">
        <f>SUM(J848:J867)</f>
        <v>0</v>
      </c>
      <c r="K868" s="13">
        <f>SUM(K848:K867)</f>
        <v>0</v>
      </c>
      <c r="L868" s="13">
        <f>SUM(L848:L867)</f>
        <v>0</v>
      </c>
      <c r="M868" s="13">
        <f t="shared" ref="M868:R868" si="187">SUM(M848:M867)</f>
        <v>0</v>
      </c>
      <c r="N868" s="13">
        <f t="shared" si="187"/>
        <v>0</v>
      </c>
      <c r="O868" s="44"/>
      <c r="P868" s="13">
        <f t="shared" si="187"/>
        <v>0</v>
      </c>
      <c r="Q868" s="13">
        <f t="shared" si="187"/>
        <v>0</v>
      </c>
      <c r="R868" s="13">
        <f t="shared" si="187"/>
        <v>0</v>
      </c>
    </row>
    <row r="869" spans="1:18" x14ac:dyDescent="0.25">
      <c r="A869" s="43"/>
      <c r="B869" s="10">
        <f ca="1">TODAY()</f>
        <v>44347</v>
      </c>
      <c r="C869" s="5" t="s">
        <v>2</v>
      </c>
      <c r="D869" s="80">
        <f>SUBTOTAL(9,D2:D530)</f>
        <v>1432</v>
      </c>
      <c r="E869" s="4"/>
      <c r="F869" s="4"/>
      <c r="G869" s="4"/>
      <c r="H869" s="13"/>
      <c r="I869" s="13"/>
      <c r="J869" s="13"/>
      <c r="K869" s="13"/>
      <c r="L869" s="13"/>
      <c r="M869" s="13"/>
      <c r="N869" s="13"/>
      <c r="O869" s="44"/>
      <c r="P869" s="79">
        <f>SUBTOTAL(9,P2:P867)</f>
        <v>1662685</v>
      </c>
      <c r="Q869" s="79">
        <f>SUBTOTAL(9,Q2:Q867)</f>
        <v>1361269.1144799974</v>
      </c>
      <c r="R869" s="79">
        <f>SUBTOTAL(9,R2:R867)</f>
        <v>307815.88352000172</v>
      </c>
    </row>
    <row r="870" spans="1:18" x14ac:dyDescent="0.25">
      <c r="Q870" s="79">
        <f>Q869/2</f>
        <v>680634.55723999871</v>
      </c>
      <c r="R870" s="79">
        <f>R869/2</f>
        <v>153907.94176000086</v>
      </c>
    </row>
    <row r="871" spans="1:18" x14ac:dyDescent="0.25">
      <c r="G871" s="3" t="s">
        <v>1513</v>
      </c>
      <c r="I871" s="3">
        <v>778</v>
      </c>
    </row>
    <row r="872" spans="1:18" x14ac:dyDescent="0.25">
      <c r="F872" s="3" t="s">
        <v>1522</v>
      </c>
      <c r="G872" s="70" t="s">
        <v>1523</v>
      </c>
    </row>
    <row r="873" spans="1:18" x14ac:dyDescent="0.25">
      <c r="G873" s="3">
        <v>135797</v>
      </c>
    </row>
    <row r="874" spans="1:18" x14ac:dyDescent="0.25">
      <c r="G874" s="3">
        <v>163240</v>
      </c>
    </row>
    <row r="875" spans="1:18" x14ac:dyDescent="0.25">
      <c r="G875" s="3">
        <v>1154380337</v>
      </c>
    </row>
  </sheetData>
  <autoFilter ref="A1:R875"/>
  <pageMargins left="0.59055118110236227" right="0.59055118110236227" top="0.74803149606299213" bottom="0.74803149606299213" header="0.31496062992125984" footer="0.31496062992125984"/>
  <pageSetup paperSize="9" orientation="landscape" r:id="rId1"/>
  <ignoredErrors>
    <ignoredError sqref="A1 A3:A13 A53:A75 A78:A96 A123:A134 A161:A168 A99:A120 A137:A158 A171:A172 A173:A189 A193:A204 A207:A211 A214:A221 A224:A226 A233 A38:A40 A14:A19 A41:A42 A21:A35 A37" formulaRange="1"/>
    <ignoredError sqref="A159 A191 P187 A231 A252 B293 B276:B282 B289 B317 B325:B327 B332 B361 R44:R45 R34 R7:R18 Q61:R61 R54:R60 Q86:R94 Q97:R327 Q329:R389 Q51:R53 B392:B394 B388 B390 B396 Q390 B398:B400 Q402:R402 B405 Q404:R405 B407 R406 Q417 Q421:R421 R450 Q475:R475 Q454:R454 R488 P493:R493 R497 P497 Q412:R412 R500 Q502:R502 B503 R505 R509 B512 Q511:R512 R513 Q516:R516 B514 Q518:R518 B519 Q524:R524 Q522 P553:R553 Q528:R528 Q391:R399 B531 B533:B535 Q579:R579 Q530:R534 Q542:Q544 P547:R547 R548 P588:R588 R589:R594 Q651:R651 R596:R597 R599:R602 P596 Q623:R623 R610:R618 R620:R622 Q603:R609 B606:B610 Q634:R634 R624:R633 P640:R640 R635:R639 P643:R643 R641:R642 P660:R660 R659 P673:R673 R661:R672 Q687:R687 R674:R686 Q690:R695 R652:R657 P690 Q721:R721 Q696:R696 R435 Q847:R847 Q826:R826 Q805:R805 Q784:R784 Q763:R763 Q742:R742 P696 Q700:R700 R698 R699" formula="1"/>
    <ignoredError sqref="F28 F37:F39 G37:G50 G52:G96 G98:G120 F98 G122:G134 F125 F71 F136:G158 F160:G197 G198:G211 G213 G215:G228 F214:G214 G232:G233 F235:G249 G262:G274 G253:G260 G251 F282:G285 G276 F296 G289:G299 G301:G304 G306:G307 G309:G315 G317 G320 F327:G328 G330 G332:G336 F338:G338 G340:G341 F342:G343 G344 F346:G348 G350:G353 G355:G356 G361:G372 F373:G374 G376:G378 G388 G380:G384 G2:G13 G20:G35 F14:G19 G392 G396 G400 F401:G401 G403 G407:G411 G413:G420 G422:G425 F426:G430 G431:G433 G436:G453 F453 G455:G474 G477:G487 G489:G491 F492:G492 F494:G495 G496 G498:G499 G503:G504 G506:G508 G514:G515 G517 G519:G523 G525:G527 G535:G546 G548:G552 G554:G578 G587 G589:G595 G597:G602 G610:G622 F580:G586 G624:G626 F627:G632 G633 G635:G638 F639:G639 G641:G642 G644:G645 F646:G650 G652:G655 F656:G656 G657 G658:G661 F663:G665 G666 G667:G672 G674:G679 G680:G682 F683:G686 G688:G689 G691 G692:G695 G697:G699" numberStoredAsText="1"/>
    <ignoredError sqref="A36 A20" formula="1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zoomScaleNormal="100" workbookViewId="0">
      <pane ySplit="2" topLeftCell="A21" activePane="bottomLeft" state="frozen"/>
      <selection pane="bottomLeft" activeCell="F19" sqref="F19"/>
    </sheetView>
  </sheetViews>
  <sheetFormatPr defaultRowHeight="15.75" x14ac:dyDescent="0.25"/>
  <cols>
    <col min="1" max="1" width="11.28515625" style="2" customWidth="1"/>
    <col min="2" max="2" width="35.5703125" style="2" bestFit="1" customWidth="1"/>
    <col min="3" max="3" width="9.28515625" style="2" customWidth="1"/>
    <col min="4" max="5" width="10.5703125" style="2" bestFit="1" customWidth="1"/>
    <col min="6" max="6" width="11.140625" style="2" bestFit="1" customWidth="1"/>
    <col min="7" max="16384" width="9.140625" style="2"/>
  </cols>
  <sheetData>
    <row r="1" spans="1:6" ht="6" customHeight="1" thickBot="1" x14ac:dyDescent="0.3">
      <c r="A1" s="14"/>
      <c r="D1" s="14"/>
    </row>
    <row r="2" spans="1:6" ht="17.25" thickTop="1" thickBot="1" x14ac:dyDescent="0.3">
      <c r="A2" s="52" t="s">
        <v>0</v>
      </c>
      <c r="B2" s="53" t="s">
        <v>1521</v>
      </c>
      <c r="C2" s="53" t="s">
        <v>2033</v>
      </c>
      <c r="D2" s="53" t="s">
        <v>2034</v>
      </c>
      <c r="E2" s="53" t="s">
        <v>2021</v>
      </c>
      <c r="F2" s="54" t="s">
        <v>3</v>
      </c>
    </row>
    <row r="3" spans="1:6" ht="16.5" thickTop="1" x14ac:dyDescent="0.25">
      <c r="A3" s="55"/>
      <c r="B3" s="56" t="s">
        <v>1317</v>
      </c>
      <c r="C3" s="56"/>
      <c r="D3" s="62">
        <v>1E-3</v>
      </c>
      <c r="E3" s="64">
        <v>1E-3</v>
      </c>
      <c r="F3" s="63">
        <f>IF(OR(D3&gt;0,E3),D3-E3,"")</f>
        <v>0</v>
      </c>
    </row>
    <row r="4" spans="1:6" x14ac:dyDescent="0.25">
      <c r="A4" s="57">
        <v>44292</v>
      </c>
      <c r="B4" s="58"/>
      <c r="C4" s="77" t="s">
        <v>1316</v>
      </c>
      <c r="D4" s="64">
        <v>10410</v>
      </c>
      <c r="E4" s="64"/>
      <c r="F4" s="65">
        <f>IF(OR(D4&gt;0,E4),F3+D4-E4,"")</f>
        <v>10410</v>
      </c>
    </row>
    <row r="5" spans="1:6" x14ac:dyDescent="0.25">
      <c r="A5" s="57">
        <v>44292</v>
      </c>
      <c r="B5" s="58"/>
      <c r="C5" s="77" t="s">
        <v>1558</v>
      </c>
      <c r="D5" s="64"/>
      <c r="E5" s="64">
        <v>10300</v>
      </c>
      <c r="F5" s="65">
        <f t="shared" ref="F5:F96" si="0">IF(OR(D5&gt;0,E5),F4+D5-E5,"")</f>
        <v>110</v>
      </c>
    </row>
    <row r="6" spans="1:6" x14ac:dyDescent="0.25">
      <c r="A6" s="57">
        <v>44292</v>
      </c>
      <c r="B6" s="58"/>
      <c r="C6" s="77" t="s">
        <v>1557</v>
      </c>
      <c r="D6" s="64"/>
      <c r="E6" s="64">
        <v>100</v>
      </c>
      <c r="F6" s="65">
        <f t="shared" si="0"/>
        <v>10</v>
      </c>
    </row>
    <row r="7" spans="1:6" x14ac:dyDescent="0.25">
      <c r="A7" s="57">
        <v>44293</v>
      </c>
      <c r="B7" s="58"/>
      <c r="C7" s="77" t="s">
        <v>1316</v>
      </c>
      <c r="D7" s="64">
        <v>13600</v>
      </c>
      <c r="E7" s="64"/>
      <c r="F7" s="65">
        <f t="shared" si="0"/>
        <v>13610</v>
      </c>
    </row>
    <row r="8" spans="1:6" x14ac:dyDescent="0.25">
      <c r="A8" s="57">
        <v>44293</v>
      </c>
      <c r="B8" s="58"/>
      <c r="C8" s="77" t="s">
        <v>1557</v>
      </c>
      <c r="D8" s="64"/>
      <c r="E8" s="64">
        <v>150</v>
      </c>
      <c r="F8" s="65">
        <f t="shared" si="0"/>
        <v>13460</v>
      </c>
    </row>
    <row r="9" spans="1:6" x14ac:dyDescent="0.25">
      <c r="A9" s="57">
        <v>44294</v>
      </c>
      <c r="B9" s="58"/>
      <c r="C9" s="77" t="s">
        <v>1316</v>
      </c>
      <c r="D9" s="64">
        <v>3200</v>
      </c>
      <c r="E9" s="64"/>
      <c r="F9" s="65">
        <f t="shared" si="0"/>
        <v>16660</v>
      </c>
    </row>
    <row r="10" spans="1:6" x14ac:dyDescent="0.25">
      <c r="A10" s="57">
        <v>44297</v>
      </c>
      <c r="B10" s="58"/>
      <c r="C10" s="77" t="s">
        <v>1316</v>
      </c>
      <c r="D10" s="64">
        <v>24055</v>
      </c>
      <c r="E10" s="64"/>
      <c r="F10" s="65">
        <f t="shared" si="0"/>
        <v>40715</v>
      </c>
    </row>
    <row r="11" spans="1:6" x14ac:dyDescent="0.25">
      <c r="A11" s="57">
        <v>44297</v>
      </c>
      <c r="B11" s="58"/>
      <c r="C11" s="77" t="s">
        <v>1557</v>
      </c>
      <c r="D11" s="64"/>
      <c r="E11" s="64">
        <f>7500+1050</f>
        <v>8550</v>
      </c>
      <c r="F11" s="65">
        <f t="shared" si="0"/>
        <v>32165</v>
      </c>
    </row>
    <row r="12" spans="1:6" x14ac:dyDescent="0.25">
      <c r="A12" s="57">
        <v>44297</v>
      </c>
      <c r="B12" s="58"/>
      <c r="C12" s="77" t="s">
        <v>1557</v>
      </c>
      <c r="D12" s="64"/>
      <c r="E12" s="64">
        <v>60</v>
      </c>
      <c r="F12" s="65">
        <f t="shared" si="0"/>
        <v>32105</v>
      </c>
    </row>
    <row r="13" spans="1:6" x14ac:dyDescent="0.25">
      <c r="A13" s="57">
        <v>44297</v>
      </c>
      <c r="B13" s="58"/>
      <c r="C13" s="77" t="s">
        <v>1557</v>
      </c>
      <c r="D13" s="64"/>
      <c r="E13" s="64">
        <v>225</v>
      </c>
      <c r="F13" s="65">
        <f t="shared" si="0"/>
        <v>31880</v>
      </c>
    </row>
    <row r="14" spans="1:6" x14ac:dyDescent="0.25">
      <c r="A14" s="57">
        <v>44298</v>
      </c>
      <c r="B14" s="58"/>
      <c r="C14" s="77" t="s">
        <v>1316</v>
      </c>
      <c r="D14" s="64">
        <v>12070</v>
      </c>
      <c r="E14" s="64"/>
      <c r="F14" s="65">
        <f t="shared" si="0"/>
        <v>43950</v>
      </c>
    </row>
    <row r="15" spans="1:6" x14ac:dyDescent="0.25">
      <c r="A15" s="57">
        <v>44298</v>
      </c>
      <c r="B15" s="58"/>
      <c r="C15" s="77" t="s">
        <v>1557</v>
      </c>
      <c r="D15" s="64"/>
      <c r="E15" s="64">
        <v>150</v>
      </c>
      <c r="F15" s="65">
        <f t="shared" si="0"/>
        <v>43800</v>
      </c>
    </row>
    <row r="16" spans="1:6" x14ac:dyDescent="0.25">
      <c r="A16" s="57">
        <v>44299</v>
      </c>
      <c r="B16" s="58"/>
      <c r="C16" s="77" t="s">
        <v>1316</v>
      </c>
      <c r="D16" s="64">
        <v>4800</v>
      </c>
      <c r="E16" s="64"/>
      <c r="F16" s="65">
        <f t="shared" si="0"/>
        <v>48600</v>
      </c>
    </row>
    <row r="17" spans="1:6" x14ac:dyDescent="0.25">
      <c r="A17" s="57">
        <v>44299</v>
      </c>
      <c r="B17" s="58"/>
      <c r="C17" s="77" t="s">
        <v>1557</v>
      </c>
      <c r="D17" s="64"/>
      <c r="E17" s="64">
        <v>100</v>
      </c>
      <c r="F17" s="65">
        <f t="shared" si="0"/>
        <v>48500</v>
      </c>
    </row>
    <row r="18" spans="1:6" x14ac:dyDescent="0.25">
      <c r="A18" s="57">
        <v>44300</v>
      </c>
      <c r="B18" s="58"/>
      <c r="C18" s="77" t="s">
        <v>1316</v>
      </c>
      <c r="D18" s="64">
        <v>2400</v>
      </c>
      <c r="E18" s="64"/>
      <c r="F18" s="65">
        <f t="shared" si="0"/>
        <v>50900</v>
      </c>
    </row>
    <row r="19" spans="1:6" x14ac:dyDescent="0.25">
      <c r="A19" s="57">
        <v>44300</v>
      </c>
      <c r="B19" s="58"/>
      <c r="C19" s="77" t="s">
        <v>1557</v>
      </c>
      <c r="D19" s="64"/>
      <c r="E19" s="64">
        <v>50</v>
      </c>
      <c r="F19" s="65">
        <f t="shared" si="0"/>
        <v>50850</v>
      </c>
    </row>
    <row r="20" spans="1:6" x14ac:dyDescent="0.25">
      <c r="A20" s="57">
        <v>44301</v>
      </c>
      <c r="B20" s="58"/>
      <c r="C20" s="77" t="s">
        <v>1316</v>
      </c>
      <c r="D20" s="64">
        <v>1600</v>
      </c>
      <c r="E20" s="64"/>
      <c r="F20" s="65">
        <f t="shared" si="0"/>
        <v>52450</v>
      </c>
    </row>
    <row r="21" spans="1:6" x14ac:dyDescent="0.25">
      <c r="A21" s="57">
        <v>44305</v>
      </c>
      <c r="B21" s="58"/>
      <c r="C21" s="77" t="s">
        <v>1316</v>
      </c>
      <c r="D21" s="64">
        <v>6400</v>
      </c>
      <c r="E21" s="64"/>
      <c r="F21" s="65">
        <f t="shared" si="0"/>
        <v>58850</v>
      </c>
    </row>
    <row r="22" spans="1:6" x14ac:dyDescent="0.25">
      <c r="A22" s="57">
        <v>44306</v>
      </c>
      <c r="B22" s="58"/>
      <c r="C22" s="77" t="s">
        <v>1316</v>
      </c>
      <c r="D22" s="64">
        <v>2400</v>
      </c>
      <c r="E22" s="64"/>
      <c r="F22" s="65">
        <f t="shared" si="0"/>
        <v>61250</v>
      </c>
    </row>
    <row r="23" spans="1:6" x14ac:dyDescent="0.25">
      <c r="A23" s="57">
        <v>44306</v>
      </c>
      <c r="B23" s="58"/>
      <c r="C23" s="77" t="s">
        <v>1557</v>
      </c>
      <c r="D23" s="64"/>
      <c r="E23" s="64">
        <v>50</v>
      </c>
      <c r="F23" s="65">
        <f t="shared" si="0"/>
        <v>61200</v>
      </c>
    </row>
    <row r="24" spans="1:6" x14ac:dyDescent="0.25">
      <c r="A24" s="57">
        <v>44306</v>
      </c>
      <c r="B24" s="58"/>
      <c r="C24" s="77" t="s">
        <v>1557</v>
      </c>
      <c r="D24" s="64"/>
      <c r="E24" s="64">
        <v>100</v>
      </c>
      <c r="F24" s="65">
        <f t="shared" si="0"/>
        <v>61100</v>
      </c>
    </row>
    <row r="25" spans="1:6" x14ac:dyDescent="0.25">
      <c r="A25" s="57">
        <v>44308</v>
      </c>
      <c r="B25" s="58"/>
      <c r="C25" s="77" t="s">
        <v>1558</v>
      </c>
      <c r="D25" s="64"/>
      <c r="E25" s="64">
        <v>58600</v>
      </c>
      <c r="F25" s="65">
        <f t="shared" si="0"/>
        <v>2500</v>
      </c>
    </row>
    <row r="26" spans="1:6" x14ac:dyDescent="0.25">
      <c r="A26" s="57">
        <v>44311</v>
      </c>
      <c r="B26" s="58"/>
      <c r="C26" s="77" t="s">
        <v>1316</v>
      </c>
      <c r="D26" s="64">
        <v>1600</v>
      </c>
      <c r="E26" s="64"/>
      <c r="F26" s="65">
        <f t="shared" si="0"/>
        <v>4100</v>
      </c>
    </row>
    <row r="27" spans="1:6" x14ac:dyDescent="0.25">
      <c r="A27" s="57">
        <v>44312</v>
      </c>
      <c r="B27" s="58"/>
      <c r="C27" s="77" t="s">
        <v>1316</v>
      </c>
      <c r="D27" s="64">
        <v>1600</v>
      </c>
      <c r="E27" s="64"/>
      <c r="F27" s="65">
        <f t="shared" si="0"/>
        <v>5700</v>
      </c>
    </row>
    <row r="28" spans="1:6" x14ac:dyDescent="0.25">
      <c r="A28" s="57">
        <v>44313</v>
      </c>
      <c r="B28" s="58"/>
      <c r="C28" s="77" t="s">
        <v>1316</v>
      </c>
      <c r="D28" s="64">
        <v>7200</v>
      </c>
      <c r="E28" s="64"/>
      <c r="F28" s="65">
        <f t="shared" si="0"/>
        <v>12900</v>
      </c>
    </row>
    <row r="29" spans="1:6" x14ac:dyDescent="0.25">
      <c r="A29" s="57">
        <v>44313</v>
      </c>
      <c r="B29" s="58"/>
      <c r="C29" s="77" t="s">
        <v>1557</v>
      </c>
      <c r="D29" s="64"/>
      <c r="E29" s="64">
        <v>100</v>
      </c>
      <c r="F29" s="65">
        <f t="shared" si="0"/>
        <v>12800</v>
      </c>
    </row>
    <row r="30" spans="1:6" x14ac:dyDescent="0.25">
      <c r="A30" s="57">
        <v>44314</v>
      </c>
      <c r="B30" s="58"/>
      <c r="C30" s="77" t="s">
        <v>1316</v>
      </c>
      <c r="D30" s="64">
        <v>2400</v>
      </c>
      <c r="E30" s="64"/>
      <c r="F30" s="65">
        <f t="shared" si="0"/>
        <v>15200</v>
      </c>
    </row>
    <row r="31" spans="1:6" x14ac:dyDescent="0.25">
      <c r="A31" s="57">
        <v>44314</v>
      </c>
      <c r="B31" s="58"/>
      <c r="C31" s="77" t="s">
        <v>1557</v>
      </c>
      <c r="D31" s="64"/>
      <c r="E31" s="64">
        <v>50</v>
      </c>
      <c r="F31" s="65">
        <f t="shared" si="0"/>
        <v>15150</v>
      </c>
    </row>
    <row r="32" spans="1:6" x14ac:dyDescent="0.25">
      <c r="A32" s="57">
        <v>44314</v>
      </c>
      <c r="B32" s="58"/>
      <c r="C32" s="77" t="s">
        <v>1557</v>
      </c>
      <c r="D32" s="64"/>
      <c r="E32" s="64">
        <v>5000</v>
      </c>
      <c r="F32" s="65">
        <f t="shared" si="0"/>
        <v>10150</v>
      </c>
    </row>
    <row r="33" spans="1:6" x14ac:dyDescent="0.25">
      <c r="A33" s="57">
        <v>44320</v>
      </c>
      <c r="B33" s="58"/>
      <c r="C33" s="77" t="s">
        <v>1316</v>
      </c>
      <c r="D33" s="64">
        <f>12800+3200</f>
        <v>16000</v>
      </c>
      <c r="E33" s="64"/>
      <c r="F33" s="65">
        <f t="shared" si="0"/>
        <v>26150</v>
      </c>
    </row>
    <row r="34" spans="1:6" x14ac:dyDescent="0.25">
      <c r="A34" s="57">
        <v>44321</v>
      </c>
      <c r="B34" s="58"/>
      <c r="C34" s="77" t="s">
        <v>1557</v>
      </c>
      <c r="D34" s="64"/>
      <c r="E34" s="64">
        <f>7500+1050</f>
        <v>8550</v>
      </c>
      <c r="F34" s="65">
        <f t="shared" si="0"/>
        <v>17600</v>
      </c>
    </row>
    <row r="35" spans="1:6" x14ac:dyDescent="0.25">
      <c r="A35" s="57">
        <v>44321</v>
      </c>
      <c r="B35" s="58"/>
      <c r="C35" s="77" t="s">
        <v>1557</v>
      </c>
      <c r="D35" s="64"/>
      <c r="E35" s="64">
        <v>60</v>
      </c>
      <c r="F35" s="65">
        <f t="shared" si="0"/>
        <v>17540</v>
      </c>
    </row>
    <row r="36" spans="1:6" x14ac:dyDescent="0.25">
      <c r="A36" s="57">
        <v>44321</v>
      </c>
      <c r="B36" s="58"/>
      <c r="C36" s="77" t="s">
        <v>1316</v>
      </c>
      <c r="D36" s="64">
        <v>4000</v>
      </c>
      <c r="E36" s="64"/>
      <c r="F36" s="65">
        <f t="shared" si="0"/>
        <v>21540</v>
      </c>
    </row>
    <row r="37" spans="1:6" x14ac:dyDescent="0.25">
      <c r="A37" s="57">
        <v>44321</v>
      </c>
      <c r="B37" s="58"/>
      <c r="C37" s="77" t="s">
        <v>1557</v>
      </c>
      <c r="D37" s="64"/>
      <c r="E37" s="64">
        <v>100</v>
      </c>
      <c r="F37" s="65">
        <f t="shared" si="0"/>
        <v>21440</v>
      </c>
    </row>
    <row r="38" spans="1:6" x14ac:dyDescent="0.25">
      <c r="A38" s="57">
        <v>44321</v>
      </c>
      <c r="B38" s="58"/>
      <c r="C38" s="77" t="s">
        <v>1557</v>
      </c>
      <c r="D38" s="64"/>
      <c r="E38" s="64">
        <v>300</v>
      </c>
      <c r="F38" s="65">
        <f t="shared" si="0"/>
        <v>21140</v>
      </c>
    </row>
    <row r="39" spans="1:6" x14ac:dyDescent="0.25">
      <c r="A39" s="57">
        <v>44322</v>
      </c>
      <c r="B39" s="58"/>
      <c r="C39" s="77" t="s">
        <v>1316</v>
      </c>
      <c r="D39" s="64">
        <v>30000</v>
      </c>
      <c r="E39" s="64"/>
      <c r="F39" s="65">
        <f t="shared" si="0"/>
        <v>51140</v>
      </c>
    </row>
    <row r="40" spans="1:6" x14ac:dyDescent="0.25">
      <c r="A40" s="57">
        <v>44322</v>
      </c>
      <c r="B40" s="58"/>
      <c r="C40" s="77" t="s">
        <v>1557</v>
      </c>
      <c r="D40" s="64"/>
      <c r="E40" s="64">
        <v>200</v>
      </c>
      <c r="F40" s="65">
        <f t="shared" si="0"/>
        <v>50940</v>
      </c>
    </row>
    <row r="41" spans="1:6" x14ac:dyDescent="0.25">
      <c r="A41" s="57">
        <v>44322</v>
      </c>
      <c r="B41" s="58"/>
      <c r="C41" s="77" t="s">
        <v>1558</v>
      </c>
      <c r="D41" s="64"/>
      <c r="E41" s="64">
        <v>50940</v>
      </c>
      <c r="F41" s="65">
        <f t="shared" si="0"/>
        <v>0</v>
      </c>
    </row>
    <row r="42" spans="1:6" x14ac:dyDescent="0.25">
      <c r="A42" s="57">
        <v>44325</v>
      </c>
      <c r="B42" s="58"/>
      <c r="C42" s="77" t="s">
        <v>1316</v>
      </c>
      <c r="D42" s="64">
        <v>12800</v>
      </c>
      <c r="E42" s="64"/>
      <c r="F42" s="65">
        <f t="shared" si="0"/>
        <v>12800</v>
      </c>
    </row>
    <row r="43" spans="1:6" x14ac:dyDescent="0.25">
      <c r="A43" s="57">
        <v>44325</v>
      </c>
      <c r="B43" s="58"/>
      <c r="C43" s="77" t="s">
        <v>1557</v>
      </c>
      <c r="D43" s="64"/>
      <c r="E43" s="64">
        <v>100</v>
      </c>
      <c r="F43" s="65">
        <f t="shared" si="0"/>
        <v>12700</v>
      </c>
    </row>
    <row r="44" spans="1:6" x14ac:dyDescent="0.25">
      <c r="A44" s="57">
        <v>44326</v>
      </c>
      <c r="B44" s="58"/>
      <c r="C44" s="77" t="s">
        <v>1316</v>
      </c>
      <c r="D44" s="64">
        <v>14950</v>
      </c>
      <c r="E44" s="64"/>
      <c r="F44" s="65">
        <f t="shared" si="0"/>
        <v>27650</v>
      </c>
    </row>
    <row r="45" spans="1:6" x14ac:dyDescent="0.25">
      <c r="A45" s="57">
        <v>44326</v>
      </c>
      <c r="B45" s="58"/>
      <c r="C45" s="77" t="s">
        <v>1557</v>
      </c>
      <c r="D45" s="64"/>
      <c r="E45" s="64">
        <v>150</v>
      </c>
      <c r="F45" s="65">
        <f t="shared" si="0"/>
        <v>27500</v>
      </c>
    </row>
    <row r="46" spans="1:6" x14ac:dyDescent="0.25">
      <c r="A46" s="57">
        <v>44326</v>
      </c>
      <c r="B46" s="58"/>
      <c r="C46" s="77" t="s">
        <v>1558</v>
      </c>
      <c r="D46" s="64"/>
      <c r="E46" s="64">
        <v>27500</v>
      </c>
      <c r="F46" s="65">
        <f t="shared" si="0"/>
        <v>0</v>
      </c>
    </row>
    <row r="47" spans="1:6" x14ac:dyDescent="0.25">
      <c r="A47" s="57">
        <v>44327</v>
      </c>
      <c r="B47" s="58"/>
      <c r="C47" s="77" t="s">
        <v>1316</v>
      </c>
      <c r="D47" s="64">
        <v>5600</v>
      </c>
      <c r="E47" s="64"/>
      <c r="F47" s="65">
        <f t="shared" si="0"/>
        <v>5600</v>
      </c>
    </row>
    <row r="48" spans="1:6" x14ac:dyDescent="0.25">
      <c r="A48" s="57">
        <v>44327</v>
      </c>
      <c r="B48" s="58"/>
      <c r="C48" s="77" t="s">
        <v>1557</v>
      </c>
      <c r="D48" s="64"/>
      <c r="E48" s="64">
        <v>100</v>
      </c>
      <c r="F48" s="65">
        <f t="shared" si="0"/>
        <v>5500</v>
      </c>
    </row>
    <row r="49" spans="1:6" x14ac:dyDescent="0.25">
      <c r="A49" s="57">
        <v>44327</v>
      </c>
      <c r="B49" s="58"/>
      <c r="C49" s="77" t="s">
        <v>1557</v>
      </c>
      <c r="D49" s="64"/>
      <c r="E49" s="64">
        <v>500</v>
      </c>
      <c r="F49" s="65">
        <f t="shared" si="0"/>
        <v>5000</v>
      </c>
    </row>
    <row r="50" spans="1:6" x14ac:dyDescent="0.25">
      <c r="A50" s="57">
        <v>44333</v>
      </c>
      <c r="B50" s="58"/>
      <c r="C50" s="77" t="s">
        <v>1316</v>
      </c>
      <c r="D50" s="64">
        <v>17100</v>
      </c>
      <c r="E50" s="64"/>
      <c r="F50" s="65">
        <f t="shared" si="0"/>
        <v>22100</v>
      </c>
    </row>
    <row r="51" spans="1:6" x14ac:dyDescent="0.25">
      <c r="A51" s="57">
        <v>44334</v>
      </c>
      <c r="B51" s="58"/>
      <c r="C51" s="77" t="s">
        <v>1316</v>
      </c>
      <c r="D51" s="64">
        <v>9550</v>
      </c>
      <c r="E51" s="64"/>
      <c r="F51" s="65">
        <f t="shared" si="0"/>
        <v>31650</v>
      </c>
    </row>
    <row r="52" spans="1:6" x14ac:dyDescent="0.25">
      <c r="A52" s="57">
        <v>44335</v>
      </c>
      <c r="B52" s="58"/>
      <c r="C52" s="77" t="s">
        <v>1316</v>
      </c>
      <c r="D52" s="64">
        <v>7200</v>
      </c>
      <c r="E52" s="64"/>
      <c r="F52" s="65">
        <f t="shared" si="0"/>
        <v>38850</v>
      </c>
    </row>
    <row r="53" spans="1:6" x14ac:dyDescent="0.25">
      <c r="A53" s="57">
        <v>44335</v>
      </c>
      <c r="B53" s="58"/>
      <c r="C53" s="77" t="s">
        <v>1558</v>
      </c>
      <c r="D53" s="64"/>
      <c r="E53" s="64">
        <v>34265</v>
      </c>
      <c r="F53" s="65">
        <f t="shared" si="0"/>
        <v>4585</v>
      </c>
    </row>
    <row r="54" spans="1:6" x14ac:dyDescent="0.25">
      <c r="A54" s="57">
        <v>44335</v>
      </c>
      <c r="B54" s="58"/>
      <c r="C54" s="77" t="s">
        <v>1557</v>
      </c>
      <c r="D54" s="64"/>
      <c r="E54" s="64">
        <v>100</v>
      </c>
      <c r="F54" s="65">
        <f t="shared" si="0"/>
        <v>4485</v>
      </c>
    </row>
    <row r="55" spans="1:6" x14ac:dyDescent="0.25">
      <c r="A55" s="57">
        <v>44336</v>
      </c>
      <c r="B55" s="58"/>
      <c r="C55" s="77" t="s">
        <v>1316</v>
      </c>
      <c r="D55" s="64">
        <v>2475</v>
      </c>
      <c r="E55" s="64"/>
      <c r="F55" s="65">
        <f t="shared" si="0"/>
        <v>6960</v>
      </c>
    </row>
    <row r="56" spans="1:6" x14ac:dyDescent="0.25">
      <c r="A56" s="57">
        <v>44339</v>
      </c>
      <c r="B56" s="58"/>
      <c r="C56" s="77" t="s">
        <v>1316</v>
      </c>
      <c r="D56" s="64">
        <v>14875</v>
      </c>
      <c r="E56" s="64"/>
      <c r="F56" s="65">
        <f t="shared" si="0"/>
        <v>21835</v>
      </c>
    </row>
    <row r="57" spans="1:6" x14ac:dyDescent="0.25">
      <c r="A57" s="57">
        <v>44339</v>
      </c>
      <c r="B57" s="58"/>
      <c r="C57" s="77" t="s">
        <v>1557</v>
      </c>
      <c r="D57" s="64"/>
      <c r="E57" s="64">
        <v>100</v>
      </c>
      <c r="F57" s="65">
        <f t="shared" si="0"/>
        <v>21735</v>
      </c>
    </row>
    <row r="58" spans="1:6" x14ac:dyDescent="0.25">
      <c r="A58" s="57">
        <v>44339</v>
      </c>
      <c r="B58" s="58"/>
      <c r="C58" s="77" t="s">
        <v>1557</v>
      </c>
      <c r="D58" s="64"/>
      <c r="E58" s="64">
        <v>50</v>
      </c>
      <c r="F58" s="65">
        <f t="shared" si="0"/>
        <v>21685</v>
      </c>
    </row>
    <row r="59" spans="1:6" x14ac:dyDescent="0.25">
      <c r="A59" s="57">
        <v>44340</v>
      </c>
      <c r="B59" s="58"/>
      <c r="C59" s="77" t="s">
        <v>1316</v>
      </c>
      <c r="D59" s="64">
        <v>17200</v>
      </c>
      <c r="E59" s="64"/>
      <c r="F59" s="65">
        <f t="shared" si="0"/>
        <v>38885</v>
      </c>
    </row>
    <row r="60" spans="1:6" x14ac:dyDescent="0.25">
      <c r="A60" s="57">
        <v>44340</v>
      </c>
      <c r="B60" s="58"/>
      <c r="C60" s="77" t="s">
        <v>1557</v>
      </c>
      <c r="D60" s="64"/>
      <c r="E60" s="64">
        <v>50</v>
      </c>
      <c r="F60" s="65">
        <f t="shared" si="0"/>
        <v>38835</v>
      </c>
    </row>
    <row r="61" spans="1:6" x14ac:dyDescent="0.25">
      <c r="A61" s="57">
        <v>44341</v>
      </c>
      <c r="B61" s="58"/>
      <c r="C61" s="77" t="s">
        <v>1316</v>
      </c>
      <c r="D61" s="64">
        <v>10515</v>
      </c>
      <c r="E61" s="64"/>
      <c r="F61" s="65">
        <f t="shared" si="0"/>
        <v>49350</v>
      </c>
    </row>
    <row r="62" spans="1:6" x14ac:dyDescent="0.25">
      <c r="A62" s="57">
        <v>44341</v>
      </c>
      <c r="B62" s="58"/>
      <c r="C62" s="77" t="s">
        <v>1557</v>
      </c>
      <c r="D62" s="64"/>
      <c r="E62" s="64">
        <v>100</v>
      </c>
      <c r="F62" s="65">
        <f t="shared" si="0"/>
        <v>49250</v>
      </c>
    </row>
    <row r="63" spans="1:6" x14ac:dyDescent="0.25">
      <c r="A63" s="57">
        <v>44342</v>
      </c>
      <c r="B63" s="58"/>
      <c r="C63" s="77" t="s">
        <v>1316</v>
      </c>
      <c r="D63" s="64">
        <v>14400</v>
      </c>
      <c r="E63" s="64"/>
      <c r="F63" s="65">
        <f t="shared" si="0"/>
        <v>63650</v>
      </c>
    </row>
    <row r="64" spans="1:6" x14ac:dyDescent="0.25">
      <c r="A64" s="95">
        <v>44342</v>
      </c>
      <c r="B64" s="96"/>
      <c r="C64" s="94" t="s">
        <v>1557</v>
      </c>
      <c r="D64" s="93"/>
      <c r="E64" s="93">
        <v>640</v>
      </c>
      <c r="F64" s="65">
        <f t="shared" si="0"/>
        <v>63010</v>
      </c>
    </row>
    <row r="65" spans="1:6" x14ac:dyDescent="0.25">
      <c r="A65" s="95">
        <v>44343</v>
      </c>
      <c r="B65" s="58"/>
      <c r="C65" s="77" t="s">
        <v>1316</v>
      </c>
      <c r="D65" s="64">
        <v>4000</v>
      </c>
      <c r="E65" s="64"/>
      <c r="F65" s="65">
        <f t="shared" si="0"/>
        <v>67010</v>
      </c>
    </row>
    <row r="66" spans="1:6" x14ac:dyDescent="0.25">
      <c r="A66" s="95">
        <v>44343</v>
      </c>
      <c r="B66" s="58"/>
      <c r="C66" s="77" t="s">
        <v>1557</v>
      </c>
      <c r="D66" s="64"/>
      <c r="E66" s="64">
        <v>5000</v>
      </c>
      <c r="F66" s="65">
        <f t="shared" si="0"/>
        <v>62010</v>
      </c>
    </row>
    <row r="67" spans="1:6" x14ac:dyDescent="0.25">
      <c r="A67" s="95">
        <v>44343</v>
      </c>
      <c r="B67" s="58"/>
      <c r="C67" s="77" t="s">
        <v>1558</v>
      </c>
      <c r="D67" s="64"/>
      <c r="E67" s="64">
        <v>62010</v>
      </c>
      <c r="F67" s="65">
        <f t="shared" si="0"/>
        <v>0</v>
      </c>
    </row>
    <row r="68" spans="1:6" x14ac:dyDescent="0.25">
      <c r="A68" s="95">
        <v>44346</v>
      </c>
      <c r="B68" s="58"/>
      <c r="C68" s="77" t="s">
        <v>1316</v>
      </c>
      <c r="D68" s="64">
        <v>4000</v>
      </c>
      <c r="E68" s="64"/>
      <c r="F68" s="65">
        <f t="shared" si="0"/>
        <v>4000</v>
      </c>
    </row>
    <row r="69" spans="1:6" x14ac:dyDescent="0.25">
      <c r="A69" s="95">
        <v>44347</v>
      </c>
      <c r="B69" s="58"/>
      <c r="C69" s="77" t="s">
        <v>1316</v>
      </c>
      <c r="D69" s="64">
        <v>3200</v>
      </c>
      <c r="E69" s="64"/>
      <c r="F69" s="65">
        <f t="shared" si="0"/>
        <v>7200</v>
      </c>
    </row>
    <row r="70" spans="1:6" x14ac:dyDescent="0.25">
      <c r="A70" s="59"/>
      <c r="B70" s="58"/>
      <c r="C70" s="77"/>
      <c r="D70" s="64"/>
      <c r="E70" s="64"/>
      <c r="F70" s="65" t="str">
        <f t="shared" si="0"/>
        <v/>
      </c>
    </row>
    <row r="71" spans="1:6" x14ac:dyDescent="0.25">
      <c r="A71" s="59"/>
      <c r="B71" s="58"/>
      <c r="C71" s="77"/>
      <c r="D71" s="64"/>
      <c r="E71" s="64"/>
      <c r="F71" s="65" t="str">
        <f t="shared" si="0"/>
        <v/>
      </c>
    </row>
    <row r="72" spans="1:6" x14ac:dyDescent="0.25">
      <c r="A72" s="59"/>
      <c r="B72" s="58"/>
      <c r="C72" s="77"/>
      <c r="D72" s="64"/>
      <c r="E72" s="64"/>
      <c r="F72" s="65" t="str">
        <f t="shared" si="0"/>
        <v/>
      </c>
    </row>
    <row r="73" spans="1:6" x14ac:dyDescent="0.25">
      <c r="A73" s="59"/>
      <c r="B73" s="58"/>
      <c r="C73" s="77"/>
      <c r="D73" s="64"/>
      <c r="E73" s="64"/>
      <c r="F73" s="65" t="str">
        <f t="shared" si="0"/>
        <v/>
      </c>
    </row>
    <row r="74" spans="1:6" x14ac:dyDescent="0.25">
      <c r="A74" s="59"/>
      <c r="B74" s="58"/>
      <c r="C74" s="77"/>
      <c r="D74" s="64"/>
      <c r="E74" s="64"/>
      <c r="F74" s="65" t="str">
        <f t="shared" si="0"/>
        <v/>
      </c>
    </row>
    <row r="75" spans="1:6" x14ac:dyDescent="0.25">
      <c r="A75" s="59"/>
      <c r="B75" s="58"/>
      <c r="C75" s="77"/>
      <c r="D75" s="64"/>
      <c r="E75" s="64"/>
      <c r="F75" s="65" t="str">
        <f t="shared" si="0"/>
        <v/>
      </c>
    </row>
    <row r="76" spans="1:6" x14ac:dyDescent="0.25">
      <c r="A76" s="59"/>
      <c r="B76" s="58"/>
      <c r="C76" s="77"/>
      <c r="D76" s="64"/>
      <c r="E76" s="64"/>
      <c r="F76" s="65" t="str">
        <f t="shared" si="0"/>
        <v/>
      </c>
    </row>
    <row r="77" spans="1:6" x14ac:dyDescent="0.25">
      <c r="A77" s="59"/>
      <c r="B77" s="58"/>
      <c r="C77" s="77"/>
      <c r="D77" s="64"/>
      <c r="E77" s="64"/>
      <c r="F77" s="65" t="str">
        <f t="shared" si="0"/>
        <v/>
      </c>
    </row>
    <row r="78" spans="1:6" x14ac:dyDescent="0.25">
      <c r="A78" s="59"/>
      <c r="B78" s="58"/>
      <c r="C78" s="77"/>
      <c r="D78" s="64"/>
      <c r="E78" s="64"/>
      <c r="F78" s="65" t="str">
        <f t="shared" si="0"/>
        <v/>
      </c>
    </row>
    <row r="79" spans="1:6" x14ac:dyDescent="0.25">
      <c r="A79" s="59"/>
      <c r="B79" s="58"/>
      <c r="C79" s="77"/>
      <c r="D79" s="64"/>
      <c r="E79" s="64"/>
      <c r="F79" s="65" t="str">
        <f t="shared" si="0"/>
        <v/>
      </c>
    </row>
    <row r="80" spans="1:6" x14ac:dyDescent="0.25">
      <c r="A80" s="59"/>
      <c r="B80" s="58"/>
      <c r="C80" s="77"/>
      <c r="D80" s="64"/>
      <c r="E80" s="64"/>
      <c r="F80" s="65" t="str">
        <f t="shared" si="0"/>
        <v/>
      </c>
    </row>
    <row r="81" spans="1:6" x14ac:dyDescent="0.25">
      <c r="A81" s="59"/>
      <c r="B81" s="58"/>
      <c r="C81" s="77"/>
      <c r="D81" s="64"/>
      <c r="E81" s="64"/>
      <c r="F81" s="65" t="str">
        <f t="shared" si="0"/>
        <v/>
      </c>
    </row>
    <row r="82" spans="1:6" x14ac:dyDescent="0.25">
      <c r="A82" s="59"/>
      <c r="B82" s="58"/>
      <c r="C82" s="77"/>
      <c r="D82" s="64"/>
      <c r="E82" s="64"/>
      <c r="F82" s="65" t="str">
        <f t="shared" si="0"/>
        <v/>
      </c>
    </row>
    <row r="83" spans="1:6" x14ac:dyDescent="0.25">
      <c r="A83" s="59"/>
      <c r="B83" s="58"/>
      <c r="C83" s="77"/>
      <c r="D83" s="64"/>
      <c r="E83" s="64"/>
      <c r="F83" s="65" t="str">
        <f t="shared" si="0"/>
        <v/>
      </c>
    </row>
    <row r="84" spans="1:6" x14ac:dyDescent="0.25">
      <c r="A84" s="59"/>
      <c r="B84" s="58"/>
      <c r="C84" s="77"/>
      <c r="D84" s="64"/>
      <c r="E84" s="64"/>
      <c r="F84" s="65" t="str">
        <f t="shared" si="0"/>
        <v/>
      </c>
    </row>
    <row r="85" spans="1:6" x14ac:dyDescent="0.25">
      <c r="A85" s="59"/>
      <c r="B85" s="58"/>
      <c r="C85" s="77"/>
      <c r="D85" s="64"/>
      <c r="E85" s="64"/>
      <c r="F85" s="65" t="str">
        <f t="shared" si="0"/>
        <v/>
      </c>
    </row>
    <row r="86" spans="1:6" x14ac:dyDescent="0.25">
      <c r="A86" s="59"/>
      <c r="B86" s="58"/>
      <c r="C86" s="77"/>
      <c r="D86" s="64"/>
      <c r="E86" s="64"/>
      <c r="F86" s="65" t="str">
        <f t="shared" si="0"/>
        <v/>
      </c>
    </row>
    <row r="87" spans="1:6" x14ac:dyDescent="0.25">
      <c r="A87" s="59"/>
      <c r="B87" s="58"/>
      <c r="C87" s="77"/>
      <c r="D87" s="64"/>
      <c r="E87" s="64"/>
      <c r="F87" s="65" t="str">
        <f t="shared" si="0"/>
        <v/>
      </c>
    </row>
    <row r="88" spans="1:6" x14ac:dyDescent="0.25">
      <c r="A88" s="59"/>
      <c r="B88" s="58"/>
      <c r="C88" s="77"/>
      <c r="D88" s="64"/>
      <c r="E88" s="64"/>
      <c r="F88" s="65" t="str">
        <f t="shared" si="0"/>
        <v/>
      </c>
    </row>
    <row r="89" spans="1:6" x14ac:dyDescent="0.25">
      <c r="A89" s="59"/>
      <c r="B89" s="58"/>
      <c r="C89" s="77"/>
      <c r="D89" s="64"/>
      <c r="E89" s="64"/>
      <c r="F89" s="65" t="str">
        <f t="shared" si="0"/>
        <v/>
      </c>
    </row>
    <row r="90" spans="1:6" x14ac:dyDescent="0.25">
      <c r="A90" s="59"/>
      <c r="B90" s="58"/>
      <c r="C90" s="77"/>
      <c r="D90" s="64"/>
      <c r="E90" s="64"/>
      <c r="F90" s="65" t="str">
        <f t="shared" si="0"/>
        <v/>
      </c>
    </row>
    <row r="91" spans="1:6" x14ac:dyDescent="0.25">
      <c r="A91" s="59"/>
      <c r="B91" s="58"/>
      <c r="C91" s="77"/>
      <c r="D91" s="64"/>
      <c r="E91" s="64"/>
      <c r="F91" s="65" t="str">
        <f t="shared" si="0"/>
        <v/>
      </c>
    </row>
    <row r="92" spans="1:6" x14ac:dyDescent="0.25">
      <c r="A92" s="59"/>
      <c r="B92" s="58"/>
      <c r="C92" s="77"/>
      <c r="D92" s="64"/>
      <c r="E92" s="64"/>
      <c r="F92" s="65" t="str">
        <f t="shared" si="0"/>
        <v/>
      </c>
    </row>
    <row r="93" spans="1:6" x14ac:dyDescent="0.25">
      <c r="A93" s="59"/>
      <c r="B93" s="58"/>
      <c r="C93" s="77"/>
      <c r="D93" s="64"/>
      <c r="E93" s="64"/>
      <c r="F93" s="65" t="str">
        <f t="shared" si="0"/>
        <v/>
      </c>
    </row>
    <row r="94" spans="1:6" x14ac:dyDescent="0.25">
      <c r="A94" s="59"/>
      <c r="B94" s="58"/>
      <c r="C94" s="77"/>
      <c r="D94" s="64"/>
      <c r="E94" s="64"/>
      <c r="F94" s="65" t="str">
        <f t="shared" si="0"/>
        <v/>
      </c>
    </row>
    <row r="95" spans="1:6" x14ac:dyDescent="0.25">
      <c r="A95" s="59"/>
      <c r="B95" s="58"/>
      <c r="C95" s="77"/>
      <c r="D95" s="64"/>
      <c r="E95" s="64"/>
      <c r="F95" s="65" t="str">
        <f t="shared" si="0"/>
        <v/>
      </c>
    </row>
    <row r="96" spans="1:6" x14ac:dyDescent="0.25">
      <c r="A96" s="59"/>
      <c r="B96" s="58"/>
      <c r="C96" s="77"/>
      <c r="D96" s="64"/>
      <c r="E96" s="64"/>
      <c r="F96" s="65" t="str">
        <f t="shared" si="0"/>
        <v/>
      </c>
    </row>
    <row r="97" spans="1:6" x14ac:dyDescent="0.25">
      <c r="A97" s="59"/>
      <c r="B97" s="58"/>
      <c r="C97" s="77"/>
      <c r="D97" s="64"/>
      <c r="E97" s="64"/>
      <c r="F97" s="65" t="str">
        <f t="shared" ref="F97:F98" si="1">IF(OR(D97&gt;0,E97),F96+D97-E97,"")</f>
        <v/>
      </c>
    </row>
    <row r="98" spans="1:6" ht="16.5" thickBot="1" x14ac:dyDescent="0.3">
      <c r="A98" s="60"/>
      <c r="B98" s="61"/>
      <c r="C98" s="78"/>
      <c r="D98" s="66"/>
      <c r="E98" s="64"/>
      <c r="F98" s="65" t="str">
        <f t="shared" si="1"/>
        <v/>
      </c>
    </row>
    <row r="99" spans="1:6" ht="25.5" customHeight="1" thickTop="1" thickBot="1" x14ac:dyDescent="0.3">
      <c r="A99" s="68"/>
      <c r="B99" s="69"/>
      <c r="C99" s="69"/>
      <c r="D99" s="67">
        <f>SUBTOTAL(9,D3:D98)</f>
        <v>281600.00099999999</v>
      </c>
      <c r="E99" s="67">
        <f>SUBTOTAL(9,E3:E98)</f>
        <v>274400.00099999999</v>
      </c>
      <c r="F99" s="67"/>
    </row>
    <row r="100" spans="1:6" ht="16.5" thickTop="1" x14ac:dyDescent="0.25"/>
  </sheetData>
  <autoFilter ref="A2:F98"/>
  <pageMargins left="0.59055118110236227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4"/>
  <sheetViews>
    <sheetView tabSelected="1" workbookViewId="0">
      <pane ySplit="2" topLeftCell="A3" activePane="bottomLeft" state="frozen"/>
      <selection pane="bottomLeft" activeCell="G2" sqref="G2"/>
    </sheetView>
  </sheetViews>
  <sheetFormatPr defaultRowHeight="15" x14ac:dyDescent="0.25"/>
  <cols>
    <col min="1" max="1" width="11.28515625" customWidth="1"/>
    <col min="2" max="2" width="13.85546875" customWidth="1"/>
    <col min="3" max="3" width="5" bestFit="1" customWidth="1"/>
    <col min="4" max="6" width="11.28515625" bestFit="1" customWidth="1"/>
    <col min="7" max="7" width="11.140625" customWidth="1"/>
    <col min="8" max="12" width="9.28515625" bestFit="1" customWidth="1"/>
  </cols>
  <sheetData>
    <row r="2" spans="1:12" x14ac:dyDescent="0.25">
      <c r="A2" s="15" t="s">
        <v>0</v>
      </c>
      <c r="B2" s="15" t="s">
        <v>1521</v>
      </c>
      <c r="C2" s="41" t="s">
        <v>1</v>
      </c>
      <c r="D2" s="41" t="s">
        <v>9</v>
      </c>
      <c r="E2" s="41" t="s">
        <v>4</v>
      </c>
      <c r="F2" s="41" t="s">
        <v>10</v>
      </c>
      <c r="G2" s="41" t="s">
        <v>2021</v>
      </c>
      <c r="H2" s="15"/>
      <c r="I2" s="15"/>
      <c r="J2" s="15"/>
      <c r="K2" s="15"/>
      <c r="L2" s="41"/>
    </row>
    <row r="3" spans="1:12" x14ac:dyDescent="0.25">
      <c r="A3" s="72">
        <v>44317</v>
      </c>
      <c r="B3" s="97" t="s">
        <v>2</v>
      </c>
      <c r="C3" s="103" t="str">
        <f>TEXT(A3,"ddd")</f>
        <v>Sat</v>
      </c>
      <c r="D3" s="105">
        <f>VLOOKUP($A3,عمليات!$B$2:$R$867,15,1)</f>
        <v>0</v>
      </c>
      <c r="E3" s="105">
        <f>VLOOKUP($A3,عمليات!$B$2:$R$867,16,1)</f>
        <v>0</v>
      </c>
      <c r="F3" s="105">
        <f>VLOOKUP($A3,عمليات!$B$2:$R$867,17,1)</f>
        <v>0</v>
      </c>
      <c r="G3" s="98" t="s">
        <v>2032</v>
      </c>
      <c r="H3" s="98"/>
      <c r="I3" s="98"/>
      <c r="J3" s="98"/>
      <c r="K3" s="98"/>
      <c r="L3" s="98"/>
    </row>
    <row r="4" spans="1:12" x14ac:dyDescent="0.25">
      <c r="A4" s="107">
        <v>44318</v>
      </c>
      <c r="B4" s="99" t="s">
        <v>2</v>
      </c>
      <c r="C4" s="104" t="str">
        <f>TEXT(A4,"ddd")</f>
        <v>Sun</v>
      </c>
      <c r="D4" s="106">
        <f>VLOOKUP($A4,عمليات!$B$2:$R$867,15,1)</f>
        <v>0</v>
      </c>
      <c r="E4" s="106">
        <f>VLOOKUP($A4,عمليات!$B$2:$R$867,16,1)</f>
        <v>0</v>
      </c>
      <c r="F4" s="106">
        <f>VLOOKUP($A4,عمليات!$B$2:$R$867,17,1)</f>
        <v>0</v>
      </c>
      <c r="G4" s="106" t="e">
        <f>VLOOKUP($A4,'وارد-صادر'!$A$3:$E$98,'وارد-صادر'!E:E,1)</f>
        <v>#VALUE!</v>
      </c>
      <c r="H4" s="100"/>
      <c r="I4" s="100"/>
      <c r="J4" s="100"/>
      <c r="K4" s="100"/>
      <c r="L4" s="100"/>
    </row>
    <row r="5" spans="1:12" x14ac:dyDescent="0.25">
      <c r="A5" s="107">
        <v>44319</v>
      </c>
      <c r="B5" s="99" t="s">
        <v>2</v>
      </c>
      <c r="C5" s="104" t="str">
        <f>TEXT(A5,"ddd")</f>
        <v>Mon</v>
      </c>
      <c r="D5" s="106">
        <f>VLOOKUP($A5,عمليات!$B$2:$R$867,15,1)</f>
        <v>0</v>
      </c>
      <c r="E5" s="106">
        <f>VLOOKUP($A5,عمليات!$B$2:$R$867,16,1)</f>
        <v>0</v>
      </c>
      <c r="F5" s="106">
        <f>VLOOKUP($A5,عمليات!$B$2:$R$867,17,1)</f>
        <v>0</v>
      </c>
      <c r="G5" s="100" t="e">
        <f>VLOOKUP($A5,'وارد-صادر'!$A$4:$E$98,'وارد-صادر'!E1:E98,1)</f>
        <v>#REF!</v>
      </c>
      <c r="H5" s="100"/>
      <c r="I5" s="100"/>
      <c r="J5" s="100"/>
      <c r="K5" s="100"/>
      <c r="L5" s="100"/>
    </row>
    <row r="6" spans="1:12" x14ac:dyDescent="0.25">
      <c r="A6" s="107">
        <v>44320</v>
      </c>
      <c r="B6" s="99" t="s">
        <v>2</v>
      </c>
      <c r="C6" s="104" t="str">
        <f>TEXT(A6,"ddd")</f>
        <v>Tue</v>
      </c>
      <c r="D6" s="106">
        <f>VLOOKUP($A6,عمليات!$B$2:$R$867,15,1)</f>
        <v>16000</v>
      </c>
      <c r="E6" s="106">
        <f>VLOOKUP($A6,عمليات!$B$2:$R$867,16,1)</f>
        <v>13547.476799999999</v>
      </c>
      <c r="F6" s="106">
        <f>VLOOKUP($A6,عمليات!$B$2:$R$867,17,1)</f>
        <v>2452.5231999999996</v>
      </c>
      <c r="G6" s="100" t="e">
        <f>VLOOKUP($A6,'وارد-صادر'!$A$4:$E$98,'وارد-صادر'!E2:E99,1)</f>
        <v>#REF!</v>
      </c>
      <c r="H6" s="100"/>
      <c r="I6" s="100"/>
      <c r="J6" s="100"/>
      <c r="K6" s="100"/>
      <c r="L6" s="100"/>
    </row>
    <row r="7" spans="1:12" x14ac:dyDescent="0.25">
      <c r="A7" s="107">
        <v>44321</v>
      </c>
      <c r="B7" s="99" t="s">
        <v>2</v>
      </c>
      <c r="C7" s="104" t="str">
        <f>TEXT(A7,"ddd")</f>
        <v>Wed</v>
      </c>
      <c r="D7" s="106">
        <f>VLOOKUP($A7,عمليات!$B$2:$R$867,15,1)</f>
        <v>4000</v>
      </c>
      <c r="E7" s="106">
        <f>VLOOKUP($A7,عمليات!$B$2:$R$867,16,1)</f>
        <v>3397.2119999999995</v>
      </c>
      <c r="F7" s="106">
        <f>VLOOKUP($A7,عمليات!$B$2:$R$867,17,1)</f>
        <v>602.78800000000047</v>
      </c>
      <c r="G7" s="100" t="e">
        <f>VLOOKUP($A7,'وارد-صادر'!$A$4:$E$98,'وارد-صادر'!E3:E100,1)</f>
        <v>#VALUE!</v>
      </c>
      <c r="H7" s="100"/>
      <c r="I7" s="100"/>
      <c r="J7" s="100"/>
      <c r="K7" s="100"/>
      <c r="L7" s="100"/>
    </row>
    <row r="8" spans="1:12" x14ac:dyDescent="0.25">
      <c r="A8" s="107">
        <v>44322</v>
      </c>
      <c r="B8" s="99" t="s">
        <v>2</v>
      </c>
      <c r="C8" s="104" t="str">
        <f>TEXT(A8,"ddd")</f>
        <v>Thu</v>
      </c>
      <c r="D8" s="106">
        <f>VLOOKUP($A8,عمليات!$B$2:$R$867,15,1)</f>
        <v>30000</v>
      </c>
      <c r="E8" s="106">
        <f>VLOOKUP($A8,عمليات!$B$2:$R$867,16,1)</f>
        <v>25709.926199999994</v>
      </c>
      <c r="F8" s="106">
        <f>VLOOKUP($A8,عمليات!$B$2:$R$867,17,1)</f>
        <v>4290.0738000000047</v>
      </c>
      <c r="G8" s="100"/>
      <c r="H8" s="100"/>
      <c r="I8" s="100"/>
      <c r="J8" s="100"/>
      <c r="K8" s="100"/>
      <c r="L8" s="100"/>
    </row>
    <row r="9" spans="1:12" x14ac:dyDescent="0.25">
      <c r="A9" s="107">
        <v>44323</v>
      </c>
      <c r="B9" s="99" t="s">
        <v>2</v>
      </c>
      <c r="C9" s="104" t="str">
        <f>TEXT(A9,"ddd")</f>
        <v>Fri</v>
      </c>
      <c r="D9" s="106">
        <f>VLOOKUP($A9,عمليات!$B$2:$R$867,15,1)</f>
        <v>30000</v>
      </c>
      <c r="E9" s="106">
        <f>VLOOKUP($A9,عمليات!$B$2:$R$867,16,1)</f>
        <v>25709.926199999994</v>
      </c>
      <c r="F9" s="106">
        <f>VLOOKUP($A9,عمليات!$B$2:$R$867,17,1)</f>
        <v>4290.0738000000047</v>
      </c>
      <c r="G9" s="100"/>
      <c r="H9" s="100"/>
      <c r="I9" s="100"/>
      <c r="J9" s="100"/>
      <c r="K9" s="100"/>
      <c r="L9" s="100"/>
    </row>
    <row r="10" spans="1:12" x14ac:dyDescent="0.25">
      <c r="A10" s="107">
        <v>44324</v>
      </c>
      <c r="B10" s="99" t="s">
        <v>2</v>
      </c>
      <c r="C10" s="104" t="str">
        <f>TEXT(A10,"ddd")</f>
        <v>Sat</v>
      </c>
      <c r="D10" s="106">
        <f>VLOOKUP($A10,عمليات!$B$2:$R$867,15,1)</f>
        <v>30000</v>
      </c>
      <c r="E10" s="106">
        <f>VLOOKUP($A10,عمليات!$B$2:$R$867,16,1)</f>
        <v>25709.926199999994</v>
      </c>
      <c r="F10" s="106">
        <f>VLOOKUP($A10,عمليات!$B$2:$R$867,17,1)</f>
        <v>4290.0738000000047</v>
      </c>
      <c r="G10" s="100"/>
      <c r="H10" s="100"/>
      <c r="I10" s="100"/>
      <c r="J10" s="100"/>
      <c r="K10" s="100"/>
      <c r="L10" s="100"/>
    </row>
    <row r="11" spans="1:12" x14ac:dyDescent="0.25">
      <c r="A11" s="107">
        <v>44325</v>
      </c>
      <c r="B11" s="99" t="s">
        <v>2</v>
      </c>
      <c r="C11" s="104" t="str">
        <f>TEXT(A11,"ddd")</f>
        <v>Sun</v>
      </c>
      <c r="D11" s="106">
        <f>VLOOKUP($A11,عمليات!$B$2:$R$867,15,1)</f>
        <v>12800</v>
      </c>
      <c r="E11" s="106">
        <f>VLOOKUP($A11,عمليات!$B$2:$R$867,16,1)</f>
        <v>10766.548799999999</v>
      </c>
      <c r="F11" s="106">
        <f>VLOOKUP($A11,عمليات!$B$2:$R$867,17,1)</f>
        <v>2033.4512000000013</v>
      </c>
      <c r="G11" s="100"/>
      <c r="H11" s="100"/>
      <c r="I11" s="100"/>
      <c r="J11" s="100"/>
      <c r="K11" s="100"/>
      <c r="L11" s="100"/>
    </row>
    <row r="12" spans="1:12" x14ac:dyDescent="0.25">
      <c r="A12" s="107">
        <v>44326</v>
      </c>
      <c r="B12" s="99" t="s">
        <v>2</v>
      </c>
      <c r="C12" s="104" t="str">
        <f>TEXT(A12,"ddd")</f>
        <v>Mon</v>
      </c>
      <c r="D12" s="106">
        <f>VLOOKUP($A12,عمليات!$B$2:$R$867,15,1)</f>
        <v>14950</v>
      </c>
      <c r="E12" s="106">
        <f>VLOOKUP($A12,عمليات!$B$2:$R$867,16,1)</f>
        <v>12800.520599999998</v>
      </c>
      <c r="F12" s="106">
        <f>VLOOKUP($A12,عمليات!$B$2:$R$867,17,1)</f>
        <v>2149.4794000000029</v>
      </c>
      <c r="G12" s="100"/>
      <c r="H12" s="100"/>
      <c r="I12" s="100"/>
      <c r="J12" s="100"/>
      <c r="K12" s="100"/>
      <c r="L12" s="100"/>
    </row>
    <row r="13" spans="1:12" x14ac:dyDescent="0.25">
      <c r="A13" s="107">
        <v>44327</v>
      </c>
      <c r="B13" s="99" t="s">
        <v>2</v>
      </c>
      <c r="C13" s="104" t="str">
        <f>TEXT(A13,"ddd")</f>
        <v>Tue</v>
      </c>
      <c r="D13" s="106">
        <f>VLOOKUP($A13,عمليات!$B$2:$R$867,15,1)</f>
        <v>5600</v>
      </c>
      <c r="E13" s="106">
        <f>VLOOKUP($A13,عمليات!$B$2:$R$867,16,1)</f>
        <v>4809.6773999999996</v>
      </c>
      <c r="F13" s="106">
        <f>VLOOKUP($A13,عمليات!$B$2:$R$867,17,1)</f>
        <v>790.32260000000008</v>
      </c>
      <c r="G13" s="100"/>
      <c r="H13" s="100"/>
      <c r="I13" s="100"/>
      <c r="J13" s="100"/>
      <c r="K13" s="100"/>
      <c r="L13" s="100"/>
    </row>
    <row r="14" spans="1:12" x14ac:dyDescent="0.25">
      <c r="A14" s="107">
        <v>44328</v>
      </c>
      <c r="B14" s="99" t="s">
        <v>2</v>
      </c>
      <c r="C14" s="104" t="str">
        <f>TEXT(A14,"ddd")</f>
        <v>Wed</v>
      </c>
      <c r="D14" s="106">
        <f>VLOOKUP($A14,عمليات!$B$2:$R$867,15,1)</f>
        <v>0</v>
      </c>
      <c r="E14" s="106">
        <f>VLOOKUP($A14,عمليات!$B$2:$R$867,16,1)</f>
        <v>0</v>
      </c>
      <c r="F14" s="106">
        <f>VLOOKUP($A14,عمليات!$B$2:$R$867,17,1)</f>
        <v>0</v>
      </c>
      <c r="G14" s="100"/>
      <c r="H14" s="100"/>
      <c r="I14" s="100"/>
      <c r="J14" s="100"/>
      <c r="K14" s="100"/>
      <c r="L14" s="100"/>
    </row>
    <row r="15" spans="1:12" x14ac:dyDescent="0.25">
      <c r="A15" s="107">
        <v>44329</v>
      </c>
      <c r="B15" s="99" t="s">
        <v>2</v>
      </c>
      <c r="C15" s="104" t="str">
        <f>TEXT(A15,"ddd")</f>
        <v>Thu</v>
      </c>
      <c r="D15" s="106">
        <f>VLOOKUP($A15,عمليات!$B$2:$R$867,15,1)</f>
        <v>0</v>
      </c>
      <c r="E15" s="106">
        <f>VLOOKUP($A15,عمليات!$B$2:$R$867,16,1)</f>
        <v>0</v>
      </c>
      <c r="F15" s="106">
        <f>VLOOKUP($A15,عمليات!$B$2:$R$867,17,1)</f>
        <v>0</v>
      </c>
      <c r="G15" s="100"/>
      <c r="H15" s="100"/>
      <c r="I15" s="100"/>
      <c r="J15" s="100"/>
      <c r="K15" s="100"/>
      <c r="L15" s="100"/>
    </row>
    <row r="16" spans="1:12" x14ac:dyDescent="0.25">
      <c r="A16" s="107">
        <v>44330</v>
      </c>
      <c r="B16" s="99" t="s">
        <v>2</v>
      </c>
      <c r="C16" s="104" t="str">
        <f>TEXT(A16,"ddd")</f>
        <v>Fri</v>
      </c>
      <c r="D16" s="106">
        <f>VLOOKUP($A16,عمليات!$B$2:$R$867,15,1)</f>
        <v>0</v>
      </c>
      <c r="E16" s="106">
        <f>VLOOKUP($A16,عمليات!$B$2:$R$867,16,1)</f>
        <v>0</v>
      </c>
      <c r="F16" s="106">
        <f>VLOOKUP($A16,عمليات!$B$2:$R$867,17,1)</f>
        <v>0</v>
      </c>
      <c r="G16" s="100"/>
      <c r="H16" s="100"/>
      <c r="I16" s="100"/>
      <c r="J16" s="100"/>
      <c r="K16" s="100"/>
      <c r="L16" s="100"/>
    </row>
    <row r="17" spans="1:12" x14ac:dyDescent="0.25">
      <c r="A17" s="107">
        <v>44331</v>
      </c>
      <c r="B17" s="99" t="s">
        <v>2</v>
      </c>
      <c r="C17" s="104" t="str">
        <f>TEXT(A17,"ddd")</f>
        <v>Sat</v>
      </c>
      <c r="D17" s="106">
        <f>VLOOKUP($A17,عمليات!$B$2:$R$867,15,1)</f>
        <v>0</v>
      </c>
      <c r="E17" s="106">
        <f>VLOOKUP($A17,عمليات!$B$2:$R$867,16,1)</f>
        <v>0</v>
      </c>
      <c r="F17" s="106">
        <f>VLOOKUP($A17,عمليات!$B$2:$R$867,17,1)</f>
        <v>0</v>
      </c>
      <c r="G17" s="100"/>
      <c r="H17" s="100"/>
      <c r="I17" s="100"/>
      <c r="J17" s="100"/>
      <c r="K17" s="100"/>
      <c r="L17" s="100"/>
    </row>
    <row r="18" spans="1:12" x14ac:dyDescent="0.25">
      <c r="A18" s="107">
        <v>44332</v>
      </c>
      <c r="B18" s="99" t="s">
        <v>2</v>
      </c>
      <c r="C18" s="104" t="str">
        <f>TEXT(A18,"ddd")</f>
        <v>Sun</v>
      </c>
      <c r="D18" s="106">
        <f>VLOOKUP($A18,عمليات!$B$2:$R$867,15,1)</f>
        <v>0</v>
      </c>
      <c r="E18" s="106">
        <f>VLOOKUP($A18,عمليات!$B$2:$R$867,16,1)</f>
        <v>0</v>
      </c>
      <c r="F18" s="106">
        <f>VLOOKUP($A18,عمليات!$B$2:$R$867,17,1)</f>
        <v>0</v>
      </c>
      <c r="G18" s="100"/>
      <c r="H18" s="100"/>
      <c r="I18" s="100"/>
      <c r="J18" s="100"/>
      <c r="K18" s="100"/>
      <c r="L18" s="100"/>
    </row>
    <row r="19" spans="1:12" x14ac:dyDescent="0.25">
      <c r="A19" s="107">
        <v>44333</v>
      </c>
      <c r="B19" s="99" t="s">
        <v>2</v>
      </c>
      <c r="C19" s="104" t="str">
        <f>TEXT(A19,"ddd")</f>
        <v>Mon</v>
      </c>
      <c r="D19" s="106">
        <f>VLOOKUP($A19,عمليات!$B$2:$R$867,15,1)</f>
        <v>17100</v>
      </c>
      <c r="E19" s="106">
        <f>VLOOKUP($A19,عمليات!$B$2:$R$867,16,1)</f>
        <v>17052.492600000001</v>
      </c>
      <c r="F19" s="106">
        <f>VLOOKUP($A19,عمليات!$B$2:$R$867,17,1)</f>
        <v>3247.5064000000007</v>
      </c>
      <c r="G19" s="100"/>
      <c r="H19" s="100"/>
      <c r="I19" s="100"/>
      <c r="J19" s="100"/>
      <c r="K19" s="100"/>
      <c r="L19" s="100"/>
    </row>
    <row r="20" spans="1:12" x14ac:dyDescent="0.25">
      <c r="A20" s="107">
        <v>44334</v>
      </c>
      <c r="B20" s="99" t="s">
        <v>2</v>
      </c>
      <c r="C20" s="104" t="str">
        <f>TEXT(A20,"ddd")</f>
        <v>Tue</v>
      </c>
      <c r="D20" s="106">
        <f>VLOOKUP($A20,عمليات!$B$2:$R$867,15,1)</f>
        <v>9550</v>
      </c>
      <c r="E20" s="106">
        <f>VLOOKUP($A20,عمليات!$B$2:$R$867,16,1)</f>
        <v>8189.4156000000003</v>
      </c>
      <c r="F20" s="106">
        <f>VLOOKUP($A20,عمليات!$B$2:$R$867,17,1)</f>
        <v>1360.5843999999997</v>
      </c>
      <c r="G20" s="100"/>
      <c r="H20" s="100"/>
      <c r="I20" s="100"/>
      <c r="J20" s="100"/>
      <c r="K20" s="100"/>
      <c r="L20" s="100"/>
    </row>
    <row r="21" spans="1:12" x14ac:dyDescent="0.25">
      <c r="A21" s="107">
        <v>44335</v>
      </c>
      <c r="B21" s="99" t="s">
        <v>2</v>
      </c>
      <c r="C21" s="104" t="str">
        <f>TEXT(A21,"ddd")</f>
        <v>Wed</v>
      </c>
      <c r="D21" s="106">
        <f>VLOOKUP($A21,عمليات!$B$2:$R$867,15,1)</f>
        <v>7200</v>
      </c>
      <c r="E21" s="106">
        <f>VLOOKUP($A21,عمليات!$B$2:$R$867,16,1)</f>
        <v>6147.9071999999996</v>
      </c>
      <c r="F21" s="106">
        <f>VLOOKUP($A21,عمليات!$B$2:$R$867,17,1)</f>
        <v>1052.0928000000004</v>
      </c>
      <c r="G21" s="100"/>
      <c r="H21" s="100"/>
      <c r="I21" s="100"/>
      <c r="J21" s="100"/>
      <c r="K21" s="100"/>
      <c r="L21" s="100"/>
    </row>
    <row r="22" spans="1:12" x14ac:dyDescent="0.25">
      <c r="A22" s="107">
        <v>44336</v>
      </c>
      <c r="B22" s="99" t="s">
        <v>2</v>
      </c>
      <c r="C22" s="104" t="str">
        <f>TEXT(A22,"ddd")</f>
        <v>Thu</v>
      </c>
      <c r="D22" s="106">
        <f>VLOOKUP($A22,عمليات!$B$2:$R$867,15,1)</f>
        <v>2475</v>
      </c>
      <c r="E22" s="106">
        <f>VLOOKUP($A22,عمليات!$B$2:$R$867,16,1)</f>
        <v>2053.7190000000001</v>
      </c>
      <c r="F22" s="106">
        <f>VLOOKUP($A22,عمليات!$B$2:$R$867,17,1)</f>
        <v>421.28100000000006</v>
      </c>
      <c r="G22" s="100"/>
      <c r="H22" s="100"/>
      <c r="I22" s="100"/>
      <c r="J22" s="100"/>
      <c r="K22" s="100"/>
      <c r="L22" s="100"/>
    </row>
    <row r="23" spans="1:12" x14ac:dyDescent="0.25">
      <c r="A23" s="107">
        <v>44337</v>
      </c>
      <c r="B23" s="99" t="s">
        <v>2</v>
      </c>
      <c r="C23" s="104" t="str">
        <f>TEXT(A23,"ddd")</f>
        <v>Fri</v>
      </c>
      <c r="D23" s="106">
        <f>VLOOKUP($A23,عمليات!$B$2:$R$867,15,1)</f>
        <v>2475</v>
      </c>
      <c r="E23" s="106">
        <f>VLOOKUP($A23,عمليات!$B$2:$R$867,16,1)</f>
        <v>2053.7190000000001</v>
      </c>
      <c r="F23" s="106">
        <f>VLOOKUP($A23,عمليات!$B$2:$R$867,17,1)</f>
        <v>421.28100000000006</v>
      </c>
      <c r="G23" s="100"/>
      <c r="H23" s="100"/>
      <c r="I23" s="100"/>
      <c r="J23" s="100"/>
      <c r="K23" s="100"/>
      <c r="L23" s="100"/>
    </row>
    <row r="24" spans="1:12" x14ac:dyDescent="0.25">
      <c r="A24" s="107">
        <v>44338</v>
      </c>
      <c r="B24" s="99" t="s">
        <v>2</v>
      </c>
      <c r="C24" s="104" t="str">
        <f>TEXT(A24,"ddd")</f>
        <v>Sat</v>
      </c>
      <c r="D24" s="106">
        <f>VLOOKUP($A24,عمليات!$B$2:$R$867,15,1)</f>
        <v>2475</v>
      </c>
      <c r="E24" s="106">
        <f>VLOOKUP($A24,عمليات!$B$2:$R$867,16,1)</f>
        <v>2053.7190000000001</v>
      </c>
      <c r="F24" s="106">
        <f>VLOOKUP($A24,عمليات!$B$2:$R$867,17,1)</f>
        <v>421.28100000000006</v>
      </c>
      <c r="G24" s="102"/>
      <c r="H24" s="102"/>
      <c r="I24" s="102"/>
      <c r="J24" s="102"/>
      <c r="K24" s="102"/>
      <c r="L24" s="102"/>
    </row>
    <row r="25" spans="1:12" x14ac:dyDescent="0.25">
      <c r="A25" s="107">
        <v>44339</v>
      </c>
      <c r="B25" s="99" t="s">
        <v>2</v>
      </c>
      <c r="C25" s="104" t="str">
        <f>TEXT(A25,"ddd")</f>
        <v>Sun</v>
      </c>
      <c r="D25" s="106">
        <f>VLOOKUP($A25,عمليات!$B$2:$R$867,15,1)</f>
        <v>14875</v>
      </c>
      <c r="E25" s="106">
        <f>VLOOKUP($A25,عمليات!$B$2:$R$867,16,1)</f>
        <v>12980.387400000003</v>
      </c>
      <c r="F25" s="106">
        <f>VLOOKUP($A25,عمليات!$B$2:$R$867,17,1)</f>
        <v>1894.6126000000004</v>
      </c>
      <c r="G25" s="102"/>
      <c r="H25" s="102"/>
      <c r="I25" s="102"/>
      <c r="J25" s="102"/>
      <c r="K25" s="102"/>
      <c r="L25" s="102"/>
    </row>
    <row r="26" spans="1:12" x14ac:dyDescent="0.25">
      <c r="A26" s="107">
        <v>44340</v>
      </c>
      <c r="B26" s="99" t="s">
        <v>2</v>
      </c>
      <c r="C26" s="104" t="str">
        <f>TEXT(A26,"ddd")</f>
        <v>Mon</v>
      </c>
      <c r="D26" s="106">
        <f>VLOOKUP($A26,عمليات!$B$2:$R$867,15,1)</f>
        <v>17200</v>
      </c>
      <c r="E26" s="106">
        <f>VLOOKUP($A26,عمليات!$B$2:$R$867,16,1)</f>
        <v>15034.106400000004</v>
      </c>
      <c r="F26" s="106">
        <f>VLOOKUP($A26,عمليات!$B$2:$R$867,17,1)</f>
        <v>2165.8936000000003</v>
      </c>
      <c r="G26" s="102"/>
      <c r="H26" s="102"/>
      <c r="I26" s="102"/>
      <c r="J26" s="102"/>
      <c r="K26" s="102"/>
      <c r="L26" s="102"/>
    </row>
    <row r="27" spans="1:12" x14ac:dyDescent="0.25">
      <c r="A27" s="107">
        <v>44341</v>
      </c>
      <c r="B27" s="99" t="s">
        <v>2</v>
      </c>
      <c r="C27" s="104" t="str">
        <f>TEXT(A27,"ddd")</f>
        <v>Tue</v>
      </c>
      <c r="D27" s="106">
        <f>VLOOKUP($A27,عمليات!$B$2:$R$867,15,1)</f>
        <v>10515</v>
      </c>
      <c r="E27" s="106">
        <f>VLOOKUP($A27,عمليات!$B$2:$R$867,16,1)</f>
        <v>8917.1154000000006</v>
      </c>
      <c r="F27" s="106">
        <f>VLOOKUP($A27,عمليات!$B$2:$R$867,17,1)</f>
        <v>1597.8846000000008</v>
      </c>
      <c r="G27" s="102"/>
      <c r="H27" s="102"/>
      <c r="I27" s="102"/>
      <c r="J27" s="102"/>
      <c r="K27" s="102"/>
      <c r="L27" s="102"/>
    </row>
    <row r="28" spans="1:12" x14ac:dyDescent="0.25">
      <c r="A28" s="107">
        <v>44342</v>
      </c>
      <c r="B28" s="99" t="s">
        <v>2</v>
      </c>
      <c r="C28" s="104" t="str">
        <f>TEXT(A28,"ddd")</f>
        <v>Wed</v>
      </c>
      <c r="D28" s="106">
        <f>VLOOKUP($A28,عمليات!$B$2:$R$867,15,1)</f>
        <v>14400</v>
      </c>
      <c r="E28" s="106">
        <f>VLOOKUP($A28,عمليات!$B$2:$R$867,16,1)</f>
        <v>12335.563800000004</v>
      </c>
      <c r="F28" s="106">
        <f>VLOOKUP($A28,عمليات!$B$2:$R$867,17,1)</f>
        <v>2064.4362000000006</v>
      </c>
      <c r="G28" s="102"/>
      <c r="H28" s="102"/>
      <c r="I28" s="102"/>
      <c r="J28" s="102"/>
      <c r="K28" s="102"/>
      <c r="L28" s="102"/>
    </row>
    <row r="29" spans="1:12" x14ac:dyDescent="0.25">
      <c r="A29" s="107">
        <v>44343</v>
      </c>
      <c r="B29" s="99" t="s">
        <v>2</v>
      </c>
      <c r="C29" s="104" t="str">
        <f>TEXT(A29,"ddd")</f>
        <v>Thu</v>
      </c>
      <c r="D29" s="106">
        <f>VLOOKUP($A29,عمليات!$B$2:$R$867,15,1)</f>
        <v>4000</v>
      </c>
      <c r="E29" s="106">
        <f>VLOOKUP($A29,عمليات!$B$2:$R$867,16,1)</f>
        <v>3405.1985999999997</v>
      </c>
      <c r="F29" s="106">
        <f>VLOOKUP($A29,عمليات!$B$2:$R$867,17,1)</f>
        <v>594.80140000000017</v>
      </c>
      <c r="G29" s="102"/>
      <c r="H29" s="102"/>
      <c r="I29" s="102"/>
      <c r="J29" s="102"/>
      <c r="K29" s="102"/>
      <c r="L29" s="102"/>
    </row>
    <row r="30" spans="1:12" x14ac:dyDescent="0.25">
      <c r="A30" s="107">
        <v>44344</v>
      </c>
      <c r="B30" s="99" t="s">
        <v>2</v>
      </c>
      <c r="C30" s="104" t="str">
        <f>TEXT(A30,"ddd")</f>
        <v>Fri</v>
      </c>
      <c r="D30" s="106">
        <f>VLOOKUP($A30,عمليات!$B$2:$R$867,15,1)</f>
        <v>4000</v>
      </c>
      <c r="E30" s="106">
        <f>VLOOKUP($A30,عمليات!$B$2:$R$867,16,1)</f>
        <v>3405.1985999999997</v>
      </c>
      <c r="F30" s="106">
        <f>VLOOKUP($A30,عمليات!$B$2:$R$867,17,1)</f>
        <v>594.80140000000017</v>
      </c>
      <c r="G30" s="102"/>
      <c r="H30" s="102"/>
      <c r="I30" s="102"/>
      <c r="J30" s="102"/>
      <c r="K30" s="102"/>
      <c r="L30" s="102"/>
    </row>
    <row r="31" spans="1:12" x14ac:dyDescent="0.25">
      <c r="A31" s="107">
        <v>44345</v>
      </c>
      <c r="B31" s="99" t="s">
        <v>2</v>
      </c>
      <c r="C31" s="104" t="str">
        <f>TEXT(A31,"ddd")</f>
        <v>Sat</v>
      </c>
      <c r="D31" s="106">
        <f>VLOOKUP($A31,عمليات!$B$2:$R$867,15,1)</f>
        <v>4000</v>
      </c>
      <c r="E31" s="106">
        <f>VLOOKUP($A31,عمليات!$B$2:$R$867,16,1)</f>
        <v>3405.1985999999997</v>
      </c>
      <c r="F31" s="106">
        <f>VLOOKUP($A31,عمليات!$B$2:$R$867,17,1)</f>
        <v>594.80140000000017</v>
      </c>
      <c r="G31" s="102"/>
      <c r="H31" s="102"/>
      <c r="I31" s="102"/>
      <c r="J31" s="102"/>
      <c r="K31" s="102"/>
      <c r="L31" s="102"/>
    </row>
    <row r="32" spans="1:12" x14ac:dyDescent="0.25">
      <c r="A32" s="107">
        <v>44346</v>
      </c>
      <c r="B32" s="99" t="s">
        <v>2</v>
      </c>
      <c r="C32" s="104" t="str">
        <f>TEXT(A32,"ddd")</f>
        <v>Sun</v>
      </c>
      <c r="D32" s="106">
        <f>VLOOKUP($A32,عمليات!$B$2:$R$867,15,1)</f>
        <v>4000</v>
      </c>
      <c r="E32" s="106">
        <f>VLOOKUP($A32,عمليات!$B$2:$R$867,16,1)</f>
        <v>3444.9479999999999</v>
      </c>
      <c r="F32" s="106">
        <f>VLOOKUP($A32,عمليات!$B$2:$R$867,17,1)</f>
        <v>555.05200000000002</v>
      </c>
      <c r="G32" s="102"/>
      <c r="H32" s="102"/>
      <c r="I32" s="102"/>
      <c r="J32" s="102"/>
      <c r="K32" s="102"/>
      <c r="L32" s="102"/>
    </row>
    <row r="33" spans="1:12" x14ac:dyDescent="0.25">
      <c r="A33" s="107">
        <v>44347</v>
      </c>
      <c r="B33" s="99" t="s">
        <v>2</v>
      </c>
      <c r="C33" s="104" t="str">
        <f>TEXT(A33,"ddd")</f>
        <v>Mon</v>
      </c>
      <c r="D33" s="106">
        <f>VLOOKUP($A33,عمليات!$B$2:$R$867,15,1)</f>
        <v>3200</v>
      </c>
      <c r="E33" s="106">
        <f>VLOOKUP($A33,عمليات!$B$2:$R$867,16,1)</f>
        <v>2742.7085999999999</v>
      </c>
      <c r="F33" s="106">
        <f>VLOOKUP($A33,عمليات!$B$2:$R$867,17,1)</f>
        <v>457.29140000000007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101">
        <v>0</v>
      </c>
    </row>
    <row r="34" spans="1:12" x14ac:dyDescent="0.25">
      <c r="A34" s="108">
        <v>44345</v>
      </c>
      <c r="B34" s="5" t="s">
        <v>2</v>
      </c>
      <c r="C34" s="43"/>
      <c r="D34" s="79">
        <f>SUM(D3:D33)</f>
        <v>260815</v>
      </c>
      <c r="E34" s="79">
        <f>SUM(E3:E33)</f>
        <v>225672.61200000005</v>
      </c>
      <c r="F34" s="79">
        <f>SUM(F3:F33)</f>
        <v>38342.387000000017</v>
      </c>
      <c r="G34" s="13"/>
      <c r="H34" s="13"/>
      <c r="I34" s="13"/>
      <c r="J34" s="13"/>
      <c r="K34" s="13"/>
      <c r="L34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عمليات</vt:lpstr>
      <vt:lpstr>وارد-صادر</vt:lpstr>
      <vt:lpstr>الربح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Abobakr salah</dc:creator>
  <cp:lastModifiedBy>AboBakr Salah</cp:lastModifiedBy>
  <cp:lastPrinted>2021-05-30T11:33:16Z</cp:lastPrinted>
  <dcterms:created xsi:type="dcterms:W3CDTF">2019-01-24T17:37:11Z</dcterms:created>
  <dcterms:modified xsi:type="dcterms:W3CDTF">2021-05-31T16:36:50Z</dcterms:modified>
</cp:coreProperties>
</file>